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codeName="DieseArbeitsmappe" defaultThemeVersion="124226"/>
  <mc:AlternateContent xmlns:mc="http://schemas.openxmlformats.org/markup-compatibility/2006">
    <mc:Choice Requires="x15">
      <x15ac:absPath xmlns:x15ac="http://schemas.microsoft.com/office/spreadsheetml/2010/11/ac" url="D:\NewVEDA\Veda_models\EU_TIMES_Veda2.0\SuppXLS\"/>
    </mc:Choice>
  </mc:AlternateContent>
  <xr:revisionPtr revIDLastSave="0" documentId="13_ncr:1_{DF3D4FDC-059D-4ACA-9373-8A81694343B0}" xr6:coauthVersionLast="45" xr6:coauthVersionMax="45" xr10:uidLastSave="{00000000-0000-0000-0000-000000000000}"/>
  <bookViews>
    <workbookView xWindow="780" yWindow="0" windowWidth="25110" windowHeight="15600" tabRatio="897" firstSheet="2" activeTab="12" xr2:uid="{00000000-000D-0000-FFFF-FFFF00000000}"/>
  </bookViews>
  <sheets>
    <sheet name="Notes" sheetId="56" r:id="rId1"/>
    <sheet name="Solar_Data" sheetId="54" r:id="rId2"/>
    <sheet name="Solar" sheetId="47" r:id="rId3"/>
    <sheet name="Solar CSP 30% EFF and 3%" sheetId="67" r:id="rId4"/>
    <sheet name="Hydro_Data_Eurelectric" sheetId="55" r:id="rId5"/>
    <sheet name="Hydro" sheetId="46" r:id="rId6"/>
    <sheet name="Wind" sheetId="41" r:id="rId7"/>
    <sheet name="ONSHORE SUMMARY + graph" sheetId="68" r:id="rId8"/>
    <sheet name="OFFSHORE SUMMARY + graph" sheetId="69" r:id="rId9"/>
    <sheet name="Geoth" sheetId="59" r:id="rId10"/>
    <sheet name="Geothermal Chamorro" sheetId="60" r:id="rId11"/>
    <sheet name="Sheet3" sheetId="61" r:id="rId12"/>
    <sheet name="Geoth OLD" sheetId="48" r:id="rId13"/>
    <sheet name="Ocean" sheetId="57" r:id="rId14"/>
    <sheet name="Ocean OLD" sheetId="50" r:id="rId15"/>
    <sheet name="Sheet1" sheetId="58" r:id="rId16"/>
    <sheet name="Countries" sheetId="65" r:id="rId17"/>
  </sheets>
  <externalReferences>
    <externalReference r:id="rId18"/>
    <externalReference r:id="rId19"/>
  </externalReferences>
  <definedNames>
    <definedName name="ETRI_off" localSheetId="8">#REF!</definedName>
    <definedName name="ETRI_off">#REF!</definedName>
    <definedName name="ETRI_on" localSheetId="8">#REF!</definedName>
    <definedName name="ETRI_on">#REF!</definedName>
    <definedName name="markups" localSheetId="8">#REF!</definedName>
    <definedName name="markup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6" i="41" l="1"/>
  <c r="G47" i="41" s="1"/>
  <c r="G48" i="41"/>
  <c r="H46" i="41"/>
  <c r="H47" i="41" s="1"/>
  <c r="H48" i="41"/>
  <c r="L46" i="41"/>
  <c r="L48" i="41"/>
  <c r="L47" i="41" s="1"/>
  <c r="M46" i="41"/>
  <c r="M47" i="41" s="1"/>
  <c r="M48" i="41"/>
  <c r="N46" i="41"/>
  <c r="N48" i="41"/>
  <c r="N47" i="41"/>
  <c r="O47" i="41"/>
  <c r="P46" i="41"/>
  <c r="P47" i="41" s="1"/>
  <c r="P48" i="41"/>
  <c r="Q46" i="41"/>
  <c r="Q48" i="41"/>
  <c r="Q47" i="41"/>
  <c r="R46" i="41"/>
  <c r="R48" i="41"/>
  <c r="R47" i="41"/>
  <c r="T46" i="41"/>
  <c r="T48" i="41"/>
  <c r="T47" i="41"/>
  <c r="U46" i="41"/>
  <c r="U47" i="41" s="1"/>
  <c r="U48" i="41"/>
  <c r="V46" i="41"/>
  <c r="V48" i="41"/>
  <c r="V47" i="41" s="1"/>
  <c r="X46" i="41"/>
  <c r="X48" i="41"/>
  <c r="X47" i="41" s="1"/>
  <c r="Y46" i="41"/>
  <c r="Y48" i="41"/>
  <c r="Y47" i="41"/>
  <c r="Z46" i="41"/>
  <c r="Z48" i="41"/>
  <c r="Z47" i="41"/>
  <c r="AA46" i="41"/>
  <c r="AA47" i="41"/>
  <c r="AB46" i="41"/>
  <c r="AB48" i="41"/>
  <c r="AB47" i="41" s="1"/>
  <c r="AC46" i="41"/>
  <c r="AC47" i="41" s="1"/>
  <c r="AC48" i="41"/>
  <c r="AD46" i="41"/>
  <c r="AD48" i="41"/>
  <c r="AD47" i="41"/>
  <c r="AE46" i="41"/>
  <c r="AE48" i="41"/>
  <c r="AE47" i="41" s="1"/>
  <c r="AH46" i="41"/>
  <c r="AH48" i="41"/>
  <c r="AH47" i="41"/>
  <c r="AI46" i="41"/>
  <c r="AI47" i="41" s="1"/>
  <c r="AI48" i="41"/>
  <c r="F17" i="41"/>
  <c r="F16" i="41" s="1"/>
  <c r="G17" i="41"/>
  <c r="G16" i="41" s="1"/>
  <c r="H17" i="41"/>
  <c r="H16" i="41"/>
  <c r="I16" i="41"/>
  <c r="J17" i="41"/>
  <c r="J16" i="41"/>
  <c r="K17" i="41"/>
  <c r="K16" i="41" s="1"/>
  <c r="L17" i="41"/>
  <c r="L16" i="41" s="1"/>
  <c r="M17" i="41"/>
  <c r="M16" i="41" s="1"/>
  <c r="N17" i="41"/>
  <c r="N16" i="41" s="1"/>
  <c r="O17" i="41"/>
  <c r="O16" i="41"/>
  <c r="P17" i="41"/>
  <c r="P16" i="41"/>
  <c r="Q17" i="41"/>
  <c r="Q16" i="41"/>
  <c r="R17" i="41"/>
  <c r="R16" i="41" s="1"/>
  <c r="S17" i="41"/>
  <c r="S16" i="41"/>
  <c r="T17" i="41"/>
  <c r="T16" i="41" s="1"/>
  <c r="U17" i="41"/>
  <c r="U16" i="41" s="1"/>
  <c r="V17" i="41"/>
  <c r="V16" i="41" s="1"/>
  <c r="W17" i="41"/>
  <c r="W16" i="41"/>
  <c r="X17" i="41"/>
  <c r="X16" i="41" s="1"/>
  <c r="Y17" i="41"/>
  <c r="Y16" i="41"/>
  <c r="Z17" i="41"/>
  <c r="Z16" i="41"/>
  <c r="AA16" i="41"/>
  <c r="AB17" i="41"/>
  <c r="AB16" i="41"/>
  <c r="AC17" i="41"/>
  <c r="AC16" i="41"/>
  <c r="AD17" i="41"/>
  <c r="AD16" i="41" s="1"/>
  <c r="AE17" i="41"/>
  <c r="AE16" i="41" s="1"/>
  <c r="AF17" i="41"/>
  <c r="AF16" i="41"/>
  <c r="AG17" i="41"/>
  <c r="AG16" i="41" s="1"/>
  <c r="AH17" i="41"/>
  <c r="AH16" i="41"/>
  <c r="AI17" i="41"/>
  <c r="AI16" i="41" s="1"/>
  <c r="F23" i="41"/>
  <c r="F33" i="41" s="1"/>
  <c r="F25" i="41"/>
  <c r="G23" i="41"/>
  <c r="G25" i="41"/>
  <c r="G24" i="41" s="1"/>
  <c r="H23" i="41"/>
  <c r="H25" i="41"/>
  <c r="H24" i="41" s="1"/>
  <c r="I23" i="41"/>
  <c r="I24" i="41"/>
  <c r="J23" i="41"/>
  <c r="J24" i="41" s="1"/>
  <c r="J25" i="41"/>
  <c r="K23" i="41"/>
  <c r="K24" i="41" s="1"/>
  <c r="K25" i="41"/>
  <c r="L23" i="41"/>
  <c r="L25" i="41"/>
  <c r="L24" i="41" s="1"/>
  <c r="M23" i="41"/>
  <c r="M33" i="41" s="1"/>
  <c r="M34" i="41" s="1"/>
  <c r="N23" i="41"/>
  <c r="N25" i="41"/>
  <c r="N24" i="41"/>
  <c r="O23" i="41"/>
  <c r="O33" i="41" s="1"/>
  <c r="O34" i="41" s="1"/>
  <c r="O25" i="41"/>
  <c r="P23" i="41"/>
  <c r="P33" i="41" s="1"/>
  <c r="P34" i="41" s="1"/>
  <c r="P25" i="41"/>
  <c r="Q23" i="41"/>
  <c r="Q33" i="41" s="1"/>
  <c r="Q34" i="41" s="1"/>
  <c r="Q25" i="41"/>
  <c r="R23" i="41"/>
  <c r="R25" i="41"/>
  <c r="R24" i="41"/>
  <c r="S23" i="41"/>
  <c r="S25" i="41"/>
  <c r="S24" i="41"/>
  <c r="T23" i="41"/>
  <c r="T24" i="41" s="1"/>
  <c r="T25" i="41" s="1"/>
  <c r="U23" i="41"/>
  <c r="U33" i="41" s="1"/>
  <c r="U34" i="41" s="1"/>
  <c r="U25" i="41"/>
  <c r="U24" i="41" s="1"/>
  <c r="V23" i="41"/>
  <c r="V33" i="41" s="1"/>
  <c r="V34" i="41" s="1"/>
  <c r="V25" i="41"/>
  <c r="W23" i="41"/>
  <c r="W33" i="41" s="1"/>
  <c r="W34" i="41" s="1"/>
  <c r="W25" i="41"/>
  <c r="W24" i="41"/>
  <c r="X23" i="41"/>
  <c r="X33" i="41" s="1"/>
  <c r="X34" i="41" s="1"/>
  <c r="X25" i="41"/>
  <c r="Y23" i="41"/>
  <c r="Y24" i="41"/>
  <c r="Z23" i="41"/>
  <c r="Z33" i="41" s="1"/>
  <c r="Z34" i="41" s="1"/>
  <c r="Z25" i="41"/>
  <c r="Z24" i="41" s="1"/>
  <c r="AA23" i="41"/>
  <c r="AA33" i="41" s="1"/>
  <c r="AA34" i="41" s="1"/>
  <c r="AA24" i="41"/>
  <c r="AB23" i="41"/>
  <c r="AB33" i="41" s="1"/>
  <c r="AB34" i="41" s="1"/>
  <c r="AB25" i="41"/>
  <c r="AB24" i="41"/>
  <c r="AC23" i="41"/>
  <c r="AC33" i="41" s="1"/>
  <c r="AC34" i="41" s="1"/>
  <c r="AC25" i="41"/>
  <c r="AD23" i="41"/>
  <c r="AD25" i="41"/>
  <c r="AD24" i="41" s="1"/>
  <c r="AE23" i="41"/>
  <c r="AE25" i="41"/>
  <c r="AE24" i="41" s="1"/>
  <c r="AF23" i="41"/>
  <c r="AF25" i="41"/>
  <c r="AF24" i="41"/>
  <c r="AG23" i="41"/>
  <c r="AG25" i="41"/>
  <c r="AG24" i="41"/>
  <c r="AH23" i="41"/>
  <c r="AH24" i="41" s="1"/>
  <c r="AH25" i="41"/>
  <c r="AI23" i="41"/>
  <c r="AI33" i="41" s="1"/>
  <c r="AI34" i="41" s="1"/>
  <c r="AI25" i="41"/>
  <c r="F35" i="41"/>
  <c r="G33" i="41"/>
  <c r="G34" i="41" s="1"/>
  <c r="G35" i="41"/>
  <c r="H33" i="41"/>
  <c r="H34" i="41" s="1"/>
  <c r="H35" i="41"/>
  <c r="AK35" i="41" s="1"/>
  <c r="I33" i="41"/>
  <c r="I34" i="41"/>
  <c r="J35" i="41"/>
  <c r="K33" i="41"/>
  <c r="K34" i="41" s="1"/>
  <c r="K35" i="41"/>
  <c r="L33" i="41"/>
  <c r="L34" i="41" s="1"/>
  <c r="L35" i="41"/>
  <c r="M35" i="41"/>
  <c r="N33" i="41"/>
  <c r="N34" i="41" s="1"/>
  <c r="N35" i="41"/>
  <c r="O35" i="41"/>
  <c r="P35" i="41"/>
  <c r="Q35" i="41"/>
  <c r="R33" i="41"/>
  <c r="R34" i="41" s="1"/>
  <c r="R35" i="41"/>
  <c r="S33" i="41"/>
  <c r="S34" i="41" s="1"/>
  <c r="S35" i="41"/>
  <c r="T33" i="41"/>
  <c r="T34" i="41" s="1"/>
  <c r="T35" i="41"/>
  <c r="U35" i="41"/>
  <c r="V35" i="41"/>
  <c r="X35" i="41"/>
  <c r="Y33" i="41"/>
  <c r="Y34" i="41" s="1"/>
  <c r="Y35" i="41"/>
  <c r="Z35" i="41"/>
  <c r="AB35" i="41"/>
  <c r="AC35" i="41"/>
  <c r="AD33" i="41"/>
  <c r="AD35" i="41"/>
  <c r="AD34" i="41" s="1"/>
  <c r="AE33" i="41"/>
  <c r="AE35" i="41"/>
  <c r="AE34" i="41"/>
  <c r="AF33" i="41"/>
  <c r="AF34" i="41" s="1"/>
  <c r="AF35" i="41"/>
  <c r="AG33" i="41"/>
  <c r="AG34" i="41" s="1"/>
  <c r="AG35" i="41"/>
  <c r="AH33" i="41"/>
  <c r="AH34" i="41" s="1"/>
  <c r="AH35" i="41"/>
  <c r="AI35" i="41"/>
  <c r="AK8" i="41"/>
  <c r="AK9" i="41"/>
  <c r="AK11" i="41"/>
  <c r="Y25" i="41"/>
  <c r="AK15" i="41"/>
  <c r="AI27" i="69"/>
  <c r="AH27" i="69"/>
  <c r="AG27" i="69"/>
  <c r="AF27" i="69"/>
  <c r="AE27" i="69"/>
  <c r="AD27" i="69"/>
  <c r="AC27" i="69"/>
  <c r="AA27" i="69"/>
  <c r="Z27" i="69"/>
  <c r="Y27" i="69"/>
  <c r="W27" i="69"/>
  <c r="V27" i="69"/>
  <c r="U27" i="69"/>
  <c r="AC33" i="68"/>
  <c r="AB33" i="68"/>
  <c r="AA33" i="68"/>
  <c r="Z33" i="68"/>
  <c r="Y33" i="68"/>
  <c r="X33" i="68"/>
  <c r="W33" i="68"/>
  <c r="V33" i="68"/>
  <c r="U33" i="68"/>
  <c r="AJ35" i="47"/>
  <c r="AJ38" i="47" s="1"/>
  <c r="AJ36" i="47" s="1"/>
  <c r="AI35" i="47"/>
  <c r="AH35" i="47"/>
  <c r="AH29" i="47" s="1"/>
  <c r="AH27" i="47" s="1"/>
  <c r="AG35" i="47"/>
  <c r="AG38" i="47" s="1"/>
  <c r="AF35" i="47"/>
  <c r="AE35" i="47"/>
  <c r="AE29" i="47" s="1"/>
  <c r="AE27" i="47" s="1"/>
  <c r="AD35" i="47"/>
  <c r="AD29" i="47" s="1"/>
  <c r="AD27" i="47" s="1"/>
  <c r="AB35" i="47"/>
  <c r="AA35" i="47"/>
  <c r="Z35" i="47"/>
  <c r="Y35" i="47"/>
  <c r="Y38" i="47" s="1"/>
  <c r="Y36" i="47" s="1"/>
  <c r="X35" i="47"/>
  <c r="W35" i="47"/>
  <c r="W29" i="47"/>
  <c r="W27" i="47" s="1"/>
  <c r="U35" i="47"/>
  <c r="U20" i="47" s="1"/>
  <c r="U18" i="47" s="1"/>
  <c r="T35" i="47"/>
  <c r="S35" i="47"/>
  <c r="S20" i="47" s="1"/>
  <c r="S18" i="47" s="1"/>
  <c r="R35" i="47"/>
  <c r="R20" i="47" s="1"/>
  <c r="R18" i="47" s="1"/>
  <c r="Q35" i="47"/>
  <c r="Q29" i="47" s="1"/>
  <c r="Q27" i="47" s="1"/>
  <c r="P35" i="47"/>
  <c r="P29" i="47" s="1"/>
  <c r="P27" i="47" s="1"/>
  <c r="O35" i="47"/>
  <c r="O29" i="47" s="1"/>
  <c r="O27" i="47" s="1"/>
  <c r="N35" i="47"/>
  <c r="M35" i="47"/>
  <c r="M38" i="47" s="1"/>
  <c r="M36" i="47" s="1"/>
  <c r="L35" i="47"/>
  <c r="K35" i="47"/>
  <c r="K20" i="47" s="1"/>
  <c r="K18" i="47" s="1"/>
  <c r="I35" i="47"/>
  <c r="H35" i="47"/>
  <c r="H17" i="47" s="1"/>
  <c r="G35" i="47"/>
  <c r="AP29" i="47"/>
  <c r="AO29" i="47"/>
  <c r="AN29" i="47"/>
  <c r="AL29" i="47"/>
  <c r="AK29" i="47"/>
  <c r="AP27" i="47"/>
  <c r="AO27" i="47"/>
  <c r="AN27" i="47"/>
  <c r="N20" i="47"/>
  <c r="N18" i="47"/>
  <c r="AK20" i="47"/>
  <c r="AL20" i="47"/>
  <c r="N38" i="47"/>
  <c r="N36" i="47" s="1"/>
  <c r="W38" i="47"/>
  <c r="W36" i="47" s="1"/>
  <c r="E26" i="67"/>
  <c r="F26" i="67"/>
  <c r="G26" i="67"/>
  <c r="H26" i="67"/>
  <c r="AM20" i="47" s="1"/>
  <c r="AM18" i="47" s="1"/>
  <c r="I26" i="67"/>
  <c r="J26" i="67"/>
  <c r="K26" i="67"/>
  <c r="L26" i="67"/>
  <c r="M26" i="67"/>
  <c r="N26" i="67"/>
  <c r="O26" i="67"/>
  <c r="P26" i="67"/>
  <c r="Q26" i="67"/>
  <c r="R26" i="67"/>
  <c r="S26" i="67"/>
  <c r="T26" i="67"/>
  <c r="U26" i="67"/>
  <c r="V26" i="67"/>
  <c r="W26" i="67"/>
  <c r="X26" i="67"/>
  <c r="Y26" i="67"/>
  <c r="Z26" i="67"/>
  <c r="AA26" i="67"/>
  <c r="AB26" i="67"/>
  <c r="AC26" i="67"/>
  <c r="AD26" i="67"/>
  <c r="AE26" i="67"/>
  <c r="AF26" i="67"/>
  <c r="E27" i="67"/>
  <c r="F27" i="67"/>
  <c r="G27" i="67"/>
  <c r="H27" i="67"/>
  <c r="AM29" i="47" s="1"/>
  <c r="AM27" i="47" s="1"/>
  <c r="I27" i="67"/>
  <c r="J27" i="67"/>
  <c r="K27" i="67"/>
  <c r="L27" i="67"/>
  <c r="M27" i="67"/>
  <c r="N27" i="67"/>
  <c r="O27" i="67"/>
  <c r="P27" i="67"/>
  <c r="Q27" i="67"/>
  <c r="R27" i="67"/>
  <c r="S27" i="67"/>
  <c r="T27" i="67"/>
  <c r="U27" i="67"/>
  <c r="V27" i="67"/>
  <c r="W27" i="67"/>
  <c r="X27" i="67"/>
  <c r="Y27" i="67"/>
  <c r="Z27" i="67"/>
  <c r="AA27" i="67"/>
  <c r="AB27" i="67"/>
  <c r="AC27" i="67"/>
  <c r="AD27" i="67"/>
  <c r="AE27" i="67"/>
  <c r="AF27" i="67"/>
  <c r="D27" i="67"/>
  <c r="D26" i="67"/>
  <c r="E28" i="67"/>
  <c r="F28" i="67"/>
  <c r="G28" i="67"/>
  <c r="H28" i="67"/>
  <c r="AM38" i="47" s="1"/>
  <c r="AM36" i="47" s="1"/>
  <c r="I28" i="67"/>
  <c r="J28" i="67"/>
  <c r="K28" i="67"/>
  <c r="L28" i="67"/>
  <c r="M28" i="67"/>
  <c r="N28" i="67"/>
  <c r="O28" i="67"/>
  <c r="P28" i="67"/>
  <c r="Q28" i="67"/>
  <c r="R28" i="67"/>
  <c r="S28" i="67"/>
  <c r="T28" i="67"/>
  <c r="U28" i="67"/>
  <c r="V28" i="67"/>
  <c r="W28" i="67"/>
  <c r="X28" i="67"/>
  <c r="Y28" i="67"/>
  <c r="Z28" i="67"/>
  <c r="AA28" i="67"/>
  <c r="AB28" i="67"/>
  <c r="AC28" i="67"/>
  <c r="AD28" i="67"/>
  <c r="AE28" i="67"/>
  <c r="AF28" i="67"/>
  <c r="E29" i="67"/>
  <c r="F29" i="67"/>
  <c r="G29" i="67"/>
  <c r="H29" i="67"/>
  <c r="I29" i="67"/>
  <c r="J29" i="67"/>
  <c r="K29" i="67"/>
  <c r="L29" i="67"/>
  <c r="M29" i="67"/>
  <c r="N29" i="67"/>
  <c r="O29" i="67"/>
  <c r="P29" i="67"/>
  <c r="Q29" i="67"/>
  <c r="R29" i="67"/>
  <c r="S29" i="67"/>
  <c r="T29" i="67"/>
  <c r="U29" i="67"/>
  <c r="V29" i="67"/>
  <c r="W29" i="67"/>
  <c r="X29" i="67"/>
  <c r="Y29" i="67"/>
  <c r="Z29" i="67"/>
  <c r="AA29" i="67"/>
  <c r="AB29" i="67"/>
  <c r="AC29" i="67"/>
  <c r="AD29" i="67"/>
  <c r="AE29" i="67"/>
  <c r="AF29" i="67"/>
  <c r="D29" i="67"/>
  <c r="D28" i="67"/>
  <c r="P11" i="47"/>
  <c r="R11" i="47"/>
  <c r="S11" i="47"/>
  <c r="W11" i="47"/>
  <c r="AA11" i="47"/>
  <c r="AE11" i="47"/>
  <c r="K11" i="47"/>
  <c r="AF51" i="67"/>
  <c r="AE51" i="67"/>
  <c r="AD51" i="67"/>
  <c r="AC51" i="67"/>
  <c r="AB51" i="67"/>
  <c r="AA51" i="67"/>
  <c r="Z51" i="67"/>
  <c r="Y51" i="67"/>
  <c r="X51" i="67"/>
  <c r="W51" i="67"/>
  <c r="V51" i="67"/>
  <c r="U51" i="67"/>
  <c r="T51" i="67"/>
  <c r="S51" i="67"/>
  <c r="R51" i="67"/>
  <c r="Q51" i="67"/>
  <c r="P51" i="67"/>
  <c r="O51" i="67"/>
  <c r="N51" i="67"/>
  <c r="M51" i="67"/>
  <c r="L51" i="67"/>
  <c r="K51" i="67"/>
  <c r="J51" i="67"/>
  <c r="I51" i="67"/>
  <c r="H51" i="67"/>
  <c r="G51" i="67"/>
  <c r="F51" i="67"/>
  <c r="E51" i="67"/>
  <c r="D2" i="67"/>
  <c r="D39" i="67" s="1"/>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F50" i="67"/>
  <c r="E50" i="67"/>
  <c r="AF49" i="67"/>
  <c r="AE49" i="67"/>
  <c r="AD49" i="67"/>
  <c r="AC49" i="67"/>
  <c r="AB49" i="67"/>
  <c r="AA49" i="67"/>
  <c r="Z49" i="67"/>
  <c r="Y49" i="67"/>
  <c r="X49" i="67"/>
  <c r="W49" i="67"/>
  <c r="V49" i="67"/>
  <c r="U49" i="67"/>
  <c r="T49" i="67"/>
  <c r="S49" i="67"/>
  <c r="R49" i="67"/>
  <c r="Q49" i="67"/>
  <c r="P49" i="67"/>
  <c r="O49" i="67"/>
  <c r="N49" i="67"/>
  <c r="M49" i="67"/>
  <c r="L49" i="67"/>
  <c r="K49" i="67"/>
  <c r="J49" i="67"/>
  <c r="I49" i="67"/>
  <c r="H49" i="67"/>
  <c r="G49" i="67"/>
  <c r="F49" i="67"/>
  <c r="E49" i="67"/>
  <c r="AF48" i="67"/>
  <c r="AE48" i="67"/>
  <c r="AD48" i="67"/>
  <c r="AC48" i="67"/>
  <c r="AB48" i="67"/>
  <c r="AA48" i="67"/>
  <c r="Z48" i="67"/>
  <c r="Y48" i="67"/>
  <c r="X48" i="67"/>
  <c r="W48" i="67"/>
  <c r="V48" i="67"/>
  <c r="U48" i="67"/>
  <c r="T48" i="67"/>
  <c r="S48" i="67"/>
  <c r="R48" i="67"/>
  <c r="Q48" i="67"/>
  <c r="P48" i="67"/>
  <c r="O48" i="67"/>
  <c r="N48" i="67"/>
  <c r="M48" i="67"/>
  <c r="L48" i="67"/>
  <c r="K48" i="67"/>
  <c r="J48" i="67"/>
  <c r="I48" i="67"/>
  <c r="H48" i="67"/>
  <c r="G48" i="67"/>
  <c r="F48" i="67"/>
  <c r="E48" i="67"/>
  <c r="D48" i="67"/>
  <c r="AF47" i="67"/>
  <c r="AE47" i="67"/>
  <c r="AD47" i="67"/>
  <c r="AC47" i="67"/>
  <c r="AB47" i="67"/>
  <c r="AA47" i="67"/>
  <c r="Z47" i="67"/>
  <c r="Y47" i="67"/>
  <c r="X47" i="67"/>
  <c r="W47" i="67"/>
  <c r="V47" i="67"/>
  <c r="U47" i="67"/>
  <c r="T47" i="67"/>
  <c r="S47" i="67"/>
  <c r="R47" i="67"/>
  <c r="Q47" i="67"/>
  <c r="P47" i="67"/>
  <c r="O47" i="67"/>
  <c r="N47" i="67"/>
  <c r="M47" i="67"/>
  <c r="L47" i="67"/>
  <c r="K47" i="67"/>
  <c r="J47" i="67"/>
  <c r="I47" i="67"/>
  <c r="H47" i="67"/>
  <c r="G47" i="67"/>
  <c r="F47" i="67"/>
  <c r="E47" i="67"/>
  <c r="D47" i="67"/>
  <c r="AF46" i="67"/>
  <c r="AE46" i="67"/>
  <c r="AD46" i="67"/>
  <c r="AC46" i="67"/>
  <c r="AB46" i="67"/>
  <c r="AA46" i="67"/>
  <c r="Z46" i="67"/>
  <c r="Y46" i="67"/>
  <c r="X46" i="67"/>
  <c r="W46" i="67"/>
  <c r="V46" i="67"/>
  <c r="U46" i="67"/>
  <c r="T46" i="67"/>
  <c r="S46" i="67"/>
  <c r="R46" i="67"/>
  <c r="Q46" i="67"/>
  <c r="P46" i="67"/>
  <c r="O46" i="67"/>
  <c r="N46" i="67"/>
  <c r="M46" i="67"/>
  <c r="L46" i="67"/>
  <c r="K46" i="67"/>
  <c r="J46" i="67"/>
  <c r="I46" i="67"/>
  <c r="H46" i="67"/>
  <c r="G46" i="67"/>
  <c r="F46" i="67"/>
  <c r="E46" i="67"/>
  <c r="D46" i="67"/>
  <c r="AF45" i="67"/>
  <c r="AE45" i="67"/>
  <c r="AD45" i="67"/>
  <c r="AC45" i="67"/>
  <c r="AB45" i="67"/>
  <c r="AA45" i="67"/>
  <c r="Z45" i="67"/>
  <c r="Y45" i="67"/>
  <c r="X45" i="67"/>
  <c r="W45" i="67"/>
  <c r="W33" i="67" s="1"/>
  <c r="V45" i="67"/>
  <c r="U45" i="67"/>
  <c r="T45" i="67"/>
  <c r="S45" i="67"/>
  <c r="R45" i="67"/>
  <c r="Q45" i="67"/>
  <c r="P45" i="67"/>
  <c r="O45" i="67"/>
  <c r="N45" i="67"/>
  <c r="M45" i="67"/>
  <c r="L45" i="67"/>
  <c r="K45" i="67"/>
  <c r="J45" i="67"/>
  <c r="I45" i="67"/>
  <c r="H45" i="67"/>
  <c r="G45" i="67"/>
  <c r="F45" i="67"/>
  <c r="E45" i="67"/>
  <c r="AF44" i="67"/>
  <c r="AE44" i="67"/>
  <c r="AD44" i="67"/>
  <c r="AC44" i="67"/>
  <c r="AB44" i="67"/>
  <c r="AA44" i="67"/>
  <c r="Z44" i="67"/>
  <c r="Y44" i="67"/>
  <c r="X44" i="67"/>
  <c r="W44" i="67"/>
  <c r="V44" i="67"/>
  <c r="U44" i="67"/>
  <c r="T44" i="67"/>
  <c r="S44" i="67"/>
  <c r="R44" i="67"/>
  <c r="Q44" i="67"/>
  <c r="P44" i="67"/>
  <c r="O44" i="67"/>
  <c r="N44" i="67"/>
  <c r="M44" i="67"/>
  <c r="L44" i="67"/>
  <c r="K44" i="67"/>
  <c r="J44" i="67"/>
  <c r="I44" i="67"/>
  <c r="H44" i="67"/>
  <c r="G44" i="67"/>
  <c r="F44" i="67"/>
  <c r="E44" i="67"/>
  <c r="D44" i="67"/>
  <c r="AF43" i="67"/>
  <c r="AE43" i="67"/>
  <c r="AD43" i="67"/>
  <c r="AC43" i="67"/>
  <c r="AB43" i="67"/>
  <c r="AA43" i="67"/>
  <c r="Z43" i="67"/>
  <c r="Y43" i="67"/>
  <c r="X43" i="67"/>
  <c r="W43" i="67"/>
  <c r="V43" i="67"/>
  <c r="U43" i="67"/>
  <c r="T43" i="67"/>
  <c r="S43" i="67"/>
  <c r="R43" i="67"/>
  <c r="Q43" i="67"/>
  <c r="P43" i="67"/>
  <c r="O43" i="67"/>
  <c r="N43" i="67"/>
  <c r="M43" i="67"/>
  <c r="L43" i="67"/>
  <c r="K43" i="67"/>
  <c r="J43" i="67"/>
  <c r="J33" i="67" s="1"/>
  <c r="I43" i="67"/>
  <c r="H43" i="67"/>
  <c r="G43" i="67"/>
  <c r="F43" i="67"/>
  <c r="E43" i="67"/>
  <c r="AF42" i="67"/>
  <c r="AE42" i="67"/>
  <c r="AD42" i="67"/>
  <c r="AC42" i="67"/>
  <c r="AB42" i="67"/>
  <c r="AA42" i="67"/>
  <c r="Z42" i="67"/>
  <c r="Y42" i="67"/>
  <c r="X42" i="67"/>
  <c r="W42" i="67"/>
  <c r="V42" i="67"/>
  <c r="U42" i="67"/>
  <c r="T42" i="67"/>
  <c r="S42" i="67"/>
  <c r="R42" i="67"/>
  <c r="Q42" i="67"/>
  <c r="P42" i="67"/>
  <c r="O42" i="67"/>
  <c r="N42" i="67"/>
  <c r="M42" i="67"/>
  <c r="L42" i="67"/>
  <c r="K42" i="67"/>
  <c r="J42" i="67"/>
  <c r="I42" i="67"/>
  <c r="H42" i="67"/>
  <c r="G42" i="67"/>
  <c r="F42" i="67"/>
  <c r="E42" i="67"/>
  <c r="D42" i="67"/>
  <c r="AF41" i="67"/>
  <c r="AE41" i="67"/>
  <c r="AD41" i="67"/>
  <c r="AC41" i="67"/>
  <c r="AB41" i="67"/>
  <c r="AA41" i="67"/>
  <c r="Z41" i="67"/>
  <c r="Y41" i="67"/>
  <c r="X41" i="67"/>
  <c r="W41" i="67"/>
  <c r="V41" i="67"/>
  <c r="U41" i="67"/>
  <c r="T41" i="67"/>
  <c r="S41" i="67"/>
  <c r="R41" i="67"/>
  <c r="Q41" i="67"/>
  <c r="P41" i="67"/>
  <c r="O41" i="67"/>
  <c r="N41" i="67"/>
  <c r="M41" i="67"/>
  <c r="L41" i="67"/>
  <c r="K41" i="67"/>
  <c r="J41" i="67"/>
  <c r="I41" i="67"/>
  <c r="H41" i="67"/>
  <c r="G41" i="67"/>
  <c r="F41" i="67"/>
  <c r="E41" i="67"/>
  <c r="D41" i="67"/>
  <c r="AF40" i="67"/>
  <c r="AE40" i="67"/>
  <c r="AD40" i="67"/>
  <c r="AC40" i="67"/>
  <c r="AB40" i="67"/>
  <c r="AA40" i="67"/>
  <c r="Z40" i="67"/>
  <c r="Y40" i="67"/>
  <c r="X40" i="67"/>
  <c r="W40" i="67"/>
  <c r="V40" i="67"/>
  <c r="U40" i="67"/>
  <c r="T40" i="67"/>
  <c r="S40" i="67"/>
  <c r="R40" i="67"/>
  <c r="Q40" i="67"/>
  <c r="P40" i="67"/>
  <c r="O40" i="67"/>
  <c r="N40" i="67"/>
  <c r="M40" i="67"/>
  <c r="L40" i="67"/>
  <c r="K40" i="67"/>
  <c r="J40" i="67"/>
  <c r="I40" i="67"/>
  <c r="H40" i="67"/>
  <c r="G40" i="67"/>
  <c r="F40" i="67"/>
  <c r="E40" i="67"/>
  <c r="D40" i="67"/>
  <c r="AF39" i="67"/>
  <c r="AE39" i="67"/>
  <c r="AD39" i="67"/>
  <c r="AC39" i="67"/>
  <c r="AB39" i="67"/>
  <c r="AA39" i="67"/>
  <c r="Z39" i="67"/>
  <c r="Y39" i="67"/>
  <c r="X39" i="67"/>
  <c r="W39" i="67"/>
  <c r="V39" i="67"/>
  <c r="U39" i="67"/>
  <c r="T39" i="67"/>
  <c r="S39" i="67"/>
  <c r="R39" i="67"/>
  <c r="Q39" i="67"/>
  <c r="P39" i="67"/>
  <c r="O39" i="67"/>
  <c r="N39" i="67"/>
  <c r="M39" i="67"/>
  <c r="L39" i="67"/>
  <c r="K39" i="67"/>
  <c r="J39" i="67"/>
  <c r="I39" i="67"/>
  <c r="H39" i="67"/>
  <c r="G39" i="67"/>
  <c r="F39" i="67"/>
  <c r="E39" i="67"/>
  <c r="AF38" i="67"/>
  <c r="AE38" i="67"/>
  <c r="AD38" i="67"/>
  <c r="AC38" i="67"/>
  <c r="AB38" i="67"/>
  <c r="AA38" i="67"/>
  <c r="Z38" i="67"/>
  <c r="Y38" i="67"/>
  <c r="X38" i="67"/>
  <c r="W38" i="67"/>
  <c r="V38" i="67"/>
  <c r="U38" i="67"/>
  <c r="T38" i="67"/>
  <c r="S38" i="67"/>
  <c r="R38" i="67"/>
  <c r="Q38" i="67"/>
  <c r="P38" i="67"/>
  <c r="O38" i="67"/>
  <c r="N38" i="67"/>
  <c r="M38" i="67"/>
  <c r="L38" i="67"/>
  <c r="K38" i="67"/>
  <c r="J38" i="67"/>
  <c r="I38" i="67"/>
  <c r="H38" i="67"/>
  <c r="G38" i="67"/>
  <c r="F38" i="67"/>
  <c r="E38" i="67"/>
  <c r="D38" i="67"/>
  <c r="AF37" i="67"/>
  <c r="AE37" i="67"/>
  <c r="AD37" i="67"/>
  <c r="AC37" i="67"/>
  <c r="AB37" i="67"/>
  <c r="AA37" i="67"/>
  <c r="Z37" i="67"/>
  <c r="Y37" i="67"/>
  <c r="X37" i="67"/>
  <c r="X33" i="67" s="1"/>
  <c r="W37" i="67"/>
  <c r="V37" i="67"/>
  <c r="U37" i="67"/>
  <c r="T37" i="67"/>
  <c r="S37" i="67"/>
  <c r="R37" i="67"/>
  <c r="Q37" i="67"/>
  <c r="P37" i="67"/>
  <c r="O37" i="67"/>
  <c r="N37" i="67"/>
  <c r="M37" i="67"/>
  <c r="L37" i="67"/>
  <c r="K37" i="67"/>
  <c r="J37" i="67"/>
  <c r="I37" i="67"/>
  <c r="H37" i="67"/>
  <c r="G37" i="67"/>
  <c r="F37" i="67"/>
  <c r="E37" i="67"/>
  <c r="D37" i="67"/>
  <c r="AF36" i="67"/>
  <c r="AE36" i="67"/>
  <c r="AD36" i="67"/>
  <c r="AC36" i="67"/>
  <c r="AB36" i="67"/>
  <c r="AB33" i="67" s="1"/>
  <c r="AA36" i="67"/>
  <c r="Z36" i="67"/>
  <c r="Y36" i="67"/>
  <c r="X36" i="67"/>
  <c r="W36" i="67"/>
  <c r="V36" i="67"/>
  <c r="U36" i="67"/>
  <c r="T36" i="67"/>
  <c r="T33" i="67" s="1"/>
  <c r="S36" i="67"/>
  <c r="R36" i="67"/>
  <c r="Q36" i="67"/>
  <c r="P36" i="67"/>
  <c r="O36" i="67"/>
  <c r="N36" i="67"/>
  <c r="M36" i="67"/>
  <c r="L36" i="67"/>
  <c r="K36" i="67"/>
  <c r="J36" i="67"/>
  <c r="I36" i="67"/>
  <c r="H36" i="67"/>
  <c r="G36" i="67"/>
  <c r="G33" i="67" s="1"/>
  <c r="F36" i="67"/>
  <c r="E36" i="67"/>
  <c r="E33" i="67" s="1"/>
  <c r="D36" i="67"/>
  <c r="AF35" i="67"/>
  <c r="AE35" i="67"/>
  <c r="AD35" i="67"/>
  <c r="AD33" i="67" s="1"/>
  <c r="AC35" i="67"/>
  <c r="AB35" i="67"/>
  <c r="AA35" i="67"/>
  <c r="Z35" i="67"/>
  <c r="Y35" i="67"/>
  <c r="X35" i="67"/>
  <c r="W35" i="67"/>
  <c r="V35" i="67"/>
  <c r="U35" i="67"/>
  <c r="U33" i="67" s="1"/>
  <c r="T35" i="67"/>
  <c r="S35" i="67"/>
  <c r="R35" i="67"/>
  <c r="Q35" i="67"/>
  <c r="Q33" i="67" s="1"/>
  <c r="P35" i="67"/>
  <c r="P33" i="67" s="1"/>
  <c r="O35" i="67"/>
  <c r="N35" i="67"/>
  <c r="M35" i="67"/>
  <c r="L35" i="67"/>
  <c r="K35" i="67"/>
  <c r="K33" i="67" s="1"/>
  <c r="J35" i="67"/>
  <c r="I35" i="67"/>
  <c r="H35" i="67"/>
  <c r="G35" i="67"/>
  <c r="F35" i="67"/>
  <c r="E35" i="67"/>
  <c r="D35" i="67"/>
  <c r="AF34" i="67"/>
  <c r="AF33" i="67" s="1"/>
  <c r="AE34" i="67"/>
  <c r="AE33" i="67" s="1"/>
  <c r="AD34" i="67"/>
  <c r="AC34" i="67"/>
  <c r="AC33" i="67" s="1"/>
  <c r="AB34" i="67"/>
  <c r="AA34" i="67"/>
  <c r="AA33" i="67" s="1"/>
  <c r="Z34" i="67"/>
  <c r="Z33" i="67" s="1"/>
  <c r="Y34" i="67"/>
  <c r="Y33" i="67" s="1"/>
  <c r="X34" i="67"/>
  <c r="W34" i="67"/>
  <c r="V34" i="67"/>
  <c r="V33" i="67" s="1"/>
  <c r="U34" i="67"/>
  <c r="T34" i="67"/>
  <c r="S34" i="67"/>
  <c r="R34" i="67"/>
  <c r="R33" i="67" s="1"/>
  <c r="Q34" i="67"/>
  <c r="P34" i="67"/>
  <c r="O34" i="67"/>
  <c r="O33" i="67" s="1"/>
  <c r="N34" i="67"/>
  <c r="N33" i="67" s="1"/>
  <c r="M34" i="67"/>
  <c r="M33" i="67" s="1"/>
  <c r="L34" i="67"/>
  <c r="L33" i="67" s="1"/>
  <c r="K34" i="67"/>
  <c r="J34" i="67"/>
  <c r="I34" i="67"/>
  <c r="H34" i="67"/>
  <c r="H33" i="67" s="1"/>
  <c r="G34" i="67"/>
  <c r="F34" i="67"/>
  <c r="F33" i="67" s="1"/>
  <c r="E34" i="67"/>
  <c r="S33" i="67"/>
  <c r="I33" i="67"/>
  <c r="AF7" i="67"/>
  <c r="AE7" i="67"/>
  <c r="AD7" i="67"/>
  <c r="AC7" i="67"/>
  <c r="AB7" i="67"/>
  <c r="AA7" i="67"/>
  <c r="Z7" i="67"/>
  <c r="Y7" i="67"/>
  <c r="X7" i="67"/>
  <c r="W7" i="67"/>
  <c r="V7" i="67"/>
  <c r="U7" i="67"/>
  <c r="T7" i="67"/>
  <c r="S7" i="67"/>
  <c r="R7" i="67"/>
  <c r="Q7" i="67"/>
  <c r="P7" i="67"/>
  <c r="O7" i="67"/>
  <c r="N7" i="67"/>
  <c r="M7" i="67"/>
  <c r="L7" i="67"/>
  <c r="K7" i="67"/>
  <c r="J7" i="67"/>
  <c r="I7" i="67"/>
  <c r="H7" i="67"/>
  <c r="G7" i="67"/>
  <c r="F7" i="67"/>
  <c r="E7" i="67"/>
  <c r="D7" i="67"/>
  <c r="Q35" i="59"/>
  <c r="U35" i="59"/>
  <c r="Z35" i="59"/>
  <c r="AG35" i="59"/>
  <c r="AI35" i="59"/>
  <c r="AJ35" i="59"/>
  <c r="AD36" i="59"/>
  <c r="G36" i="59"/>
  <c r="AM43" i="59"/>
  <c r="V44" i="59"/>
  <c r="V12" i="59" s="1"/>
  <c r="T44" i="59"/>
  <c r="T43" i="59" s="1"/>
  <c r="T29" i="59" s="1"/>
  <c r="T36" i="59" s="1"/>
  <c r="H44" i="59"/>
  <c r="I44" i="59"/>
  <c r="K44" i="59"/>
  <c r="K21" i="59" s="1"/>
  <c r="K30" i="59" s="1"/>
  <c r="L44" i="59"/>
  <c r="O44" i="59"/>
  <c r="O21" i="59" s="1"/>
  <c r="O30" i="59" s="1"/>
  <c r="O37" i="59" s="1"/>
  <c r="R44" i="59"/>
  <c r="Y44" i="59"/>
  <c r="Z44" i="59"/>
  <c r="AF44" i="59"/>
  <c r="AF21" i="59" s="1"/>
  <c r="AF30" i="59" s="1"/>
  <c r="AF37" i="59" s="1"/>
  <c r="AG44" i="59"/>
  <c r="AJ44" i="59"/>
  <c r="AL44" i="59"/>
  <c r="AL21" i="59" s="1"/>
  <c r="AL30" i="59" s="1"/>
  <c r="AL37" i="59" s="1"/>
  <c r="AN44" i="59"/>
  <c r="AO44" i="59"/>
  <c r="G44" i="59"/>
  <c r="G21" i="59" s="1"/>
  <c r="G18" i="60"/>
  <c r="H18" i="60"/>
  <c r="J44" i="59" s="1"/>
  <c r="I18" i="60"/>
  <c r="J18" i="60"/>
  <c r="K18" i="60"/>
  <c r="M44" i="59" s="1"/>
  <c r="L18" i="60"/>
  <c r="N44" i="59" s="1"/>
  <c r="M18" i="60"/>
  <c r="N18" i="60"/>
  <c r="P44" i="59" s="1"/>
  <c r="O18" i="60"/>
  <c r="Q44" i="59" s="1"/>
  <c r="P18" i="60"/>
  <c r="Q18" i="60"/>
  <c r="S44" i="59" s="1"/>
  <c r="R18" i="60"/>
  <c r="S18" i="60"/>
  <c r="U44" i="59" s="1"/>
  <c r="T18" i="60"/>
  <c r="U18" i="60"/>
  <c r="W44" i="59" s="1"/>
  <c r="V18" i="60"/>
  <c r="X44" i="59" s="1"/>
  <c r="W18" i="60"/>
  <c r="X18" i="60"/>
  <c r="Y18" i="60"/>
  <c r="AA44" i="59" s="1"/>
  <c r="Z18" i="60"/>
  <c r="AB44" i="59" s="1"/>
  <c r="AA18" i="60"/>
  <c r="AC44" i="59" s="1"/>
  <c r="AB18" i="60"/>
  <c r="AD44" i="59" s="1"/>
  <c r="AC18" i="60"/>
  <c r="AE44" i="59" s="1"/>
  <c r="AD18" i="60"/>
  <c r="AE18" i="60"/>
  <c r="AF18" i="60"/>
  <c r="AH44" i="59" s="1"/>
  <c r="AG18" i="60"/>
  <c r="AI44" i="59" s="1"/>
  <c r="AH18" i="60"/>
  <c r="AI18" i="60"/>
  <c r="AK44" i="59" s="1"/>
  <c r="AJ18" i="60"/>
  <c r="AK18" i="60"/>
  <c r="AM44" i="59" s="1"/>
  <c r="AL18" i="60"/>
  <c r="AM18" i="60"/>
  <c r="AN18" i="60"/>
  <c r="AP44" i="59" s="1"/>
  <c r="E18" i="60"/>
  <c r="D18" i="60" s="1"/>
  <c r="F18" i="60"/>
  <c r="C8" i="61"/>
  <c r="AA8" i="61" s="1"/>
  <c r="F8" i="61"/>
  <c r="AD8" i="61" s="1"/>
  <c r="AB8" i="61"/>
  <c r="C7" i="61"/>
  <c r="C6" i="61"/>
  <c r="Z6" i="61" s="1"/>
  <c r="F6" i="61"/>
  <c r="AD6" i="61" s="1"/>
  <c r="Y6" i="61"/>
  <c r="X6" i="61"/>
  <c r="G6" i="61"/>
  <c r="R6" i="61" s="1"/>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s="1"/>
  <c r="C46" i="60"/>
  <c r="AN25" i="60"/>
  <c r="AN31" i="60" s="1"/>
  <c r="AN45" i="60" s="1"/>
  <c r="AM28" i="60"/>
  <c r="AM30" i="60" s="1"/>
  <c r="AM44" i="60" s="1"/>
  <c r="AM31" i="60"/>
  <c r="AM45" i="60" s="1"/>
  <c r="AL28" i="60"/>
  <c r="AL30" i="60" s="1"/>
  <c r="AL44" i="60" s="1"/>
  <c r="AL31" i="60"/>
  <c r="AL45" i="60"/>
  <c r="AK28" i="60"/>
  <c r="AK31" i="60"/>
  <c r="AK45" i="60"/>
  <c r="AJ28" i="60"/>
  <c r="AJ30" i="60" s="1"/>
  <c r="AJ44" i="60" s="1"/>
  <c r="AI28" i="60"/>
  <c r="AI31" i="60" s="1"/>
  <c r="AI45" i="60" s="1"/>
  <c r="AH28" i="60"/>
  <c r="AH31" i="60" s="1"/>
  <c r="AH45" i="60" s="1"/>
  <c r="AG28" i="60"/>
  <c r="AG42" i="60" s="1"/>
  <c r="AG31" i="60"/>
  <c r="AG45" i="60" s="1"/>
  <c r="AF28" i="60"/>
  <c r="AF34" i="60" s="1"/>
  <c r="AF35" i="60" s="1"/>
  <c r="AF36" i="60" s="1"/>
  <c r="AF31" i="60"/>
  <c r="AF45" i="60" s="1"/>
  <c r="AE28" i="60"/>
  <c r="AE31" i="60" s="1"/>
  <c r="AE45" i="60" s="1"/>
  <c r="AD28" i="60"/>
  <c r="AD31" i="60" s="1"/>
  <c r="AD45" i="60" s="1"/>
  <c r="AC28" i="60"/>
  <c r="AC31" i="60" s="1"/>
  <c r="AC45" i="60" s="1"/>
  <c r="AB28" i="60"/>
  <c r="AB31" i="60" s="1"/>
  <c r="AB45" i="60" s="1"/>
  <c r="AA28" i="60"/>
  <c r="AA30" i="60" s="1"/>
  <c r="AA44" i="60" s="1"/>
  <c r="AA31" i="60"/>
  <c r="AA45" i="60" s="1"/>
  <c r="Z28" i="60"/>
  <c r="Z42" i="60" s="1"/>
  <c r="Z31" i="60"/>
  <c r="Z45" i="60" s="1"/>
  <c r="Y28" i="60"/>
  <c r="Y34" i="60" s="1"/>
  <c r="Y35" i="60" s="1"/>
  <c r="Y36" i="60" s="1"/>
  <c r="X28" i="60"/>
  <c r="X31" i="60" s="1"/>
  <c r="X45" i="60" s="1"/>
  <c r="W28" i="60"/>
  <c r="W30" i="60" s="1"/>
  <c r="W44" i="60" s="1"/>
  <c r="V28" i="60"/>
  <c r="V30" i="60" s="1"/>
  <c r="V44" i="60" s="1"/>
  <c r="U28" i="60"/>
  <c r="U30" i="60" s="1"/>
  <c r="U44" i="60" s="1"/>
  <c r="T28" i="60"/>
  <c r="T31" i="60"/>
  <c r="T45" i="60" s="1"/>
  <c r="S28" i="60"/>
  <c r="S42" i="60" s="1"/>
  <c r="R28" i="60"/>
  <c r="R31" i="60"/>
  <c r="R45" i="60"/>
  <c r="Q28" i="60"/>
  <c r="Q31" i="60"/>
  <c r="Q45" i="60"/>
  <c r="P28" i="60"/>
  <c r="P42" i="60" s="1"/>
  <c r="O28" i="60"/>
  <c r="O42" i="60" s="1"/>
  <c r="N28" i="60"/>
  <c r="N34" i="60" s="1"/>
  <c r="N35" i="60" s="1"/>
  <c r="N36" i="60" s="1"/>
  <c r="N31" i="60"/>
  <c r="N45" i="60" s="1"/>
  <c r="M28" i="60"/>
  <c r="M34" i="60" s="1"/>
  <c r="M35" i="60" s="1"/>
  <c r="M36" i="60" s="1"/>
  <c r="M31" i="60"/>
  <c r="M45" i="60" s="1"/>
  <c r="L28" i="60"/>
  <c r="L31" i="60"/>
  <c r="L45" i="60"/>
  <c r="K28" i="60"/>
  <c r="K34" i="60" s="1"/>
  <c r="K35" i="60" s="1"/>
  <c r="K36" i="60" s="1"/>
  <c r="K31" i="60"/>
  <c r="K45" i="60"/>
  <c r="J28" i="60"/>
  <c r="J31" i="60"/>
  <c r="J45" i="60" s="1"/>
  <c r="I28" i="60"/>
  <c r="I42" i="60" s="1"/>
  <c r="H28" i="60"/>
  <c r="H31" i="60" s="1"/>
  <c r="H45" i="60" s="1"/>
  <c r="G28" i="60"/>
  <c r="G30" i="60" s="1"/>
  <c r="G44" i="60" s="1"/>
  <c r="G31" i="60"/>
  <c r="G45" i="60" s="1"/>
  <c r="F28" i="60"/>
  <c r="F30" i="60" s="1"/>
  <c r="F44" i="60" s="1"/>
  <c r="F31" i="60"/>
  <c r="F45" i="60"/>
  <c r="E28" i="60"/>
  <c r="E31" i="60"/>
  <c r="E45" i="60"/>
  <c r="C45" i="60"/>
  <c r="AN28" i="60"/>
  <c r="AN30" i="60"/>
  <c r="AN44" i="60" s="1"/>
  <c r="AK30" i="60"/>
  <c r="AK44" i="60"/>
  <c r="AG30" i="60"/>
  <c r="AG44" i="60" s="1"/>
  <c r="AD30" i="60"/>
  <c r="AD44" i="60"/>
  <c r="AC30" i="60"/>
  <c r="AC44" i="60"/>
  <c r="Z30" i="60"/>
  <c r="Z44" i="60" s="1"/>
  <c r="Y30" i="60"/>
  <c r="Y44" i="60" s="1"/>
  <c r="X30" i="60"/>
  <c r="X44" i="60" s="1"/>
  <c r="T30" i="60"/>
  <c r="T44" i="60"/>
  <c r="S30" i="60"/>
  <c r="S44" i="60" s="1"/>
  <c r="R30" i="60"/>
  <c r="R44" i="60" s="1"/>
  <c r="Q30" i="60"/>
  <c r="Q44" i="60" s="1"/>
  <c r="N30" i="60"/>
  <c r="N44" i="60"/>
  <c r="M30" i="60"/>
  <c r="M44" i="60"/>
  <c r="L30" i="60"/>
  <c r="L44" i="60"/>
  <c r="J30" i="60"/>
  <c r="J44" i="60" s="1"/>
  <c r="H30" i="60"/>
  <c r="H44" i="60" s="1"/>
  <c r="E30" i="60"/>
  <c r="E44" i="60"/>
  <c r="C44" i="60"/>
  <c r="D43" i="60"/>
  <c r="C43" i="60"/>
  <c r="AN42" i="60"/>
  <c r="AK42" i="60"/>
  <c r="AE42" i="60"/>
  <c r="AD42" i="60"/>
  <c r="AC42" i="60"/>
  <c r="AA42" i="60"/>
  <c r="Y42" i="60"/>
  <c r="X42" i="60"/>
  <c r="W42" i="60"/>
  <c r="T42" i="60"/>
  <c r="R42" i="60"/>
  <c r="Q42" i="60"/>
  <c r="N42" i="60"/>
  <c r="M42" i="60"/>
  <c r="L42" i="60"/>
  <c r="K42" i="60"/>
  <c r="J42" i="60"/>
  <c r="H42" i="60"/>
  <c r="E42" i="60"/>
  <c r="C42" i="60"/>
  <c r="AN26" i="60"/>
  <c r="AN27" i="60" s="1"/>
  <c r="AN41" i="60" s="1"/>
  <c r="AM26" i="60"/>
  <c r="AM40" i="60" s="1"/>
  <c r="AL26" i="60"/>
  <c r="AL40" i="60" s="1"/>
  <c r="AL27" i="60"/>
  <c r="AL41" i="60" s="1"/>
  <c r="AK26" i="60"/>
  <c r="AK40" i="60" s="1"/>
  <c r="AK27" i="60"/>
  <c r="AK41" i="60" s="1"/>
  <c r="AJ26" i="60"/>
  <c r="AJ27" i="60" s="1"/>
  <c r="AJ41" i="60" s="1"/>
  <c r="AI26" i="60"/>
  <c r="AI27" i="60" s="1"/>
  <c r="AI41" i="60" s="1"/>
  <c r="AH26" i="60"/>
  <c r="AH27" i="60" s="1"/>
  <c r="AH41" i="60" s="1"/>
  <c r="AG26" i="60"/>
  <c r="AG27" i="60" s="1"/>
  <c r="AG41" i="60" s="1"/>
  <c r="AF26" i="60"/>
  <c r="AF40" i="60" s="1"/>
  <c r="AE26" i="60"/>
  <c r="AE27" i="60"/>
  <c r="AE41" i="60" s="1"/>
  <c r="AD26" i="60"/>
  <c r="AD27" i="60" s="1"/>
  <c r="AD41" i="60" s="1"/>
  <c r="AC26" i="60"/>
  <c r="AC27" i="60"/>
  <c r="AC41" i="60"/>
  <c r="AB26" i="60"/>
  <c r="AB40" i="60" s="1"/>
  <c r="AB27" i="60"/>
  <c r="AB41" i="60"/>
  <c r="AA26" i="60"/>
  <c r="AA40" i="60" s="1"/>
  <c r="Z26" i="60"/>
  <c r="Z40" i="60" s="1"/>
  <c r="Y26" i="60"/>
  <c r="Y27" i="60"/>
  <c r="Y41" i="60" s="1"/>
  <c r="X26" i="60"/>
  <c r="X27" i="60"/>
  <c r="X41" i="60" s="1"/>
  <c r="W26" i="60"/>
  <c r="W27" i="60"/>
  <c r="W41" i="60"/>
  <c r="V26" i="60"/>
  <c r="V40" i="60" s="1"/>
  <c r="V27" i="60"/>
  <c r="V41" i="60"/>
  <c r="U26" i="60"/>
  <c r="U40" i="60" s="1"/>
  <c r="U27" i="60"/>
  <c r="U41" i="60" s="1"/>
  <c r="T26" i="60"/>
  <c r="T27" i="60" s="1"/>
  <c r="T41" i="60" s="1"/>
  <c r="S26" i="60"/>
  <c r="S27" i="60" s="1"/>
  <c r="S41" i="60" s="1"/>
  <c r="R26" i="60"/>
  <c r="R27" i="60"/>
  <c r="R41" i="60" s="1"/>
  <c r="Q26" i="60"/>
  <c r="Q27" i="60"/>
  <c r="Q41" i="60"/>
  <c r="P26" i="60"/>
  <c r="P27" i="60"/>
  <c r="P41" i="60"/>
  <c r="O26" i="60"/>
  <c r="O27" i="60" s="1"/>
  <c r="O41" i="60" s="1"/>
  <c r="N26" i="60"/>
  <c r="N27" i="60" s="1"/>
  <c r="N41" i="60" s="1"/>
  <c r="M26" i="60"/>
  <c r="M27" i="60" s="1"/>
  <c r="M41" i="60" s="1"/>
  <c r="L26" i="60"/>
  <c r="L27" i="60"/>
  <c r="L41" i="60" s="1"/>
  <c r="K26" i="60"/>
  <c r="K40" i="60" s="1"/>
  <c r="K27" i="60"/>
  <c r="K41" i="60" s="1"/>
  <c r="J26" i="60"/>
  <c r="J27" i="60" s="1"/>
  <c r="J41" i="60" s="1"/>
  <c r="I26" i="60"/>
  <c r="I27" i="60" s="1"/>
  <c r="I41" i="60" s="1"/>
  <c r="H26" i="60"/>
  <c r="H27" i="60" s="1"/>
  <c r="H41" i="60" s="1"/>
  <c r="G26" i="60"/>
  <c r="G40" i="60" s="1"/>
  <c r="F26" i="60"/>
  <c r="F40" i="60" s="1"/>
  <c r="F27" i="60"/>
  <c r="F41" i="60" s="1"/>
  <c r="E26" i="60"/>
  <c r="E40" i="60" s="1"/>
  <c r="E27" i="60"/>
  <c r="C41" i="60"/>
  <c r="AN40" i="60"/>
  <c r="AJ40" i="60"/>
  <c r="AH40" i="60"/>
  <c r="AG40" i="60"/>
  <c r="AE40" i="60"/>
  <c r="AD40" i="60"/>
  <c r="AC40" i="60"/>
  <c r="Y40" i="60"/>
  <c r="X40" i="60"/>
  <c r="W40" i="60"/>
  <c r="S40" i="60"/>
  <c r="R40" i="60"/>
  <c r="Q40" i="60"/>
  <c r="P40" i="60"/>
  <c r="O40" i="60"/>
  <c r="M40" i="60"/>
  <c r="L40" i="60"/>
  <c r="H40" i="60"/>
  <c r="C40" i="60"/>
  <c r="AN39" i="60"/>
  <c r="AM25" i="60"/>
  <c r="AM39" i="60" s="1"/>
  <c r="AL25" i="60"/>
  <c r="AL39" i="60"/>
  <c r="AK25" i="60"/>
  <c r="AK39" i="60"/>
  <c r="AJ25" i="60"/>
  <c r="AJ39" i="60"/>
  <c r="AI25" i="60"/>
  <c r="AI39" i="60" s="1"/>
  <c r="AH25" i="60"/>
  <c r="AH39" i="60" s="1"/>
  <c r="AG25" i="60"/>
  <c r="AG39" i="60"/>
  <c r="AF25" i="60"/>
  <c r="AF39" i="60" s="1"/>
  <c r="AE25" i="60"/>
  <c r="AE39" i="60"/>
  <c r="AD25" i="60"/>
  <c r="AD39" i="60" s="1"/>
  <c r="AC25" i="60"/>
  <c r="AC39" i="60"/>
  <c r="AB25" i="60"/>
  <c r="AB39" i="60" s="1"/>
  <c r="AA25" i="60"/>
  <c r="AA39" i="60"/>
  <c r="Z25" i="60"/>
  <c r="Z39" i="60" s="1"/>
  <c r="Y25" i="60"/>
  <c r="Y39" i="60" s="1"/>
  <c r="X25" i="60"/>
  <c r="X39" i="60"/>
  <c r="W25" i="60"/>
  <c r="W39" i="60" s="1"/>
  <c r="V25" i="60"/>
  <c r="V39" i="60"/>
  <c r="U25" i="60"/>
  <c r="U39" i="60"/>
  <c r="T25" i="60"/>
  <c r="T39" i="60"/>
  <c r="S25" i="60"/>
  <c r="S39" i="60" s="1"/>
  <c r="R25" i="60"/>
  <c r="R39" i="60" s="1"/>
  <c r="Q25" i="60"/>
  <c r="Q39" i="60"/>
  <c r="P25" i="60"/>
  <c r="P39" i="60" s="1"/>
  <c r="O25" i="60"/>
  <c r="O39" i="60"/>
  <c r="N25" i="60"/>
  <c r="N39" i="60" s="1"/>
  <c r="M25" i="60"/>
  <c r="M39" i="60"/>
  <c r="L25" i="60"/>
  <c r="L39" i="60" s="1"/>
  <c r="K25" i="60"/>
  <c r="K39" i="60"/>
  <c r="J25" i="60"/>
  <c r="J39" i="60" s="1"/>
  <c r="I25" i="60"/>
  <c r="I39" i="60" s="1"/>
  <c r="H25" i="60"/>
  <c r="H39" i="60"/>
  <c r="G25" i="60"/>
  <c r="G39" i="60" s="1"/>
  <c r="F25" i="60"/>
  <c r="F39" i="60"/>
  <c r="E25" i="60"/>
  <c r="D25" i="60" s="1"/>
  <c r="E39" i="60"/>
  <c r="C39"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AN34" i="60"/>
  <c r="AN35" i="60"/>
  <c r="AN36" i="60" s="1"/>
  <c r="AM34" i="60"/>
  <c r="AM35" i="60"/>
  <c r="AM36" i="60"/>
  <c r="AK34" i="60"/>
  <c r="AK35" i="60" s="1"/>
  <c r="AK36" i="60" s="1"/>
  <c r="AJ34" i="60"/>
  <c r="AJ35" i="60" s="1"/>
  <c r="AJ36" i="60" s="1"/>
  <c r="AG34" i="60"/>
  <c r="AG35" i="60"/>
  <c r="AG36" i="60" s="1"/>
  <c r="AE34" i="60"/>
  <c r="AE35" i="60" s="1"/>
  <c r="AE36" i="60" s="1"/>
  <c r="AC34" i="60"/>
  <c r="AC35" i="60" s="1"/>
  <c r="AC36" i="60" s="1"/>
  <c r="AB34" i="60"/>
  <c r="AB35" i="60"/>
  <c r="AB36" i="60" s="1"/>
  <c r="AA34" i="60"/>
  <c r="AA35" i="60"/>
  <c r="AA36" i="60" s="1"/>
  <c r="X34" i="60"/>
  <c r="X35" i="60" s="1"/>
  <c r="X36" i="60" s="1"/>
  <c r="W34" i="60"/>
  <c r="W35" i="60" s="1"/>
  <c r="W36" i="60" s="1"/>
  <c r="V34" i="60"/>
  <c r="V35" i="60" s="1"/>
  <c r="V36" i="60" s="1"/>
  <c r="T34" i="60"/>
  <c r="T35" i="60" s="1"/>
  <c r="T36" i="60" s="1"/>
  <c r="R34" i="60"/>
  <c r="R35" i="60"/>
  <c r="R36" i="60"/>
  <c r="Q34" i="60"/>
  <c r="Q35" i="60" s="1"/>
  <c r="Q36" i="60" s="1"/>
  <c r="P34" i="60"/>
  <c r="P35" i="60" s="1"/>
  <c r="P36" i="60" s="1"/>
  <c r="L34" i="60"/>
  <c r="L35" i="60"/>
  <c r="L36" i="60"/>
  <c r="J34" i="60"/>
  <c r="J35" i="60" s="1"/>
  <c r="J36" i="60" s="1"/>
  <c r="H34" i="60"/>
  <c r="H35" i="60"/>
  <c r="H36" i="60" s="1"/>
  <c r="G34" i="60"/>
  <c r="G35" i="60"/>
  <c r="G36" i="60"/>
  <c r="E34" i="60"/>
  <c r="E35" i="60" s="1"/>
  <c r="E36" i="60" s="1"/>
  <c r="D28" i="60"/>
  <c r="D34" i="60" s="1"/>
  <c r="D35" i="60" s="1"/>
  <c r="D36" i="60" s="1"/>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D29" i="60" s="1"/>
  <c r="M29" i="60"/>
  <c r="L29" i="60"/>
  <c r="K29" i="60"/>
  <c r="J29" i="60"/>
  <c r="I29" i="60"/>
  <c r="H29" i="60"/>
  <c r="G29" i="60"/>
  <c r="F29" i="60"/>
  <c r="E29" i="60"/>
  <c r="AO8" i="46"/>
  <c r="AN8" i="46"/>
  <c r="AL8" i="46"/>
  <c r="M46" i="46"/>
  <c r="L46" i="46"/>
  <c r="AD46" i="46"/>
  <c r="AG46" i="46"/>
  <c r="J46" i="46"/>
  <c r="K46" i="46"/>
  <c r="P46" i="46"/>
  <c r="R44" i="46"/>
  <c r="R45" i="46"/>
  <c r="R46" i="46" s="1"/>
  <c r="S44" i="46"/>
  <c r="S45" i="46"/>
  <c r="S46" i="46" s="1"/>
  <c r="U44" i="46"/>
  <c r="U45" i="46" s="1"/>
  <c r="W44" i="46"/>
  <c r="W45" i="46" s="1"/>
  <c r="X46" i="46"/>
  <c r="Y44" i="46"/>
  <c r="Y45" i="46"/>
  <c r="Y46" i="46"/>
  <c r="AC46" i="46"/>
  <c r="AE46" i="46"/>
  <c r="AF46" i="46"/>
  <c r="AH46" i="46"/>
  <c r="AJ46" i="46"/>
  <c r="H46" i="46"/>
  <c r="I46" i="46"/>
  <c r="G46" i="46"/>
  <c r="O88" i="46"/>
  <c r="O91" i="46" s="1"/>
  <c r="O92" i="46" s="1"/>
  <c r="AI23" i="59"/>
  <c r="W23" i="59"/>
  <c r="W21" i="59" s="1"/>
  <c r="AB23" i="59"/>
  <c r="AB21" i="59" s="1"/>
  <c r="R23" i="59"/>
  <c r="P23" i="59" s="1"/>
  <c r="P21" i="59" s="1"/>
  <c r="Y21" i="59"/>
  <c r="Y30" i="59" s="1"/>
  <c r="Y37" i="59" s="1"/>
  <c r="Z21" i="59"/>
  <c r="AG21" i="59"/>
  <c r="AG30" i="59" s="1"/>
  <c r="AG37" i="59" s="1"/>
  <c r="AN21" i="59"/>
  <c r="AO21" i="59"/>
  <c r="AO30" i="59" s="1"/>
  <c r="AO37" i="59" s="1"/>
  <c r="AP23" i="59"/>
  <c r="AM23" i="59"/>
  <c r="AM21" i="59" s="1"/>
  <c r="AM52" i="59" s="1"/>
  <c r="T23" i="59"/>
  <c r="T21" i="59"/>
  <c r="T52" i="59" s="1"/>
  <c r="M23" i="59"/>
  <c r="H23" i="59"/>
  <c r="G23" i="59"/>
  <c r="AQ53" i="59"/>
  <c r="G19" i="59"/>
  <c r="I19" i="59"/>
  <c r="L19" i="59"/>
  <c r="M19" i="59"/>
  <c r="P19" i="59"/>
  <c r="T19" i="59"/>
  <c r="V19" i="59"/>
  <c r="W19" i="59"/>
  <c r="AD19" i="59"/>
  <c r="AD20" i="59"/>
  <c r="AE19" i="59"/>
  <c r="AI19" i="59"/>
  <c r="AI36" i="59" s="1"/>
  <c r="AL43" i="59"/>
  <c r="AL42" i="59"/>
  <c r="AL19" i="59" s="1"/>
  <c r="AL52" i="59" s="1"/>
  <c r="AM19" i="59"/>
  <c r="M29" i="59"/>
  <c r="M36" i="59" s="1"/>
  <c r="AQ51" i="59"/>
  <c r="V10" i="59"/>
  <c r="V11" i="59"/>
  <c r="W10" i="59"/>
  <c r="W11" i="59" s="1"/>
  <c r="W20" i="59" s="1"/>
  <c r="H9" i="59"/>
  <c r="I9" i="59"/>
  <c r="J9" i="59"/>
  <c r="K9" i="59"/>
  <c r="L9" i="59"/>
  <c r="M9" i="59"/>
  <c r="N9" i="59"/>
  <c r="O9" i="59"/>
  <c r="P9" i="59"/>
  <c r="Q9" i="59"/>
  <c r="R9" i="59"/>
  <c r="S9" i="59"/>
  <c r="T9" i="59"/>
  <c r="U9" i="59"/>
  <c r="X9" i="59"/>
  <c r="Y9" i="59"/>
  <c r="Z9" i="59"/>
  <c r="AA9" i="59"/>
  <c r="AB9" i="59"/>
  <c r="AC9" i="59"/>
  <c r="AC35" i="59" s="1"/>
  <c r="AD9" i="59"/>
  <c r="AE9" i="59"/>
  <c r="AF9" i="59"/>
  <c r="AG9" i="59"/>
  <c r="AH9" i="59"/>
  <c r="AI9" i="59"/>
  <c r="AJ9" i="59"/>
  <c r="AK9" i="59"/>
  <c r="AL9" i="59"/>
  <c r="AM9" i="59"/>
  <c r="AN9" i="59"/>
  <c r="AO9" i="59"/>
  <c r="AP9" i="59"/>
  <c r="T10" i="59"/>
  <c r="T11" i="59"/>
  <c r="H18" i="59"/>
  <c r="I18" i="59"/>
  <c r="J18" i="59"/>
  <c r="K18" i="59"/>
  <c r="L18" i="59"/>
  <c r="M18" i="59"/>
  <c r="N18" i="59"/>
  <c r="O18" i="59"/>
  <c r="P18" i="59"/>
  <c r="P35" i="59" s="1"/>
  <c r="Q18" i="59"/>
  <c r="R18" i="59"/>
  <c r="S18" i="59"/>
  <c r="S35" i="59" s="1"/>
  <c r="T18" i="59"/>
  <c r="U18" i="59"/>
  <c r="V18" i="59"/>
  <c r="W18" i="59"/>
  <c r="W35" i="59" s="1"/>
  <c r="X18" i="59"/>
  <c r="Y18" i="59"/>
  <c r="Z18" i="59"/>
  <c r="AA18" i="59"/>
  <c r="AB18" i="59"/>
  <c r="AC18" i="59"/>
  <c r="AD18" i="59"/>
  <c r="AE18" i="59"/>
  <c r="AF18" i="59"/>
  <c r="AG18" i="59"/>
  <c r="AH18" i="59"/>
  <c r="AI18" i="59"/>
  <c r="AJ18" i="59"/>
  <c r="AK18" i="59"/>
  <c r="AL18" i="59"/>
  <c r="AM18" i="59"/>
  <c r="AN18" i="59"/>
  <c r="AO18" i="59"/>
  <c r="AP18" i="59"/>
  <c r="I20" i="59"/>
  <c r="I53" i="59" s="1"/>
  <c r="I21" i="59"/>
  <c r="J20" i="59"/>
  <c r="S20" i="59"/>
  <c r="G20" i="59"/>
  <c r="G52" i="59" s="1"/>
  <c r="H28" i="59"/>
  <c r="H35" i="59" s="1"/>
  <c r="I28" i="59"/>
  <c r="I35" i="59" s="1"/>
  <c r="J28" i="59"/>
  <c r="J35" i="59" s="1"/>
  <c r="K28" i="59"/>
  <c r="K35" i="59" s="1"/>
  <c r="L28" i="59"/>
  <c r="L35" i="59" s="1"/>
  <c r="M28" i="59"/>
  <c r="M35" i="59" s="1"/>
  <c r="N28" i="59"/>
  <c r="N35" i="59" s="1"/>
  <c r="O28" i="59"/>
  <c r="O35" i="59" s="1"/>
  <c r="P28" i="59"/>
  <c r="Q28" i="59"/>
  <c r="R28" i="59"/>
  <c r="R35" i="59" s="1"/>
  <c r="S28" i="59"/>
  <c r="T28" i="59"/>
  <c r="T35" i="59" s="1"/>
  <c r="U28" i="59"/>
  <c r="V28" i="59"/>
  <c r="W28" i="59"/>
  <c r="X28" i="59"/>
  <c r="X35" i="59" s="1"/>
  <c r="Y28" i="59"/>
  <c r="Y35" i="59" s="1"/>
  <c r="Z28" i="59"/>
  <c r="AA28" i="59"/>
  <c r="AA35" i="59" s="1"/>
  <c r="AB28" i="59"/>
  <c r="AB35" i="59" s="1"/>
  <c r="AC28" i="59"/>
  <c r="AD28" i="59"/>
  <c r="AD35" i="59" s="1"/>
  <c r="AE28" i="59"/>
  <c r="AE35" i="59" s="1"/>
  <c r="AF28" i="59"/>
  <c r="AF35" i="59" s="1"/>
  <c r="AG28" i="59"/>
  <c r="AH28" i="59"/>
  <c r="AH35" i="59" s="1"/>
  <c r="AI28" i="59"/>
  <c r="AJ28" i="59"/>
  <c r="AK28" i="59"/>
  <c r="AK35" i="59" s="1"/>
  <c r="AL28" i="59"/>
  <c r="AL35" i="59" s="1"/>
  <c r="AM28" i="59"/>
  <c r="AM35" i="59" s="1"/>
  <c r="AN28" i="59"/>
  <c r="AN35" i="59" s="1"/>
  <c r="AO28" i="59"/>
  <c r="AO35" i="59" s="1"/>
  <c r="AP28" i="59"/>
  <c r="AP35" i="59" s="1"/>
  <c r="H29" i="59"/>
  <c r="H36" i="59" s="1"/>
  <c r="I29" i="59"/>
  <c r="I36" i="59" s="1"/>
  <c r="J29" i="59"/>
  <c r="J36" i="59" s="1"/>
  <c r="L29" i="59"/>
  <c r="L36" i="59" s="1"/>
  <c r="P29" i="59"/>
  <c r="P36" i="59" s="1"/>
  <c r="S29" i="59"/>
  <c r="AD29" i="59"/>
  <c r="AE29" i="59"/>
  <c r="AE36" i="59" s="1"/>
  <c r="AI29" i="59"/>
  <c r="G29" i="59"/>
  <c r="G28" i="59"/>
  <c r="G35" i="59" s="1"/>
  <c r="G18" i="59"/>
  <c r="G9" i="59"/>
  <c r="AM70" i="59"/>
  <c r="AL70" i="59"/>
  <c r="AE70" i="59"/>
  <c r="S70" i="59"/>
  <c r="AK70" i="59" s="1"/>
  <c r="I70" i="59"/>
  <c r="AP70" i="59" s="1"/>
  <c r="AP68" i="59"/>
  <c r="AO68" i="59"/>
  <c r="AK68" i="59"/>
  <c r="AK67" i="59"/>
  <c r="AM66" i="59"/>
  <c r="AL66" i="59"/>
  <c r="AK66" i="59"/>
  <c r="AP65" i="59"/>
  <c r="AO65" i="59"/>
  <c r="AM65" i="59"/>
  <c r="AL65" i="59"/>
  <c r="AK65" i="59"/>
  <c r="V65" i="59"/>
  <c r="AQ52"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AJ21" i="59"/>
  <c r="AJ30" i="59" s="1"/>
  <c r="T12" i="59"/>
  <c r="L21" i="59"/>
  <c r="I30" i="59"/>
  <c r="I37" i="59" s="1"/>
  <c r="AP43" i="59"/>
  <c r="AP20" i="59" s="1"/>
  <c r="AP42" i="59"/>
  <c r="AP19" i="59"/>
  <c r="AO43" i="59"/>
  <c r="AO29" i="59"/>
  <c r="AO36" i="59" s="1"/>
  <c r="AN43" i="59"/>
  <c r="AM29" i="59"/>
  <c r="AM36" i="59" s="1"/>
  <c r="AK43" i="59"/>
  <c r="AK29" i="59"/>
  <c r="AJ43" i="59"/>
  <c r="AJ20" i="59" s="1"/>
  <c r="AH43" i="59"/>
  <c r="AH29" i="59"/>
  <c r="AG43" i="59"/>
  <c r="AG29" i="59" s="1"/>
  <c r="AG36" i="59" s="1"/>
  <c r="AF43" i="59"/>
  <c r="AF29" i="59"/>
  <c r="AF42" i="59"/>
  <c r="AF19" i="59" s="1"/>
  <c r="AC43" i="59"/>
  <c r="AC42" i="59"/>
  <c r="AC19" i="59" s="1"/>
  <c r="AB43" i="59"/>
  <c r="AB20" i="59" s="1"/>
  <c r="AA43" i="59"/>
  <c r="AA42" i="59"/>
  <c r="AA19" i="59" s="1"/>
  <c r="Z43" i="59"/>
  <c r="Z42" i="59"/>
  <c r="Z19" i="59" s="1"/>
  <c r="Y43" i="59"/>
  <c r="Y20" i="59"/>
  <c r="Y53" i="59" s="1"/>
  <c r="X43" i="59"/>
  <c r="X20" i="59" s="1"/>
  <c r="U43" i="59"/>
  <c r="U29" i="59"/>
  <c r="U36" i="59" s="1"/>
  <c r="R43" i="59"/>
  <c r="Q43" i="59"/>
  <c r="Q42" i="59" s="1"/>
  <c r="O43" i="59"/>
  <c r="O20" i="59" s="1"/>
  <c r="N43" i="59"/>
  <c r="N42" i="59" s="1"/>
  <c r="N19" i="59" s="1"/>
  <c r="K43" i="59"/>
  <c r="K29" i="59" s="1"/>
  <c r="K36" i="59" s="1"/>
  <c r="AO42" i="59"/>
  <c r="AO19" i="59"/>
  <c r="AO52" i="59" s="1"/>
  <c r="S42" i="59"/>
  <c r="S19" i="59" s="1"/>
  <c r="J42" i="59"/>
  <c r="J19" i="59"/>
  <c r="Q54" i="54"/>
  <c r="Q47" i="54" s="1"/>
  <c r="Y54" i="54"/>
  <c r="Y53" i="54"/>
  <c r="AG54" i="54"/>
  <c r="AG53" i="54" s="1"/>
  <c r="AN36" i="47"/>
  <c r="AO36" i="47"/>
  <c r="AP36" i="47"/>
  <c r="H54" i="54"/>
  <c r="I54" i="54"/>
  <c r="I47" i="54" s="1"/>
  <c r="N54" i="54"/>
  <c r="O54" i="54"/>
  <c r="O47" i="54" s="1"/>
  <c r="P54" i="54"/>
  <c r="P53" i="54" s="1"/>
  <c r="W54" i="54"/>
  <c r="W53" i="54" s="1"/>
  <c r="X54" i="54"/>
  <c r="AD54" i="54"/>
  <c r="AE54" i="54"/>
  <c r="AE53" i="54" s="1"/>
  <c r="AF54" i="54"/>
  <c r="M54" i="54"/>
  <c r="M53" i="54" s="1"/>
  <c r="AN18" i="47"/>
  <c r="AO18" i="47"/>
  <c r="AP18" i="47"/>
  <c r="J54" i="54"/>
  <c r="Z54" i="54"/>
  <c r="AH54" i="54"/>
  <c r="AH47" i="54" s="1"/>
  <c r="AN20" i="47"/>
  <c r="AO20" i="47"/>
  <c r="AP20" i="47"/>
  <c r="N53" i="54"/>
  <c r="S54" i="54"/>
  <c r="S47" i="54" s="1"/>
  <c r="AA54" i="54"/>
  <c r="AA53" i="54" s="1"/>
  <c r="AB54" i="54"/>
  <c r="AB53" i="54" s="1"/>
  <c r="AC54" i="54"/>
  <c r="AC53" i="54"/>
  <c r="AD53" i="54"/>
  <c r="M11" i="58"/>
  <c r="N11" i="58"/>
  <c r="O11" i="58"/>
  <c r="R11" i="58" s="1"/>
  <c r="P11" i="58"/>
  <c r="M12" i="58"/>
  <c r="R12" i="58" s="1"/>
  <c r="N12" i="58"/>
  <c r="O12" i="58"/>
  <c r="P12" i="58"/>
  <c r="M13" i="58"/>
  <c r="R13" i="58" s="1"/>
  <c r="N13" i="58"/>
  <c r="O13" i="58"/>
  <c r="P13" i="58"/>
  <c r="M14" i="58"/>
  <c r="N14" i="58"/>
  <c r="R14" i="58" s="1"/>
  <c r="O14" i="58"/>
  <c r="P14" i="58"/>
  <c r="M21" i="58"/>
  <c r="R21" i="58" s="1"/>
  <c r="N21" i="58"/>
  <c r="O21" i="58"/>
  <c r="P21" i="58"/>
  <c r="M27" i="58"/>
  <c r="R27" i="58" s="1"/>
  <c r="N27" i="58"/>
  <c r="O27" i="58"/>
  <c r="P27" i="58"/>
  <c r="M28" i="58"/>
  <c r="N28" i="58"/>
  <c r="O28" i="58"/>
  <c r="P28" i="58"/>
  <c r="R28" i="58"/>
  <c r="M29" i="58"/>
  <c r="R29" i="58" s="1"/>
  <c r="N29" i="58"/>
  <c r="O29" i="58"/>
  <c r="P29" i="58"/>
  <c r="M30" i="58"/>
  <c r="N30" i="58"/>
  <c r="R30" i="58" s="1"/>
  <c r="O30" i="58"/>
  <c r="P30" i="58"/>
  <c r="M7" i="58"/>
  <c r="N7" i="58"/>
  <c r="O7" i="58"/>
  <c r="P7" i="58"/>
  <c r="M8" i="58"/>
  <c r="R8" i="58" s="1"/>
  <c r="N8" i="58"/>
  <c r="O8" i="58"/>
  <c r="P8" i="58"/>
  <c r="M9" i="58"/>
  <c r="N9" i="58"/>
  <c r="O9" i="58"/>
  <c r="P9" i="58"/>
  <c r="M10" i="58"/>
  <c r="N10" i="58"/>
  <c r="R10" i="58" s="1"/>
  <c r="O10" i="58"/>
  <c r="P10" i="58"/>
  <c r="M15" i="58"/>
  <c r="N15" i="58"/>
  <c r="O15" i="58"/>
  <c r="P15" i="58"/>
  <c r="R15" i="58" s="1"/>
  <c r="M16" i="58"/>
  <c r="R16" i="58" s="1"/>
  <c r="N16" i="58"/>
  <c r="O16" i="58"/>
  <c r="P16" i="58"/>
  <c r="M17" i="58"/>
  <c r="N17" i="58"/>
  <c r="R17" i="58" s="1"/>
  <c r="O17" i="58"/>
  <c r="P17" i="58"/>
  <c r="P18" i="58"/>
  <c r="R18" i="58" s="1"/>
  <c r="M19" i="58"/>
  <c r="N19" i="58"/>
  <c r="O19" i="58"/>
  <c r="R19" i="58" s="1"/>
  <c r="P19" i="58"/>
  <c r="M20" i="58"/>
  <c r="N20" i="58"/>
  <c r="O20" i="58"/>
  <c r="P20" i="58"/>
  <c r="R20" i="58"/>
  <c r="M22" i="58"/>
  <c r="R22" i="58" s="1"/>
  <c r="N22" i="58"/>
  <c r="O22" i="58"/>
  <c r="P22" i="58"/>
  <c r="M23" i="58"/>
  <c r="N23" i="58"/>
  <c r="R23" i="58" s="1"/>
  <c r="O23" i="58"/>
  <c r="P23" i="58"/>
  <c r="M24" i="58"/>
  <c r="R24" i="58" s="1"/>
  <c r="N24" i="58"/>
  <c r="O24" i="58"/>
  <c r="P24" i="58"/>
  <c r="M25" i="58"/>
  <c r="N25" i="58"/>
  <c r="R25" i="58" s="1"/>
  <c r="O25" i="58"/>
  <c r="P25" i="58"/>
  <c r="M26" i="58"/>
  <c r="N26" i="58"/>
  <c r="O26" i="58"/>
  <c r="P26" i="58"/>
  <c r="M31" i="58"/>
  <c r="N31" i="58"/>
  <c r="R31" i="58" s="1"/>
  <c r="O31" i="58"/>
  <c r="P31" i="58"/>
  <c r="M32" i="58"/>
  <c r="N32" i="58"/>
  <c r="O32" i="58"/>
  <c r="P32" i="58"/>
  <c r="R32" i="58" s="1"/>
  <c r="M33" i="58"/>
  <c r="R33" i="58" s="1"/>
  <c r="N33" i="58"/>
  <c r="O33" i="58"/>
  <c r="P33" i="58"/>
  <c r="N6" i="58"/>
  <c r="O6" i="58"/>
  <c r="R6" i="58" s="1"/>
  <c r="P6" i="58"/>
  <c r="M6" i="58"/>
  <c r="J7" i="58"/>
  <c r="J34" i="58" s="1"/>
  <c r="J8" i="58"/>
  <c r="J9" i="58"/>
  <c r="J10" i="58"/>
  <c r="J11" i="58"/>
  <c r="J12" i="58"/>
  <c r="J13" i="58"/>
  <c r="J14" i="58"/>
  <c r="J15" i="58"/>
  <c r="J16" i="58"/>
  <c r="J17" i="58"/>
  <c r="J18" i="58"/>
  <c r="J19" i="58"/>
  <c r="J20" i="58"/>
  <c r="J21" i="58"/>
  <c r="J22" i="58"/>
  <c r="J23" i="58"/>
  <c r="J24" i="58"/>
  <c r="J25" i="58"/>
  <c r="J26" i="58"/>
  <c r="J27" i="58"/>
  <c r="J28" i="58"/>
  <c r="J29" i="58"/>
  <c r="J30" i="58"/>
  <c r="J31" i="58"/>
  <c r="J32" i="58"/>
  <c r="J33" i="58"/>
  <c r="J6" i="58"/>
  <c r="AA18" i="58"/>
  <c r="V24" i="58"/>
  <c r="AA24" i="58" s="1"/>
  <c r="X24" i="58"/>
  <c r="AM34" i="58"/>
  <c r="U34" i="58" s="1"/>
  <c r="U7" i="58"/>
  <c r="V7" i="58"/>
  <c r="AA7" i="58" s="1"/>
  <c r="W7" i="58"/>
  <c r="X7" i="58"/>
  <c r="Y7" i="58"/>
  <c r="Z7" i="58"/>
  <c r="U8" i="58"/>
  <c r="V8" i="58"/>
  <c r="W8" i="58"/>
  <c r="X8" i="58"/>
  <c r="Y8" i="58"/>
  <c r="Z8" i="58"/>
  <c r="U9" i="58"/>
  <c r="V9" i="58"/>
  <c r="W9" i="58"/>
  <c r="X9" i="58"/>
  <c r="Y9" i="58"/>
  <c r="Z9" i="58"/>
  <c r="U10" i="58"/>
  <c r="AA10" i="58" s="1"/>
  <c r="V10" i="58"/>
  <c r="W10" i="58"/>
  <c r="Y10" i="58"/>
  <c r="Z10" i="58"/>
  <c r="U11" i="58"/>
  <c r="AA11" i="58" s="1"/>
  <c r="V11" i="58"/>
  <c r="W11" i="58"/>
  <c r="X11" i="58"/>
  <c r="Y11" i="58"/>
  <c r="Z11" i="58"/>
  <c r="U12" i="58"/>
  <c r="AA12" i="58" s="1"/>
  <c r="V12" i="58"/>
  <c r="W12" i="58"/>
  <c r="X12" i="58"/>
  <c r="Y12" i="58"/>
  <c r="Z12" i="58"/>
  <c r="V13" i="58"/>
  <c r="AA13" i="58" s="1"/>
  <c r="X13" i="58"/>
  <c r="U14" i="58"/>
  <c r="V14" i="58"/>
  <c r="W14" i="58"/>
  <c r="X14" i="58"/>
  <c r="Y14" i="58"/>
  <c r="AA14" i="58" s="1"/>
  <c r="Z14" i="58"/>
  <c r="U15" i="58"/>
  <c r="AA15" i="58" s="1"/>
  <c r="V15" i="58"/>
  <c r="W15" i="58"/>
  <c r="X15" i="58"/>
  <c r="Y15" i="58"/>
  <c r="Z15" i="58"/>
  <c r="U16" i="58"/>
  <c r="V16" i="58"/>
  <c r="AA16" i="58" s="1"/>
  <c r="W16" i="58"/>
  <c r="X16" i="58"/>
  <c r="U17" i="58"/>
  <c r="V17" i="58"/>
  <c r="W17" i="58"/>
  <c r="X17" i="58"/>
  <c r="AA17" i="58" s="1"/>
  <c r="Y17" i="58"/>
  <c r="Z17" i="58"/>
  <c r="U19" i="58"/>
  <c r="AA19" i="58" s="1"/>
  <c r="V19" i="58"/>
  <c r="W19" i="58"/>
  <c r="X19" i="58"/>
  <c r="Y19" i="58"/>
  <c r="Z19" i="58"/>
  <c r="V20" i="58"/>
  <c r="W20" i="58"/>
  <c r="Z20" i="58"/>
  <c r="AA20" i="58"/>
  <c r="U21" i="58"/>
  <c r="V21" i="58"/>
  <c r="W21" i="58"/>
  <c r="X21" i="58"/>
  <c r="Y21" i="58"/>
  <c r="Z21" i="58"/>
  <c r="U22" i="58"/>
  <c r="AA22" i="58" s="1"/>
  <c r="V22" i="58"/>
  <c r="Y22" i="58"/>
  <c r="Z22" i="58"/>
  <c r="U23" i="58"/>
  <c r="AA23" i="58" s="1"/>
  <c r="V23" i="58"/>
  <c r="W23" i="58"/>
  <c r="X23" i="58"/>
  <c r="Y23" i="58"/>
  <c r="Z23" i="58"/>
  <c r="U25" i="58"/>
  <c r="V25" i="58"/>
  <c r="AA25" i="58" s="1"/>
  <c r="W25" i="58"/>
  <c r="X25" i="58"/>
  <c r="Y25" i="58"/>
  <c r="Z25" i="58"/>
  <c r="U26" i="58"/>
  <c r="AA26" i="58" s="1"/>
  <c r="V26" i="58"/>
  <c r="W26" i="58"/>
  <c r="X26" i="58"/>
  <c r="Y26" i="58"/>
  <c r="Z26" i="58"/>
  <c r="U27" i="58"/>
  <c r="V27" i="58"/>
  <c r="W27" i="58"/>
  <c r="X27" i="58"/>
  <c r="AA27" i="58" s="1"/>
  <c r="Y27" i="58"/>
  <c r="Z27" i="58"/>
  <c r="U28" i="58"/>
  <c r="AA28" i="58" s="1"/>
  <c r="V28" i="58"/>
  <c r="W28" i="58"/>
  <c r="X28" i="58"/>
  <c r="Y28" i="58"/>
  <c r="Z28" i="58"/>
  <c r="U29" i="58"/>
  <c r="AA29" i="58" s="1"/>
  <c r="V29" i="58"/>
  <c r="W29" i="58"/>
  <c r="X29" i="58"/>
  <c r="Y29" i="58"/>
  <c r="Z29" i="58"/>
  <c r="U30" i="58"/>
  <c r="AA30" i="58" s="1"/>
  <c r="V30" i="58"/>
  <c r="W30" i="58"/>
  <c r="X30" i="58"/>
  <c r="Y30" i="58"/>
  <c r="Z30" i="58"/>
  <c r="U31" i="58"/>
  <c r="V31" i="58"/>
  <c r="W31" i="58"/>
  <c r="X31" i="58"/>
  <c r="Y31" i="58"/>
  <c r="Z31" i="58"/>
  <c r="U32" i="58"/>
  <c r="V32" i="58"/>
  <c r="W32" i="58"/>
  <c r="AA32" i="58" s="1"/>
  <c r="X32" i="58"/>
  <c r="Y32" i="58"/>
  <c r="U33" i="58"/>
  <c r="AA33" i="58" s="1"/>
  <c r="V33" i="58"/>
  <c r="W33" i="58"/>
  <c r="X33" i="58"/>
  <c r="Y33" i="58"/>
  <c r="Z33" i="58"/>
  <c r="V6" i="58"/>
  <c r="AA6" i="58" s="1"/>
  <c r="W6" i="58"/>
  <c r="U6" i="58"/>
  <c r="X6" i="58"/>
  <c r="Y6" i="58"/>
  <c r="Z6" i="58"/>
  <c r="E56" i="54"/>
  <c r="E55" i="54"/>
  <c r="N74" i="54"/>
  <c r="E58" i="54"/>
  <c r="M74" i="54"/>
  <c r="E57" i="54"/>
  <c r="G54" i="54"/>
  <c r="AL17" i="47"/>
  <c r="AM17" i="47"/>
  <c r="AN17" i="47"/>
  <c r="AO17" i="47"/>
  <c r="AP17" i="47"/>
  <c r="AK17" i="47"/>
  <c r="F17" i="47"/>
  <c r="E17" i="47"/>
  <c r="E54" i="54"/>
  <c r="E53" i="54"/>
  <c r="AM54" i="54"/>
  <c r="AM53" i="54" s="1"/>
  <c r="H53" i="54"/>
  <c r="K54" i="54"/>
  <c r="K47" i="54" s="1"/>
  <c r="K53" i="54"/>
  <c r="L54" i="54"/>
  <c r="L53" i="54" s="1"/>
  <c r="M47" i="54"/>
  <c r="O53" i="54"/>
  <c r="R54" i="54"/>
  <c r="T54" i="54"/>
  <c r="U54" i="54"/>
  <c r="X53" i="54"/>
  <c r="AF53" i="54"/>
  <c r="AI54" i="54"/>
  <c r="AI47" i="54" s="1"/>
  <c r="AJ54" i="54"/>
  <c r="G53" i="54"/>
  <c r="G63" i="54"/>
  <c r="L61" i="54"/>
  <c r="N61" i="54"/>
  <c r="O61" i="54"/>
  <c r="V61" i="54"/>
  <c r="V54" i="54" s="1"/>
  <c r="AB61" i="54"/>
  <c r="AC61" i="54"/>
  <c r="AD61" i="54"/>
  <c r="AM61" i="54"/>
  <c r="G61" i="54"/>
  <c r="AQ49" i="57"/>
  <c r="AO33" i="57"/>
  <c r="AM33" i="57"/>
  <c r="AK33" i="57"/>
  <c r="AK18" i="57" s="1"/>
  <c r="AG33" i="57"/>
  <c r="AF33" i="57"/>
  <c r="AF11" i="57" s="1"/>
  <c r="AF18" i="57" s="1"/>
  <c r="AD33" i="57"/>
  <c r="AD11" i="57" s="1"/>
  <c r="AD18" i="57" s="1"/>
  <c r="AC33" i="57"/>
  <c r="AC11" i="57" s="1"/>
  <c r="AB33" i="57"/>
  <c r="AB11" i="57"/>
  <c r="AB18" i="57"/>
  <c r="AA33" i="57"/>
  <c r="AA11" i="57"/>
  <c r="AA18" i="57"/>
  <c r="X33" i="57"/>
  <c r="W33" i="57"/>
  <c r="W11" i="57" s="1"/>
  <c r="W18" i="57" s="1"/>
  <c r="S33" i="57"/>
  <c r="S11" i="57"/>
  <c r="Q33" i="57"/>
  <c r="Q11" i="57" s="1"/>
  <c r="K33" i="57"/>
  <c r="K11" i="57" s="1"/>
  <c r="K18" i="57" s="1"/>
  <c r="H33" i="57"/>
  <c r="AO31" i="57"/>
  <c r="AO9" i="57"/>
  <c r="AM31" i="57"/>
  <c r="AM9" i="57" s="1"/>
  <c r="AK31" i="57"/>
  <c r="AK9" i="57"/>
  <c r="AG31" i="57"/>
  <c r="AG9" i="57" s="1"/>
  <c r="AD31" i="57"/>
  <c r="AD9" i="57"/>
  <c r="AC31" i="57"/>
  <c r="AC9" i="57" s="1"/>
  <c r="AB31" i="57"/>
  <c r="AB9" i="57" s="1"/>
  <c r="AA31" i="57"/>
  <c r="AA9" i="57"/>
  <c r="X31" i="57"/>
  <c r="X9" i="57" s="1"/>
  <c r="W31" i="57"/>
  <c r="W9" i="57"/>
  <c r="S31" i="57"/>
  <c r="S9" i="57"/>
  <c r="Q31" i="57"/>
  <c r="Q9" i="57"/>
  <c r="K31" i="57"/>
  <c r="K9" i="57"/>
  <c r="H31" i="57"/>
  <c r="H9" i="57" s="1"/>
  <c r="AH17" i="57"/>
  <c r="Y10" i="57"/>
  <c r="Y17" i="57"/>
  <c r="R10" i="57"/>
  <c r="R17" i="57"/>
  <c r="P10" i="57"/>
  <c r="P17" i="57"/>
  <c r="AJ11" i="57"/>
  <c r="AJ18" i="57"/>
  <c r="AI11" i="57"/>
  <c r="AI18" i="57" s="1"/>
  <c r="AH11" i="57"/>
  <c r="AH18" i="57"/>
  <c r="AE11" i="57"/>
  <c r="AE18" i="57" s="1"/>
  <c r="Z11" i="57"/>
  <c r="Z18" i="57"/>
  <c r="Y11" i="57"/>
  <c r="Y18" i="57" s="1"/>
  <c r="U11" i="57"/>
  <c r="U18" i="57"/>
  <c r="T11" i="57"/>
  <c r="T18" i="57"/>
  <c r="R11" i="57"/>
  <c r="R18" i="57" s="1"/>
  <c r="P11" i="57"/>
  <c r="P18" i="57" s="1"/>
  <c r="O11" i="57"/>
  <c r="O18" i="57" s="1"/>
  <c r="N11" i="57"/>
  <c r="N18" i="57" s="1"/>
  <c r="M11" i="57"/>
  <c r="M18" i="57"/>
  <c r="I11" i="57"/>
  <c r="I18" i="57"/>
  <c r="AO10" i="57"/>
  <c r="AO17" i="57"/>
  <c r="AJ10" i="57"/>
  <c r="AJ17" i="57"/>
  <c r="AI10" i="57"/>
  <c r="AI17" i="57"/>
  <c r="AE10" i="57"/>
  <c r="Z10" i="57"/>
  <c r="Z17" i="57" s="1"/>
  <c r="U10" i="57"/>
  <c r="U17" i="57"/>
  <c r="T10" i="57"/>
  <c r="T17" i="57" s="1"/>
  <c r="O10" i="57"/>
  <c r="O17" i="57" s="1"/>
  <c r="N10" i="57"/>
  <c r="N17" i="57"/>
  <c r="M10" i="57"/>
  <c r="M17" i="57" s="1"/>
  <c r="I10" i="57"/>
  <c r="I17" i="57"/>
  <c r="AJ9" i="57"/>
  <c r="AI9" i="57"/>
  <c r="AH9" i="57"/>
  <c r="AF9" i="57"/>
  <c r="AE9" i="57"/>
  <c r="Z9" i="57"/>
  <c r="Y9" i="57"/>
  <c r="U9" i="57"/>
  <c r="T9" i="57"/>
  <c r="R9" i="57"/>
  <c r="P9" i="57"/>
  <c r="O9" i="57"/>
  <c r="N9" i="57"/>
  <c r="M9" i="57"/>
  <c r="I9" i="57"/>
  <c r="O37" i="46"/>
  <c r="AM9" i="46"/>
  <c r="AJ9" i="46"/>
  <c r="AJ10" i="46" s="1"/>
  <c r="AI9" i="46"/>
  <c r="AI10" i="46" s="1"/>
  <c r="AI65" i="46" s="1"/>
  <c r="AH9" i="46"/>
  <c r="AG9" i="46"/>
  <c r="AF9" i="46"/>
  <c r="AF10" i="46" s="1"/>
  <c r="AE9" i="46"/>
  <c r="AD9" i="46"/>
  <c r="AC9" i="46"/>
  <c r="AC10" i="46" s="1"/>
  <c r="F38" i="55"/>
  <c r="AB9" i="46"/>
  <c r="AB10" i="46"/>
  <c r="AB8" i="46"/>
  <c r="AB65" i="46"/>
  <c r="AA9" i="46"/>
  <c r="AA10" i="46" s="1"/>
  <c r="Z9" i="46"/>
  <c r="F11" i="55"/>
  <c r="Z10" i="46"/>
  <c r="Y9" i="46"/>
  <c r="X9" i="46"/>
  <c r="X10" i="46" s="1"/>
  <c r="W9" i="46"/>
  <c r="V9" i="46"/>
  <c r="U9" i="46"/>
  <c r="T9" i="46"/>
  <c r="T10" i="46"/>
  <c r="S9" i="46"/>
  <c r="R9" i="46"/>
  <c r="Q9" i="46"/>
  <c r="Q65" i="46" s="1"/>
  <c r="P9" i="46"/>
  <c r="P10" i="46" s="1"/>
  <c r="O9" i="46"/>
  <c r="O10" i="46"/>
  <c r="N9" i="46"/>
  <c r="M9" i="46"/>
  <c r="L9" i="46"/>
  <c r="L10" i="46" s="1"/>
  <c r="K9" i="46"/>
  <c r="K10" i="46" s="1"/>
  <c r="J9" i="46"/>
  <c r="I9" i="46"/>
  <c r="I10" i="46" s="1"/>
  <c r="H9" i="46"/>
  <c r="F8" i="55"/>
  <c r="H10" i="46"/>
  <c r="G9" i="46"/>
  <c r="G10" i="46" s="1"/>
  <c r="N8" i="46"/>
  <c r="AP8" i="46"/>
  <c r="AP10" i="46" s="1"/>
  <c r="AM8" i="46"/>
  <c r="AK8" i="46"/>
  <c r="AJ8" i="46"/>
  <c r="AI8" i="46"/>
  <c r="AH8" i="46"/>
  <c r="AH65" i="46" s="1"/>
  <c r="AG8" i="46"/>
  <c r="AF8" i="46"/>
  <c r="F30" i="55"/>
  <c r="AE8" i="46"/>
  <c r="AE65" i="46" s="1"/>
  <c r="AD8" i="46"/>
  <c r="AD65" i="46" s="1"/>
  <c r="AC8" i="46"/>
  <c r="AC65" i="46" s="1"/>
  <c r="AA8" i="46"/>
  <c r="AA65" i="46" s="1"/>
  <c r="Z8" i="46"/>
  <c r="Y8" i="46"/>
  <c r="X8" i="46"/>
  <c r="W8" i="46"/>
  <c r="V8" i="46"/>
  <c r="U8" i="46"/>
  <c r="T8" i="46"/>
  <c r="S8" i="46"/>
  <c r="S65" i="46" s="1"/>
  <c r="R8" i="46"/>
  <c r="Q8" i="46"/>
  <c r="P8" i="46"/>
  <c r="P65" i="46" s="1"/>
  <c r="O8" i="46"/>
  <c r="O65" i="46" s="1"/>
  <c r="M8" i="46"/>
  <c r="L8" i="46"/>
  <c r="L65" i="46" s="1"/>
  <c r="K8" i="46"/>
  <c r="J8" i="46"/>
  <c r="I8" i="46"/>
  <c r="H8" i="46"/>
  <c r="H65" i="46" s="1"/>
  <c r="G8" i="46"/>
  <c r="AM10" i="46"/>
  <c r="F15" i="55"/>
  <c r="AC44" i="46"/>
  <c r="AC67" i="46"/>
  <c r="I44" i="46"/>
  <c r="I67" i="46"/>
  <c r="AM31" i="46"/>
  <c r="AM66" i="46" s="1"/>
  <c r="AM32" i="46"/>
  <c r="AG32" i="46"/>
  <c r="AD32" i="46"/>
  <c r="AD66" i="46"/>
  <c r="AC32" i="46"/>
  <c r="AC66" i="46" s="1"/>
  <c r="AB31" i="46"/>
  <c r="AB32" i="46"/>
  <c r="U31" i="46"/>
  <c r="R32" i="46"/>
  <c r="R66" i="46"/>
  <c r="P31" i="46"/>
  <c r="L31" i="46"/>
  <c r="L32" i="46"/>
  <c r="L66" i="46" s="1"/>
  <c r="J32" i="46"/>
  <c r="J66" i="46" s="1"/>
  <c r="I31" i="46"/>
  <c r="I66" i="46"/>
  <c r="H31" i="46"/>
  <c r="H66" i="46" s="1"/>
  <c r="H32" i="46"/>
  <c r="AG37" i="46"/>
  <c r="H65" i="54"/>
  <c r="I65" i="54"/>
  <c r="J65" i="54"/>
  <c r="L65" i="54"/>
  <c r="M65" i="54"/>
  <c r="N65" i="54"/>
  <c r="P65" i="54"/>
  <c r="R65" i="54"/>
  <c r="S65" i="54"/>
  <c r="W65" i="54"/>
  <c r="Y65" i="54"/>
  <c r="AA65" i="54"/>
  <c r="AB65" i="54"/>
  <c r="AC65" i="54"/>
  <c r="AE65" i="54"/>
  <c r="AH65" i="54"/>
  <c r="AI65" i="54"/>
  <c r="AJ65" i="54"/>
  <c r="G65" i="54"/>
  <c r="G80" i="54"/>
  <c r="G47" i="54"/>
  <c r="H6" i="55"/>
  <c r="I6" i="55"/>
  <c r="H7" i="55"/>
  <c r="I7" i="55"/>
  <c r="H8" i="55"/>
  <c r="I8" i="55"/>
  <c r="H9" i="55"/>
  <c r="I9" i="55"/>
  <c r="H10" i="55"/>
  <c r="I10" i="55"/>
  <c r="H11" i="55"/>
  <c r="I11" i="55"/>
  <c r="E11" i="55"/>
  <c r="J11" i="55" s="1"/>
  <c r="H12" i="55"/>
  <c r="I12" i="55"/>
  <c r="H13" i="55"/>
  <c r="I13" i="55"/>
  <c r="H14" i="55"/>
  <c r="I14" i="55"/>
  <c r="H15" i="55"/>
  <c r="I15" i="55"/>
  <c r="H16" i="55"/>
  <c r="I16" i="55"/>
  <c r="H17" i="55"/>
  <c r="I17" i="55"/>
  <c r="H18" i="55"/>
  <c r="I18" i="55"/>
  <c r="H19" i="55"/>
  <c r="I19" i="55"/>
  <c r="H20" i="55"/>
  <c r="I20" i="55"/>
  <c r="H21" i="55"/>
  <c r="I21" i="55"/>
  <c r="H22" i="55"/>
  <c r="I22" i="55"/>
  <c r="H23" i="55"/>
  <c r="I23" i="55"/>
  <c r="H24" i="55"/>
  <c r="I24" i="55"/>
  <c r="H25" i="55"/>
  <c r="I25" i="55"/>
  <c r="H26" i="55"/>
  <c r="I26" i="55"/>
  <c r="H27" i="55"/>
  <c r="I27" i="55"/>
  <c r="H28" i="55"/>
  <c r="I28" i="55"/>
  <c r="H29" i="55"/>
  <c r="I29" i="55"/>
  <c r="H30" i="55"/>
  <c r="I30" i="55"/>
  <c r="H31" i="55"/>
  <c r="I31" i="55"/>
  <c r="H32" i="55"/>
  <c r="I32" i="55"/>
  <c r="H33" i="55"/>
  <c r="I33" i="55"/>
  <c r="H34" i="55"/>
  <c r="I34" i="55"/>
  <c r="H35" i="55"/>
  <c r="I35" i="55"/>
  <c r="H36" i="55"/>
  <c r="I36" i="55"/>
  <c r="H37" i="55"/>
  <c r="I37" i="55"/>
  <c r="H38" i="55"/>
  <c r="I38" i="55"/>
  <c r="H39" i="55"/>
  <c r="I39" i="55"/>
  <c r="H40" i="55"/>
  <c r="I40" i="55"/>
  <c r="H41" i="55"/>
  <c r="I41" i="55"/>
  <c r="I5" i="55"/>
  <c r="H5" i="55"/>
  <c r="F14" i="55"/>
  <c r="F16" i="55"/>
  <c r="F17" i="55"/>
  <c r="F18" i="55"/>
  <c r="F19" i="55"/>
  <c r="F20" i="55"/>
  <c r="AD10" i="46" s="1"/>
  <c r="F21" i="55"/>
  <c r="F22" i="55"/>
  <c r="F23" i="55"/>
  <c r="Q10" i="46"/>
  <c r="F24" i="55"/>
  <c r="F25" i="55"/>
  <c r="F26" i="55"/>
  <c r="F27" i="55"/>
  <c r="F28" i="55"/>
  <c r="F29" i="55"/>
  <c r="M10" i="46" s="1"/>
  <c r="M65" i="46" s="1"/>
  <c r="F31" i="55"/>
  <c r="F32" i="55"/>
  <c r="F33" i="55"/>
  <c r="W10" i="46" s="1"/>
  <c r="F34" i="55"/>
  <c r="F35" i="55"/>
  <c r="F36" i="55"/>
  <c r="F37" i="55"/>
  <c r="F39" i="55"/>
  <c r="F40" i="55"/>
  <c r="F41" i="55"/>
  <c r="F6" i="55"/>
  <c r="U10" i="46" s="1"/>
  <c r="U65" i="46" s="1"/>
  <c r="F7" i="55"/>
  <c r="F9" i="55"/>
  <c r="F10" i="55"/>
  <c r="F12" i="55"/>
  <c r="F5" i="55"/>
  <c r="E45" i="55"/>
  <c r="E46" i="55"/>
  <c r="E47" i="55"/>
  <c r="E48" i="55"/>
  <c r="E49" i="55"/>
  <c r="E6" i="55"/>
  <c r="J6" i="55" s="1"/>
  <c r="E7" i="55"/>
  <c r="J7" i="55"/>
  <c r="E8" i="55"/>
  <c r="J8" i="55" s="1"/>
  <c r="E9" i="55"/>
  <c r="J9" i="55"/>
  <c r="E10" i="55"/>
  <c r="J10" i="55" s="1"/>
  <c r="E12" i="55"/>
  <c r="J12" i="55" s="1"/>
  <c r="E13" i="55"/>
  <c r="J13" i="55"/>
  <c r="E14" i="55"/>
  <c r="J14" i="55" s="1"/>
  <c r="E15" i="55"/>
  <c r="J15" i="55"/>
  <c r="E16" i="55"/>
  <c r="J16" i="55"/>
  <c r="E17" i="55"/>
  <c r="J17" i="55"/>
  <c r="E18" i="55"/>
  <c r="J18" i="55"/>
  <c r="E19" i="55"/>
  <c r="J19" i="55" s="1"/>
  <c r="E20" i="55"/>
  <c r="J20" i="55"/>
  <c r="E21" i="55"/>
  <c r="J21" i="55" s="1"/>
  <c r="E22" i="55"/>
  <c r="J22" i="55"/>
  <c r="E23" i="55"/>
  <c r="J23" i="55" s="1"/>
  <c r="E24" i="55"/>
  <c r="J24" i="55"/>
  <c r="E25" i="55"/>
  <c r="J25" i="55" s="1"/>
  <c r="E26" i="55"/>
  <c r="J26" i="55"/>
  <c r="E27" i="55"/>
  <c r="J27" i="55" s="1"/>
  <c r="E28" i="55"/>
  <c r="J28" i="55" s="1"/>
  <c r="E29" i="55"/>
  <c r="J29" i="55"/>
  <c r="E30" i="55"/>
  <c r="J30" i="55" s="1"/>
  <c r="E31" i="55"/>
  <c r="J31" i="55"/>
  <c r="E32" i="55"/>
  <c r="J32" i="55"/>
  <c r="E33" i="55"/>
  <c r="J33" i="55"/>
  <c r="E34" i="55"/>
  <c r="J34" i="55"/>
  <c r="E35" i="55"/>
  <c r="J35" i="55" s="1"/>
  <c r="E36" i="55"/>
  <c r="J36" i="55"/>
  <c r="E37" i="55"/>
  <c r="J37" i="55" s="1"/>
  <c r="E38" i="55"/>
  <c r="J38" i="55"/>
  <c r="E39" i="55"/>
  <c r="J39" i="55" s="1"/>
  <c r="E40" i="55"/>
  <c r="J40" i="55"/>
  <c r="E41" i="55"/>
  <c r="J41" i="55" s="1"/>
  <c r="E42" i="55"/>
  <c r="E5" i="55"/>
  <c r="J5" i="55" s="1"/>
  <c r="AA86" i="54"/>
  <c r="AA47" i="54" s="1"/>
  <c r="V86" i="54"/>
  <c r="K86" i="54"/>
  <c r="T37" i="46"/>
  <c r="U37" i="46"/>
  <c r="V37" i="46"/>
  <c r="W37" i="46"/>
  <c r="X37" i="46"/>
  <c r="Y37" i="46"/>
  <c r="Z37" i="46"/>
  <c r="AA37" i="46"/>
  <c r="AB37" i="46"/>
  <c r="AC37" i="46"/>
  <c r="AD37" i="46"/>
  <c r="AE37" i="46"/>
  <c r="AF37" i="46"/>
  <c r="AH37" i="46"/>
  <c r="AI37" i="46"/>
  <c r="AJ37" i="46"/>
  <c r="H37" i="46"/>
  <c r="I37" i="46"/>
  <c r="J37" i="46"/>
  <c r="K37" i="46"/>
  <c r="M37" i="46"/>
  <c r="N37" i="46"/>
  <c r="Q37" i="46"/>
  <c r="R37" i="46"/>
  <c r="S37" i="46"/>
  <c r="G37" i="46"/>
  <c r="AK28" i="46"/>
  <c r="AK31" i="46" s="1"/>
  <c r="AK32" i="46" s="1"/>
  <c r="AK10" i="46"/>
  <c r="P37" i="46"/>
  <c r="AM41" i="54"/>
  <c r="AM42" i="54"/>
  <c r="AM43" i="54"/>
  <c r="AM44" i="54"/>
  <c r="AM40" i="54"/>
  <c r="AJ81" i="54"/>
  <c r="AI81" i="54"/>
  <c r="AH81" i="54"/>
  <c r="AG81" i="54"/>
  <c r="AF81" i="54"/>
  <c r="AE81" i="54"/>
  <c r="AD81" i="54"/>
  <c r="AC81" i="54"/>
  <c r="AB81" i="54"/>
  <c r="AA81" i="54"/>
  <c r="Z81" i="54"/>
  <c r="Y81" i="54"/>
  <c r="X81" i="54"/>
  <c r="W81" i="54"/>
  <c r="V81" i="54"/>
  <c r="U81" i="54"/>
  <c r="T81" i="54"/>
  <c r="S81" i="54"/>
  <c r="R81" i="54"/>
  <c r="Q81" i="54"/>
  <c r="P81" i="54"/>
  <c r="O81" i="54"/>
  <c r="N81" i="54"/>
  <c r="M81" i="54"/>
  <c r="L81" i="54"/>
  <c r="K81" i="54"/>
  <c r="J81" i="54"/>
  <c r="I81" i="54"/>
  <c r="H81" i="54"/>
  <c r="G81" i="54"/>
  <c r="AJ80" i="54"/>
  <c r="AI80" i="54"/>
  <c r="AH80" i="54"/>
  <c r="AG80" i="54"/>
  <c r="AF80" i="54"/>
  <c r="AF47" i="54"/>
  <c r="AE80" i="54"/>
  <c r="AD80" i="54"/>
  <c r="AC80" i="54"/>
  <c r="AC20" i="47" s="1"/>
  <c r="AC29" i="47" s="1"/>
  <c r="AC47" i="54"/>
  <c r="AB80" i="54"/>
  <c r="AA80" i="54"/>
  <c r="Z80" i="54"/>
  <c r="Y80" i="54"/>
  <c r="X80" i="54"/>
  <c r="X47" i="54"/>
  <c r="W80" i="54"/>
  <c r="V80" i="54"/>
  <c r="V20" i="47" s="1"/>
  <c r="V18" i="47" s="1"/>
  <c r="V27" i="47" s="1"/>
  <c r="U80" i="54"/>
  <c r="T80" i="54"/>
  <c r="S80" i="54"/>
  <c r="R80" i="54"/>
  <c r="Q80" i="54"/>
  <c r="P80" i="54"/>
  <c r="O80" i="54"/>
  <c r="N80" i="54"/>
  <c r="M80" i="54"/>
  <c r="L80" i="54"/>
  <c r="K80" i="54"/>
  <c r="J80" i="54"/>
  <c r="J20" i="47" s="1"/>
  <c r="J29" i="47" s="1"/>
  <c r="I80" i="54"/>
  <c r="H80" i="54"/>
  <c r="AJ79" i="54"/>
  <c r="AI79" i="54"/>
  <c r="AH79" i="54"/>
  <c r="AG79" i="54"/>
  <c r="AF79" i="54"/>
  <c r="AE79" i="54"/>
  <c r="AD79" i="54"/>
  <c r="AC79" i="54"/>
  <c r="AB79" i="54"/>
  <c r="AA79" i="54"/>
  <c r="Z79" i="54"/>
  <c r="Y79" i="54"/>
  <c r="X79" i="54"/>
  <c r="W79" i="54"/>
  <c r="V79" i="54"/>
  <c r="U79" i="54"/>
  <c r="T79" i="54"/>
  <c r="S79" i="54"/>
  <c r="R79" i="54"/>
  <c r="Q79" i="54"/>
  <c r="P79" i="54"/>
  <c r="O79" i="54"/>
  <c r="N79" i="54"/>
  <c r="M79" i="54"/>
  <c r="L79" i="54"/>
  <c r="K79" i="54"/>
  <c r="J79" i="54"/>
  <c r="I79" i="54"/>
  <c r="H79" i="54"/>
  <c r="G79" i="54"/>
  <c r="X46" i="54"/>
  <c r="D16" i="54"/>
  <c r="D22" i="54" s="1"/>
  <c r="D23" i="54"/>
  <c r="L42" i="54" s="1"/>
  <c r="L43" i="54"/>
  <c r="Z46" i="54"/>
  <c r="E16" i="54"/>
  <c r="E20" i="54" s="1"/>
  <c r="AA46" i="54"/>
  <c r="Y46" i="54"/>
  <c r="AG46" i="54"/>
  <c r="J18" i="54"/>
  <c r="M64" i="54"/>
  <c r="M61" i="54" s="1"/>
  <c r="AP17" i="50"/>
  <c r="AO17" i="50"/>
  <c r="AN17" i="50"/>
  <c r="AM17" i="50"/>
  <c r="AL17" i="50"/>
  <c r="AK17" i="50"/>
  <c r="AP64" i="46"/>
  <c r="AO64" i="46"/>
  <c r="AN64" i="46"/>
  <c r="AM64" i="46"/>
  <c r="AL64" i="46"/>
  <c r="AK64" i="46"/>
  <c r="AP28" i="46"/>
  <c r="AO28" i="46"/>
  <c r="AO66" i="46" s="1"/>
  <c r="AN28" i="46"/>
  <c r="AL28" i="46"/>
  <c r="AL37" i="46" s="1"/>
  <c r="AN32" i="46"/>
  <c r="AN66" i="46"/>
  <c r="AL32" i="46"/>
  <c r="AP32" i="46"/>
  <c r="AM30" i="48"/>
  <c r="AL30" i="48"/>
  <c r="AK30" i="48"/>
  <c r="AM34" i="48"/>
  <c r="AL34" i="48"/>
  <c r="AP32" i="48"/>
  <c r="AO32" i="48"/>
  <c r="AK32" i="48"/>
  <c r="AK31" i="48"/>
  <c r="AP29" i="48"/>
  <c r="AO29" i="48"/>
  <c r="AM29" i="48"/>
  <c r="AL29" i="48"/>
  <c r="AK29" i="48"/>
  <c r="AM24" i="48"/>
  <c r="AM19" i="48"/>
  <c r="AM41" i="48" s="1"/>
  <c r="AL24" i="48"/>
  <c r="AK24" i="48"/>
  <c r="AK41" i="48" s="1"/>
  <c r="AK23" i="48"/>
  <c r="AP22" i="48"/>
  <c r="AO22" i="48"/>
  <c r="AK22" i="48"/>
  <c r="AP19" i="48"/>
  <c r="AP41" i="48"/>
  <c r="AO19" i="48"/>
  <c r="AO41" i="48" s="1"/>
  <c r="AL19" i="48"/>
  <c r="AL41" i="48"/>
  <c r="AK19" i="48"/>
  <c r="AP11" i="48"/>
  <c r="AP40" i="48" s="1"/>
  <c r="AO11" i="48"/>
  <c r="AM11" i="48"/>
  <c r="AM40" i="48" s="1"/>
  <c r="AL11" i="48"/>
  <c r="AK11" i="48"/>
  <c r="AP8" i="48"/>
  <c r="AO8" i="48"/>
  <c r="AM8" i="48"/>
  <c r="AL8" i="48"/>
  <c r="AL40" i="48" s="1"/>
  <c r="AK8" i="48"/>
  <c r="AK11" i="50"/>
  <c r="AM11" i="50"/>
  <c r="AK10" i="50"/>
  <c r="AM10" i="50"/>
  <c r="AK9" i="50"/>
  <c r="AM9" i="50"/>
  <c r="AK8" i="50"/>
  <c r="AK18" i="50" s="1"/>
  <c r="AP18" i="50"/>
  <c r="AO18" i="50"/>
  <c r="AN18" i="50"/>
  <c r="AL18" i="50"/>
  <c r="AP67" i="46"/>
  <c r="AO67" i="46"/>
  <c r="AN67" i="46"/>
  <c r="AM67" i="46"/>
  <c r="AL67" i="46"/>
  <c r="AK67" i="46"/>
  <c r="AN41" i="48"/>
  <c r="AN40" i="48"/>
  <c r="AG17" i="47"/>
  <c r="AC35" i="47"/>
  <c r="Z17" i="47"/>
  <c r="V35" i="47"/>
  <c r="V17" i="47" s="1"/>
  <c r="J35" i="47"/>
  <c r="J17" i="47" s="1"/>
  <c r="AE64" i="54"/>
  <c r="AE61" i="54" s="1"/>
  <c r="W64" i="54"/>
  <c r="W61" i="54"/>
  <c r="R64" i="54"/>
  <c r="R61" i="54"/>
  <c r="P64" i="54"/>
  <c r="P61" i="54"/>
  <c r="H64" i="54"/>
  <c r="H61" i="54"/>
  <c r="AJ46" i="54"/>
  <c r="AF46" i="54"/>
  <c r="AE46" i="54"/>
  <c r="O46" i="54"/>
  <c r="I16" i="54"/>
  <c r="I18" i="54" s="1"/>
  <c r="H16" i="54"/>
  <c r="H23" i="54" s="1"/>
  <c r="G16" i="54"/>
  <c r="G22" i="54"/>
  <c r="W41" i="54" s="1"/>
  <c r="F16" i="54"/>
  <c r="M42" i="54"/>
  <c r="F20" i="54"/>
  <c r="F22" i="54"/>
  <c r="E22" i="54"/>
  <c r="D20" i="54"/>
  <c r="C16" i="54"/>
  <c r="C22" i="54"/>
  <c r="H41" i="54" s="1"/>
  <c r="C23" i="54"/>
  <c r="H42" i="54" s="1"/>
  <c r="H43" i="54" s="1"/>
  <c r="W6" i="54"/>
  <c r="X6" i="54" s="1"/>
  <c r="J6" i="54"/>
  <c r="K6" i="54" s="1"/>
  <c r="J7" i="54"/>
  <c r="J8" i="54" s="1"/>
  <c r="X5" i="54"/>
  <c r="K5" i="54"/>
  <c r="V29" i="48"/>
  <c r="AJ67" i="46"/>
  <c r="AI67" i="46"/>
  <c r="AH67" i="46"/>
  <c r="AG67" i="46"/>
  <c r="AF67" i="46"/>
  <c r="AE67" i="46"/>
  <c r="AD67" i="46"/>
  <c r="AB67" i="46"/>
  <c r="AA67" i="46"/>
  <c r="Z67" i="46"/>
  <c r="X67" i="46"/>
  <c r="V67" i="46"/>
  <c r="T67" i="46"/>
  <c r="Q67" i="46"/>
  <c r="P67" i="46"/>
  <c r="O67" i="46"/>
  <c r="N67" i="46"/>
  <c r="M67" i="46"/>
  <c r="L67" i="46"/>
  <c r="K67" i="46"/>
  <c r="J67" i="46"/>
  <c r="H67" i="46"/>
  <c r="AJ66" i="46"/>
  <c r="AI66" i="46"/>
  <c r="AH66" i="46"/>
  <c r="AF66" i="46"/>
  <c r="AE66" i="46"/>
  <c r="AA66" i="46"/>
  <c r="Y66" i="46"/>
  <c r="X66" i="46"/>
  <c r="W66" i="46"/>
  <c r="V66" i="46"/>
  <c r="T66" i="46"/>
  <c r="S66" i="46"/>
  <c r="Q66" i="46"/>
  <c r="O66" i="46"/>
  <c r="N66" i="46"/>
  <c r="M66" i="46"/>
  <c r="K66" i="46"/>
  <c r="AQ18" i="50"/>
  <c r="AJ18" i="50"/>
  <c r="AI18" i="50"/>
  <c r="AH18" i="50"/>
  <c r="AE18" i="50"/>
  <c r="Z18" i="50"/>
  <c r="Y18" i="50"/>
  <c r="V18" i="50"/>
  <c r="U18" i="50"/>
  <c r="T18" i="50"/>
  <c r="R18" i="50"/>
  <c r="O18" i="50"/>
  <c r="M18" i="50"/>
  <c r="L18" i="50"/>
  <c r="J18" i="50"/>
  <c r="I18" i="50"/>
  <c r="AJ17" i="50"/>
  <c r="AI17" i="50"/>
  <c r="AH17" i="50"/>
  <c r="AG17" i="50"/>
  <c r="AF17" i="50"/>
  <c r="AE17" i="50"/>
  <c r="AD17" i="50"/>
  <c r="AC17" i="50"/>
  <c r="AB17" i="50"/>
  <c r="AA17" i="50"/>
  <c r="Z17" i="50"/>
  <c r="Y17" i="50"/>
  <c r="X17" i="50"/>
  <c r="W17" i="50"/>
  <c r="V17" i="50"/>
  <c r="U17" i="50"/>
  <c r="T17" i="50"/>
  <c r="S17" i="50"/>
  <c r="R17" i="50"/>
  <c r="Q17" i="50"/>
  <c r="P17" i="50"/>
  <c r="O17" i="50"/>
  <c r="N17" i="50"/>
  <c r="M17" i="50"/>
  <c r="L17" i="50"/>
  <c r="K17" i="50"/>
  <c r="J17" i="50"/>
  <c r="I17" i="50"/>
  <c r="H17" i="50"/>
  <c r="G18" i="50"/>
  <c r="G17" i="50"/>
  <c r="AQ41" i="48"/>
  <c r="AQ40" i="48"/>
  <c r="AJ41" i="48"/>
  <c r="AI41" i="48"/>
  <c r="AH41" i="48"/>
  <c r="AG41" i="48"/>
  <c r="AF41" i="48"/>
  <c r="AD41" i="48"/>
  <c r="AC41" i="48"/>
  <c r="AB41" i="48"/>
  <c r="AA41" i="48"/>
  <c r="Z41" i="48"/>
  <c r="Y41" i="48"/>
  <c r="X41" i="48"/>
  <c r="W41" i="48"/>
  <c r="V41" i="48"/>
  <c r="U41" i="48"/>
  <c r="T41" i="48"/>
  <c r="S41" i="48"/>
  <c r="R41" i="48"/>
  <c r="Q41" i="48"/>
  <c r="P41" i="48"/>
  <c r="O41" i="48"/>
  <c r="N41" i="48"/>
  <c r="M41" i="48"/>
  <c r="L41" i="48"/>
  <c r="K41" i="48"/>
  <c r="J41" i="48"/>
  <c r="I41" i="48"/>
  <c r="H41" i="48"/>
  <c r="AJ39" i="48"/>
  <c r="AI39" i="48"/>
  <c r="AH39"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41" i="48"/>
  <c r="G39" i="48"/>
  <c r="AQ66" i="46"/>
  <c r="AQ65" i="46"/>
  <c r="AJ64" i="46"/>
  <c r="AI64" i="46"/>
  <c r="AH64" i="46"/>
  <c r="AG64" i="46"/>
  <c r="AF64" i="46"/>
  <c r="AE64" i="46"/>
  <c r="AD64" i="46"/>
  <c r="AC64" i="46"/>
  <c r="AB64" i="46"/>
  <c r="AA64" i="46"/>
  <c r="Z64" i="46"/>
  <c r="Y64" i="46"/>
  <c r="X64" i="46"/>
  <c r="W64" i="46"/>
  <c r="V64" i="46"/>
  <c r="U64" i="46"/>
  <c r="T64" i="46"/>
  <c r="S64" i="46"/>
  <c r="R64" i="46"/>
  <c r="Q64" i="46"/>
  <c r="P64" i="46"/>
  <c r="O64" i="46"/>
  <c r="N64" i="46"/>
  <c r="M64" i="46"/>
  <c r="L64" i="46"/>
  <c r="K64" i="46"/>
  <c r="J64" i="46"/>
  <c r="I64" i="46"/>
  <c r="H64" i="46"/>
  <c r="G66" i="46"/>
  <c r="G67" i="46"/>
  <c r="G64" i="46"/>
  <c r="AG13" i="50"/>
  <c r="AG18" i="50" s="1"/>
  <c r="AF13" i="50"/>
  <c r="AF18" i="50" s="1"/>
  <c r="AD13" i="50"/>
  <c r="AD18" i="50"/>
  <c r="AC13" i="50"/>
  <c r="AC18" i="50"/>
  <c r="AB13" i="50"/>
  <c r="AB18" i="50"/>
  <c r="AA13" i="50"/>
  <c r="AA18" i="50"/>
  <c r="X13" i="50"/>
  <c r="X18" i="50"/>
  <c r="W13" i="50"/>
  <c r="W18" i="50" s="1"/>
  <c r="S13" i="50"/>
  <c r="AK13" i="50" s="1"/>
  <c r="AM13" i="50" s="1"/>
  <c r="Q13" i="50"/>
  <c r="Q18" i="50"/>
  <c r="P13" i="50"/>
  <c r="P18" i="50" s="1"/>
  <c r="N13" i="50"/>
  <c r="N18" i="50"/>
  <c r="K13" i="50"/>
  <c r="K18" i="50"/>
  <c r="H13" i="50"/>
  <c r="H18" i="50" s="1"/>
  <c r="AE24" i="48"/>
  <c r="AE41" i="48" s="1"/>
  <c r="AE34" i="48"/>
  <c r="S34" i="48"/>
  <c r="AK34" i="48"/>
  <c r="I34" i="48"/>
  <c r="AO34" i="48" s="1"/>
  <c r="AP34" i="48"/>
  <c r="AJ12" i="48"/>
  <c r="AJ40" i="48"/>
  <c r="AI12" i="48"/>
  <c r="AI40" i="48"/>
  <c r="AH12" i="48"/>
  <c r="AH40" i="48"/>
  <c r="AG12" i="48"/>
  <c r="AG40" i="48"/>
  <c r="AF12" i="48"/>
  <c r="AF40" i="48" s="1"/>
  <c r="AE12" i="48"/>
  <c r="AE40" i="48"/>
  <c r="AD12" i="48"/>
  <c r="AD40" i="48" s="1"/>
  <c r="AC12" i="48"/>
  <c r="AC40" i="48"/>
  <c r="AB12" i="48"/>
  <c r="AB40" i="48" s="1"/>
  <c r="AA12" i="48"/>
  <c r="AA40" i="48"/>
  <c r="Z12" i="48"/>
  <c r="Z40" i="48"/>
  <c r="Y12" i="48"/>
  <c r="Y40" i="48" s="1"/>
  <c r="X12" i="48"/>
  <c r="X40" i="48" s="1"/>
  <c r="W12" i="48"/>
  <c r="W40" i="48" s="1"/>
  <c r="V12" i="48"/>
  <c r="V40" i="48" s="1"/>
  <c r="U12" i="48"/>
  <c r="U40" i="48"/>
  <c r="T12" i="48"/>
  <c r="T40" i="48"/>
  <c r="S12" i="48"/>
  <c r="AK12" i="48"/>
  <c r="AK40" i="48"/>
  <c r="R12" i="48"/>
  <c r="R40" i="48" s="1"/>
  <c r="Q12" i="48"/>
  <c r="Q40" i="48"/>
  <c r="P12" i="48"/>
  <c r="P40" i="48" s="1"/>
  <c r="O12" i="48"/>
  <c r="O40" i="48"/>
  <c r="N12" i="48"/>
  <c r="N40" i="48" s="1"/>
  <c r="M12" i="48"/>
  <c r="M40" i="48" s="1"/>
  <c r="L12" i="48"/>
  <c r="L40" i="48"/>
  <c r="K12" i="48"/>
  <c r="K40" i="48" s="1"/>
  <c r="J12" i="48"/>
  <c r="J40" i="48"/>
  <c r="I12" i="48"/>
  <c r="H12" i="48"/>
  <c r="H40" i="48" s="1"/>
  <c r="G12" i="48"/>
  <c r="G40" i="48" s="1"/>
  <c r="I22" i="54"/>
  <c r="P41" i="54" s="1"/>
  <c r="C19" i="54"/>
  <c r="C20" i="54"/>
  <c r="C18" i="54"/>
  <c r="I21" i="54"/>
  <c r="I20" i="54"/>
  <c r="J47" i="54"/>
  <c r="AG47" i="54"/>
  <c r="K7" i="54"/>
  <c r="J20" i="54"/>
  <c r="T47" i="54"/>
  <c r="F21" i="54"/>
  <c r="M41" i="54" s="1"/>
  <c r="N47" i="54"/>
  <c r="H47" i="54"/>
  <c r="Y47" i="54"/>
  <c r="G19" i="54"/>
  <c r="C21" i="54"/>
  <c r="G21" i="54"/>
  <c r="AJ47" i="54"/>
  <c r="G18" i="54"/>
  <c r="G23" i="54"/>
  <c r="W42" i="54" s="1"/>
  <c r="W43" i="54" s="1"/>
  <c r="W46" i="54" s="1"/>
  <c r="G20" i="54"/>
  <c r="M43" i="54"/>
  <c r="M44" i="54" s="1"/>
  <c r="M46" i="54"/>
  <c r="Y67" i="46"/>
  <c r="R67" i="46"/>
  <c r="AB66" i="46"/>
  <c r="AM37" i="46"/>
  <c r="AN37" i="46"/>
  <c r="AG66" i="46"/>
  <c r="L37" i="46"/>
  <c r="P66" i="46"/>
  <c r="R47" i="54"/>
  <c r="Z47" i="54"/>
  <c r="F19" i="54"/>
  <c r="I23" i="54"/>
  <c r="W47" i="54"/>
  <c r="F18" i="54"/>
  <c r="F23" i="54"/>
  <c r="E18" i="54"/>
  <c r="E21" i="54"/>
  <c r="U32" i="46"/>
  <c r="U66" i="46"/>
  <c r="AL10" i="46"/>
  <c r="AL65" i="46"/>
  <c r="Y10" i="46"/>
  <c r="Y65" i="46" s="1"/>
  <c r="J10" i="46"/>
  <c r="J65" i="46"/>
  <c r="R10" i="46"/>
  <c r="R65" i="46" s="1"/>
  <c r="T65" i="46"/>
  <c r="AH10" i="46"/>
  <c r="I17" i="47"/>
  <c r="AD47" i="54"/>
  <c r="L47" i="54"/>
  <c r="AH17" i="47"/>
  <c r="U17" i="47"/>
  <c r="AA17" i="47"/>
  <c r="N17" i="47"/>
  <c r="AC17" i="47"/>
  <c r="AN20" i="59"/>
  <c r="AN53" i="59" s="1"/>
  <c r="AJ29" i="59"/>
  <c r="AJ36" i="59" s="1"/>
  <c r="AH20" i="59"/>
  <c r="AC20" i="59"/>
  <c r="AP29" i="59"/>
  <c r="AP36" i="59" s="1"/>
  <c r="AL20" i="59"/>
  <c r="AL53" i="59" s="1"/>
  <c r="AA29" i="59"/>
  <c r="AA36" i="59" s="1"/>
  <c r="AB29" i="59"/>
  <c r="AB36" i="59" s="1"/>
  <c r="AK42" i="59"/>
  <c r="AK19" i="59" s="1"/>
  <c r="AK36" i="59" s="1"/>
  <c r="AA20" i="59"/>
  <c r="K42" i="59"/>
  <c r="K19" i="59" s="1"/>
  <c r="R29" i="59"/>
  <c r="R36" i="59" s="1"/>
  <c r="AO20" i="59"/>
  <c r="AO53" i="59"/>
  <c r="Z30" i="59"/>
  <c r="Z37" i="59" s="1"/>
  <c r="Z20" i="59"/>
  <c r="AL29" i="59"/>
  <c r="AL36" i="59" s="1"/>
  <c r="R42" i="59"/>
  <c r="R19" i="59"/>
  <c r="AH42" i="59"/>
  <c r="AH19" i="59" s="1"/>
  <c r="AJ42" i="59"/>
  <c r="AJ19" i="59"/>
  <c r="AC29" i="59"/>
  <c r="AC36" i="59" s="1"/>
  <c r="AM20" i="59"/>
  <c r="AM53" i="59" s="1"/>
  <c r="I52" i="59"/>
  <c r="W9" i="59"/>
  <c r="AO70" i="59"/>
  <c r="U20" i="59"/>
  <c r="Y29" i="59"/>
  <c r="Y36" i="59" s="1"/>
  <c r="AF20" i="59"/>
  <c r="AF53" i="59" s="1"/>
  <c r="O42" i="59"/>
  <c r="O19" i="59" s="1"/>
  <c r="U42" i="59"/>
  <c r="U19" i="59"/>
  <c r="Y42" i="59"/>
  <c r="Y19" i="59"/>
  <c r="AK20" i="59"/>
  <c r="Z29" i="59"/>
  <c r="Z36" i="59" s="1"/>
  <c r="O29" i="59"/>
  <c r="N20" i="59"/>
  <c r="N29" i="59"/>
  <c r="AB42" i="59"/>
  <c r="AB19" i="59"/>
  <c r="L52" i="59"/>
  <c r="L53" i="59"/>
  <c r="L30" i="59"/>
  <c r="L37" i="59" s="1"/>
  <c r="AN30" i="59"/>
  <c r="AN37" i="59" s="1"/>
  <c r="AN10" i="46"/>
  <c r="AN65" i="46" s="1"/>
  <c r="AN42" i="59"/>
  <c r="AN19" i="59"/>
  <c r="AN52" i="59" s="1"/>
  <c r="AN29" i="59"/>
  <c r="AN36" i="59" s="1"/>
  <c r="V9" i="59"/>
  <c r="V35" i="59" s="1"/>
  <c r="AL12" i="48"/>
  <c r="AM12" i="48"/>
  <c r="AE10" i="46"/>
  <c r="U47" i="54"/>
  <c r="U53" i="54"/>
  <c r="I40" i="48"/>
  <c r="AP12" i="48"/>
  <c r="S40" i="48"/>
  <c r="S17" i="47"/>
  <c r="S18" i="50"/>
  <c r="AO12" i="48"/>
  <c r="AO40" i="48" s="1"/>
  <c r="AP66" i="46"/>
  <c r="AP37" i="46"/>
  <c r="AO10" i="46"/>
  <c r="AO65" i="46" s="1"/>
  <c r="AA8" i="58"/>
  <c r="V10" i="46"/>
  <c r="V65" i="46" s="1"/>
  <c r="X61" i="54"/>
  <c r="AF61" i="54"/>
  <c r="I61" i="54"/>
  <c r="Q61" i="54"/>
  <c r="Y61" i="54"/>
  <c r="AG61" i="54"/>
  <c r="J61" i="54"/>
  <c r="Z61" i="54"/>
  <c r="AH61" i="54"/>
  <c r="K61" i="54"/>
  <c r="S61" i="54"/>
  <c r="AA61" i="54"/>
  <c r="AI61" i="54"/>
  <c r="X34" i="58"/>
  <c r="Z34" i="58"/>
  <c r="S10" i="46"/>
  <c r="AM11" i="57"/>
  <c r="AM18" i="57" s="1"/>
  <c r="AA9" i="58"/>
  <c r="U61" i="54"/>
  <c r="R53" i="54"/>
  <c r="AA31" i="58"/>
  <c r="R26" i="58"/>
  <c r="AJ53" i="54"/>
  <c r="AM65" i="46"/>
  <c r="AG10" i="46"/>
  <c r="AG65" i="46"/>
  <c r="AJ61" i="54"/>
  <c r="T61" i="54"/>
  <c r="Z53" i="54"/>
  <c r="AA21" i="58"/>
  <c r="R9" i="58"/>
  <c r="R7" i="58"/>
  <c r="T53" i="54"/>
  <c r="AE23" i="59"/>
  <c r="AH53" i="54"/>
  <c r="J53" i="54"/>
  <c r="AK11" i="57"/>
  <c r="AO11" i="57"/>
  <c r="AO18" i="57"/>
  <c r="S18" i="57"/>
  <c r="X11" i="57"/>
  <c r="X18" i="57"/>
  <c r="AF36" i="59" l="1"/>
  <c r="AF52" i="59"/>
  <c r="W53" i="59"/>
  <c r="W52" i="59"/>
  <c r="AE21" i="59"/>
  <c r="AE53" i="59" s="1"/>
  <c r="AE30" i="59"/>
  <c r="AE37" i="59" s="1"/>
  <c r="F34" i="41"/>
  <c r="AK34" i="41" s="1"/>
  <c r="AK33" i="41"/>
  <c r="AD21" i="59"/>
  <c r="AC21" i="59"/>
  <c r="AC30" i="59" s="1"/>
  <c r="AC37" i="59" s="1"/>
  <c r="AB30" i="59"/>
  <c r="AB37" i="59" s="1"/>
  <c r="V47" i="54"/>
  <c r="V53" i="54"/>
  <c r="AH36" i="59"/>
  <c r="AA21" i="59"/>
  <c r="AA30" i="59" s="1"/>
  <c r="AA37" i="59" s="1"/>
  <c r="H30" i="59"/>
  <c r="H37" i="59" s="1"/>
  <c r="AJ53" i="59"/>
  <c r="AJ52" i="59"/>
  <c r="X21" i="59"/>
  <c r="X53" i="59" s="1"/>
  <c r="W12" i="59"/>
  <c r="W30" i="59"/>
  <c r="W37" i="59" s="1"/>
  <c r="W43" i="59"/>
  <c r="W29" i="59" s="1"/>
  <c r="W36" i="59" s="1"/>
  <c r="AE52" i="59"/>
  <c r="J52" i="59"/>
  <c r="U21" i="59"/>
  <c r="U53" i="59" s="1"/>
  <c r="AK16" i="41"/>
  <c r="S36" i="59"/>
  <c r="S21" i="59"/>
  <c r="S53" i="59" s="1"/>
  <c r="S30" i="59"/>
  <c r="S37" i="59" s="1"/>
  <c r="G65" i="46"/>
  <c r="Q21" i="59"/>
  <c r="Q30" i="59" s="1"/>
  <c r="Q37" i="59" s="1"/>
  <c r="D39" i="60"/>
  <c r="P30" i="59"/>
  <c r="P37" i="59" s="1"/>
  <c r="N21" i="59"/>
  <c r="N53" i="59" s="1"/>
  <c r="N30" i="59"/>
  <c r="N37" i="59" s="1"/>
  <c r="W46" i="46"/>
  <c r="W67" i="46"/>
  <c r="M21" i="59"/>
  <c r="M30" i="59"/>
  <c r="M37" i="59" s="1"/>
  <c r="AJ37" i="59"/>
  <c r="U46" i="46"/>
  <c r="U67" i="46"/>
  <c r="D42" i="60"/>
  <c r="AP21" i="59"/>
  <c r="AP30" i="59" s="1"/>
  <c r="AP37" i="59" s="1"/>
  <c r="J21" i="59"/>
  <c r="J53" i="59" s="1"/>
  <c r="J30" i="59"/>
  <c r="J37" i="59" s="1"/>
  <c r="N36" i="59"/>
  <c r="AK65" i="46"/>
  <c r="AM30" i="59"/>
  <c r="AM37" i="59" s="1"/>
  <c r="O36" i="59"/>
  <c r="AK21" i="59"/>
  <c r="AK30" i="59" s="1"/>
  <c r="AK37" i="59" s="1"/>
  <c r="J9" i="54"/>
  <c r="J21" i="54"/>
  <c r="K8" i="54"/>
  <c r="W65" i="46"/>
  <c r="AI21" i="59"/>
  <c r="AI30" i="59"/>
  <c r="AI37" i="59" s="1"/>
  <c r="X65" i="46"/>
  <c r="AB52" i="59"/>
  <c r="AB53" i="59"/>
  <c r="AH21" i="59"/>
  <c r="AH52" i="59" s="1"/>
  <c r="AH30" i="59"/>
  <c r="AH37" i="59" s="1"/>
  <c r="R52" i="59"/>
  <c r="U52" i="59"/>
  <c r="AK47" i="41"/>
  <c r="AL8" i="41" s="1"/>
  <c r="H22" i="54"/>
  <c r="I19" i="54"/>
  <c r="W34" i="58"/>
  <c r="O34" i="60"/>
  <c r="O35" i="60" s="1"/>
  <c r="O36" i="60" s="1"/>
  <c r="I40" i="60"/>
  <c r="U42" i="60"/>
  <c r="Y31" i="60"/>
  <c r="Y45" i="60" s="1"/>
  <c r="U6" i="61"/>
  <c r="D49" i="67"/>
  <c r="Z29" i="47"/>
  <c r="Z27" i="47" s="1"/>
  <c r="AK66" i="46"/>
  <c r="S67" i="46"/>
  <c r="V34" i="58"/>
  <c r="AA34" i="58" s="1"/>
  <c r="Q53" i="54"/>
  <c r="Z34" i="60"/>
  <c r="Z35" i="60" s="1"/>
  <c r="Z36" i="60" s="1"/>
  <c r="J40" i="60"/>
  <c r="D40" i="60" s="1"/>
  <c r="V42" i="60"/>
  <c r="I30" i="60"/>
  <c r="I44" i="60" s="1"/>
  <c r="D44" i="60" s="1"/>
  <c r="AJ31" i="60"/>
  <c r="AJ45" i="60" s="1"/>
  <c r="V6" i="61"/>
  <c r="F7" i="61"/>
  <c r="AB7" i="61" s="1"/>
  <c r="AA29" i="47"/>
  <c r="AA27" i="47" s="1"/>
  <c r="AC24" i="41"/>
  <c r="F24" i="41"/>
  <c r="AM8" i="50"/>
  <c r="AM18" i="50" s="1"/>
  <c r="N10" i="46"/>
  <c r="N65" i="46" s="1"/>
  <c r="AG11" i="57"/>
  <c r="AG18" i="57" s="1"/>
  <c r="S53" i="54"/>
  <c r="E41" i="60"/>
  <c r="Z27" i="60"/>
  <c r="Z41" i="60" s="1"/>
  <c r="O31" i="60"/>
  <c r="O45" i="60" s="1"/>
  <c r="D45" i="60" s="1"/>
  <c r="W6" i="61"/>
  <c r="V43" i="59"/>
  <c r="AB29" i="47"/>
  <c r="AB27" i="47" s="1"/>
  <c r="AK46" i="41"/>
  <c r="J33" i="41"/>
  <c r="J34" i="41" s="1"/>
  <c r="Q24" i="41"/>
  <c r="AK23" i="41"/>
  <c r="V21" i="59"/>
  <c r="V30" i="59" s="1"/>
  <c r="AO37" i="46"/>
  <c r="I53" i="54"/>
  <c r="R21" i="59"/>
  <c r="R53" i="59" s="1"/>
  <c r="F34" i="60"/>
  <c r="F35" i="60" s="1"/>
  <c r="F36" i="60" s="1"/>
  <c r="AL34" i="60"/>
  <c r="AL35" i="60" s="1"/>
  <c r="AL36" i="60" s="1"/>
  <c r="N40" i="60"/>
  <c r="AA27" i="60"/>
  <c r="AA41" i="60" s="1"/>
  <c r="K30" i="60"/>
  <c r="K44" i="60" s="1"/>
  <c r="P31" i="60"/>
  <c r="P45" i="60" s="1"/>
  <c r="AF38" i="47"/>
  <c r="AF36" i="47" s="1"/>
  <c r="P24" i="41"/>
  <c r="AA6" i="61"/>
  <c r="AB42" i="60"/>
  <c r="AB30" i="60"/>
  <c r="AB44" i="60" s="1"/>
  <c r="AB6" i="61"/>
  <c r="Y17" i="47"/>
  <c r="T30" i="59"/>
  <c r="T37" i="59" s="1"/>
  <c r="AC6" i="61"/>
  <c r="AI29" i="47"/>
  <c r="AI27" i="47" s="1"/>
  <c r="O24" i="41"/>
  <c r="AJ65" i="46"/>
  <c r="H11" i="57"/>
  <c r="H18" i="57" s="1"/>
  <c r="K20" i="59"/>
  <c r="K37" i="59" s="1"/>
  <c r="AG42" i="59"/>
  <c r="G27" i="60"/>
  <c r="G41" i="60" s="1"/>
  <c r="AM27" i="60"/>
  <c r="AM41" i="60" s="1"/>
  <c r="G29" i="47"/>
  <c r="G27" i="47" s="1"/>
  <c r="AJ29" i="47"/>
  <c r="AJ27" i="47" s="1"/>
  <c r="AF65" i="46"/>
  <c r="T40" i="60"/>
  <c r="AF42" i="60"/>
  <c r="Q18" i="57"/>
  <c r="S34" i="60"/>
  <c r="S35" i="60" s="1"/>
  <c r="S36" i="60" s="1"/>
  <c r="D45" i="67"/>
  <c r="Y52" i="59"/>
  <c r="E19" i="54"/>
  <c r="G30" i="59"/>
  <c r="G37" i="59" s="1"/>
  <c r="T53" i="59"/>
  <c r="AE47" i="54"/>
  <c r="J19" i="54"/>
  <c r="W7" i="54"/>
  <c r="AD34" i="60"/>
  <c r="AD35" i="60" s="1"/>
  <c r="AD36" i="60" s="1"/>
  <c r="AH42" i="60"/>
  <c r="O30" i="60"/>
  <c r="O44" i="60" s="1"/>
  <c r="AE30" i="60"/>
  <c r="AE44" i="60" s="1"/>
  <c r="G8" i="61"/>
  <c r="D34" i="67"/>
  <c r="AK17" i="41"/>
  <c r="D21" i="54"/>
  <c r="D19" i="54"/>
  <c r="AP65" i="46"/>
  <c r="I34" i="60"/>
  <c r="I35" i="60" s="1"/>
  <c r="I36" i="60" s="1"/>
  <c r="AI42" i="60"/>
  <c r="S31" i="60"/>
  <c r="S45" i="60" s="1"/>
  <c r="U8" i="61"/>
  <c r="I20" i="47"/>
  <c r="I18" i="47" s="1"/>
  <c r="X24" i="41"/>
  <c r="M24" i="41"/>
  <c r="M25" i="41" s="1"/>
  <c r="AK25" i="41" s="1"/>
  <c r="AJ42" i="60"/>
  <c r="P30" i="60"/>
  <c r="P44" i="60" s="1"/>
  <c r="AF30" i="60"/>
  <c r="AF44" i="60" s="1"/>
  <c r="V8" i="61"/>
  <c r="AK48" i="41"/>
  <c r="AM8" i="41" s="1"/>
  <c r="AI24" i="41"/>
  <c r="D18" i="54"/>
  <c r="E23" i="54"/>
  <c r="R42" i="54" s="1"/>
  <c r="Q29" i="59"/>
  <c r="Q36" i="59" s="1"/>
  <c r="I31" i="60"/>
  <c r="I45" i="60" s="1"/>
  <c r="W8" i="61"/>
  <c r="L29" i="47"/>
  <c r="L27" i="47" s="1"/>
  <c r="H21" i="59"/>
  <c r="Q17" i="47"/>
  <c r="F42" i="60"/>
  <c r="AL42" i="60"/>
  <c r="X8" i="61"/>
  <c r="G53" i="59"/>
  <c r="U34" i="60"/>
  <c r="U35" i="60" s="1"/>
  <c r="U36" i="60" s="1"/>
  <c r="G42" i="60"/>
  <c r="AM42" i="60"/>
  <c r="Y8" i="61"/>
  <c r="D43" i="67"/>
  <c r="N29" i="47"/>
  <c r="N27" i="47" s="1"/>
  <c r="I65" i="46"/>
  <c r="AL66" i="46"/>
  <c r="D26" i="60"/>
  <c r="AH30" i="60"/>
  <c r="AH44" i="60" s="1"/>
  <c r="Z8" i="61"/>
  <c r="H18" i="54"/>
  <c r="AF27" i="60"/>
  <c r="AF41" i="60" s="1"/>
  <c r="U31" i="60"/>
  <c r="U45" i="60" s="1"/>
  <c r="AH38" i="47"/>
  <c r="AH36" i="47" s="1"/>
  <c r="V24" i="41"/>
  <c r="AI30" i="60"/>
  <c r="AI44" i="60" s="1"/>
  <c r="I6" i="61"/>
  <c r="J6" i="61"/>
  <c r="AC8" i="61"/>
  <c r="S38" i="47"/>
  <c r="S36" i="47" s="1"/>
  <c r="K65" i="46"/>
  <c r="Y34" i="58"/>
  <c r="X29" i="59"/>
  <c r="X36" i="59" s="1"/>
  <c r="V31" i="60"/>
  <c r="V45" i="60" s="1"/>
  <c r="K6" i="61"/>
  <c r="S29" i="47"/>
  <c r="S27" i="47" s="1"/>
  <c r="AB47" i="54"/>
  <c r="AK37" i="46"/>
  <c r="AH34" i="60"/>
  <c r="AH35" i="60" s="1"/>
  <c r="AH36" i="60" s="1"/>
  <c r="M6" i="61"/>
  <c r="W7" i="61"/>
  <c r="T29" i="47"/>
  <c r="T27" i="47" s="1"/>
  <c r="H20" i="54"/>
  <c r="AC18" i="57"/>
  <c r="H21" i="54"/>
  <c r="AI40" i="60"/>
  <c r="W31" i="60"/>
  <c r="W45" i="60" s="1"/>
  <c r="N6" i="61"/>
  <c r="X7" i="61"/>
  <c r="D51" i="67"/>
  <c r="U29" i="47"/>
  <c r="U27" i="47" s="1"/>
  <c r="O6" i="61"/>
  <c r="Y7" i="61"/>
  <c r="AH20" i="47"/>
  <c r="AH18" i="47" s="1"/>
  <c r="AI53" i="54"/>
  <c r="L6" i="61"/>
  <c r="X42" i="59"/>
  <c r="X19" i="59" s="1"/>
  <c r="AI34" i="60"/>
  <c r="AI35" i="60" s="1"/>
  <c r="AI36" i="60" s="1"/>
  <c r="P6" i="61"/>
  <c r="AE20" i="47"/>
  <c r="AE18" i="47" s="1"/>
  <c r="H19" i="54"/>
  <c r="Q6" i="61"/>
  <c r="D50" i="67"/>
  <c r="Y20" i="47"/>
  <c r="Y18" i="47" s="1"/>
  <c r="W20" i="47"/>
  <c r="W18" i="47" s="1"/>
  <c r="P47" i="54"/>
  <c r="Q20" i="47"/>
  <c r="Q18" i="47" s="1"/>
  <c r="X20" i="47"/>
  <c r="X18" i="47" s="1"/>
  <c r="AA38" i="47"/>
  <c r="AA36" i="47" s="1"/>
  <c r="O20" i="47"/>
  <c r="O18" i="47" s="1"/>
  <c r="AF20" i="47"/>
  <c r="AF18" i="47" s="1"/>
  <c r="R29" i="47"/>
  <c r="R27" i="47" s="1"/>
  <c r="Q38" i="47"/>
  <c r="Q36" i="47" s="1"/>
  <c r="U38" i="47"/>
  <c r="U36" i="47" s="1"/>
  <c r="V36" i="47" s="1"/>
  <c r="X29" i="47"/>
  <c r="X27" i="47" s="1"/>
  <c r="AA20" i="47"/>
  <c r="AA18" i="47" s="1"/>
  <c r="H38" i="47"/>
  <c r="H36" i="47" s="1"/>
  <c r="X17" i="47"/>
  <c r="V29" i="47"/>
  <c r="M17" i="47"/>
  <c r="R38" i="47"/>
  <c r="R36" i="47" s="1"/>
  <c r="AF17" i="47"/>
  <c r="W17" i="47"/>
  <c r="AE38" i="47"/>
  <c r="AE36" i="47" s="1"/>
  <c r="Y29" i="47"/>
  <c r="Y27" i="47" s="1"/>
  <c r="AF29" i="47"/>
  <c r="AF27" i="47" s="1"/>
  <c r="G38" i="47"/>
  <c r="L38" i="47"/>
  <c r="L36" i="47" s="1"/>
  <c r="AJ20" i="47"/>
  <c r="AJ18" i="47" s="1"/>
  <c r="AI38" i="47"/>
  <c r="AI36" i="47" s="1"/>
  <c r="G20" i="47"/>
  <c r="G18" i="47" s="1"/>
  <c r="R17" i="47"/>
  <c r="AJ17" i="47"/>
  <c r="AD17" i="47"/>
  <c r="G17" i="47"/>
  <c r="AE17" i="47"/>
  <c r="X38" i="47"/>
  <c r="X36" i="47" s="1"/>
  <c r="K38" i="47"/>
  <c r="K36" i="47" s="1"/>
  <c r="K29" i="47"/>
  <c r="K27" i="47" s="1"/>
  <c r="Z38" i="47"/>
  <c r="Z36" i="47" s="1"/>
  <c r="AB20" i="47"/>
  <c r="AB18" i="47" s="1"/>
  <c r="O17" i="47"/>
  <c r="AB17" i="47"/>
  <c r="P17" i="47"/>
  <c r="P38" i="47"/>
  <c r="P36" i="47" s="1"/>
  <c r="I38" i="47"/>
  <c r="I36" i="47" s="1"/>
  <c r="AI20" i="47"/>
  <c r="AI18" i="47" s="1"/>
  <c r="Z20" i="47"/>
  <c r="Z18" i="47" s="1"/>
  <c r="M20" i="47"/>
  <c r="M18" i="47" s="1"/>
  <c r="H29" i="47"/>
  <c r="H27" i="47" s="1"/>
  <c r="M29" i="47"/>
  <c r="M27" i="47" s="1"/>
  <c r="K17" i="47"/>
  <c r="AD38" i="47"/>
  <c r="AD36" i="47" s="1"/>
  <c r="I29" i="47"/>
  <c r="I27" i="47" s="1"/>
  <c r="T17" i="47"/>
  <c r="AI17" i="47"/>
  <c r="T38" i="47"/>
  <c r="T36" i="47" s="1"/>
  <c r="H20" i="47"/>
  <c r="H18" i="47" s="1"/>
  <c r="O38" i="47"/>
  <c r="O36" i="47" s="1"/>
  <c r="AB38" i="47"/>
  <c r="AB36" i="47" s="1"/>
  <c r="AD20" i="47"/>
  <c r="AD18" i="47" s="1"/>
  <c r="AG36" i="47"/>
  <c r="AC36" i="47" s="1"/>
  <c r="AC38" i="47"/>
  <c r="J18" i="47"/>
  <c r="J27" i="47" s="1"/>
  <c r="AC18" i="47"/>
  <c r="AC27" i="47" s="1"/>
  <c r="T20" i="47"/>
  <c r="T18" i="47" s="1"/>
  <c r="P20" i="47"/>
  <c r="P18" i="47" s="1"/>
  <c r="L20" i="47"/>
  <c r="L18" i="47" s="1"/>
  <c r="AG29" i="47"/>
  <c r="AG27" i="47" s="1"/>
  <c r="AG20" i="47"/>
  <c r="AG18" i="47" s="1"/>
  <c r="L17" i="47"/>
  <c r="D33" i="67" l="1"/>
  <c r="N52" i="59"/>
  <c r="J10" i="54"/>
  <c r="K9" i="54"/>
  <c r="J22" i="54"/>
  <c r="AP53" i="59"/>
  <c r="V29" i="59"/>
  <c r="V36" i="59" s="1"/>
  <c r="V20" i="59"/>
  <c r="M53" i="59"/>
  <c r="M52" i="59"/>
  <c r="AH53" i="59"/>
  <c r="X30" i="59"/>
  <c r="X37" i="59" s="1"/>
  <c r="AP52" i="59"/>
  <c r="AK24" i="41"/>
  <c r="AL9" i="41" s="1"/>
  <c r="AL11" i="41" s="1"/>
  <c r="AL12" i="41" s="1"/>
  <c r="AM9" i="41"/>
  <c r="AM11" i="41" s="1"/>
  <c r="AD53" i="59"/>
  <c r="AD52" i="59"/>
  <c r="R8" i="61"/>
  <c r="Q8" i="61"/>
  <c r="P8" i="61"/>
  <c r="O8" i="61"/>
  <c r="N8" i="61"/>
  <c r="M8" i="61"/>
  <c r="L8" i="61"/>
  <c r="K8" i="61"/>
  <c r="J8" i="61"/>
  <c r="I8" i="61"/>
  <c r="D27" i="60"/>
  <c r="AD30" i="59"/>
  <c r="AD37" i="59" s="1"/>
  <c r="Z7" i="61"/>
  <c r="V7" i="61"/>
  <c r="G7" i="61"/>
  <c r="AC7" i="61"/>
  <c r="D30" i="60"/>
  <c r="S52" i="59"/>
  <c r="R30" i="59"/>
  <c r="R37" i="59" s="1"/>
  <c r="V38" i="47"/>
  <c r="U7" i="61"/>
  <c r="AD7" i="61"/>
  <c r="H52" i="59"/>
  <c r="H53" i="59"/>
  <c r="V37" i="59"/>
  <c r="W8" i="54"/>
  <c r="X7" i="54"/>
  <c r="AA7" i="61"/>
  <c r="U30" i="59"/>
  <c r="U37" i="59" s="1"/>
  <c r="D31" i="60"/>
  <c r="AI53" i="59"/>
  <c r="AI52" i="59"/>
  <c r="X52" i="59"/>
  <c r="D41" i="60"/>
  <c r="J38" i="47"/>
  <c r="G36" i="47"/>
  <c r="J36" i="47" s="1"/>
  <c r="V53" i="59" l="1"/>
  <c r="V52" i="59"/>
  <c r="X8" i="54"/>
  <c r="W9" i="54"/>
  <c r="K10" i="54"/>
  <c r="J23" i="54"/>
  <c r="R7" i="61"/>
  <c r="Q7" i="61"/>
  <c r="P7" i="61"/>
  <c r="O7" i="61"/>
  <c r="N7" i="61"/>
  <c r="M7" i="61"/>
  <c r="L7" i="61"/>
  <c r="K7" i="61"/>
  <c r="J7" i="61"/>
  <c r="I7" i="61"/>
  <c r="W10" i="54" l="1"/>
  <c r="X10" i="54" s="1"/>
  <c r="X9" i="5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ese-veda01</author>
    <author>Maurizio Gargiulo</author>
    <author>GG</author>
    <author>KanORS</author>
  </authors>
  <commentList>
    <comment ref="F10" authorId="0" shapeId="0" xr:uid="{00000000-0006-0000-0100-000001000000}">
      <text>
        <r>
          <rPr>
            <b/>
            <sz val="9"/>
            <color indexed="81"/>
            <rFont val="Tahoma"/>
            <family val="2"/>
          </rPr>
          <t>ese-veda01:</t>
        </r>
        <r>
          <rPr>
            <sz val="9"/>
            <color indexed="81"/>
            <rFont val="Tahoma"/>
            <family val="2"/>
          </rPr>
          <t xml:space="preserve">
WN: In 2012 DE had 32 GWe</t>
        </r>
      </text>
    </comment>
    <comment ref="D18" authorId="0" shapeId="0" xr:uid="{00000000-0006-0000-0100-000002000000}">
      <text>
        <r>
          <rPr>
            <b/>
            <sz val="9"/>
            <color indexed="81"/>
            <rFont val="Tahoma"/>
            <family val="2"/>
          </rPr>
          <t>ese-veda01:</t>
        </r>
        <r>
          <rPr>
            <sz val="9"/>
            <color indexed="81"/>
            <rFont val="Tahoma"/>
            <family val="2"/>
          </rPr>
          <t xml:space="preserve">
WN: there was an error in the cell reference</t>
        </r>
      </text>
    </comment>
    <comment ref="V39" authorId="1" shapeId="0" xr:uid="{00000000-0006-0000-0100-000003000000}">
      <text>
        <r>
          <rPr>
            <b/>
            <sz val="10"/>
            <color indexed="81"/>
            <rFont val="Tahoma"/>
            <family val="2"/>
          </rPr>
          <t>Maurizio Gargiulo:</t>
        </r>
        <r>
          <rPr>
            <sz val="10"/>
            <color indexed="81"/>
            <rFont val="Tahoma"/>
            <family val="2"/>
          </rPr>
          <t xml:space="preserve">
See also the SubRes_Trans file, sheet TechSelection</t>
        </r>
      </text>
    </comment>
    <comment ref="AC40" authorId="1" shapeId="0" xr:uid="{00000000-0006-0000-0100-000004000000}">
      <text>
        <r>
          <rPr>
            <b/>
            <sz val="10"/>
            <color indexed="81"/>
            <rFont val="Tahoma"/>
            <family val="2"/>
          </rPr>
          <t>Maurizio Gargiulo:</t>
        </r>
        <r>
          <rPr>
            <sz val="10"/>
            <color indexed="81"/>
            <rFont val="Tahoma"/>
            <family val="2"/>
          </rPr>
          <t xml:space="preserve">
Source IER</t>
        </r>
      </text>
    </comment>
    <comment ref="M42" authorId="0" shapeId="0" xr:uid="{00000000-0006-0000-0100-000005000000}">
      <text>
        <r>
          <rPr>
            <b/>
            <sz val="9"/>
            <color indexed="81"/>
            <rFont val="Tahoma"/>
            <family val="2"/>
          </rPr>
          <t>ese-veda01:</t>
        </r>
        <r>
          <rPr>
            <sz val="9"/>
            <color indexed="81"/>
            <rFont val="Tahoma"/>
            <family val="2"/>
          </rPr>
          <t xml:space="preserve">
WN: in 2012 production was close to 30 TWh with a capacity of 32 Gwe.</t>
        </r>
      </text>
    </comment>
    <comment ref="H43" authorId="0" shapeId="0" xr:uid="{00000000-0006-0000-0100-000006000000}">
      <text>
        <r>
          <rPr>
            <b/>
            <sz val="9"/>
            <color indexed="81"/>
            <rFont val="Tahoma"/>
            <family val="2"/>
          </rPr>
          <t>ese-veda01:</t>
        </r>
        <r>
          <rPr>
            <sz val="9"/>
            <color indexed="81"/>
            <rFont val="Tahoma"/>
            <family val="2"/>
          </rPr>
          <t xml:space="preserve">
Changed as higher already in 2012</t>
        </r>
      </text>
    </comment>
    <comment ref="P43" authorId="2" shapeId="0" xr:uid="{00000000-0006-0000-0100-000007000000}">
      <text>
        <r>
          <rPr>
            <b/>
            <sz val="8"/>
            <color indexed="81"/>
            <rFont val="Tahoma"/>
            <family val="2"/>
          </rPr>
          <t>GG:
18.47PJ according to OPTRES
according to CIEMAT  124.41PJ with a higher price in the installed capacity (they are proposing a two step approach for the price of the installed capacity of PV see the excel I am sending )</t>
        </r>
      </text>
    </comment>
    <comment ref="S43" authorId="2" shapeId="0" xr:uid="{00000000-0006-0000-0100-000008000000}">
      <text>
        <r>
          <rPr>
            <b/>
            <sz val="8"/>
            <color indexed="81"/>
            <rFont val="Tahoma"/>
            <family val="2"/>
          </rPr>
          <t>GG:
I have increased it a bit according to our new national  Energy Plan (2008)</t>
        </r>
      </text>
    </comment>
    <comment ref="AC43" authorId="1" shapeId="0" xr:uid="{00000000-0006-0000-0100-000009000000}">
      <text>
        <r>
          <rPr>
            <b/>
            <sz val="10"/>
            <color indexed="81"/>
            <rFont val="Tahoma"/>
            <family val="2"/>
          </rPr>
          <t>Maurizio Gargiulo:</t>
        </r>
        <r>
          <rPr>
            <sz val="10"/>
            <color indexed="81"/>
            <rFont val="Tahoma"/>
            <family val="2"/>
          </rPr>
          <t xml:space="preserve">
Source IER</t>
        </r>
      </text>
    </comment>
    <comment ref="S52" authorId="3" shapeId="0" xr:uid="{00000000-0006-0000-0100-00000A000000}">
      <text>
        <r>
          <rPr>
            <b/>
            <sz val="8"/>
            <color indexed="81"/>
            <rFont val="Tahoma"/>
            <family val="2"/>
          </rPr>
          <t>KanORS:</t>
        </r>
        <r>
          <rPr>
            <sz val="8"/>
            <color indexed="81"/>
            <rFont val="Tahoma"/>
            <family val="2"/>
          </rPr>
          <t xml:space="preserve">
GG says
</t>
        </r>
      </text>
    </comment>
    <comment ref="AH54" authorId="0" shapeId="0" xr:uid="{00000000-0006-0000-0100-00000B000000}">
      <text>
        <r>
          <rPr>
            <b/>
            <sz val="9"/>
            <color indexed="81"/>
            <rFont val="Tahoma"/>
            <family val="2"/>
          </rPr>
          <t>ese-veda01:</t>
        </r>
        <r>
          <rPr>
            <sz val="9"/>
            <color indexed="81"/>
            <rFont val="Tahoma"/>
            <family val="2"/>
          </rPr>
          <t xml:space="preserve">
Increased so in line with original number in file UC_Realisegrid.</t>
        </r>
      </text>
    </comment>
    <comment ref="AH57" authorId="0" shapeId="0" xr:uid="{00000000-0006-0000-0100-00000C000000}">
      <text>
        <r>
          <rPr>
            <b/>
            <sz val="9"/>
            <color indexed="81"/>
            <rFont val="Tahoma"/>
            <family val="2"/>
          </rPr>
          <t>ese-veda01:</t>
        </r>
        <r>
          <rPr>
            <sz val="9"/>
            <color indexed="81"/>
            <rFont val="Tahoma"/>
            <family val="2"/>
          </rPr>
          <t xml:space="preserve">
Increased so in line with original number in file UC_Realisegrid.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V8" authorId="0" shapeId="0" xr:uid="{00000000-0006-0000-0200-000001000000}">
      <text>
        <r>
          <rPr>
            <b/>
            <sz val="10"/>
            <color indexed="81"/>
            <rFont val="Tahoma"/>
            <family val="2"/>
          </rPr>
          <t>Maurizio Gargiulo:</t>
        </r>
        <r>
          <rPr>
            <sz val="10"/>
            <color indexed="81"/>
            <rFont val="Tahoma"/>
            <family val="2"/>
          </rPr>
          <t xml:space="preserve">
See also the SubRes_Trans file, sheet TechSelection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Maurizio Gargiulo</author>
    <author>KANORS-EMR-W01</author>
    <author>KanORS</author>
  </authors>
  <commentList>
    <comment ref="AJ5" authorId="0" shapeId="0" xr:uid="{00000000-0006-0000-0500-000001000000}">
      <text>
        <r>
          <rPr>
            <sz val="8"/>
            <color indexed="81"/>
            <rFont val="Tahoma"/>
            <family val="2"/>
          </rPr>
          <t xml:space="preserve">Relaxation factor to satisfy the NCAP_BND FX in the HYDSTOCK scenario
</t>
        </r>
      </text>
    </comment>
    <comment ref="AK5" authorId="0" shapeId="0" xr:uid="{00000000-0006-0000-0500-000002000000}">
      <text>
        <r>
          <rPr>
            <b/>
            <sz val="8"/>
            <color indexed="81"/>
            <rFont val="Tahoma"/>
            <family val="2"/>
          </rPr>
          <t>Amit Kanudia:</t>
        </r>
        <r>
          <rPr>
            <sz val="8"/>
            <color indexed="81"/>
            <rFont val="Tahoma"/>
            <family val="2"/>
          </rPr>
          <t xml:space="preserve">
Increase assumption for Balkans
</t>
        </r>
      </text>
    </comment>
    <comment ref="T7" authorId="1" shapeId="0" xr:uid="{00000000-0006-0000-0500-000003000000}">
      <text>
        <r>
          <rPr>
            <b/>
            <sz val="10"/>
            <color indexed="81"/>
            <rFont val="Tahoma"/>
            <family val="2"/>
          </rPr>
          <t>Maurizio Gargiulo:</t>
        </r>
        <r>
          <rPr>
            <sz val="10"/>
            <color indexed="81"/>
            <rFont val="Tahoma"/>
            <family val="2"/>
          </rPr>
          <t xml:space="preserve">
See also the SubRes_Trans file, sheet TechSelection</t>
        </r>
      </text>
    </comment>
    <comment ref="V7" authorId="1" shapeId="0" xr:uid="{00000000-0006-0000-0500-000004000000}">
      <text>
        <r>
          <rPr>
            <b/>
            <sz val="10"/>
            <color indexed="81"/>
            <rFont val="Tahoma"/>
            <family val="2"/>
          </rPr>
          <t>Maurizio Gargiulo:</t>
        </r>
        <r>
          <rPr>
            <sz val="10"/>
            <color indexed="81"/>
            <rFont val="Tahoma"/>
            <family val="2"/>
          </rPr>
          <t xml:space="preserve">
See also the SubRes_Trans file, sheet TechSelection</t>
        </r>
      </text>
    </comment>
    <comment ref="AH7" authorId="1" shapeId="0" xr:uid="{00000000-0006-0000-0500-000005000000}">
      <text>
        <r>
          <rPr>
            <b/>
            <sz val="10"/>
            <color indexed="81"/>
            <rFont val="Tahoma"/>
            <family val="2"/>
          </rPr>
          <t>Maurizio Gargiulo:</t>
        </r>
        <r>
          <rPr>
            <sz val="10"/>
            <color indexed="81"/>
            <rFont val="Tahoma"/>
            <family val="2"/>
          </rPr>
          <t xml:space="preserve">
See also the SubRes_Trans file, sheet TechSelection</t>
        </r>
      </text>
    </comment>
    <comment ref="AR8" authorId="2" shapeId="0" xr:uid="{00000000-0006-0000-0500-000006000000}">
      <text>
        <r>
          <rPr>
            <b/>
            <sz val="9"/>
            <color indexed="81"/>
            <rFont val="Tahoma"/>
            <family val="2"/>
          </rPr>
          <t>KANORS-EMR-W01:</t>
        </r>
        <r>
          <rPr>
            <sz val="9"/>
            <color indexed="81"/>
            <rFont val="Tahoma"/>
            <family val="2"/>
          </rPr>
          <t xml:space="preserve">
10/1/2016
from input data
</t>
        </r>
      </text>
    </comment>
    <comment ref="AK14" authorId="0" shapeId="0" xr:uid="{00000000-0006-0000-0500-000007000000}">
      <text>
        <r>
          <rPr>
            <b/>
            <sz val="8"/>
            <color indexed="81"/>
            <rFont val="Tahoma"/>
            <family val="2"/>
          </rPr>
          <t>Amit Kanudia:</t>
        </r>
        <r>
          <rPr>
            <sz val="8"/>
            <color indexed="81"/>
            <rFont val="Tahoma"/>
            <family val="2"/>
          </rPr>
          <t xml:space="preserve">
Increase assumption for Balkans
</t>
        </r>
      </text>
    </comment>
    <comment ref="T16" authorId="1" shapeId="0" xr:uid="{00000000-0006-0000-0500-000008000000}">
      <text>
        <r>
          <rPr>
            <b/>
            <sz val="10"/>
            <color indexed="81"/>
            <rFont val="Tahoma"/>
            <family val="2"/>
          </rPr>
          <t>Maurizio Gargiulo:</t>
        </r>
        <r>
          <rPr>
            <sz val="10"/>
            <color indexed="81"/>
            <rFont val="Tahoma"/>
            <family val="2"/>
          </rPr>
          <t xml:space="preserve">
See also the SubRes_Trans file, sheet TechSelection</t>
        </r>
      </text>
    </comment>
    <comment ref="V16" authorId="1" shapeId="0" xr:uid="{00000000-0006-0000-0500-000009000000}">
      <text>
        <r>
          <rPr>
            <b/>
            <sz val="10"/>
            <color indexed="81"/>
            <rFont val="Tahoma"/>
            <family val="2"/>
          </rPr>
          <t>Maurizio Gargiulo:</t>
        </r>
        <r>
          <rPr>
            <sz val="10"/>
            <color indexed="81"/>
            <rFont val="Tahoma"/>
            <family val="2"/>
          </rPr>
          <t xml:space="preserve">
See also the SubRes_Trans file, sheet TechSelection</t>
        </r>
      </text>
    </comment>
    <comment ref="AH16" authorId="1" shapeId="0" xr:uid="{00000000-0006-0000-0500-00000A000000}">
      <text>
        <r>
          <rPr>
            <b/>
            <sz val="10"/>
            <color indexed="81"/>
            <rFont val="Tahoma"/>
            <family val="2"/>
          </rPr>
          <t>Maurizio Gargiulo:</t>
        </r>
        <r>
          <rPr>
            <sz val="10"/>
            <color indexed="81"/>
            <rFont val="Tahoma"/>
            <family val="2"/>
          </rPr>
          <t xml:space="preserve">
See also the SubRes_Trans file, sheet TechSelection</t>
        </r>
      </text>
    </comment>
    <comment ref="V27" authorId="1" shapeId="0" xr:uid="{00000000-0006-0000-0500-00000B000000}">
      <text>
        <r>
          <rPr>
            <b/>
            <sz val="10"/>
            <color indexed="81"/>
            <rFont val="Tahoma"/>
            <family val="2"/>
          </rPr>
          <t>Maurizio Gargiulo:</t>
        </r>
        <r>
          <rPr>
            <sz val="10"/>
            <color indexed="81"/>
            <rFont val="Tahoma"/>
            <family val="2"/>
          </rPr>
          <t xml:space="preserve">
See also the SubRes_Trans file, sheet TechSelection</t>
        </r>
      </text>
    </comment>
    <comment ref="X27" authorId="1" shapeId="0" xr:uid="{00000000-0006-0000-0500-00000C000000}">
      <text>
        <r>
          <rPr>
            <b/>
            <sz val="10"/>
            <color indexed="81"/>
            <rFont val="Tahoma"/>
            <family val="2"/>
          </rPr>
          <t>Maurizio Gargiulo:</t>
        </r>
        <r>
          <rPr>
            <sz val="10"/>
            <color indexed="81"/>
            <rFont val="Tahoma"/>
            <family val="2"/>
          </rPr>
          <t xml:space="preserve">
See also the SubRes_Trans file, sheet TechSelection</t>
        </r>
      </text>
    </comment>
    <comment ref="Z27" authorId="3" shapeId="0" xr:uid="{00000000-0006-0000-0500-00000D000000}">
      <text>
        <r>
          <rPr>
            <b/>
            <sz val="8"/>
            <color indexed="81"/>
            <rFont val="Tahoma"/>
            <family val="2"/>
          </rPr>
          <t>KanORS:</t>
        </r>
        <r>
          <rPr>
            <sz val="8"/>
            <color indexed="81"/>
            <rFont val="Tahoma"/>
            <family val="2"/>
          </rPr>
          <t xml:space="preserve">
Country feedback
</t>
        </r>
      </text>
    </comment>
    <comment ref="D28" authorId="1" shapeId="0" xr:uid="{00000000-0006-0000-0500-00000E000000}">
      <text>
        <r>
          <rPr>
            <b/>
            <sz val="9"/>
            <color indexed="81"/>
            <rFont val="Tahoma"/>
            <family val="2"/>
          </rPr>
          <t>Maurizio Gargiulo:</t>
        </r>
        <r>
          <rPr>
            <sz val="9"/>
            <color indexed="81"/>
            <rFont val="Tahoma"/>
            <family val="2"/>
          </rPr>
          <t xml:space="preserve">
Data fronm HYDSTOCK scenario</t>
        </r>
      </text>
    </comment>
    <comment ref="S28" authorId="0" shapeId="0" xr:uid="{00000000-0006-0000-0500-00000F000000}">
      <text>
        <r>
          <rPr>
            <b/>
            <sz val="8"/>
            <color indexed="81"/>
            <rFont val="Tahoma"/>
            <family val="2"/>
          </rPr>
          <t>Direct Edit[250909]:_x000D_
OldValue: 0.0487403</t>
        </r>
      </text>
    </comment>
    <comment ref="AG28" authorId="1" shapeId="0" xr:uid="{00000000-0006-0000-0500-000010000000}">
      <text>
        <r>
          <rPr>
            <b/>
            <sz val="8"/>
            <color indexed="81"/>
            <rFont val="Tahoma"/>
            <family val="2"/>
          </rPr>
          <t>Maurizio Gargiulo:</t>
        </r>
        <r>
          <rPr>
            <sz val="8"/>
            <color indexed="81"/>
            <rFont val="Tahoma"/>
            <family val="2"/>
          </rPr>
          <t xml:space="preserve">
From B-Y template</t>
        </r>
      </text>
    </comment>
    <comment ref="AI28" authorId="0" shapeId="0" xr:uid="{00000000-0006-0000-0500-000011000000}">
      <text>
        <r>
          <rPr>
            <b/>
            <sz val="8"/>
            <color indexed="81"/>
            <rFont val="Tahoma"/>
            <family val="2"/>
          </rPr>
          <t>Direct Edit[250909]:_x000D_
Amit Kanudia:
RESID conflict
_x000D_
OldValue: 0.732</t>
        </r>
      </text>
    </comment>
    <comment ref="D29" authorId="1" shapeId="0" xr:uid="{00000000-0006-0000-0500-000012000000}">
      <text>
        <r>
          <rPr>
            <b/>
            <sz val="9"/>
            <color indexed="81"/>
            <rFont val="Tahoma"/>
            <family val="2"/>
          </rPr>
          <t>Maurizio Gargiulo:</t>
        </r>
        <r>
          <rPr>
            <sz val="9"/>
            <color indexed="81"/>
            <rFont val="Tahoma"/>
            <family val="2"/>
          </rPr>
          <t xml:space="preserve">
Data from HYDSTOCK scenario</t>
        </r>
      </text>
    </comment>
    <comment ref="AI29" authorId="0" shapeId="0" xr:uid="{00000000-0006-0000-0500-000013000000}">
      <text>
        <r>
          <rPr>
            <b/>
            <sz val="8"/>
            <color indexed="81"/>
            <rFont val="Tahoma"/>
            <family val="2"/>
          </rPr>
          <t>Direct Edit[250909]:_x000D_
Amit Kanudia:
RESID conflict
_x000D_
OldValue: 0.74</t>
        </r>
      </text>
    </comment>
    <comment ref="AI30" authorId="0" shapeId="0" xr:uid="{00000000-0006-0000-0500-000014000000}">
      <text>
        <r>
          <rPr>
            <b/>
            <sz val="8"/>
            <color indexed="81"/>
            <rFont val="Tahoma"/>
            <family val="2"/>
          </rPr>
          <t>Direct Edit[250909]:_x000D_
Amit Kanudia:
RESID conflict
_x000D_
OldValue: 0.77</t>
        </r>
      </text>
    </comment>
    <comment ref="G31" authorId="3" shapeId="0" xr:uid="{00000000-0006-0000-0500-000015000000}">
      <text>
        <r>
          <rPr>
            <b/>
            <sz val="8"/>
            <color indexed="81"/>
            <rFont val="Tahoma"/>
            <family val="2"/>
          </rPr>
          <t>KanORS:</t>
        </r>
        <r>
          <rPr>
            <sz val="8"/>
            <color indexed="81"/>
            <rFont val="Tahoma"/>
            <family val="2"/>
          </rPr>
          <t xml:space="preserve">
from mauri: from RIMES and IER says too much HYDRO</t>
        </r>
      </text>
    </comment>
    <comment ref="AI31" authorId="0" shapeId="0" xr:uid="{00000000-0006-0000-0500-000016000000}">
      <text>
        <r>
          <rPr>
            <b/>
            <sz val="8"/>
            <color indexed="81"/>
            <rFont val="Tahoma"/>
            <family val="2"/>
          </rPr>
          <t>Direct Edit[250909]:_x000D_
Amit Kanudia:
RESID conflict
_x000D_
OldValue: 0.8</t>
        </r>
      </text>
    </comment>
    <comment ref="AG32" authorId="1" shapeId="0" xr:uid="{00000000-0006-0000-0500-000017000000}">
      <text>
        <r>
          <rPr>
            <b/>
            <sz val="8"/>
            <color indexed="81"/>
            <rFont val="Tahoma"/>
            <family val="2"/>
          </rPr>
          <t>Maurizio Gargiulo:</t>
        </r>
        <r>
          <rPr>
            <sz val="8"/>
            <color indexed="81"/>
            <rFont val="Tahoma"/>
            <family val="2"/>
          </rPr>
          <t xml:space="preserve">
From B-Y template</t>
        </r>
      </text>
    </comment>
    <comment ref="AI32" authorId="0" shapeId="0" xr:uid="{00000000-0006-0000-0500-000018000000}">
      <text>
        <r>
          <rPr>
            <b/>
            <sz val="8"/>
            <color indexed="81"/>
            <rFont val="Tahoma"/>
            <family val="2"/>
          </rPr>
          <t>Direct Edit[250909]:_x000D_
Amit Kanudia:
RESID conflict
_x000D_
OldValue: 0.84</t>
        </r>
      </text>
    </comment>
    <comment ref="T40" authorId="1" shapeId="0" xr:uid="{00000000-0006-0000-0500-000019000000}">
      <text>
        <r>
          <rPr>
            <b/>
            <sz val="10"/>
            <color indexed="81"/>
            <rFont val="Tahoma"/>
            <family val="2"/>
          </rPr>
          <t>Maurizio Gargiulo:</t>
        </r>
        <r>
          <rPr>
            <sz val="10"/>
            <color indexed="81"/>
            <rFont val="Tahoma"/>
            <family val="2"/>
          </rPr>
          <t xml:space="preserve">
See also the SubRes_Trans file, sheet TechSelection</t>
        </r>
      </text>
    </comment>
    <comment ref="V40" authorId="1" shapeId="0" xr:uid="{00000000-0006-0000-0500-00001A000000}">
      <text>
        <r>
          <rPr>
            <b/>
            <sz val="10"/>
            <color indexed="81"/>
            <rFont val="Tahoma"/>
            <family val="2"/>
          </rPr>
          <t>Maurizio Gargiulo:</t>
        </r>
        <r>
          <rPr>
            <sz val="10"/>
            <color indexed="81"/>
            <rFont val="Tahoma"/>
            <family val="2"/>
          </rPr>
          <t xml:space="preserve">
See also the SubRes_Trans file, sheet TechSelection</t>
        </r>
      </text>
    </comment>
    <comment ref="D41" authorId="1" shapeId="0" xr:uid="{00000000-0006-0000-0500-00001B000000}">
      <text>
        <r>
          <rPr>
            <b/>
            <sz val="9"/>
            <color indexed="81"/>
            <rFont val="Tahoma"/>
            <family val="2"/>
          </rPr>
          <t>Maurizio Gargiulo:</t>
        </r>
        <r>
          <rPr>
            <sz val="9"/>
            <color indexed="81"/>
            <rFont val="Tahoma"/>
            <family val="2"/>
          </rPr>
          <t xml:space="preserve">
Data fronm HYDSTOCK scenario</t>
        </r>
      </text>
    </comment>
    <comment ref="D42" authorId="1" shapeId="0" xr:uid="{00000000-0006-0000-0500-00001C000000}">
      <text>
        <r>
          <rPr>
            <b/>
            <sz val="9"/>
            <color indexed="81"/>
            <rFont val="Tahoma"/>
            <family val="2"/>
          </rPr>
          <t>Maurizio Gargiulo:</t>
        </r>
        <r>
          <rPr>
            <sz val="9"/>
            <color indexed="81"/>
            <rFont val="Tahoma"/>
            <family val="2"/>
          </rPr>
          <t xml:space="preserve">
Data from HYDSTOCK scenario</t>
        </r>
      </text>
    </comment>
    <comment ref="D50" authorId="3" shapeId="0" xr:uid="{00000000-0006-0000-0500-00001D000000}">
      <text>
        <r>
          <rPr>
            <b/>
            <sz val="8"/>
            <color indexed="81"/>
            <rFont val="Tahoma"/>
            <family val="2"/>
          </rPr>
          <t>KanORS:</t>
        </r>
        <r>
          <rPr>
            <sz val="8"/>
            <color indexed="81"/>
            <rFont val="Tahoma"/>
            <family val="2"/>
          </rPr>
          <t xml:space="preserve">
Removed the 2001 row as it was causing a big dip from 2000 in many countries
</t>
        </r>
      </text>
    </comment>
    <comment ref="C63" authorId="3" shapeId="0" xr:uid="{00000000-0006-0000-0500-00001E000000}">
      <text>
        <r>
          <rPr>
            <b/>
            <sz val="8"/>
            <color indexed="81"/>
            <rFont val="Tahoma"/>
            <family val="2"/>
          </rPr>
          <t>KanORS:</t>
        </r>
        <r>
          <rPr>
            <sz val="8"/>
            <color indexed="81"/>
            <rFont val="Tahoma"/>
            <family val="2"/>
          </rPr>
          <t xml:space="preserve">
since UC relaxation adds .001.</t>
        </r>
      </text>
    </comment>
    <comment ref="E72" authorId="3" shapeId="0" xr:uid="{00000000-0006-0000-0500-00001F000000}">
      <text>
        <r>
          <rPr>
            <b/>
            <sz val="8"/>
            <color indexed="81"/>
            <rFont val="Tahoma"/>
            <family val="2"/>
          </rPr>
          <t>KanORS:</t>
        </r>
        <r>
          <rPr>
            <sz val="8"/>
            <color indexed="81"/>
            <rFont val="Tahoma"/>
            <family val="2"/>
          </rPr>
          <t xml:space="preserve">
No more hydro potential in SE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WN</author>
  </authors>
  <commentList>
    <comment ref="AC4" authorId="0" shapeId="0" xr:uid="{00000000-0006-0000-0800-000001000000}">
      <text>
        <r>
          <rPr>
            <b/>
            <sz val="9"/>
            <color indexed="81"/>
            <rFont val="Tahoma"/>
            <family val="2"/>
          </rPr>
          <t xml:space="preserve">WN:
</t>
        </r>
        <r>
          <rPr>
            <sz val="9"/>
            <color indexed="81"/>
            <rFont val="Tahoma"/>
            <family val="2"/>
          </rPr>
          <t>Deeper than 100m was not included in the report.</t>
        </r>
      </text>
    </comment>
    <comment ref="AA5" authorId="0" shapeId="0" xr:uid="{00000000-0006-0000-0800-000002000000}">
      <text>
        <r>
          <rPr>
            <b/>
            <sz val="9"/>
            <color indexed="81"/>
            <rFont val="Tahoma"/>
            <family val="2"/>
          </rPr>
          <t>WN:</t>
        </r>
        <r>
          <rPr>
            <sz val="9"/>
            <color indexed="81"/>
            <rFont val="Tahoma"/>
            <family val="2"/>
          </rPr>
          <t xml:space="preserve">
Made equal to "low restricitons" scenario to reflect the sea area envisaged by Belgium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ese-veda04</author>
    <author>KanORS</author>
  </authors>
  <commentList>
    <comment ref="V8" authorId="0" shapeId="0" xr:uid="{00000000-0006-0000-0900-000001000000}">
      <text>
        <r>
          <rPr>
            <b/>
            <sz val="10"/>
            <color indexed="81"/>
            <rFont val="Tahoma"/>
            <family val="2"/>
          </rPr>
          <t>Maurizio Gargiulo:</t>
        </r>
        <r>
          <rPr>
            <sz val="10"/>
            <color indexed="81"/>
            <rFont val="Tahoma"/>
            <family val="2"/>
          </rPr>
          <t xml:space="preserve">
See also the SubRes_Trans file, sheet TechSelection</t>
        </r>
      </text>
    </comment>
    <comment ref="W9" authorId="1" shapeId="0" xr:uid="{00000000-0006-0000-0900-000002000000}">
      <text>
        <r>
          <rPr>
            <b/>
            <sz val="9"/>
            <color indexed="81"/>
            <rFont val="Tahoma"/>
            <family val="2"/>
          </rPr>
          <t>ese-veda04:</t>
        </r>
        <r>
          <rPr>
            <sz val="9"/>
            <color indexed="81"/>
            <rFont val="Tahoma"/>
            <family val="2"/>
          </rPr>
          <t xml:space="preserve">
http://publications.jrc.ec.europa.eu/repository/bitstream/JRC93338/jrc%20geothermal%20report_final.pdf 
JRC report on geothermal 2014</t>
        </r>
      </text>
    </comment>
    <comment ref="V17" authorId="0" shapeId="0" xr:uid="{00000000-0006-0000-0900-000003000000}">
      <text>
        <r>
          <rPr>
            <b/>
            <sz val="10"/>
            <color indexed="81"/>
            <rFont val="Tahoma"/>
            <family val="2"/>
          </rPr>
          <t>Maurizio Gargiulo:</t>
        </r>
        <r>
          <rPr>
            <sz val="10"/>
            <color indexed="81"/>
            <rFont val="Tahoma"/>
            <family val="2"/>
          </rPr>
          <t xml:space="preserve">
See also the SubRes_Trans file, sheet TechSelection</t>
        </r>
      </text>
    </comment>
    <comment ref="D20" authorId="1" shapeId="0" xr:uid="{00000000-0006-0000-0900-000004000000}">
      <text>
        <r>
          <rPr>
            <b/>
            <sz val="9"/>
            <color indexed="81"/>
            <rFont val="Tahoma"/>
            <family val="2"/>
          </rPr>
          <t>ese-veda04:</t>
        </r>
        <r>
          <rPr>
            <sz val="9"/>
            <color indexed="81"/>
            <rFont val="Tahoma"/>
            <family val="2"/>
          </rPr>
          <t xml:space="preserve">
NREAP data</t>
        </r>
      </text>
    </comment>
    <comment ref="G23" authorId="1" shapeId="0" xr:uid="{00000000-0006-0000-0900-000005000000}">
      <text>
        <r>
          <rPr>
            <b/>
            <sz val="9"/>
            <color indexed="81"/>
            <rFont val="Tahoma"/>
            <family val="2"/>
          </rPr>
          <t>ese-veda04:</t>
        </r>
        <r>
          <rPr>
            <sz val="9"/>
            <color indexed="81"/>
            <rFont val="Tahoma"/>
            <family val="2"/>
          </rPr>
          <t xml:space="preserve">
Based on estimated surface
http://map.mfgi.hu/geo_DH/ </t>
        </r>
      </text>
    </comment>
    <comment ref="V27" authorId="0" shapeId="0" xr:uid="{00000000-0006-0000-0900-000006000000}">
      <text>
        <r>
          <rPr>
            <b/>
            <sz val="10"/>
            <color indexed="81"/>
            <rFont val="Tahoma"/>
            <family val="2"/>
          </rPr>
          <t>Maurizio Gargiulo:</t>
        </r>
        <r>
          <rPr>
            <sz val="10"/>
            <color indexed="81"/>
            <rFont val="Tahoma"/>
            <family val="2"/>
          </rPr>
          <t xml:space="preserve">
See also the SubRes_Trans file, sheet TechSelection</t>
        </r>
      </text>
    </comment>
    <comment ref="V34" authorId="0" shapeId="0" xr:uid="{00000000-0006-0000-0900-000007000000}">
      <text>
        <r>
          <rPr>
            <b/>
            <sz val="10"/>
            <color indexed="81"/>
            <rFont val="Tahoma"/>
            <family val="2"/>
          </rPr>
          <t>Maurizio Gargiulo:</t>
        </r>
        <r>
          <rPr>
            <sz val="10"/>
            <color indexed="81"/>
            <rFont val="Tahoma"/>
            <family val="2"/>
          </rPr>
          <t xml:space="preserve">
See also the SubRes_Trans file, sheet TechSelection</t>
        </r>
      </text>
    </comment>
    <comment ref="V40" authorId="0" shapeId="0" xr:uid="{00000000-0006-0000-0900-000008000000}">
      <text>
        <r>
          <rPr>
            <b/>
            <sz val="10"/>
            <color indexed="81"/>
            <rFont val="Tahoma"/>
            <family val="2"/>
          </rPr>
          <t>Maurizio Gargiulo:</t>
        </r>
        <r>
          <rPr>
            <sz val="10"/>
            <color indexed="81"/>
            <rFont val="Tahoma"/>
            <family val="2"/>
          </rPr>
          <t xml:space="preserve">
See also the SubRes_Trans file, sheet TechSelection</t>
        </r>
      </text>
    </comment>
    <comment ref="C49" authorId="2" shapeId="0" xr:uid="{00000000-0006-0000-0900-000009000000}">
      <text>
        <r>
          <rPr>
            <b/>
            <sz val="8"/>
            <color indexed="81"/>
            <rFont val="Tahoma"/>
            <family val="2"/>
          </rPr>
          <t>KanORS:</t>
        </r>
        <r>
          <rPr>
            <sz val="8"/>
            <color indexed="81"/>
            <rFont val="Tahoma"/>
            <family val="2"/>
          </rPr>
          <t xml:space="preserve">
since UC relaxation adds .001.</t>
        </r>
      </text>
    </comment>
    <comment ref="V58" authorId="0" shapeId="0" xr:uid="{00000000-0006-0000-0900-00000A000000}">
      <text>
        <r>
          <rPr>
            <b/>
            <sz val="10"/>
            <color indexed="81"/>
            <rFont val="Tahoma"/>
            <family val="2"/>
          </rPr>
          <t>Maurizio Gargiulo:</t>
        </r>
        <r>
          <rPr>
            <sz val="10"/>
            <color indexed="81"/>
            <rFont val="Tahoma"/>
            <family val="2"/>
          </rPr>
          <t xml:space="preserve">
See also the SubRes_Trans file, sheet TechSelection</t>
        </r>
      </text>
    </comment>
    <comment ref="V64" authorId="0" shapeId="0" xr:uid="{00000000-0006-0000-0900-00000B000000}">
      <text>
        <r>
          <rPr>
            <b/>
            <sz val="10"/>
            <color indexed="81"/>
            <rFont val="Tahoma"/>
            <family val="2"/>
          </rPr>
          <t>Maurizio Gargiulo:</t>
        </r>
        <r>
          <rPr>
            <sz val="10"/>
            <color indexed="81"/>
            <rFont val="Tahoma"/>
            <family val="2"/>
          </rPr>
          <t xml:space="preserve">
See also the SubRes_Trans file, sheet TechSelection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ese-veda04</author>
    <author>Maurizio Gargiulo</author>
  </authors>
  <commentList>
    <comment ref="D4" authorId="0" shapeId="0" xr:uid="{00000000-0006-0000-0A00-000001000000}">
      <text>
        <r>
          <rPr>
            <b/>
            <sz val="9"/>
            <color indexed="81"/>
            <rFont val="Tahoma"/>
            <family val="2"/>
          </rPr>
          <t>ese-veda04:</t>
        </r>
        <r>
          <rPr>
            <sz val="9"/>
            <color indexed="81"/>
            <rFont val="Tahoma"/>
            <family val="2"/>
          </rPr>
          <t xml:space="preserve">
http://www.thermogis.nl/worldviewer/ThermoGISWorldEdition.html </t>
        </r>
      </text>
    </comment>
    <comment ref="T9" authorId="1" shapeId="0" xr:uid="{00000000-0006-0000-0A00-000002000000}">
      <text>
        <r>
          <rPr>
            <b/>
            <sz val="10"/>
            <color indexed="81"/>
            <rFont val="Tahoma"/>
            <family val="2"/>
          </rPr>
          <t>Maurizio Gargiulo:</t>
        </r>
        <r>
          <rPr>
            <sz val="10"/>
            <color indexed="81"/>
            <rFont val="Tahoma"/>
            <family val="2"/>
          </rPr>
          <t xml:space="preserve">
See also the SubRes_Trans file, sheet TechSelection</t>
        </r>
      </text>
    </comment>
    <comment ref="T13" authorId="1" shapeId="0" xr:uid="{00000000-0006-0000-0A00-000003000000}">
      <text>
        <r>
          <rPr>
            <b/>
            <sz val="10"/>
            <color indexed="81"/>
            <rFont val="Tahoma"/>
            <family val="2"/>
          </rPr>
          <t>Maurizio Gargiulo:</t>
        </r>
        <r>
          <rPr>
            <sz val="10"/>
            <color indexed="81"/>
            <rFont val="Tahoma"/>
            <family val="2"/>
          </rPr>
          <t xml:space="preserve">
See also the SubRes_Trans file, sheet TechSelection</t>
        </r>
      </text>
    </comment>
    <comment ref="T24" authorId="1" shapeId="0" xr:uid="{00000000-0006-0000-0A00-000004000000}">
      <text>
        <r>
          <rPr>
            <b/>
            <sz val="10"/>
            <color indexed="81"/>
            <rFont val="Tahoma"/>
            <family val="2"/>
          </rPr>
          <t>Maurizio Gargiulo:</t>
        </r>
        <r>
          <rPr>
            <sz val="10"/>
            <color indexed="81"/>
            <rFont val="Tahoma"/>
            <family val="2"/>
          </rPr>
          <t xml:space="preserve">
See also the SubRes_Trans file, sheet TechSelection</t>
        </r>
      </text>
    </comment>
    <comment ref="B26" authorId="0" shapeId="0" xr:uid="{00000000-0006-0000-0A00-000005000000}">
      <text>
        <r>
          <rPr>
            <b/>
            <sz val="9"/>
            <color indexed="81"/>
            <rFont val="Tahoma"/>
            <family val="2"/>
          </rPr>
          <t>ese-veda04:</t>
        </r>
        <r>
          <rPr>
            <sz val="9"/>
            <color indexed="81"/>
            <rFont val="Tahoma"/>
            <family val="2"/>
          </rPr>
          <t xml:space="preserve">
Efficiency from heat to electricity.</t>
        </r>
      </text>
    </comment>
    <comment ref="C27" authorId="0" shapeId="0" xr:uid="{00000000-0006-0000-0A00-000006000000}">
      <text>
        <r>
          <rPr>
            <b/>
            <sz val="9"/>
            <color indexed="81"/>
            <rFont val="Tahoma"/>
            <family val="2"/>
          </rPr>
          <t>ese-veda04:</t>
        </r>
        <r>
          <rPr>
            <sz val="9"/>
            <color indexed="81"/>
            <rFont val="Tahoma"/>
            <family val="2"/>
          </rPr>
          <t xml:space="preserve">
I finally understand the factor 1.0507 used by GEOELEC to convert TC[PJ/km2]  into TP [MW/km2].
TP [MW/km2] = 1.057* TC[PJ/km2] * R.
It comes from 1000000/(3,6 x 8760) x 1/30 = 1.057
The first factor is simply units conversion and the second factor is the 30 years.
They take R = 12.5% so my impression is that with the MWs from GEOELEC, every year 1/30th of 12.5% of the heat in place is disappearing.
The last step for the "Realistic Technical Potential", so the economic, does not seem to be very binding in 2050 as they assume it to be very cheap by then.
If we change the 30 years by 300 years, which for deep geothermal can be considered the recovery period, we get something very very close to what I calculated to be the renewable potential. Our plan is to use 300 years, so simply divide by factor 10 and show in our reports the comparison with the renewable potential.
</t>
        </r>
      </text>
    </comment>
    <comment ref="C30" authorId="0" shapeId="0" xr:uid="{00000000-0006-0000-0A00-000007000000}">
      <text>
        <r>
          <rPr>
            <b/>
            <sz val="9"/>
            <color indexed="81"/>
            <rFont val="Tahoma"/>
            <family val="2"/>
          </rPr>
          <t>ese-veda04:</t>
        </r>
        <r>
          <rPr>
            <sz val="9"/>
            <color indexed="81"/>
            <rFont val="Tahoma"/>
            <family val="2"/>
          </rPr>
          <t xml:space="preserve">
Sanyal 2005 definition. 
Sustainable capacity is typically an order of magnitude higher than renewable capacity. Specifically, sustainable capacity (Es) is a multiple, α, of renewable capacity (Er), where α ranges from about 5 to 45, with a value of 10 most likely. 
30 years and recovery of 100-300 years
However with a recovery that is 7 times higher than the project lifetime (200 vs 30), one can only exploit 1/7th of the surface.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KanORS</author>
  </authors>
  <commentList>
    <comment ref="V7" authorId="0" shapeId="0" xr:uid="{00000000-0006-0000-0C00-000001000000}">
      <text>
        <r>
          <rPr>
            <b/>
            <sz val="10"/>
            <color indexed="81"/>
            <rFont val="Tahoma"/>
            <family val="2"/>
          </rPr>
          <t>Maurizio Gargiulo:</t>
        </r>
        <r>
          <rPr>
            <sz val="10"/>
            <color indexed="81"/>
            <rFont val="Tahoma"/>
            <family val="2"/>
          </rPr>
          <t xml:space="preserve">
See also the SubRes_Trans file, sheet TechSelection</t>
        </r>
      </text>
    </comment>
    <comment ref="V18" authorId="0" shapeId="0" xr:uid="{00000000-0006-0000-0C00-000002000000}">
      <text>
        <r>
          <rPr>
            <b/>
            <sz val="10"/>
            <color indexed="81"/>
            <rFont val="Tahoma"/>
            <family val="2"/>
          </rPr>
          <t>Maurizio Gargiulo:</t>
        </r>
        <r>
          <rPr>
            <sz val="10"/>
            <color indexed="81"/>
            <rFont val="Tahoma"/>
            <family val="2"/>
          </rPr>
          <t xml:space="preserve">
See also the SubRes_Trans file, sheet TechSelection</t>
        </r>
      </text>
    </comment>
    <comment ref="V19" authorId="1" shapeId="0" xr:uid="{00000000-0006-0000-0C00-000003000000}">
      <text>
        <r>
          <rPr>
            <b/>
            <sz val="8"/>
            <color indexed="81"/>
            <rFont val="Tahoma"/>
            <family val="2"/>
          </rPr>
          <t>Direct Edit[250909]:_x000D_
Conflict with RESID... dont know how it was working so far!_x000D_
OldValue: 0.13</t>
        </r>
      </text>
    </comment>
    <comment ref="V28" authorId="0" shapeId="0" xr:uid="{00000000-0006-0000-0C00-000004000000}">
      <text>
        <r>
          <rPr>
            <b/>
            <sz val="10"/>
            <color indexed="81"/>
            <rFont val="Tahoma"/>
            <family val="2"/>
          </rPr>
          <t>Maurizio Gargiulo:</t>
        </r>
        <r>
          <rPr>
            <sz val="10"/>
            <color indexed="81"/>
            <rFont val="Tahoma"/>
            <family val="2"/>
          </rPr>
          <t xml:space="preserve">
See also the SubRes_Trans file, sheet TechSelection</t>
        </r>
      </text>
    </comment>
    <comment ref="C38" authorId="2" shapeId="0" xr:uid="{00000000-0006-0000-0C00-000005000000}">
      <text>
        <r>
          <rPr>
            <b/>
            <sz val="8"/>
            <color indexed="81"/>
            <rFont val="Tahoma"/>
            <family val="2"/>
          </rPr>
          <t>KanORS:</t>
        </r>
        <r>
          <rPr>
            <sz val="8"/>
            <color indexed="81"/>
            <rFont val="Tahoma"/>
            <family val="2"/>
          </rPr>
          <t xml:space="preserve">
since UC relaxation adds .001.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ese-veda04</author>
  </authors>
  <commentList>
    <comment ref="A8" authorId="0" shapeId="0" xr:uid="{00000000-0006-0000-0D00-000001000000}">
      <text>
        <r>
          <rPr>
            <b/>
            <sz val="8"/>
            <color indexed="81"/>
            <rFont val="Tahoma"/>
            <family val="2"/>
          </rPr>
          <t>ese-veda04:</t>
        </r>
        <r>
          <rPr>
            <sz val="8"/>
            <color indexed="81"/>
            <rFont val="Tahoma"/>
            <family val="2"/>
          </rPr>
          <t xml:space="preserve">
10% of total wave potential for nearshore (accounting for env and competing uses)</t>
        </r>
      </text>
    </comment>
    <comment ref="H15" authorId="0" shapeId="0" xr:uid="{00000000-0006-0000-0D00-000002000000}">
      <text>
        <r>
          <rPr>
            <b/>
            <sz val="8"/>
            <color indexed="81"/>
            <rFont val="Tahoma"/>
            <family val="2"/>
          </rPr>
          <t>ese-veda04:</t>
        </r>
        <r>
          <rPr>
            <sz val="8"/>
            <color indexed="81"/>
            <rFont val="Tahoma"/>
            <family val="2"/>
          </rPr>
          <t xml:space="preserve">
Data missing - keep old data FOR 2050!</t>
        </r>
      </text>
    </comment>
    <comment ref="K15" authorId="0" shapeId="0" xr:uid="{00000000-0006-0000-0D00-000003000000}">
      <text>
        <r>
          <rPr>
            <b/>
            <sz val="8"/>
            <color indexed="81"/>
            <rFont val="Tahoma"/>
            <family val="2"/>
          </rPr>
          <t>ese-veda04:</t>
        </r>
        <r>
          <rPr>
            <sz val="8"/>
            <color indexed="81"/>
            <rFont val="Tahoma"/>
            <family val="2"/>
          </rPr>
          <t xml:space="preserve">
Data missing - keep old data for 2050</t>
        </r>
      </text>
    </comment>
    <comment ref="Q15" authorId="0" shapeId="0" xr:uid="{00000000-0006-0000-0D00-000004000000}">
      <text>
        <r>
          <rPr>
            <b/>
            <sz val="8"/>
            <color indexed="81"/>
            <rFont val="Tahoma"/>
            <family val="2"/>
          </rPr>
          <t>ese-veda04:</t>
        </r>
        <r>
          <rPr>
            <sz val="8"/>
            <color indexed="81"/>
            <rFont val="Tahoma"/>
            <family val="2"/>
          </rPr>
          <t xml:space="preserve">
Data missing - keep old data for 2050</t>
        </r>
      </text>
    </comment>
    <comment ref="S15" authorId="0" shapeId="0" xr:uid="{00000000-0006-0000-0D00-000005000000}">
      <text>
        <r>
          <rPr>
            <b/>
            <sz val="8"/>
            <color indexed="81"/>
            <rFont val="Tahoma"/>
            <family val="2"/>
          </rPr>
          <t>ese-veda04:</t>
        </r>
        <r>
          <rPr>
            <sz val="8"/>
            <color indexed="81"/>
            <rFont val="Tahoma"/>
            <family val="2"/>
          </rPr>
          <t xml:space="preserve">
Data missing - keep old data for 2050</t>
        </r>
      </text>
    </comment>
    <comment ref="W15" authorId="0" shapeId="0" xr:uid="{00000000-0006-0000-0D00-000006000000}">
      <text>
        <r>
          <rPr>
            <b/>
            <sz val="8"/>
            <color indexed="81"/>
            <rFont val="Tahoma"/>
            <family val="2"/>
          </rPr>
          <t>ese-veda04:</t>
        </r>
        <r>
          <rPr>
            <sz val="8"/>
            <color indexed="81"/>
            <rFont val="Tahoma"/>
            <family val="2"/>
          </rPr>
          <t xml:space="preserve">
Data missing - keep old data for 2050</t>
        </r>
      </text>
    </comment>
    <comment ref="AA15" authorId="0" shapeId="0" xr:uid="{00000000-0006-0000-0D00-000007000000}">
      <text>
        <r>
          <rPr>
            <b/>
            <sz val="8"/>
            <color indexed="81"/>
            <rFont val="Tahoma"/>
            <family val="2"/>
          </rPr>
          <t>ese-veda04:</t>
        </r>
        <r>
          <rPr>
            <sz val="8"/>
            <color indexed="81"/>
            <rFont val="Tahoma"/>
            <family val="2"/>
          </rPr>
          <t xml:space="preserve">
Data missing - keep old data for 2050</t>
        </r>
      </text>
    </comment>
    <comment ref="AB15" authorId="0" shapeId="0" xr:uid="{00000000-0006-0000-0D00-000008000000}">
      <text>
        <r>
          <rPr>
            <b/>
            <sz val="8"/>
            <color indexed="81"/>
            <rFont val="Tahoma"/>
            <family val="2"/>
          </rPr>
          <t>ese-veda04:</t>
        </r>
        <r>
          <rPr>
            <sz val="8"/>
            <color indexed="81"/>
            <rFont val="Tahoma"/>
            <family val="2"/>
          </rPr>
          <t xml:space="preserve">
Data missing - keep old data for 2050</t>
        </r>
      </text>
    </comment>
    <comment ref="AC15" authorId="0" shapeId="0" xr:uid="{00000000-0006-0000-0D00-000009000000}">
      <text>
        <r>
          <rPr>
            <b/>
            <sz val="8"/>
            <color indexed="81"/>
            <rFont val="Tahoma"/>
            <family val="2"/>
          </rPr>
          <t>ese-veda04:</t>
        </r>
        <r>
          <rPr>
            <sz val="8"/>
            <color indexed="81"/>
            <rFont val="Tahoma"/>
            <family val="2"/>
          </rPr>
          <t xml:space="preserve">
Data missing - keep old data for 2050</t>
        </r>
      </text>
    </comment>
    <comment ref="AD15" authorId="0" shapeId="0" xr:uid="{00000000-0006-0000-0D00-00000A000000}">
      <text>
        <r>
          <rPr>
            <b/>
            <sz val="8"/>
            <color indexed="81"/>
            <rFont val="Tahoma"/>
            <family val="2"/>
          </rPr>
          <t>ese-veda04:</t>
        </r>
        <r>
          <rPr>
            <sz val="8"/>
            <color indexed="81"/>
            <rFont val="Tahoma"/>
            <family val="2"/>
          </rPr>
          <t xml:space="preserve">
Data missing - keep old data for 2050</t>
        </r>
      </text>
    </comment>
    <comment ref="AG15" authorId="0" shapeId="0" xr:uid="{00000000-0006-0000-0D00-00000B000000}">
      <text>
        <r>
          <rPr>
            <b/>
            <sz val="8"/>
            <color indexed="81"/>
            <rFont val="Tahoma"/>
            <family val="2"/>
          </rPr>
          <t>ese-veda04:</t>
        </r>
        <r>
          <rPr>
            <sz val="8"/>
            <color indexed="81"/>
            <rFont val="Tahoma"/>
            <family val="2"/>
          </rPr>
          <t xml:space="preserve">
Data missing - keep old data for 2050</t>
        </r>
      </text>
    </comment>
    <comment ref="AK15" authorId="0" shapeId="0" xr:uid="{00000000-0006-0000-0D00-00000C000000}">
      <text>
        <r>
          <rPr>
            <b/>
            <sz val="8"/>
            <color indexed="81"/>
            <rFont val="Tahoma"/>
            <family val="2"/>
          </rPr>
          <t>ese-veda04:</t>
        </r>
        <r>
          <rPr>
            <sz val="8"/>
            <color indexed="81"/>
            <rFont val="Tahoma"/>
            <family val="2"/>
          </rPr>
          <t xml:space="preserve">
Data missing - keep old data for 2050</t>
        </r>
      </text>
    </comment>
    <comment ref="AM15" authorId="0" shapeId="0" xr:uid="{00000000-0006-0000-0D00-00000D000000}">
      <text>
        <r>
          <rPr>
            <b/>
            <sz val="8"/>
            <color indexed="81"/>
            <rFont val="Tahoma"/>
            <family val="2"/>
          </rPr>
          <t>ese-veda04:</t>
        </r>
        <r>
          <rPr>
            <sz val="8"/>
            <color indexed="81"/>
            <rFont val="Tahoma"/>
            <family val="2"/>
          </rPr>
          <t xml:space="preserve">
Data missing - keep old data for 2050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Maurizio Gargiulo</author>
    <author>KanORS</author>
  </authors>
  <commentList>
    <comment ref="G7" authorId="0" shapeId="0" xr:uid="{00000000-0006-0000-0E00-000001000000}">
      <text>
        <r>
          <rPr>
            <b/>
            <sz val="10"/>
            <color indexed="81"/>
            <rFont val="Tahoma"/>
            <family val="2"/>
          </rPr>
          <t>Maurizio Gargiulo:</t>
        </r>
        <r>
          <rPr>
            <sz val="10"/>
            <color indexed="81"/>
            <rFont val="Tahoma"/>
            <family val="2"/>
          </rPr>
          <t xml:space="preserve">
See also the SubRes_Trans file, sheet TechSelection</t>
        </r>
      </text>
    </comment>
    <comment ref="J7" authorId="0" shapeId="0" xr:uid="{00000000-0006-0000-0E00-000002000000}">
      <text>
        <r>
          <rPr>
            <b/>
            <sz val="10"/>
            <color indexed="81"/>
            <rFont val="Tahoma"/>
            <family val="2"/>
          </rPr>
          <t>Maurizio Gargiulo:</t>
        </r>
        <r>
          <rPr>
            <sz val="10"/>
            <color indexed="81"/>
            <rFont val="Tahoma"/>
            <family val="2"/>
          </rPr>
          <t xml:space="preserve">
See also the SubRes_Trans file, sheet TechSelection</t>
        </r>
      </text>
    </comment>
    <comment ref="L7" authorId="0" shapeId="0" xr:uid="{00000000-0006-0000-0E00-000003000000}">
      <text>
        <r>
          <rPr>
            <b/>
            <sz val="10"/>
            <color indexed="81"/>
            <rFont val="Tahoma"/>
            <family val="2"/>
          </rPr>
          <t>Maurizio Gargiulo:</t>
        </r>
        <r>
          <rPr>
            <sz val="10"/>
            <color indexed="81"/>
            <rFont val="Tahoma"/>
            <family val="2"/>
          </rPr>
          <t xml:space="preserve">
See also the SubRes_Trans file, sheet TechSelection</t>
        </r>
      </text>
    </comment>
    <comment ref="T7" authorId="0" shapeId="0" xr:uid="{00000000-0006-0000-0E00-000004000000}">
      <text>
        <r>
          <rPr>
            <b/>
            <sz val="10"/>
            <color indexed="81"/>
            <rFont val="Tahoma"/>
            <family val="2"/>
          </rPr>
          <t>Maurizio Gargiulo:</t>
        </r>
        <r>
          <rPr>
            <sz val="10"/>
            <color indexed="81"/>
            <rFont val="Tahoma"/>
            <family val="2"/>
          </rPr>
          <t xml:space="preserve">
See also the SubRes_Trans file, sheet TechSelection</t>
        </r>
      </text>
    </comment>
    <comment ref="V7" authorId="0" shapeId="0" xr:uid="{00000000-0006-0000-0E00-000005000000}">
      <text>
        <r>
          <rPr>
            <b/>
            <sz val="10"/>
            <color indexed="81"/>
            <rFont val="Tahoma"/>
            <family val="2"/>
          </rPr>
          <t>Maurizio Gargiulo:</t>
        </r>
        <r>
          <rPr>
            <sz val="10"/>
            <color indexed="81"/>
            <rFont val="Tahoma"/>
            <family val="2"/>
          </rPr>
          <t xml:space="preserve">
See also the SubRes_Trans file, sheet TechSelection</t>
        </r>
      </text>
    </comment>
    <comment ref="D13" authorId="0" shapeId="0" xr:uid="{00000000-0006-0000-0E00-000006000000}">
      <text>
        <r>
          <rPr>
            <b/>
            <sz val="10"/>
            <color indexed="81"/>
            <rFont val="Tahoma"/>
            <family val="2"/>
          </rPr>
          <t>Maurizio Gargiulo:</t>
        </r>
        <r>
          <rPr>
            <sz val="10"/>
            <color indexed="81"/>
            <rFont val="Tahoma"/>
            <family val="2"/>
          </rPr>
          <t xml:space="preserve">
Source IER
</t>
        </r>
      </text>
    </comment>
    <comment ref="C16" authorId="1" shapeId="0" xr:uid="{00000000-0006-0000-0E00-000007000000}">
      <text>
        <r>
          <rPr>
            <b/>
            <sz val="8"/>
            <color indexed="81"/>
            <rFont val="Tahoma"/>
            <family val="2"/>
          </rPr>
          <t>KanORS:</t>
        </r>
        <r>
          <rPr>
            <sz val="8"/>
            <color indexed="81"/>
            <rFont val="Tahoma"/>
            <family val="2"/>
          </rPr>
          <t xml:space="preserve">
since UC relaxation adds .001.</t>
        </r>
      </text>
    </comment>
  </commentList>
</comments>
</file>

<file path=xl/sharedStrings.xml><?xml version="1.0" encoding="utf-8"?>
<sst xmlns="http://schemas.openxmlformats.org/spreadsheetml/2006/main" count="3288" uniqueCount="470">
  <si>
    <t>UC_N</t>
  </si>
  <si>
    <t>LimType</t>
  </si>
  <si>
    <t>AT</t>
  </si>
  <si>
    <t>BE</t>
  </si>
  <si>
    <t>CH</t>
  </si>
  <si>
    <t>CY</t>
  </si>
  <si>
    <t>CZ</t>
  </si>
  <si>
    <t>DE</t>
  </si>
  <si>
    <t>DK</t>
  </si>
  <si>
    <t>EE</t>
  </si>
  <si>
    <t>ES</t>
  </si>
  <si>
    <t>FI</t>
  </si>
  <si>
    <t>FR</t>
  </si>
  <si>
    <t>HU</t>
  </si>
  <si>
    <t>IE</t>
  </si>
  <si>
    <t>IS</t>
  </si>
  <si>
    <t>IT</t>
  </si>
  <si>
    <t>LT</t>
  </si>
  <si>
    <t>LU</t>
  </si>
  <si>
    <t>LV</t>
  </si>
  <si>
    <t>MT</t>
  </si>
  <si>
    <t>NL</t>
  </si>
  <si>
    <t>NO</t>
  </si>
  <si>
    <t>PL</t>
  </si>
  <si>
    <t>PT</t>
  </si>
  <si>
    <t>RO</t>
  </si>
  <si>
    <t>SE</t>
  </si>
  <si>
    <t>SI</t>
  </si>
  <si>
    <t>SK</t>
  </si>
  <si>
    <t>UK</t>
  </si>
  <si>
    <t>ELCHIG,ELCMED,ELCLOW,INDELC</t>
  </si>
  <si>
    <t>Year</t>
  </si>
  <si>
    <t>Attribute</t>
  </si>
  <si>
    <t>~UC_Sets: R_E: AllRegions</t>
  </si>
  <si>
    <t>UC_FLO</t>
  </si>
  <si>
    <t>Cset_CN</t>
  </si>
  <si>
    <t>Pset_PN</t>
  </si>
  <si>
    <t>UC_RHSRTS~UP~0</t>
  </si>
  <si>
    <t>BG</t>
  </si>
  <si>
    <t>~UC_T: UC_RHSRTS~UP</t>
  </si>
  <si>
    <t>UC_CAP</t>
  </si>
  <si>
    <t xml:space="preserve"> </t>
  </si>
  <si>
    <t>AU_ELC_SOLPV</t>
  </si>
  <si>
    <t>EUPVSOL*</t>
  </si>
  <si>
    <t>Maximum Solar Thermal Capacity</t>
  </si>
  <si>
    <t>Maximum Conventional Hydro Capacity</t>
  </si>
  <si>
    <t>Maximum Hydro run of river Capacity</t>
  </si>
  <si>
    <t>AU_ELC_HYRCAP</t>
  </si>
  <si>
    <t>EUHYDRUN*</t>
  </si>
  <si>
    <t>Maximum Pumped Storage Capacity</t>
  </si>
  <si>
    <t>AU_ELC_HYPCAP</t>
  </si>
  <si>
    <t>Maximum Geothermal Hot Dry Rock Capacity</t>
  </si>
  <si>
    <t>AU_ELC_SOLTHE</t>
  </si>
  <si>
    <t>Maximum Geothermal Dry Steam &amp; Flash Power Plants (&gt;180°C)</t>
  </si>
  <si>
    <t>Maximum Geothermal Total Production</t>
  </si>
  <si>
    <t>AU_ELC_GEOACT</t>
  </si>
  <si>
    <t>AU_ELC_OCEACT</t>
  </si>
  <si>
    <t>Maximum Wave &amp; Tide Production</t>
  </si>
  <si>
    <t>Maximum solar PV Production</t>
  </si>
  <si>
    <t>AU_ELC_GHRCAP</t>
  </si>
  <si>
    <t>AU_ELC_GSTCAP</t>
  </si>
  <si>
    <t>Hydro S + L</t>
  </si>
  <si>
    <t>AU_ELC_HYD</t>
  </si>
  <si>
    <t>SOURCE IER</t>
  </si>
  <si>
    <t>Pset_CO</t>
  </si>
  <si>
    <t>UC_RHSRTS~LO~0</t>
  </si>
  <si>
    <t>Pset_CI</t>
  </si>
  <si>
    <t>AL_ELC_SOLPV-CAP</t>
  </si>
  <si>
    <t>~TFM_INS</t>
  </si>
  <si>
    <t>TimeSlice</t>
  </si>
  <si>
    <t>NCAP_BND</t>
  </si>
  <si>
    <t>FX</t>
  </si>
  <si>
    <t>ELCHYD</t>
  </si>
  <si>
    <t>Initial Data from EPIA</t>
  </si>
  <si>
    <t>Rest of Europe!</t>
  </si>
  <si>
    <t>Sum</t>
  </si>
  <si>
    <t>Data!</t>
  </si>
  <si>
    <t>Estimate</t>
  </si>
  <si>
    <t>Estimate -looks too high!!</t>
  </si>
  <si>
    <t xml:space="preserve">Source: </t>
  </si>
  <si>
    <t xml:space="preserve">Installed Capacity </t>
  </si>
  <si>
    <t>EPIA Moderate Scenario</t>
  </si>
  <si>
    <t>GWs</t>
  </si>
  <si>
    <t>AFA=</t>
  </si>
  <si>
    <t>PJ</t>
  </si>
  <si>
    <t>Production:</t>
  </si>
  <si>
    <t>AFAs from the model:</t>
  </si>
  <si>
    <t>Tech_Name</t>
  </si>
  <si>
    <t>EUPVSOL201</t>
  </si>
  <si>
    <t>EUPVSOL101</t>
  </si>
  <si>
    <t>FROM Scen_UC_RES2020-RENElcPot.xls</t>
  </si>
  <si>
    <t>AL</t>
  </si>
  <si>
    <t>HR</t>
  </si>
  <si>
    <t>ME</t>
  </si>
  <si>
    <t>MK</t>
  </si>
  <si>
    <t>RS</t>
  </si>
  <si>
    <t>Assumptions</t>
  </si>
  <si>
    <t>The same data used for</t>
  </si>
  <si>
    <t>Sl</t>
  </si>
  <si>
    <t>Region\Year</t>
  </si>
  <si>
    <t>EEPP_PV,EUPVSOL*</t>
  </si>
  <si>
    <t>EEPP_CSP,EUCSP*</t>
  </si>
  <si>
    <t>AU_ELC_HYLCAP_SC</t>
  </si>
  <si>
    <t>AU_ELC_HYLCAP_LC</t>
  </si>
  <si>
    <t>EUHYDLAKES*,EUHYDLAKEM*</t>
  </si>
  <si>
    <t>No use of  Conventional Hydro Capacity Small and medium</t>
  </si>
  <si>
    <t>EUHYDLAKEL*,EUHYDD*</t>
  </si>
  <si>
    <t>~UC_Sets: T_E:</t>
  </si>
  <si>
    <t>~UC_T</t>
  </si>
  <si>
    <t>Pset_Set</t>
  </si>
  <si>
    <t>Pset_PD</t>
  </si>
  <si>
    <t>Cset_SET</t>
  </si>
  <si>
    <t>Timeslice</t>
  </si>
  <si>
    <t>AllRegions</t>
  </si>
  <si>
    <t>UC_RHSRTS</t>
  </si>
  <si>
    <t>UC_RHSRTS~0</t>
  </si>
  <si>
    <t>UC_Desc</t>
  </si>
  <si>
    <t>UC_HydroLakeSupply_CE</t>
  </si>
  <si>
    <t>Hydrolake supply curve Equal Capacity Cheap Expensive</t>
  </si>
  <si>
    <t>EUHYDR*,EUHYDD*,EUHYDLAKE*</t>
  </si>
  <si>
    <t>EUOCE*</t>
  </si>
  <si>
    <t>Capacity (annual average if sunny)</t>
  </si>
  <si>
    <t>Solar Radiation (fromTECHREP ElC_TRANS, DE=1)</t>
  </si>
  <si>
    <t>GWe,peak</t>
  </si>
  <si>
    <t xml:space="preserve">potential km2 </t>
  </si>
  <si>
    <t>POP 2010</t>
  </si>
  <si>
    <t>m2/capita</t>
  </si>
  <si>
    <t>Average radiation W/m2 (if sun and depending on orientation)</t>
  </si>
  <si>
    <t>Comparison based on 10 m2/capita</t>
  </si>
  <si>
    <t>BA</t>
  </si>
  <si>
    <t>EUHYDLAKELC*</t>
  </si>
  <si>
    <t>EUHYDLAKELE*</t>
  </si>
  <si>
    <t>KS</t>
  </si>
  <si>
    <t>Annual AF from JET-model, SubRES_ELC_IET</t>
  </si>
  <si>
    <t>World Hydro Atlas 2010</t>
  </si>
  <si>
    <t>Potential developed, TWh</t>
  </si>
  <si>
    <t>Technically feasible potential, TWh</t>
  </si>
  <si>
    <t>Additional technically feasible potential, TWh</t>
  </si>
  <si>
    <t>% over developed potential</t>
  </si>
  <si>
    <t>Potential developed, PJ</t>
  </si>
  <si>
    <t>Technically feasible potential, PJ</t>
  </si>
  <si>
    <t>Additional technically feasible potential, PJ</t>
  </si>
  <si>
    <t>Luxembourg</t>
  </si>
  <si>
    <t>Ireland</t>
  </si>
  <si>
    <t>Moldova</t>
  </si>
  <si>
    <t>Belgium</t>
  </si>
  <si>
    <t>Lithuania</t>
  </si>
  <si>
    <t>Czech Republic</t>
  </si>
  <si>
    <t>Latvia</t>
  </si>
  <si>
    <t>Hungary</t>
  </si>
  <si>
    <t>Cyprus</t>
  </si>
  <si>
    <t>Macedonia (FYR of)</t>
  </si>
  <si>
    <t>Slovakia</t>
  </si>
  <si>
    <t>Slovenia</t>
  </si>
  <si>
    <t>Montenegro</t>
  </si>
  <si>
    <t>Croatia</t>
  </si>
  <si>
    <t>Poland</t>
  </si>
  <si>
    <t>Bulgaria</t>
  </si>
  <si>
    <t>Albania</t>
  </si>
  <si>
    <t>Finland</t>
  </si>
  <si>
    <t>Serbia</t>
  </si>
  <si>
    <t xml:space="preserve">Greece </t>
  </si>
  <si>
    <t>Ukraine</t>
  </si>
  <si>
    <t>Bosnia-Herzegovina</t>
  </si>
  <si>
    <t>Portugal</t>
  </si>
  <si>
    <t>Germany</t>
  </si>
  <si>
    <t>Romania</t>
  </si>
  <si>
    <t>Switzerland</t>
  </si>
  <si>
    <t xml:space="preserve">Austria </t>
  </si>
  <si>
    <t>Italy</t>
  </si>
  <si>
    <t>Spain</t>
  </si>
  <si>
    <t>Iceland</t>
  </si>
  <si>
    <t>France</t>
  </si>
  <si>
    <t>Sweden</t>
  </si>
  <si>
    <t>Norway</t>
  </si>
  <si>
    <t>Turkey</t>
  </si>
  <si>
    <t xml:space="preserve">Russia </t>
  </si>
  <si>
    <t>EU27</t>
  </si>
  <si>
    <t>EURELECTRIC Europe</t>
  </si>
  <si>
    <t xml:space="preserve">Malta </t>
  </si>
  <si>
    <t>Denmark</t>
  </si>
  <si>
    <t xml:space="preserve">Estonia </t>
  </si>
  <si>
    <t>Netherlands</t>
  </si>
  <si>
    <t>HY</t>
  </si>
  <si>
    <t>efficiency of PV in 2050</t>
  </si>
  <si>
    <t>EUGEOE*</t>
  </si>
  <si>
    <t>EUSTGEO*,EUGEO*</t>
  </si>
  <si>
    <t>WN: removed as we think this is too restrictive</t>
  </si>
  <si>
    <t>AU_ELC_WONCAP_L</t>
  </si>
  <si>
    <t>EEPP_WINDON</t>
  </si>
  <si>
    <t>EUWINONL*</t>
  </si>
  <si>
    <t>AU_ELC_WONCAP_M</t>
  </si>
  <si>
    <t>AU_ELC_WONCAP_H</t>
  </si>
  <si>
    <t>EUWINONM*</t>
  </si>
  <si>
    <t>EUWINONH*</t>
  </si>
  <si>
    <t>EUWINOFH*</t>
  </si>
  <si>
    <t>EUWINOFV*</t>
  </si>
  <si>
    <t>AU_ELC_WOFCAP_H</t>
  </si>
  <si>
    <t>AU_ELC_WOFCAP_V</t>
  </si>
  <si>
    <t>Date</t>
  </si>
  <si>
    <t>Sheet</t>
  </si>
  <si>
    <t>Cell</t>
  </si>
  <si>
    <t>Comment</t>
  </si>
  <si>
    <t>Solar_Data</t>
  </si>
  <si>
    <t>Sofia: During the training was found that the UC for solar CAP were duplicated also in this worksheet. Insert line to deactivate</t>
  </si>
  <si>
    <t>Solar</t>
  </si>
  <si>
    <t>Sofia: During the training was found that the UC for solar CAP  had interpolation rule written as LO when the UC was defined as UP. Corrected</t>
  </si>
  <si>
    <t>F29</t>
  </si>
  <si>
    <t>UC_T: UC_RHSRTS~UP</t>
  </si>
  <si>
    <t>UC_Sets: R_E: AllRegions</t>
  </si>
  <si>
    <t>TFM_INS</t>
  </si>
  <si>
    <t>EUOCEWAV*</t>
  </si>
  <si>
    <t/>
  </si>
  <si>
    <t>Wave potential</t>
  </si>
  <si>
    <t>Source: SI ocean, received on 21 may 2014</t>
  </si>
  <si>
    <t>Round 1</t>
  </si>
  <si>
    <t>TWh</t>
  </si>
  <si>
    <t>Round 2</t>
  </si>
  <si>
    <t>Round 3</t>
  </si>
  <si>
    <t>Maximum Tide Production</t>
  </si>
  <si>
    <t>AU_ELC_TIDACT</t>
  </si>
  <si>
    <t>EUOCETID*,-EUOCETID00</t>
  </si>
  <si>
    <t xml:space="preserve">Tidal potential </t>
  </si>
  <si>
    <t>Source: INTECH 2011, Tidal Power in the UK and worldwide to reduce GHG emissions</t>
  </si>
  <si>
    <t>To be updated with rounds of SI Ocean - note that now assumed constant over time</t>
  </si>
  <si>
    <t>Source: SI ocean, received on 21 may 2014 for 2050 for IE only for now</t>
  </si>
  <si>
    <t>from INTECH</t>
  </si>
  <si>
    <t>1 TWh --&gt; PJ</t>
  </si>
  <si>
    <t>not available</t>
  </si>
  <si>
    <t>Other - no potential for tidal</t>
  </si>
  <si>
    <t>15/05/2014</t>
  </si>
  <si>
    <t>Ocean</t>
  </si>
  <si>
    <t>22-30</t>
  </si>
  <si>
    <t>Alessandra: separated and updated potentials for wave and tidal, from source indicated. Original constraint in workseeh Ocean OLD</t>
  </si>
  <si>
    <t>Wind</t>
  </si>
  <si>
    <t>Alessandro: deleted rows 129-132</t>
  </si>
  <si>
    <t xml:space="preserve">Row </t>
  </si>
  <si>
    <t>129-132</t>
  </si>
  <si>
    <t>Hydro</t>
  </si>
  <si>
    <t>B41:B45
AQ67</t>
  </si>
  <si>
    <t>EUHYDPSOUT,P_ESTHYDPS101,P_ESTHYDPS201</t>
  </si>
  <si>
    <t>Mauri: changed from EUHYDPUMP* to (EUHYDPSOUT,P_ESTHYDPS101,P_ESTHYDPS201)</t>
  </si>
  <si>
    <t>Mauri: updated the UC values based on the HydroStock scenario (Eurostat data for Hydro pump storage)</t>
  </si>
  <si>
    <t>Missing data for HR should be collected</t>
  </si>
  <si>
    <t>G41:G42;AJ41:42</t>
  </si>
  <si>
    <t>G28:G29;AJ28:AJ29</t>
  </si>
  <si>
    <t>G2:AJ2</t>
  </si>
  <si>
    <t>Hydro Dam/Lakes</t>
  </si>
  <si>
    <t>c70</t>
  </si>
  <si>
    <t>Mauri: deactivated because not coherent with the other tables</t>
  </si>
  <si>
    <t>Deact-TFM_INS</t>
  </si>
  <si>
    <t>line 7 to 20</t>
  </si>
  <si>
    <t>Alessandra: separated potentials for wave near and offshore - for 2010, 50% of potential  is nearshore (by desing of scenario). For 2030 and 2050, 20% of total available for nearshore, taking into account competing uses and other factors (communication from JRC expert, D. Magagna, in June 2014). Note: this leads to lower potentials in 2020 and 2050 for nearshore than in 2010 - but it's ok, bcs of competition with offshore?? but if offshore not deployed?!</t>
  </si>
  <si>
    <t>Alessandra: for countries where potentials missing, kept the old data - these are: BE, CY, FI, GR, IT, LT, MT, NL, NO, PL, RO, SE, AL, HR</t>
  </si>
  <si>
    <t>Maximum Near Shore Wave Production</t>
  </si>
  <si>
    <t>AU_ELC_NWAVEACT</t>
  </si>
  <si>
    <t>EUOCEWAV01</t>
  </si>
  <si>
    <t>Maximum Off Shore Wave Production</t>
  </si>
  <si>
    <t>AU_ELC_OffWAVEACT</t>
  </si>
  <si>
    <t>EUOCEWAV02</t>
  </si>
  <si>
    <t>Except for following countries, where old potentials is assumed:</t>
  </si>
  <si>
    <t>31/10/2014</t>
  </si>
  <si>
    <t>Wouter: taken out bound on solar production cfr CAPACT is now with FX relation which means that CAP and ACT have always the same ratio</t>
  </si>
  <si>
    <t>Wouter: changed the constraint to km2 rather than capacity and included different contribution of the various PV technologies based on their efficiency. Included additional potential for thinfilm, which can be put on more surfaces</t>
  </si>
  <si>
    <t>Row 12-13 and 76-77</t>
  </si>
  <si>
    <t>AB67</t>
  </si>
  <si>
    <t>EEPP_PV,EUPVSOL*201</t>
  </si>
  <si>
    <t>EUPVSOL*101</t>
  </si>
  <si>
    <t>EUPVSOLHC01</t>
  </si>
  <si>
    <t>Efficiency</t>
  </si>
  <si>
    <t>Reference</t>
  </si>
  <si>
    <t>CiSi</t>
  </si>
  <si>
    <t>Thin Film</t>
  </si>
  <si>
    <t>Concentrated PV</t>
  </si>
  <si>
    <t>2015 GW limit</t>
  </si>
  <si>
    <t>Existing capacities GW</t>
  </si>
  <si>
    <t>m2/W</t>
  </si>
  <si>
    <t>Wouter: changed the wind offshore cap to same level as UK in 2050 (multiplier of 12  was allowing a too large increase in potential in 2050)</t>
  </si>
  <si>
    <t>Max solar PV surface use (km2)</t>
  </si>
  <si>
    <t>km²/GW</t>
  </si>
  <si>
    <t>ANNUAL CAPACITY (MW). Source: EUROBSERVER</t>
  </si>
  <si>
    <t>ACCUMULATED CAPACITY (MW). Source: EUROBSERVER</t>
  </si>
  <si>
    <t xml:space="preserve">               -</t>
  </si>
  <si>
    <t xml:space="preserve">                 -</t>
  </si>
  <si>
    <t xml:space="preserve">                  -</t>
  </si>
  <si>
    <t>EL</t>
  </si>
  <si>
    <t>ANNUAL CAPACITY (kW/capita)</t>
  </si>
  <si>
    <t>MAX</t>
  </si>
  <si>
    <t>2008-2010</t>
  </si>
  <si>
    <t>2009-2011</t>
  </si>
  <si>
    <t>2010-2012</t>
  </si>
  <si>
    <t>2011-2013</t>
  </si>
  <si>
    <t>Moving average</t>
  </si>
  <si>
    <t>Wouter: increased some of the potentials in 2005 and 2020 to make it feasible with NREAP estimates</t>
  </si>
  <si>
    <t>Alessandra: slightly increased WON and WOF potentials for a few countries in 2015 and 2020 to allow meeting NREAP plans</t>
  </si>
  <si>
    <t>14/01/2015</t>
  </si>
  <si>
    <t>Alessandra: slightly increased WON and WOF potentials for a few countries in 2009 and 2015 to allow meeting NREAP plans - needed further relaxation to run the 9 periods bcs of interpolation rules</t>
  </si>
  <si>
    <t>C52</t>
  </si>
  <si>
    <t>Ale&amp;Wouter: deactivated the interpolation for solar PV - \I: - as it was not allowing any investment in solar in these three countries, and this was causing a conflict with the constraint on non-decreasing capacity for CH</t>
  </si>
  <si>
    <t>Roz 26</t>
  </si>
  <si>
    <t>Changed potential for CSP from REMIX study 2012 Y. Scholz</t>
  </si>
  <si>
    <t>Source</t>
  </si>
  <si>
    <t>GEOELEC, Deliverable 2.5, November 2013, A prospective study on the geothermal potential in the EU</t>
  </si>
  <si>
    <t>Economic potential (TWh)</t>
  </si>
  <si>
    <t>If 2030 is a zero, leave blank (interpolate)</t>
  </si>
  <si>
    <t>If old data had potential for 2006, use the value</t>
  </si>
  <si>
    <t>For 2010, use 10% of 2020 values</t>
  </si>
  <si>
    <t>Old values</t>
  </si>
  <si>
    <t>For 2020, use 5% of 2050</t>
  </si>
  <si>
    <t>xxx~UC_T: UC_RHSRTS~UP</t>
  </si>
  <si>
    <t>xxx~UC_Sets: R_E: AllRegions</t>
  </si>
  <si>
    <t>xxx~TFM_INS</t>
  </si>
  <si>
    <t>Maximum Geothermal Flash power plant</t>
  </si>
  <si>
    <t>Maximum Geothermal ORC</t>
  </si>
  <si>
    <t>Maximum Geothermal EGS</t>
  </si>
  <si>
    <t>AU_ELC_GEOFLASHACT</t>
  </si>
  <si>
    <t>AU_ELC_GEOORCACT</t>
  </si>
  <si>
    <t>AU_ELC_GEOEGSACT</t>
  </si>
  <si>
    <t>Share Flash</t>
  </si>
  <si>
    <t>Share EGS</t>
  </si>
  <si>
    <t>Source: 2013 ETRI, Fig. 5.2</t>
  </si>
  <si>
    <t>EUSTGEO*,EUGEOF*</t>
  </si>
  <si>
    <t>EUGEOORC*</t>
  </si>
  <si>
    <t>EUGEOEGS*</t>
  </si>
  <si>
    <t>ELCHIG</t>
  </si>
  <si>
    <t>Cost Cheap</t>
  </si>
  <si>
    <t>Cost Expensive</t>
  </si>
  <si>
    <t>Cap Cheap</t>
  </si>
  <si>
    <t>Cap Expensive</t>
  </si>
  <si>
    <t>Total cost</t>
  </si>
  <si>
    <t>Average cost</t>
  </si>
  <si>
    <t>This is calibrated with Ioannis Kougias mail to Savvas Politis on 23 October 2015</t>
  </si>
  <si>
    <t>Wouter changed the offshore potential shares to 25-50-25 and leaving floating wind offshore without bound</t>
  </si>
  <si>
    <t>Allowed existing EEPP_WOFF only in the categories Low and Medium depth</t>
  </si>
  <si>
    <t>Row 46</t>
  </si>
  <si>
    <t>Pumped hydro</t>
  </si>
  <si>
    <t>Wouter included a potential for Pumped Hydro that is 50% higher than 2030 - potential was too limiting. Next step would be to align with report on pumped hydro: storage capacity however no cost information</t>
  </si>
  <si>
    <t>For EL use what we already have..</t>
  </si>
  <si>
    <t>EL/3</t>
  </si>
  <si>
    <t>BE, CY, FI, EL, IT, LT, MT, NL, NO, PL, RO, SE, AL, HR</t>
  </si>
  <si>
    <t>RESID</t>
  </si>
  <si>
    <t>UNIT</t>
  </si>
  <si>
    <t>km2</t>
  </si>
  <si>
    <t>Surface</t>
  </si>
  <si>
    <t>kw/km2</t>
  </si>
  <si>
    <t xml:space="preserve">Heatflow </t>
  </si>
  <si>
    <t>TJ/yr per km2</t>
  </si>
  <si>
    <t>Technical potential ThermoGIS</t>
  </si>
  <si>
    <t>Petajoule/year HEAT</t>
  </si>
  <si>
    <t>EU28</t>
  </si>
  <si>
    <t>ThermoGIS technical potential</t>
  </si>
  <si>
    <t>GEOELEC derived potential (all types of geothermal)</t>
  </si>
  <si>
    <t>GEOELEC with 300 years instead of 30</t>
  </si>
  <si>
    <t>Renewable potential own calculation - no exclusion of areas</t>
  </si>
  <si>
    <t>Sustainable potential Chamorro 2014</t>
  </si>
  <si>
    <t>So called Sustainable potential (1/7th of surfaces used)</t>
  </si>
  <si>
    <t>So called Sustainable potential (all surfaces used)</t>
  </si>
  <si>
    <t>Average TOTAL EU28 ENERGY USE</t>
  </si>
  <si>
    <t>TW heat</t>
  </si>
  <si>
    <t>Gwe</t>
  </si>
  <si>
    <t>GWe</t>
  </si>
  <si>
    <t>Table 6 Chamorro</t>
  </si>
  <si>
    <t>EGS Technical</t>
  </si>
  <si>
    <t>Sustainable</t>
  </si>
  <si>
    <t>Country</t>
  </si>
  <si>
    <t>Armenia</t>
  </si>
  <si>
    <t>Austria</t>
  </si>
  <si>
    <t>Azerbaijan</t>
  </si>
  <si>
    <t>Belarus</t>
  </si>
  <si>
    <t>Bosnia and Herz</t>
  </si>
  <si>
    <t>Czech Rep</t>
  </si>
  <si>
    <t>Estonia</t>
  </si>
  <si>
    <t>Georgia</t>
  </si>
  <si>
    <t>Greece</t>
  </si>
  <si>
    <t>Macedonia</t>
  </si>
  <si>
    <t>Russia</t>
  </si>
  <si>
    <t>k</t>
  </si>
  <si>
    <t>W/mK</t>
  </si>
  <si>
    <t>W/m2</t>
  </si>
  <si>
    <t>Cels</t>
  </si>
  <si>
    <t>W/m3</t>
  </si>
  <si>
    <t>Temperature at depth using the T2000</t>
  </si>
  <si>
    <t>Temperature at depth</t>
  </si>
  <si>
    <t>qo</t>
  </si>
  <si>
    <t>To</t>
  </si>
  <si>
    <t>T2000</t>
  </si>
  <si>
    <t>A</t>
  </si>
  <si>
    <t>q2000</t>
  </si>
  <si>
    <t>Petajoule/year Electricity</t>
  </si>
  <si>
    <t>UC_ACT</t>
  </si>
  <si>
    <t>AU_ELC_GEOMIN</t>
  </si>
  <si>
    <t>MINRENGEO*</t>
  </si>
  <si>
    <t>United Kingdom</t>
  </si>
  <si>
    <t>Malta</t>
  </si>
  <si>
    <t>20%  &lt; CF &lt; 25%</t>
  </si>
  <si>
    <t>15%&lt; CF&lt;20%</t>
  </si>
  <si>
    <t>Liechtenstein</t>
  </si>
  <si>
    <t>Former Yugoslav Republic of Macedonia, the</t>
  </si>
  <si>
    <t>Bosnia and Herzegovina</t>
  </si>
  <si>
    <t>Kosovo (under United Nations Security Council Resolution 1244/99)</t>
  </si>
  <si>
    <t>Maximum Wind Onshore Capacity CF15%-20%</t>
  </si>
  <si>
    <t>Maximum Wind Onshore CF20-25%</t>
  </si>
  <si>
    <t>Maximum Wind Onshore CF &gt;25%</t>
  </si>
  <si>
    <t>Maximum Wind Offshore Floating</t>
  </si>
  <si>
    <t xml:space="preserve">Assuming 300 MW/km2 and 3% of the available natural areas
</t>
  </si>
  <si>
    <t>Capacity factor, South orientation 45%</t>
  </si>
  <si>
    <t>Assuming a Performance Ratio of 0.75</t>
  </si>
  <si>
    <t>[GWe]</t>
  </si>
  <si>
    <t>Technology</t>
  </si>
  <si>
    <t>Hungaria</t>
  </si>
  <si>
    <t>Luxemburg</t>
  </si>
  <si>
    <t>TOTAL</t>
  </si>
  <si>
    <t>[]</t>
  </si>
  <si>
    <t>residential areas roof-top 45 degree south</t>
  </si>
  <si>
    <t>PV</t>
  </si>
  <si>
    <t>residential areas roof-top 45 degree east</t>
  </si>
  <si>
    <t>residential areas roof-top 45 degree west</t>
  </si>
  <si>
    <t>residential areas roof-top latitude tilt</t>
  </si>
  <si>
    <t>residential areas facade south</t>
  </si>
  <si>
    <t>residential areas facade east</t>
  </si>
  <si>
    <t>residential areas facade west</t>
  </si>
  <si>
    <t>industrial areas roof-top 45 degree south</t>
  </si>
  <si>
    <t>industrial areas roof-top 45 degree east</t>
  </si>
  <si>
    <t>industrial areas roof-top 45 degree west</t>
  </si>
  <si>
    <t>industrial areas roof-top latitude tilt</t>
  </si>
  <si>
    <t>industrial areas facade south</t>
  </si>
  <si>
    <t>industrial areas facade east</t>
  </si>
  <si>
    <t>industrial areas facade west</t>
  </si>
  <si>
    <t>natural areas agriculture high irradiation</t>
  </si>
  <si>
    <t>CSP - before storage</t>
  </si>
  <si>
    <t>natural areas agriculture low irradiation</t>
  </si>
  <si>
    <t>PV - ground</t>
  </si>
  <si>
    <t>natural areas non-agriculture high irradiation</t>
  </si>
  <si>
    <t>natural areas non-agriculture low irradiation</t>
  </si>
  <si>
    <t>[TWh]</t>
  </si>
  <si>
    <t>AU_ELC_SOLPV-CAP-Ground</t>
  </si>
  <si>
    <t>PV -ground</t>
  </si>
  <si>
    <t>PV resid</t>
  </si>
  <si>
    <t>PV industrial roofs</t>
  </si>
  <si>
    <t>AU_ELC_SOLPV-CAP-Resid</t>
  </si>
  <si>
    <t>Max solar PV residential roofs</t>
  </si>
  <si>
    <t>Max solar PV utility</t>
  </si>
  <si>
    <t>Max solar PV industrial roofs</t>
  </si>
  <si>
    <t>AU_ELC_SOLPV-CAP-Comm</t>
  </si>
  <si>
    <t>EU-Wide high restrictions</t>
  </si>
  <si>
    <t>Reference - Large turbines</t>
  </si>
  <si>
    <t>EU-Wide low restrictions</t>
  </si>
  <si>
    <t>Average for all scenarios</t>
  </si>
  <si>
    <t>[GW]</t>
  </si>
  <si>
    <t>CF &gt; 25%</t>
  </si>
  <si>
    <t>/</t>
  </si>
  <si>
    <t>Table for offshore with capacity factor &gt; 25%</t>
  </si>
  <si>
    <t>Water depth 60-100m Floating</t>
  </si>
  <si>
    <t>Water depth 30-60m</t>
  </si>
  <si>
    <t>Water depth 0-30m</t>
  </si>
  <si>
    <t>Water depth 100-1000m Floating</t>
  </si>
  <si>
    <t>12nm zone, water depth 60-100m Floating</t>
  </si>
  <si>
    <t>12nm zone, water depth 30-60m</t>
  </si>
  <si>
    <t>12nm zone, water depth 0-30m</t>
  </si>
  <si>
    <t>Maximum Wind Offshore CF &gt;25% up to 60m depth</t>
  </si>
  <si>
    <t>EEPP_PV</t>
  </si>
  <si>
    <t>EEPP_windOFF</t>
  </si>
  <si>
    <t>EEPP_windON</t>
  </si>
  <si>
    <t>2020 IDEES and ENTSOE</t>
  </si>
  <si>
    <t>EEPP_WINDOFF</t>
  </si>
  <si>
    <t>EUPVSOLS101</t>
  </si>
  <si>
    <t>EUPVSOLS201</t>
  </si>
  <si>
    <t>EUPVSOLL*,EUPVSOLHC01</t>
  </si>
  <si>
    <t>~UC_T: UC_RHSRT~UP</t>
  </si>
  <si>
    <t>UC_RHSRT~UP~0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</si>
</sst>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 #,##0.00_ ;_ * \-#,##0.00_ ;_ * &quot;-&quot;??_ ;_ @_ "/>
    <numFmt numFmtId="164" formatCode="&quot;$&quot;#,##0_);\(&quot;$&quot;#,##0\)"/>
    <numFmt numFmtId="165" formatCode="_(&quot;$&quot;* #,##0.00_);_(&quot;$&quot;* \(#,##0.00\);_(&quot;$&quot;* &quot;-&quot;??_);_(@_)"/>
    <numFmt numFmtId="166" formatCode="_(* #,##0.00_);_(* \(#,##0.00\);_(* &quot;-&quot;??_);_(@_)"/>
    <numFmt numFmtId="167" formatCode="_-* #,##0_-;\-* #,##0_-;_-* &quot;-&quot;_-;_-@_-"/>
    <numFmt numFmtId="168" formatCode="_-* #,##0.00_-;\-* #,##0.00_-;_-* &quot;-&quot;??_-;_-@_-"/>
    <numFmt numFmtId="169" formatCode="_-[$€-2]\ * #,##0.00_-;\-[$€-2]\ * #,##0.00_-;_-[$€-2]\ * &quot;-&quot;??_-"/>
    <numFmt numFmtId="170" formatCode="#,##0;\-\ #,##0;_-\ &quot;- &quot;"/>
    <numFmt numFmtId="171" formatCode="_([$€]* #,##0.00_);_([$€]* \(#,##0.00\);_([$€]* &quot;-&quot;??_);_(@_)"/>
    <numFmt numFmtId="172" formatCode="_-[$€]* #,##0.00_-;\-[$€]* #,##0.00_-;_-[$€]* &quot;-&quot;??_-;_-@_-"/>
    <numFmt numFmtId="173" formatCode="_([$€-2]* #,##0.00_);_([$€-2]* \(#,##0.00\);_([$€-2]* &quot;-&quot;??_)"/>
    <numFmt numFmtId="174" formatCode="0.0%"/>
    <numFmt numFmtId="175" formatCode="\(##\);\(##\)"/>
    <numFmt numFmtId="176" formatCode="_-* #,##0.00\ _€_-;\-* #,##0.00\ _€_-;_-* &quot;-&quot;??\ _€_-;_-@_-"/>
    <numFmt numFmtId="177" formatCode="_-* #,##0.00\ &quot;€&quot;_-;\-* #,##0.00\ &quot;€&quot;_-;_-* &quot;-&quot;??\ &quot;€&quot;_-;_-@_-"/>
    <numFmt numFmtId="178" formatCode="#,##0.0000"/>
    <numFmt numFmtId="179" formatCode="[$-809]General"/>
    <numFmt numFmtId="180" formatCode="&quot; € &quot;#,##0.00&quot; &quot;;&quot; € -&quot;#,##0.00;&quot; €&quot;0&quot; &quot;;@&quot; &quot;"/>
    <numFmt numFmtId="181" formatCode="_-&quot;$&quot;* #,##0.00_-;\-&quot;$&quot;* #,##0.00_-;_-&quot;$&quot;* &quot;-&quot;??_-;_-@_-"/>
    <numFmt numFmtId="182" formatCode="General_)"/>
    <numFmt numFmtId="183" formatCode="0.0"/>
    <numFmt numFmtId="184" formatCode="#,##0.0_i"/>
    <numFmt numFmtId="185" formatCode="_-&quot;€&quot;\ * #,##0.00_-;\-&quot;€&quot;\ * #,##0.00_-;_-&quot;€&quot;\ * &quot;-&quot;??_-;_-@_-"/>
    <numFmt numFmtId="186" formatCode="_-[$€-2]* #,##0.00_-;\-[$€-2]* #,##0.00_-;_-[$€-2]* &quot;-&quot;??_-"/>
  </numFmts>
  <fonts count="110">
    <font>
      <sz val="10"/>
      <name val="Arial"/>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0"/>
      <name val="Arial"/>
      <family val="2"/>
    </font>
    <font>
      <sz val="10"/>
      <color indexed="81"/>
      <name val="Tahoma"/>
      <family val="2"/>
    </font>
    <font>
      <b/>
      <sz val="10"/>
      <color indexed="81"/>
      <name val="Tahoma"/>
      <family val="2"/>
    </font>
    <font>
      <sz val="8"/>
      <color indexed="81"/>
      <name val="Tahoma"/>
      <family val="2"/>
    </font>
    <font>
      <b/>
      <sz val="8"/>
      <color indexed="81"/>
      <name val="Tahoma"/>
      <family val="2"/>
    </font>
    <font>
      <sz val="10"/>
      <name val="Arial"/>
      <family val="2"/>
    </font>
    <font>
      <sz val="10"/>
      <name val="Arial"/>
      <family val="2"/>
    </font>
    <font>
      <sz val="10"/>
      <name val="Courier"/>
      <family val="3"/>
    </font>
    <font>
      <sz val="11"/>
      <color indexed="60"/>
      <name val="Calibri"/>
      <family val="2"/>
      <charset val="161"/>
    </font>
    <font>
      <sz val="9"/>
      <color indexed="81"/>
      <name val="Tahoma"/>
      <family val="2"/>
    </font>
    <font>
      <b/>
      <sz val="9"/>
      <color indexed="81"/>
      <name val="Tahoma"/>
      <family val="2"/>
    </font>
    <font>
      <sz val="9"/>
      <color indexed="8"/>
      <name val="Times New Roman"/>
      <family val="1"/>
    </font>
    <font>
      <sz val="9"/>
      <name val="Times New Roman"/>
      <family val="1"/>
    </font>
    <font>
      <sz val="10"/>
      <color indexed="56"/>
      <name val="Arial"/>
      <family val="2"/>
    </font>
    <font>
      <i/>
      <sz val="8"/>
      <color indexed="38"/>
      <name val="Arial"/>
      <family val="2"/>
    </font>
    <font>
      <b/>
      <sz val="12"/>
      <name val="Times New Roman"/>
      <family val="1"/>
    </font>
    <font>
      <sz val="8"/>
      <name val="Arial"/>
      <family val="2"/>
    </font>
    <font>
      <b/>
      <sz val="9"/>
      <name val="Times New Roman"/>
      <family val="1"/>
    </font>
    <font>
      <b/>
      <vertAlign val="superscript"/>
      <sz val="12"/>
      <color indexed="54"/>
      <name val="Arial"/>
      <family val="2"/>
    </font>
    <font>
      <sz val="12"/>
      <color indexed="8"/>
      <name val="Times New Roman"/>
      <family val="1"/>
    </font>
    <font>
      <sz val="10"/>
      <name val="Arial Cyr"/>
      <charset val="204"/>
    </font>
    <font>
      <sz val="10"/>
      <color indexed="8"/>
      <name val="Arial"/>
      <family val="2"/>
    </font>
    <font>
      <b/>
      <sz val="12"/>
      <color indexed="8"/>
      <name val="Times New Roman"/>
      <family val="1"/>
    </font>
    <font>
      <sz val="11"/>
      <name val="Arial"/>
      <family val="2"/>
    </font>
    <font>
      <sz val="10"/>
      <name val="MS Sans Serif"/>
      <family val="2"/>
    </font>
    <font>
      <sz val="10"/>
      <name val="Times New Roman"/>
      <family val="1"/>
    </font>
    <font>
      <u/>
      <sz val="12"/>
      <color indexed="20"/>
      <name val="??"/>
      <charset val="134"/>
    </font>
    <font>
      <sz val="11"/>
      <name val="Arial"/>
      <family val="2"/>
    </font>
    <font>
      <sz val="10"/>
      <name val="Arial"/>
      <family val="2"/>
    </font>
    <font>
      <sz val="10"/>
      <name val="Myriad Pro"/>
    </font>
    <font>
      <sz val="11"/>
      <color indexed="8"/>
      <name val="Calibri"/>
      <family val="2"/>
    </font>
    <font>
      <b/>
      <sz val="11"/>
      <color indexed="10"/>
      <name val="Calibri"/>
      <family val="2"/>
    </font>
    <font>
      <sz val="11"/>
      <color indexed="8"/>
      <name val="Calibri"/>
      <family val="2"/>
    </font>
    <font>
      <sz val="11"/>
      <name val="Arial"/>
      <family val="2"/>
    </font>
    <font>
      <sz val="10"/>
      <name val="Arial"/>
      <family val="2"/>
    </font>
    <font>
      <sz val="11"/>
      <color indexed="8"/>
      <name val="Calibri"/>
      <family val="2"/>
    </font>
    <font>
      <sz val="11"/>
      <color indexed="8"/>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0"/>
      <name val="Arial"/>
      <family val="2"/>
      <charset val="238"/>
    </font>
    <font>
      <sz val="10"/>
      <name val="Arial"/>
      <family val="2"/>
    </font>
    <font>
      <sz val="10"/>
      <name val="Arial"/>
      <family val="2"/>
    </font>
    <font>
      <sz val="11"/>
      <color theme="1"/>
      <name val="Calibri"/>
      <family val="2"/>
      <scheme val="minor"/>
    </font>
    <font>
      <sz val="11"/>
      <color rgb="FF9C0006"/>
      <name val="Calibri"/>
      <family val="2"/>
      <scheme val="minor"/>
    </font>
    <font>
      <u/>
      <sz val="10"/>
      <color rgb="FF0000FF"/>
      <name val="Arial"/>
      <family val="2"/>
    </font>
    <font>
      <sz val="11"/>
      <color rgb="FF006100"/>
      <name val="Calibri"/>
      <family val="2"/>
      <scheme val="minor"/>
    </font>
    <font>
      <b/>
      <i/>
      <sz val="16"/>
      <color rgb="FF000000"/>
      <name val="Calibri"/>
      <family val="2"/>
    </font>
    <font>
      <sz val="11"/>
      <color rgb="FF9C6500"/>
      <name val="Calibri"/>
      <family val="2"/>
      <scheme val="minor"/>
    </font>
    <font>
      <sz val="10"/>
      <color rgb="FF000000"/>
      <name val="Arial"/>
      <family val="2"/>
    </font>
    <font>
      <sz val="11"/>
      <color rgb="FF000000"/>
      <name val="Calibri"/>
      <family val="2"/>
    </font>
    <font>
      <b/>
      <sz val="11"/>
      <color theme="1"/>
      <name val="Calibri"/>
      <family val="2"/>
      <scheme val="minor"/>
    </font>
    <font>
      <sz val="11"/>
      <color rgb="FF3F3F76"/>
      <name val="Calibri"/>
      <family val="2"/>
      <scheme val="minor"/>
    </font>
    <font>
      <b/>
      <sz val="11"/>
      <color rgb="FFFA7D0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Gill Sans MT"/>
      <family val="2"/>
    </font>
    <font>
      <b/>
      <sz val="18"/>
      <color indexed="56"/>
      <name val="Cambria"/>
      <family val="2"/>
    </font>
    <font>
      <sz val="14"/>
      <name val="Calibri"/>
      <family val="2"/>
      <scheme val="minor"/>
    </font>
    <font>
      <sz val="14"/>
      <color theme="1"/>
      <name val="Calibri"/>
      <family val="2"/>
      <scheme val="minor"/>
    </font>
    <font>
      <sz val="14"/>
      <color theme="0"/>
      <name val="Calibri"/>
      <family val="2"/>
      <scheme val="minor"/>
    </font>
    <font>
      <sz val="16"/>
      <color theme="0"/>
      <name val="Calibri"/>
      <family val="2"/>
      <scheme val="minor"/>
    </font>
    <font>
      <sz val="16"/>
      <color theme="1"/>
      <name val="Calibri"/>
      <family val="2"/>
      <scheme val="minor"/>
    </font>
    <font>
      <sz val="18"/>
      <color theme="1"/>
      <name val="Calibri"/>
      <family val="2"/>
      <scheme val="minor"/>
    </font>
    <font>
      <sz val="16"/>
      <name val="Calibri"/>
      <family val="2"/>
      <scheme val="minor"/>
    </font>
    <font>
      <sz val="11"/>
      <color rgb="FF006100"/>
      <name val="Calibri"/>
      <family val="3"/>
      <charset val="128"/>
      <scheme val="minor"/>
    </font>
    <font>
      <sz val="11"/>
      <color indexed="58"/>
      <name val="Calibri"/>
      <family val="3"/>
      <charset val="128"/>
      <scheme val="minor"/>
    </font>
    <font>
      <u/>
      <sz val="11"/>
      <color theme="10"/>
      <name val="Calibri"/>
      <family val="2"/>
      <scheme val="minor"/>
    </font>
    <font>
      <sz val="11"/>
      <color rgb="FF3F3F76"/>
      <name val="Calibri"/>
      <family val="3"/>
      <charset val="128"/>
      <scheme val="minor"/>
    </font>
    <font>
      <sz val="10"/>
      <color indexed="72"/>
      <name val="MS Sans Serif"/>
      <family val="2"/>
    </font>
    <font>
      <sz val="11"/>
      <color theme="1"/>
      <name val="Calibri"/>
      <family val="3"/>
      <charset val="128"/>
      <scheme val="minor"/>
    </font>
    <font>
      <sz val="8"/>
      <name val="Arial Narrow"/>
      <family val="2"/>
    </font>
    <font>
      <sz val="10"/>
      <name val="Arial"/>
      <family val="2"/>
      <charset val="161"/>
    </font>
    <font>
      <sz val="11"/>
      <color rgb="FF9C6500"/>
      <name val="Calibri"/>
      <family val="2"/>
      <charset val="161"/>
      <scheme val="minor"/>
    </font>
    <font>
      <b/>
      <sz val="18"/>
      <color indexed="62"/>
      <name val="Cambria"/>
      <family val="2"/>
    </font>
    <font>
      <u/>
      <sz val="12"/>
      <color indexed="20"/>
      <name val="宋体"/>
      <charset val="134"/>
    </font>
    <font>
      <sz val="8"/>
      <color indexed="9"/>
      <name val="Arial"/>
      <family val="2"/>
    </font>
    <font>
      <b/>
      <sz val="12"/>
      <name val="Arial"/>
      <family val="2"/>
    </font>
  </fonts>
  <fills count="77">
    <fill>
      <patternFill patternType="none"/>
    </fill>
    <fill>
      <patternFill patternType="gray125"/>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indexed="49"/>
        <bgColor indexed="64"/>
      </patternFill>
    </fill>
    <fill>
      <patternFill patternType="solid">
        <fgColor indexed="23"/>
        <bgColor indexed="64"/>
      </patternFill>
    </fill>
    <fill>
      <patternFill patternType="solid">
        <fgColor indexed="55"/>
        <bgColor indexed="64"/>
      </patternFill>
    </fill>
    <fill>
      <patternFill patternType="darkTrellis"/>
    </fill>
    <fill>
      <patternFill patternType="solid">
        <fgColor theme="9" tint="0.79998168889431442"/>
        <bgColor indexed="65"/>
      </patternFill>
    </fill>
    <fill>
      <patternFill patternType="solid">
        <fgColor rgb="FFFFC7CE"/>
      </patternFill>
    </fill>
    <fill>
      <patternFill patternType="solid">
        <fgColor rgb="FFC6EFCE"/>
      </patternFill>
    </fill>
    <fill>
      <patternFill patternType="solid">
        <fgColor rgb="FFFFEB9C"/>
      </patternFill>
    </fill>
    <fill>
      <patternFill patternType="solid">
        <fgColor theme="0" tint="-4.9989318521683403E-2"/>
        <bgColor indexed="64"/>
      </patternFill>
    </fill>
    <fill>
      <patternFill patternType="solid">
        <fgColor indexed="44"/>
        <bgColor indexed="64"/>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00DFDA"/>
        <bgColor indexed="64"/>
      </patternFill>
    </fill>
    <fill>
      <patternFill patternType="solid">
        <fgColor theme="9" tint="-0.499984740745262"/>
        <bgColor indexed="64"/>
      </patternFill>
    </fill>
    <fill>
      <patternFill patternType="solid">
        <fgColor rgb="FFFFC000"/>
        <bgColor indexed="64"/>
      </patternFill>
    </fill>
    <fill>
      <patternFill patternType="solid">
        <fgColor theme="3"/>
        <bgColor indexed="64"/>
      </patternFill>
    </fill>
    <fill>
      <patternFill patternType="solid">
        <fgColor theme="0" tint="-0.34998626667073579"/>
        <bgColor indexed="64"/>
      </patternFill>
    </fill>
    <fill>
      <patternFill patternType="solid">
        <fgColor indexed="63"/>
        <bgColor indexed="64"/>
      </patternFill>
    </fill>
    <fill>
      <patternFill patternType="solid">
        <fgColor indexed="6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bottom style="thin">
        <color indexed="64"/>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56"/>
      </top>
      <bottom style="double">
        <color indexed="56"/>
      </bottom>
      <diagonal/>
    </border>
  </borders>
  <cellStyleXfs count="56096">
    <xf numFmtId="0" fontId="0" fillId="0" borderId="0"/>
    <xf numFmtId="0" fontId="48" fillId="0" borderId="0" applyNumberFormat="0" applyFill="0" applyBorder="0" applyAlignment="0" applyProtection="0">
      <alignment vertical="center"/>
    </xf>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7" fillId="34"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2" borderId="0" applyNumberFormat="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49" fontId="34" fillId="0" borderId="1" applyNumberFormat="0" applyFont="0" applyFill="0" applyBorder="0" applyProtection="0">
      <alignment horizontal="left" vertical="center" indent="2"/>
    </xf>
    <xf numFmtId="49" fontId="34" fillId="0" borderId="1"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6" fillId="11"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13" borderId="0" applyNumberFormat="0" applyBorder="0" applyAlignment="0" applyProtection="0"/>
    <xf numFmtId="0" fontId="5" fillId="0" borderId="0" applyNumberFormat="0" applyFont="0" applyFill="0" applyBorder="0" applyProtection="0">
      <alignment horizontal="left" vertical="center" indent="5"/>
    </xf>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4" borderId="0" applyNumberFormat="0" applyBorder="0" applyAlignment="0" applyProtection="0"/>
    <xf numFmtId="0" fontId="7" fillId="5" borderId="0" applyNumberFormat="0" applyBorder="0" applyAlignment="0" applyProtection="0"/>
    <xf numFmtId="0" fontId="7" fillId="11"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39" fillId="24" borderId="0" applyBorder="0" applyAlignment="0"/>
    <xf numFmtId="4" fontId="39" fillId="24" borderId="0" applyBorder="0" applyAlignment="0"/>
    <xf numFmtId="0" fontId="34" fillId="24" borderId="0" applyBorder="0">
      <alignment horizontal="right" vertical="center"/>
    </xf>
    <xf numFmtId="4" fontId="34" fillId="24" borderId="0" applyBorder="0">
      <alignment horizontal="right" vertical="center"/>
    </xf>
    <xf numFmtId="0" fontId="34" fillId="24" borderId="1">
      <alignment horizontal="right" vertical="center"/>
    </xf>
    <xf numFmtId="0" fontId="34" fillId="25" borderId="0" applyBorder="0">
      <alignment horizontal="right" vertical="center"/>
    </xf>
    <xf numFmtId="0" fontId="34" fillId="25" borderId="0" applyBorder="0">
      <alignment horizontal="right" vertical="center"/>
    </xf>
    <xf numFmtId="4" fontId="34" fillId="25" borderId="0" applyBorder="0">
      <alignment horizontal="right" vertical="center"/>
    </xf>
    <xf numFmtId="0" fontId="34" fillId="25" borderId="0" applyBorder="0">
      <alignment horizontal="right" vertical="center"/>
    </xf>
    <xf numFmtId="0" fontId="34" fillId="25" borderId="0" applyBorder="0">
      <alignment horizontal="right" vertical="center"/>
    </xf>
    <xf numFmtId="4" fontId="34" fillId="25" borderId="0" applyBorder="0">
      <alignment horizontal="right" vertical="center"/>
    </xf>
    <xf numFmtId="0" fontId="33" fillId="25" borderId="1">
      <alignment horizontal="right" vertical="center"/>
    </xf>
    <xf numFmtId="4" fontId="33" fillId="25" borderId="1">
      <alignment horizontal="right" vertical="center"/>
    </xf>
    <xf numFmtId="0" fontId="33" fillId="25" borderId="2">
      <alignment horizontal="right" vertical="center"/>
    </xf>
    <xf numFmtId="0" fontId="41" fillId="25" borderId="1">
      <alignment horizontal="right" vertical="center"/>
    </xf>
    <xf numFmtId="4" fontId="41" fillId="25" borderId="1">
      <alignment horizontal="right" vertical="center"/>
    </xf>
    <xf numFmtId="0" fontId="33" fillId="26" borderId="1">
      <alignment horizontal="right" vertical="center"/>
    </xf>
    <xf numFmtId="4" fontId="33" fillId="26" borderId="1">
      <alignment horizontal="right" vertical="center"/>
    </xf>
    <xf numFmtId="0" fontId="33" fillId="26" borderId="2">
      <alignment horizontal="right" vertical="center"/>
    </xf>
    <xf numFmtId="0" fontId="33" fillId="26" borderId="1">
      <alignment horizontal="right" vertical="center"/>
    </xf>
    <xf numFmtId="4" fontId="33" fillId="26" borderId="1">
      <alignment horizontal="right" vertical="center"/>
    </xf>
    <xf numFmtId="0" fontId="33" fillId="26" borderId="3">
      <alignment horizontal="right" vertical="center"/>
    </xf>
    <xf numFmtId="0" fontId="33" fillId="26" borderId="4">
      <alignment horizontal="right" vertical="center"/>
    </xf>
    <xf numFmtId="4" fontId="33" fillId="26" borderId="4">
      <alignment horizontal="right" vertical="center"/>
    </xf>
    <xf numFmtId="0" fontId="33" fillId="26" borderId="5">
      <alignment horizontal="right" vertical="center"/>
    </xf>
    <xf numFmtId="4" fontId="33" fillId="26" borderId="5">
      <alignment horizontal="right" vertical="center"/>
    </xf>
    <xf numFmtId="0" fontId="7" fillId="19"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5" borderId="0" applyNumberFormat="0" applyBorder="0" applyAlignment="0" applyProtection="0"/>
    <xf numFmtId="0" fontId="19" fillId="27" borderId="6" applyNumberFormat="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68" fillId="35"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9" fillId="27" borderId="7" applyNumberFormat="0" applyAlignment="0" applyProtection="0"/>
    <xf numFmtId="4" fontId="39" fillId="0" borderId="8" applyFill="0" applyBorder="0" applyProtection="0">
      <alignment horizontal="right" vertical="center"/>
    </xf>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53" fillId="28" borderId="7" applyNumberFormat="0" applyAlignment="0" applyProtection="0"/>
    <xf numFmtId="0" fontId="53" fillId="28" borderId="7" applyNumberFormat="0" applyAlignment="0" applyProtection="0"/>
    <xf numFmtId="0" fontId="9" fillId="27"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53" fillId="28"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53" fillId="28"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49" fontId="5" fillId="24" borderId="10">
      <alignment vertical="top" wrapText="1"/>
    </xf>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6" fontId="6"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174" fontId="5" fillId="0" borderId="0" applyFont="0" applyFill="0" applyBorder="0" applyAlignment="0" applyProtection="0"/>
    <xf numFmtId="166" fontId="50"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74" fontId="5" fillId="0" borderId="0" applyFont="0" applyFill="0" applyBorder="0" applyAlignment="0" applyProtection="0"/>
    <xf numFmtId="166" fontId="56" fillId="0" borderId="0" applyFont="0" applyFill="0" applyBorder="0" applyAlignment="0" applyProtection="0"/>
    <xf numFmtId="168" fontId="56"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74" fontId="5" fillId="0" borderId="0" applyFont="0" applyFill="0" applyBorder="0" applyAlignment="0" applyProtection="0"/>
    <xf numFmtId="168" fontId="56" fillId="0" borderId="0" applyFont="0" applyFill="0" applyBorder="0" applyAlignment="0" applyProtection="0"/>
    <xf numFmtId="168" fontId="5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7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2" fillId="0" borderId="0" applyFont="0" applyFill="0" applyBorder="0" applyAlignment="0" applyProtection="0"/>
    <xf numFmtId="166" fontId="54"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168" fontId="5" fillId="0" borderId="0" applyFont="0" applyFill="0" applyBorder="0" applyAlignment="0" applyProtection="0"/>
    <xf numFmtId="166" fontId="57" fillId="0" borderId="0" applyFont="0" applyFill="0" applyBorder="0" applyAlignment="0" applyProtection="0"/>
    <xf numFmtId="168" fontId="57" fillId="0" borderId="0" applyFont="0" applyFill="0" applyBorder="0" applyAlignment="0" applyProtection="0"/>
    <xf numFmtId="168" fontId="6" fillId="0" borderId="0" applyFont="0" applyFill="0" applyBorder="0" applyAlignment="0" applyProtection="0"/>
    <xf numFmtId="166" fontId="6" fillId="0" borderId="0" applyFont="0" applyFill="0" applyBorder="0" applyAlignment="0" applyProtection="0"/>
    <xf numFmtId="168" fontId="5"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40" fontId="46"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40" fontId="46"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33" fillId="0" borderId="0" applyNumberFormat="0">
      <alignment horizontal="right"/>
    </xf>
    <xf numFmtId="181" fontId="5" fillId="0" borderId="0" applyFont="0" applyFill="0" applyBorder="0" applyAlignment="0" applyProtection="0"/>
    <xf numFmtId="0" fontId="34" fillId="26" borderId="11">
      <alignment horizontal="left" vertical="center" wrapText="1" indent="2"/>
    </xf>
    <xf numFmtId="0" fontId="34" fillId="0" borderId="11">
      <alignment horizontal="left" vertical="center" wrapText="1" indent="2"/>
    </xf>
    <xf numFmtId="0" fontId="34" fillId="25" borderId="4">
      <alignment horizontal="left" vertical="center"/>
    </xf>
    <xf numFmtId="0" fontId="33" fillId="0" borderId="12">
      <alignment horizontal="left" vertical="top" wrapText="1"/>
    </xf>
    <xf numFmtId="3" fontId="35" fillId="0" borderId="10">
      <alignment horizontal="right" vertical="top"/>
    </xf>
    <xf numFmtId="0" fontId="16" fillId="9" borderId="7" applyNumberFormat="0" applyAlignment="0" applyProtection="0"/>
    <xf numFmtId="0" fontId="42" fillId="0" borderId="13"/>
    <xf numFmtId="0" fontId="22" fillId="30" borderId="1">
      <alignment horizontal="centerContinuous" vertical="top" wrapText="1"/>
    </xf>
    <xf numFmtId="0" fontId="36" fillId="0" borderId="0">
      <alignment vertical="top" wrapText="1"/>
    </xf>
    <xf numFmtId="0" fontId="20" fillId="0" borderId="14" applyNumberFormat="0" applyFill="0" applyAlignment="0" applyProtection="0"/>
    <xf numFmtId="0" fontId="11" fillId="0" borderId="0" applyNumberFormat="0" applyFill="0" applyBorder="0" applyAlignment="0" applyProtection="0"/>
    <xf numFmtId="0" fontId="43" fillId="0" borderId="0">
      <alignment vertical="top"/>
    </xf>
    <xf numFmtId="169" fontId="28"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7" fontId="5" fillId="0" borderId="0" applyFont="0" applyFill="0" applyBorder="0" applyAlignment="0" applyProtection="0"/>
    <xf numFmtId="169" fontId="5" fillId="0" borderId="0" applyFont="0" applyFill="0" applyBorder="0" applyAlignment="0" applyProtection="0"/>
    <xf numFmtId="169" fontId="50" fillId="0" borderId="0" applyFont="0" applyFill="0" applyBorder="0" applyAlignment="0" applyProtection="0"/>
    <xf numFmtId="169" fontId="5" fillId="0" borderId="0" applyFont="0" applyFill="0" applyBorder="0" applyAlignment="0" applyProtection="0"/>
    <xf numFmtId="169" fontId="56"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172"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7" fontId="5" fillId="0" borderId="0" applyFont="0" applyFill="0" applyBorder="0" applyAlignment="0" applyProtection="0"/>
    <xf numFmtId="169" fontId="50" fillId="0" borderId="0" applyFont="0" applyFill="0" applyBorder="0" applyAlignment="0" applyProtection="0"/>
    <xf numFmtId="169" fontId="5" fillId="0" borderId="0" applyFont="0" applyFill="0" applyBorder="0" applyAlignment="0" applyProtection="0"/>
    <xf numFmtId="169" fontId="56" fillId="0" borderId="0" applyFon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80" fontId="58" fillId="0" borderId="0" applyFont="0" applyBorder="0" applyProtection="0"/>
    <xf numFmtId="171"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2" fontId="50" fillId="0" borderId="0" applyFont="0" applyFill="0" applyBorder="0" applyAlignment="0" applyProtection="0"/>
    <xf numFmtId="179" fontId="69"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1" fontId="5" fillId="0" borderId="0" applyFont="0" applyFill="0" applyBorder="0" applyAlignment="0" applyProtection="0"/>
    <xf numFmtId="11" fontId="5" fillId="0" borderId="0" applyFont="0" applyFill="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70" fillId="3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179" fontId="71" fillId="0" borderId="0" applyNumberFormat="0" applyBorder="0" applyProtection="0">
      <alignment horizontal="center"/>
    </xf>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13" fillId="0" borderId="15"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59" fillId="0" borderId="16"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59" fillId="0" borderId="16"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179" fontId="71" fillId="0" borderId="0" applyNumberFormat="0" applyBorder="0" applyProtection="0">
      <alignment horizontal="center" textRotation="90"/>
    </xf>
    <xf numFmtId="0" fontId="37" fillId="0" borderId="0" applyNumberFormat="0" applyFill="0" applyBorder="0" applyAlignment="0" applyProtection="0"/>
    <xf numFmtId="0" fontId="4" fillId="0" borderId="0" applyNumberFormat="0" applyFill="0" applyBorder="0" applyAlignment="0" applyProtection="0">
      <alignment vertical="top"/>
      <protection locked="0"/>
    </xf>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12" borderId="7" applyNumberFormat="0" applyAlignment="0" applyProtection="0"/>
    <xf numFmtId="0" fontId="16" fillId="9" borderId="7" applyNumberFormat="0" applyAlignment="0" applyProtection="0"/>
    <xf numFmtId="0" fontId="16" fillId="9"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12"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12"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0" fontId="16" fillId="9" borderId="7" applyNumberFormat="0" applyAlignment="0" applyProtection="0"/>
    <xf numFmtId="4" fontId="34" fillId="0" borderId="0" applyBorder="0">
      <alignment horizontal="right" vertical="center"/>
    </xf>
    <xf numFmtId="0" fontId="34" fillId="0" borderId="1">
      <alignment horizontal="right" vertical="center"/>
    </xf>
    <xf numFmtId="4" fontId="34" fillId="0" borderId="1">
      <alignment horizontal="right" vertical="center"/>
    </xf>
    <xf numFmtId="0" fontId="34" fillId="0" borderId="2">
      <alignment horizontal="right" vertical="center"/>
    </xf>
    <xf numFmtId="1" fontId="44" fillId="25" borderId="0" applyBorder="0">
      <alignment horizontal="right" vertical="center"/>
    </xf>
    <xf numFmtId="0" fontId="5" fillId="31" borderId="1"/>
    <xf numFmtId="0" fontId="37" fillId="0" borderId="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17" fillId="0" borderId="21"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21" fillId="0" borderId="22"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21" fillId="0" borderId="22"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176" fontId="5" fillId="0" borderId="0" applyFont="0" applyFill="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30" fillId="12" borderId="0" applyNumberFormat="0" applyBorder="0" applyAlignment="0" applyProtection="0"/>
    <xf numFmtId="0" fontId="18" fillId="12" borderId="0" applyNumberFormat="0" applyBorder="0" applyAlignment="0" applyProtection="0"/>
    <xf numFmtId="0" fontId="30"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72" fillId="37"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5" fillId="0" borderId="0"/>
    <xf numFmtId="0" fontId="67" fillId="0" borderId="0"/>
    <xf numFmtId="0" fontId="6"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 fillId="0" borderId="0"/>
    <xf numFmtId="0" fontId="6" fillId="0" borderId="0"/>
    <xf numFmtId="164" fontId="63" fillId="0" borderId="0">
      <alignment vertical="center"/>
    </xf>
    <xf numFmtId="0" fontId="6" fillId="0" borderId="0"/>
    <xf numFmtId="0" fontId="6" fillId="0" borderId="0"/>
    <xf numFmtId="0" fontId="6" fillId="0" borderId="0"/>
    <xf numFmtId="0" fontId="6" fillId="0" borderId="0"/>
    <xf numFmtId="164" fontId="63" fillId="0" borderId="0">
      <alignment vertical="center"/>
    </xf>
    <xf numFmtId="164" fontId="63" fillId="0" borderId="0">
      <alignment vertical="center"/>
    </xf>
    <xf numFmtId="164" fontId="63"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3" fillId="0" borderId="0">
      <alignment vertical="center"/>
    </xf>
    <xf numFmtId="164" fontId="63" fillId="0" borderId="0">
      <alignment vertical="center"/>
    </xf>
    <xf numFmtId="164" fontId="63" fillId="0" borderId="0">
      <alignment vertical="center"/>
    </xf>
    <xf numFmtId="164"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 fillId="0" borderId="0"/>
    <xf numFmtId="164" fontId="63" fillId="0" borderId="0">
      <alignment vertical="center"/>
    </xf>
    <xf numFmtId="164" fontId="63" fillId="0" borderId="0">
      <alignment vertical="center"/>
    </xf>
    <xf numFmtId="164" fontId="63" fillId="0" borderId="0">
      <alignment vertical="center"/>
    </xf>
    <xf numFmtId="164" fontId="63" fillId="0" borderId="0">
      <alignment vertical="center"/>
    </xf>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174" fontId="63" fillId="0" borderId="0">
      <alignment vertical="center"/>
    </xf>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174" fontId="63" fillId="0" borderId="0">
      <alignment vertical="center"/>
    </xf>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5" fillId="0" borderId="0"/>
    <xf numFmtId="0" fontId="45" fillId="0" borderId="0"/>
    <xf numFmtId="0" fontId="5" fillId="0" borderId="0"/>
    <xf numFmtId="0" fontId="6" fillId="0" borderId="0"/>
    <xf numFmtId="0" fontId="5" fillId="0" borderId="0"/>
    <xf numFmtId="0" fontId="5" fillId="0" borderId="0">
      <alignment vertical="top"/>
    </xf>
    <xf numFmtId="0" fontId="5" fillId="0" borderId="0"/>
    <xf numFmtId="0" fontId="6" fillId="0" borderId="0"/>
    <xf numFmtId="0" fontId="5" fillId="0" borderId="0"/>
    <xf numFmtId="0" fontId="5" fillId="0" borderId="0"/>
    <xf numFmtId="0" fontId="6" fillId="0" borderId="0"/>
    <xf numFmtId="0" fontId="5" fillId="0" borderId="0"/>
    <xf numFmtId="0" fontId="5" fillId="0" borderId="0"/>
    <xf numFmtId="0" fontId="6" fillId="0" borderId="0"/>
    <xf numFmtId="0" fontId="67" fillId="0" borderId="0"/>
    <xf numFmtId="0" fontId="67"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7" fillId="0" borderId="0"/>
    <xf numFmtId="0" fontId="67" fillId="0" borderId="0"/>
    <xf numFmtId="0" fontId="67" fillId="0" borderId="0"/>
    <xf numFmtId="0" fontId="6" fillId="0" borderId="0"/>
    <xf numFmtId="0" fontId="5" fillId="0" borderId="0"/>
    <xf numFmtId="0" fontId="5" fillId="0" borderId="0"/>
    <xf numFmtId="0" fontId="6" fillId="0" borderId="0"/>
    <xf numFmtId="0" fontId="67" fillId="0" borderId="0"/>
    <xf numFmtId="0" fontId="67" fillId="0" borderId="0"/>
    <xf numFmtId="0" fontId="6" fillId="0" borderId="0"/>
    <xf numFmtId="0" fontId="67" fillId="0" borderId="0"/>
    <xf numFmtId="0" fontId="6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6" fillId="0" borderId="0"/>
    <xf numFmtId="0" fontId="5" fillId="0" borderId="0"/>
    <xf numFmtId="0" fontId="5" fillId="0" borderId="0"/>
    <xf numFmtId="0" fontId="6" fillId="0" borderId="0"/>
    <xf numFmtId="0" fontId="67" fillId="0" borderId="0"/>
    <xf numFmtId="0" fontId="6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alignment vertical="top"/>
    </xf>
    <xf numFmtId="179" fontId="73" fillId="0" borderId="0" applyNumberFormat="0" applyBorder="0" applyProtection="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46" fillId="0" borderId="0"/>
    <xf numFmtId="0" fontId="6" fillId="0" borderId="0"/>
    <xf numFmtId="0" fontId="67" fillId="0" borderId="0"/>
    <xf numFmtId="0" fontId="5" fillId="0" borderId="0"/>
    <xf numFmtId="0" fontId="67" fillId="0" borderId="0"/>
    <xf numFmtId="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46" fillId="0" borderId="0"/>
    <xf numFmtId="0" fontId="67" fillId="0" borderId="0"/>
    <xf numFmtId="0" fontId="67" fillId="0" borderId="0"/>
    <xf numFmtId="0" fontId="5" fillId="0" borderId="0"/>
    <xf numFmtId="0" fontId="67"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5" fillId="0" borderId="0"/>
    <xf numFmtId="0" fontId="67" fillId="0" borderId="0"/>
    <xf numFmtId="0" fontId="5" fillId="0" borderId="0"/>
    <xf numFmtId="0" fontId="47" fillId="0" borderId="0"/>
    <xf numFmtId="0" fontId="5" fillId="0" borderId="0"/>
    <xf numFmtId="182" fontId="63" fillId="0" borderId="0">
      <alignment vertical="center"/>
    </xf>
    <xf numFmtId="0" fontId="6" fillId="0" borderId="0"/>
    <xf numFmtId="0" fontId="47" fillId="0" borderId="0"/>
    <xf numFmtId="0" fontId="6" fillId="0" borderId="0"/>
    <xf numFmtId="0" fontId="5" fillId="0" borderId="0"/>
    <xf numFmtId="0" fontId="6" fillId="0" borderId="0"/>
    <xf numFmtId="0" fontId="5" fillId="0" borderId="0"/>
    <xf numFmtId="0" fontId="5" fillId="0" borderId="0"/>
    <xf numFmtId="0" fontId="5" fillId="0" borderId="0"/>
    <xf numFmtId="0" fontId="5" fillId="0" borderId="0"/>
    <xf numFmtId="0" fontId="4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5" fillId="0" borderId="0"/>
    <xf numFmtId="0" fontId="45" fillId="0" borderId="0"/>
    <xf numFmtId="0" fontId="55" fillId="0" borderId="0"/>
    <xf numFmtId="0" fontId="5" fillId="0" borderId="0"/>
    <xf numFmtId="0" fontId="45" fillId="0" borderId="0"/>
    <xf numFmtId="0" fontId="5" fillId="0" borderId="0"/>
    <xf numFmtId="0" fontId="5" fillId="0" borderId="0"/>
    <xf numFmtId="0" fontId="5" fillId="0" borderId="0"/>
    <xf numFmtId="0" fontId="5"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38"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5" fillId="0" borderId="0"/>
    <xf numFmtId="0" fontId="6" fillId="0" borderId="0"/>
    <xf numFmtId="0" fontId="5" fillId="0" borderId="0"/>
    <xf numFmtId="0" fontId="5" fillId="0" borderId="0"/>
    <xf numFmtId="0" fontId="5" fillId="0" borderId="0"/>
    <xf numFmtId="0" fontId="5" fillId="0" borderId="0"/>
    <xf numFmtId="0" fontId="55" fillId="0" borderId="0"/>
    <xf numFmtId="0" fontId="6" fillId="0" borderId="0"/>
    <xf numFmtId="0" fontId="4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5" fillId="0" borderId="0"/>
    <xf numFmtId="0" fontId="45" fillId="0" borderId="0"/>
    <xf numFmtId="0" fontId="55" fillId="0" borderId="0"/>
    <xf numFmtId="0" fontId="45" fillId="0" borderId="0"/>
    <xf numFmtId="0" fontId="55" fillId="0" borderId="0"/>
    <xf numFmtId="0" fontId="45" fillId="0" borderId="0"/>
    <xf numFmtId="0" fontId="55" fillId="0" borderId="0"/>
    <xf numFmtId="0" fontId="45" fillId="0" borderId="0"/>
    <xf numFmtId="179" fontId="74"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7" fillId="0" borderId="0"/>
    <xf numFmtId="0" fontId="67" fillId="0" borderId="0"/>
    <xf numFmtId="0" fontId="6" fillId="0" borderId="0"/>
    <xf numFmtId="0" fontId="5" fillId="0" borderId="0"/>
    <xf numFmtId="0" fontId="6" fillId="0" borderId="0"/>
    <xf numFmtId="0" fontId="67" fillId="0" borderId="0"/>
    <xf numFmtId="0" fontId="67" fillId="0" borderId="0"/>
    <xf numFmtId="0" fontId="5"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5" fillId="0" borderId="0"/>
    <xf numFmtId="0" fontId="5" fillId="0" borderId="0"/>
    <xf numFmtId="0" fontId="67" fillId="0" borderId="0"/>
    <xf numFmtId="0" fontId="67" fillId="0" borderId="0"/>
    <xf numFmtId="0" fontId="67" fillId="0" borderId="0"/>
    <xf numFmtId="0" fontId="5"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6" fillId="0" borderId="0"/>
    <xf numFmtId="0" fontId="6"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5" fillId="0" borderId="0" applyNumberFormat="0" applyFont="0" applyFill="0" applyBorder="0" applyAlignment="0" applyProtection="0"/>
    <xf numFmtId="0" fontId="5"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5" fillId="0" borderId="0"/>
    <xf numFmtId="0" fontId="50" fillId="0" borderId="0"/>
    <xf numFmtId="0" fontId="5"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7"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47"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67" fillId="0" borderId="0"/>
    <xf numFmtId="0" fontId="5" fillId="0" borderId="0"/>
    <xf numFmtId="0" fontId="67" fillId="0" borderId="0"/>
    <xf numFmtId="0" fontId="67" fillId="0" borderId="0"/>
    <xf numFmtId="0" fontId="5" fillId="0" borderId="0"/>
    <xf numFmtId="0" fontId="67" fillId="0" borderId="0"/>
    <xf numFmtId="0" fontId="67" fillId="0" borderId="0"/>
    <xf numFmtId="0" fontId="5" fillId="0" borderId="0"/>
    <xf numFmtId="0" fontId="67" fillId="0" borderId="0"/>
    <xf numFmtId="0" fontId="67" fillId="0" borderId="0"/>
    <xf numFmtId="0" fontId="5" fillId="0" borderId="0"/>
    <xf numFmtId="0" fontId="5" fillId="0" borderId="0"/>
    <xf numFmtId="0" fontId="6" fillId="0" borderId="0"/>
    <xf numFmtId="0" fontId="6" fillId="0" borderId="0"/>
    <xf numFmtId="0" fontId="5" fillId="0" borderId="0"/>
    <xf numFmtId="0" fontId="67"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7" fillId="0" borderId="0"/>
    <xf numFmtId="0" fontId="67" fillId="0" borderId="0"/>
    <xf numFmtId="0" fontId="5" fillId="0" borderId="0"/>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7" fillId="0" borderId="0"/>
    <xf numFmtId="4" fontId="34" fillId="0" borderId="1" applyFill="0" applyBorder="0" applyProtection="0">
      <alignment horizontal="right" vertical="center"/>
    </xf>
    <xf numFmtId="4" fontId="34" fillId="0" borderId="1" applyFill="0" applyBorder="0" applyProtection="0">
      <alignment horizontal="right" vertical="center"/>
    </xf>
    <xf numFmtId="4" fontId="34" fillId="0" borderId="0" applyFill="0" applyBorder="0" applyProtection="0">
      <alignment horizontal="right" vertical="center"/>
    </xf>
    <xf numFmtId="0" fontId="39" fillId="0" borderId="0" applyNumberFormat="0" applyFill="0" applyBorder="0" applyProtection="0">
      <alignment horizontal="left" vertical="center"/>
    </xf>
    <xf numFmtId="0" fontId="34" fillId="0" borderId="1" applyNumberFormat="0" applyFill="0" applyAlignment="0" applyProtection="0"/>
    <xf numFmtId="0" fontId="5" fillId="32" borderId="0" applyNumberFormat="0" applyFont="0" applyBorder="0" applyAlignment="0" applyProtection="0"/>
    <xf numFmtId="4" fontId="5" fillId="32" borderId="0" applyNumberFormat="0" applyFont="0" applyBorder="0" applyAlignment="0" applyProtection="0"/>
    <xf numFmtId="0" fontId="64" fillId="0" borderId="0"/>
    <xf numFmtId="0" fontId="29" fillId="0" borderId="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6"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175" fontId="40" fillId="0" borderId="0">
      <alignment horizontal="right"/>
    </xf>
    <xf numFmtId="170" fontId="28"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0" fillId="0" borderId="0" applyFont="0" applyFill="0" applyBorder="0" applyAlignment="0" applyProtection="0"/>
    <xf numFmtId="170" fontId="5" fillId="0" borderId="0" applyFont="0" applyFill="0" applyBorder="0" applyAlignment="0" applyProtection="0"/>
    <xf numFmtId="170" fontId="56"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8" borderId="6" applyNumberFormat="0" applyAlignment="0" applyProtection="0"/>
    <xf numFmtId="0" fontId="19" fillId="28" borderId="6" applyNumberFormat="0" applyAlignment="0" applyProtection="0"/>
    <xf numFmtId="0" fontId="19" fillId="27"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8"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178" fontId="34" fillId="33" borderId="1" applyNumberFormat="0" applyFont="0" applyBorder="0" applyAlignment="0" applyProtection="0">
      <alignment horizontal="right" vertical="center"/>
    </xf>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4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65" fillId="0" borderId="0"/>
    <xf numFmtId="0" fontId="65"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3" fillId="0" borderId="0"/>
    <xf numFmtId="9" fontId="3" fillId="0" borderId="0" applyFont="0" applyFill="0" applyBorder="0" applyAlignment="0" applyProtection="0"/>
    <xf numFmtId="9" fontId="6" fillId="0" borderId="0" applyFont="0" applyFill="0" applyBorder="0" applyAlignment="0" applyProtection="0"/>
    <xf numFmtId="166" fontId="5" fillId="0" borderId="0" applyFont="0" applyFill="0" applyBorder="0" applyAlignment="0" applyProtection="0"/>
    <xf numFmtId="0" fontId="76" fillId="40" borderId="25" applyNumberFormat="0" applyAlignment="0" applyProtection="0"/>
    <xf numFmtId="0" fontId="77" fillId="41" borderId="25" applyNumberFormat="0" applyAlignment="0" applyProtection="0"/>
    <xf numFmtId="0" fontId="5" fillId="0" borderId="0"/>
    <xf numFmtId="168" fontId="3" fillId="0" borderId="0" applyFont="0" applyFill="0" applyBorder="0" applyAlignment="0" applyProtection="0"/>
    <xf numFmtId="0" fontId="76" fillId="40" borderId="25" applyNumberFormat="0" applyAlignment="0" applyProtection="0"/>
    <xf numFmtId="168" fontId="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3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168" fontId="6" fillId="0" borderId="0" applyFont="0" applyFill="0" applyBorder="0" applyAlignment="0" applyProtection="0"/>
    <xf numFmtId="0" fontId="5" fillId="0" borderId="0"/>
    <xf numFmtId="168" fontId="6" fillId="0" borderId="0" applyFont="0" applyFill="0" applyBorder="0" applyAlignment="0" applyProtection="0"/>
    <xf numFmtId="0" fontId="5" fillId="0" borderId="0"/>
    <xf numFmtId="0" fontId="5" fillId="0" borderId="0"/>
    <xf numFmtId="0" fontId="5" fillId="0" borderId="0"/>
    <xf numFmtId="0" fontId="5" fillId="0" borderId="0"/>
    <xf numFmtId="168"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0" fontId="5" fillId="0" borderId="0"/>
    <xf numFmtId="0" fontId="5" fillId="0" borderId="0"/>
    <xf numFmtId="0" fontId="5" fillId="0" borderId="0"/>
    <xf numFmtId="0" fontId="5" fillId="0" borderId="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0" fontId="5" fillId="0" borderId="0"/>
    <xf numFmtId="168" fontId="5" fillId="0" borderId="0" applyFont="0" applyFill="0" applyBorder="0" applyAlignment="0" applyProtection="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0" fontId="6" fillId="0" borderId="0" applyFont="0" applyBorder="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0" fontId="19" fillId="27" borderId="6" applyNumberFormat="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70" fontId="5" fillId="0" borderId="0" applyFont="0" applyFill="0" applyBorder="0" applyAlignment="0" applyProtection="0"/>
    <xf numFmtId="184" fontId="103" fillId="0" borderId="0" applyFill="0" applyBorder="0" applyProtection="0">
      <alignment horizontal="right"/>
    </xf>
    <xf numFmtId="0" fontId="5" fillId="7" borderId="23" applyNumberFormat="0" applyFont="0" applyAlignment="0" applyProtection="0"/>
    <xf numFmtId="0" fontId="5" fillId="7" borderId="23" applyNumberFormat="0" applyFont="0" applyAlignment="0" applyProtection="0"/>
    <xf numFmtId="0" fontId="5" fillId="0" borderId="0"/>
    <xf numFmtId="0" fontId="2"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45" fillId="0" borderId="0"/>
    <xf numFmtId="0" fontId="5" fillId="0" borderId="0"/>
    <xf numFmtId="0" fontId="38" fillId="0" borderId="0"/>
    <xf numFmtId="0" fontId="38" fillId="0" borderId="0"/>
    <xf numFmtId="0" fontId="38" fillId="0" borderId="0"/>
    <xf numFmtId="0" fontId="38" fillId="0" borderId="0"/>
    <xf numFmtId="0" fontId="38" fillId="0" borderId="0"/>
    <xf numFmtId="0" fontId="102" fillId="0" borderId="0"/>
    <xf numFmtId="0" fontId="102" fillId="0" borderId="0"/>
    <xf numFmtId="0" fontId="38" fillId="0" borderId="0"/>
    <xf numFmtId="0" fontId="38" fillId="0" borderId="0"/>
    <xf numFmtId="0" fontId="2" fillId="0" borderId="0"/>
    <xf numFmtId="0" fontId="6" fillId="0" borderId="0"/>
    <xf numFmtId="0" fontId="2" fillId="0" borderId="0"/>
    <xf numFmtId="0" fontId="45" fillId="0" borderId="0"/>
    <xf numFmtId="0" fontId="45" fillId="0" borderId="0"/>
    <xf numFmtId="0" fontId="45" fillId="0" borderId="0"/>
    <xf numFmtId="0" fontId="5" fillId="0" borderId="0"/>
    <xf numFmtId="0" fontId="5" fillId="0" borderId="0"/>
    <xf numFmtId="0" fontId="5" fillId="0" borderId="0"/>
    <xf numFmtId="0" fontId="46" fillId="0" borderId="0"/>
    <xf numFmtId="0" fontId="101" fillId="0" borderId="0"/>
    <xf numFmtId="0" fontId="101" fillId="0" borderId="0"/>
    <xf numFmtId="0" fontId="101" fillId="0" borderId="0"/>
    <xf numFmtId="0" fontId="2" fillId="0" borderId="0"/>
    <xf numFmtId="0" fontId="5" fillId="0" borderId="0"/>
    <xf numFmtId="0" fontId="6" fillId="0" borderId="0"/>
    <xf numFmtId="0" fontId="6" fillId="0" borderId="0"/>
    <xf numFmtId="0" fontId="5" fillId="0" borderId="0">
      <alignment vertical="top"/>
    </xf>
    <xf numFmtId="0" fontId="6" fillId="0" borderId="0"/>
    <xf numFmtId="0" fontId="88" fillId="0" borderId="0"/>
    <xf numFmtId="0" fontId="45" fillId="0" borderId="0"/>
    <xf numFmtId="0" fontId="6" fillId="0" borderId="0"/>
    <xf numFmtId="0" fontId="2" fillId="0" borderId="0"/>
    <xf numFmtId="0" fontId="5"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2" fillId="0" borderId="0"/>
    <xf numFmtId="0" fontId="5" fillId="0" borderId="0"/>
    <xf numFmtId="0" fontId="88" fillId="0" borderId="0"/>
    <xf numFmtId="0" fontId="6" fillId="0" borderId="0"/>
    <xf numFmtId="0" fontId="2"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72" fillId="37"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18" fillId="12" borderId="0" applyNumberFormat="0" applyBorder="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7" fillId="0" borderId="21" applyNumberFormat="0" applyFill="0" applyAlignment="0" applyProtection="0"/>
    <xf numFmtId="0" fontId="16" fillId="9" borderId="7" applyNumberFormat="0" applyAlignment="0" applyProtection="0"/>
    <xf numFmtId="0" fontId="100" fillId="12" borderId="25" applyNumberFormat="0" applyAlignment="0" applyProtection="0"/>
    <xf numFmtId="0" fontId="100" fillId="40" borderId="25" applyNumberFormat="0" applyAlignment="0" applyProtection="0"/>
    <xf numFmtId="0" fontId="16" fillId="9" borderId="7" applyNumberFormat="0" applyAlignment="0" applyProtection="0"/>
    <xf numFmtId="0" fontId="99"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5" fillId="0" borderId="19"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4" fillId="0" borderId="17"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3" fillId="0" borderId="15" applyNumberFormat="0" applyFill="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98" fillId="36" borderId="0" applyNumberFormat="0" applyBorder="0" applyAlignment="0" applyProtection="0"/>
    <xf numFmtId="0" fontId="97" fillId="36" borderId="0" applyNumberFormat="0" applyBorder="0" applyAlignment="0" applyProtection="0"/>
    <xf numFmtId="0" fontId="12" fillId="6" borderId="0" applyNumberFormat="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69"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65"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0" fillId="29" borderId="9" applyNumberFormat="0" applyAlignment="0" applyProtection="0"/>
    <xf numFmtId="0" fontId="10" fillId="29" borderId="9" applyNumberFormat="0" applyAlignment="0" applyProtection="0"/>
    <xf numFmtId="0" fontId="10" fillId="29" borderId="9" applyNumberFormat="0" applyAlignment="0" applyProtection="0"/>
    <xf numFmtId="0" fontId="9" fillId="27" borderId="7" applyNumberFormat="0" applyAlignment="0" applyProtection="0"/>
    <xf numFmtId="0" fontId="9" fillId="27" borderId="7" applyNumberFormat="0" applyAlignment="0" applyProtection="0"/>
    <xf numFmtId="0" fontId="9" fillId="27" borderId="7" applyNumberFormat="0" applyAlignment="0" applyProtection="0"/>
    <xf numFmtId="0" fontId="53" fillId="28" borderId="7" applyNumberFormat="0" applyAlignment="0" applyProtection="0"/>
    <xf numFmtId="0" fontId="9" fillId="27" borderId="7" applyNumberFormat="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9" fontId="2" fillId="0" borderId="0" applyFont="0" applyFill="0" applyBorder="0" applyAlignment="0" applyProtection="0"/>
    <xf numFmtId="168" fontId="5" fillId="0" borderId="0" applyFont="0" applyFill="0" applyBorder="0" applyAlignment="0" applyProtection="0"/>
    <xf numFmtId="0" fontId="5" fillId="0" borderId="0"/>
    <xf numFmtId="0" fontId="5" fillId="0" borderId="0"/>
    <xf numFmtId="168" fontId="2" fillId="0" borderId="0" applyFont="0" applyFill="0" applyBorder="0" applyAlignment="0" applyProtection="0"/>
    <xf numFmtId="0" fontId="5" fillId="0" borderId="0"/>
    <xf numFmtId="168" fontId="2" fillId="0" borderId="0" applyFont="0" applyFill="0" applyBorder="0" applyAlignment="0" applyProtection="0"/>
    <xf numFmtId="0" fontId="2" fillId="0" borderId="0"/>
    <xf numFmtId="0" fontId="78" fillId="0" borderId="0" applyNumberFormat="0" applyFill="0" applyBorder="0" applyAlignment="0" applyProtection="0"/>
    <xf numFmtId="0" fontId="79" fillId="0" borderId="26" applyNumberFormat="0" applyFill="0" applyAlignment="0" applyProtection="0"/>
    <xf numFmtId="0" fontId="80" fillId="0" borderId="27" applyNumberFormat="0" applyFill="0" applyAlignment="0" applyProtection="0"/>
    <xf numFmtId="0" fontId="81" fillId="0" borderId="28" applyNumberFormat="0" applyFill="0" applyAlignment="0" applyProtection="0"/>
    <xf numFmtId="0" fontId="81" fillId="0" borderId="0" applyNumberFormat="0" applyFill="0" applyBorder="0" applyAlignment="0" applyProtection="0"/>
    <xf numFmtId="0" fontId="76" fillId="40" borderId="25" applyNumberFormat="0" applyAlignment="0" applyProtection="0"/>
    <xf numFmtId="0" fontId="82" fillId="41" borderId="29" applyNumberFormat="0" applyAlignment="0" applyProtection="0"/>
    <xf numFmtId="0" fontId="83" fillId="0" borderId="30" applyNumberFormat="0" applyFill="0" applyAlignment="0" applyProtection="0"/>
    <xf numFmtId="0" fontId="84" fillId="42" borderId="31" applyNumberFormat="0" applyAlignment="0" applyProtection="0"/>
    <xf numFmtId="0" fontId="85" fillId="0" borderId="0" applyNumberFormat="0" applyFill="0" applyBorder="0" applyAlignment="0" applyProtection="0"/>
    <xf numFmtId="0" fontId="2" fillId="43" borderId="32" applyNumberFormat="0" applyFont="0" applyAlignment="0" applyProtection="0"/>
    <xf numFmtId="0" fontId="86" fillId="0" borderId="0" applyNumberFormat="0" applyFill="0" applyBorder="0" applyAlignment="0" applyProtection="0"/>
    <xf numFmtId="0" fontId="75" fillId="0" borderId="33" applyNumberFormat="0" applyFill="0" applyAlignment="0" applyProtection="0"/>
    <xf numFmtId="0" fontId="87"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87" fillId="47" borderId="0" applyNumberFormat="0" applyBorder="0" applyAlignment="0" applyProtection="0"/>
    <xf numFmtId="0" fontId="87" fillId="48" borderId="0" applyNumberFormat="0" applyBorder="0" applyAlignment="0" applyProtection="0"/>
    <xf numFmtId="0" fontId="2" fillId="49" borderId="0" applyNumberFormat="0" applyBorder="0" applyAlignment="0" applyProtection="0"/>
    <xf numFmtId="0" fontId="2" fillId="50" borderId="0" applyNumberFormat="0" applyBorder="0" applyAlignment="0" applyProtection="0"/>
    <xf numFmtId="0" fontId="87" fillId="51" borderId="0" applyNumberFormat="0" applyBorder="0" applyAlignment="0" applyProtection="0"/>
    <xf numFmtId="0" fontId="87"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87" fillId="55" borderId="0" applyNumberFormat="0" applyBorder="0" applyAlignment="0" applyProtection="0"/>
    <xf numFmtId="0" fontId="87" fillId="56"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87" fillId="59" borderId="0" applyNumberFormat="0" applyBorder="0" applyAlignment="0" applyProtection="0"/>
    <xf numFmtId="0" fontId="87" fillId="60" borderId="0" applyNumberFormat="0" applyBorder="0" applyAlignment="0" applyProtection="0"/>
    <xf numFmtId="0" fontId="2" fillId="61" borderId="0" applyNumberFormat="0" applyBorder="0" applyAlignment="0" applyProtection="0"/>
    <xf numFmtId="0" fontId="2" fillId="62" borderId="0" applyNumberFormat="0" applyBorder="0" applyAlignment="0" applyProtection="0"/>
    <xf numFmtId="0" fontId="87" fillId="63" borderId="0" applyNumberFormat="0" applyBorder="0" applyAlignment="0" applyProtection="0"/>
    <xf numFmtId="0" fontId="87" fillId="64" borderId="0" applyNumberFormat="0" applyBorder="0" applyAlignment="0" applyProtection="0"/>
    <xf numFmtId="0" fontId="2" fillId="34" borderId="0" applyNumberFormat="0" applyBorder="0" applyAlignment="0" applyProtection="0"/>
    <xf numFmtId="0" fontId="2" fillId="65" borderId="0" applyNumberFormat="0" applyBorder="0" applyAlignment="0" applyProtection="0"/>
    <xf numFmtId="0" fontId="87" fillId="66" borderId="0" applyNumberFormat="0" applyBorder="0" applyAlignment="0" applyProtection="0"/>
    <xf numFmtId="9" fontId="2" fillId="0" borderId="0" applyFont="0" applyFill="0" applyBorder="0" applyAlignment="0" applyProtection="0"/>
    <xf numFmtId="0" fontId="2" fillId="45" borderId="0" applyNumberFormat="0" applyBorder="0" applyAlignment="0" applyProtection="0"/>
    <xf numFmtId="0" fontId="2" fillId="49" borderId="0" applyNumberFormat="0" applyBorder="0" applyAlignment="0" applyProtection="0"/>
    <xf numFmtId="0" fontId="2" fillId="53" borderId="0" applyNumberFormat="0" applyBorder="0" applyAlignment="0" applyProtection="0"/>
    <xf numFmtId="0" fontId="2" fillId="57" borderId="0" applyNumberFormat="0" applyBorder="0" applyAlignment="0" applyProtection="0"/>
    <xf numFmtId="0" fontId="2" fillId="54" borderId="0" applyNumberFormat="0" applyBorder="0" applyAlignment="0" applyProtection="0"/>
    <xf numFmtId="0" fontId="87" fillId="55" borderId="0" applyNumberFormat="0" applyBorder="0" applyAlignment="0" applyProtection="0"/>
    <xf numFmtId="0" fontId="87" fillId="59" borderId="0" applyNumberFormat="0" applyBorder="0" applyAlignment="0" applyProtection="0"/>
    <xf numFmtId="0" fontId="87" fillId="66" borderId="0" applyNumberFormat="0" applyBorder="0" applyAlignment="0" applyProtection="0"/>
    <xf numFmtId="166" fontId="6" fillId="0" borderId="0" applyFont="0" applyFill="0" applyBorder="0" applyAlignment="0" applyProtection="0"/>
    <xf numFmtId="166" fontId="5" fillId="0" borderId="0" applyFont="0" applyFill="0" applyBorder="0" applyAlignment="0" applyProtection="0"/>
    <xf numFmtId="168" fontId="6" fillId="0" borderId="0" applyFont="0" applyFill="0" applyBorder="0" applyAlignment="0" applyProtection="0"/>
    <xf numFmtId="168" fontId="2"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8" fontId="2" fillId="0" borderId="0" applyFont="0" applyFill="0" applyBorder="0" applyAlignment="0" applyProtection="0"/>
    <xf numFmtId="166" fontId="5" fillId="0" borderId="0" applyFont="0" applyFill="0" applyBorder="0" applyAlignment="0" applyProtection="0"/>
    <xf numFmtId="165" fontId="5" fillId="0" borderId="0" applyFont="0" applyFill="0" applyBorder="0" applyAlignment="0" applyProtection="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2" fillId="0" borderId="0"/>
    <xf numFmtId="0" fontId="6" fillId="0" borderId="0"/>
    <xf numFmtId="0" fontId="2" fillId="0" borderId="0"/>
    <xf numFmtId="0" fontId="88" fillId="0" borderId="0"/>
    <xf numFmtId="0" fontId="5" fillId="0" borderId="0"/>
    <xf numFmtId="0" fontId="5" fillId="0" borderId="0"/>
    <xf numFmtId="0" fontId="5" fillId="0" borderId="0"/>
    <xf numFmtId="0" fontId="2" fillId="43" borderId="32"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89" fillId="0" borderId="0" applyNumberFormat="0" applyFill="0" applyBorder="0" applyAlignment="0" applyProtection="0"/>
    <xf numFmtId="0" fontId="20" fillId="0" borderId="14" applyNumberFormat="0" applyFill="0" applyAlignment="0" applyProtection="0"/>
    <xf numFmtId="0" fontId="21"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76" fillId="40" borderId="25" applyNumberFormat="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34" borderId="0" applyNumberFormat="0" applyBorder="0" applyAlignment="0" applyProtection="0"/>
    <xf numFmtId="0" fontId="1" fillId="65"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2"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1"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5"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1"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10" borderId="0" applyNumberFormat="0" applyBorder="0" applyAlignment="0" applyProtection="0"/>
    <xf numFmtId="0" fontId="6" fillId="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6" fillId="7" borderId="0" applyNumberFormat="0" applyBorder="0" applyAlignment="0" applyProtection="0"/>
    <xf numFmtId="0" fontId="6" fillId="13" borderId="0" applyNumberFormat="0" applyBorder="0" applyAlignment="0" applyProtection="0"/>
    <xf numFmtId="0" fontId="7" fillId="10"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5" borderId="0" applyNumberFormat="0" applyBorder="0" applyAlignment="0" applyProtection="0"/>
    <xf numFmtId="0" fontId="7" fillId="13" borderId="0" applyNumberFormat="0" applyBorder="0" applyAlignment="0" applyProtection="0"/>
    <xf numFmtId="0" fontId="7" fillId="11"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10" borderId="0" applyNumberFormat="0" applyBorder="0" applyAlignment="0" applyProtection="0"/>
    <xf numFmtId="0" fontId="7" fillId="17" borderId="0" applyNumberFormat="0" applyBorder="0" applyAlignment="0" applyProtection="0"/>
    <xf numFmtId="0" fontId="7" fillId="5"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19" borderId="0" applyNumberFormat="0" applyBorder="0" applyAlignment="0" applyProtection="0"/>
    <xf numFmtId="0" fontId="7" fillId="15" borderId="0" applyNumberFormat="0" applyBorder="0" applyAlignment="0" applyProtection="0"/>
    <xf numFmtId="0" fontId="7" fillId="21" borderId="0" applyNumberFormat="0" applyBorder="0" applyAlignment="0" applyProtection="0"/>
    <xf numFmtId="0" fontId="7" fillId="13"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21" borderId="0" applyNumberFormat="0" applyBorder="0" applyAlignment="0" applyProtection="0"/>
    <xf numFmtId="0" fontId="7" fillId="15" borderId="0" applyNumberFormat="0" applyBorder="0" applyAlignment="0" applyProtection="0"/>
    <xf numFmtId="0" fontId="8" fillId="8" borderId="0" applyNumberFormat="0" applyBorder="0" applyAlignment="0" applyProtection="0"/>
    <xf numFmtId="0" fontId="8" fillId="4" borderId="0" applyNumberFormat="0" applyBorder="0" applyAlignment="0" applyProtection="0"/>
    <xf numFmtId="0" fontId="53" fillId="28" borderId="7" applyNumberFormat="0" applyAlignment="0" applyProtection="0"/>
    <xf numFmtId="0" fontId="9" fillId="27" borderId="7" applyNumberFormat="0" applyAlignment="0" applyProtection="0"/>
    <xf numFmtId="0" fontId="10" fillId="29" borderId="9" applyNumberFormat="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6"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6" fillId="0" borderId="0" applyFont="0" applyFill="0" applyBorder="0" applyAlignment="0" applyProtection="0"/>
    <xf numFmtId="174"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4"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43" fontId="104"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43" fontId="104"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104" fillId="0" borderId="0" applyFont="0" applyFill="0" applyBorder="0" applyAlignment="0" applyProtection="0"/>
    <xf numFmtId="168" fontId="5" fillId="0" borderId="0" applyFont="0" applyFill="0" applyBorder="0" applyAlignment="0" applyProtection="0"/>
    <xf numFmtId="168" fontId="104"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7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186" fontId="104" fillId="0" borderId="0" applyFont="0" applyFill="0" applyBorder="0" applyAlignment="0" applyProtection="0"/>
    <xf numFmtId="171" fontId="5" fillId="0" borderId="0" applyFont="0" applyFill="0" applyBorder="0" applyAlignment="0" applyProtection="0"/>
    <xf numFmtId="185" fontId="5" fillId="0" borderId="0" applyFont="0" applyFill="0" applyBorder="0" applyAlignment="0" applyProtection="0"/>
    <xf numFmtId="172" fontId="5" fillId="0" borderId="0" applyFont="0" applyFill="0" applyBorder="0" applyAlignment="0" applyProtection="0"/>
    <xf numFmtId="173" fontId="5" fillId="0" borderId="0" applyFont="0" applyFill="0" applyBorder="0" applyAlignment="0" applyProtection="0"/>
    <xf numFmtId="172" fontId="5" fillId="0" borderId="0" applyFont="0" applyFill="0" applyBorder="0" applyAlignment="0" applyProtection="0"/>
    <xf numFmtId="185"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85"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69"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69"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86" fontId="104"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2" fontId="5" fillId="0" borderId="0" applyFont="0" applyFill="0" applyBorder="0" applyAlignment="0" applyProtection="0"/>
    <xf numFmtId="186" fontId="104"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71" fontId="5" fillId="0" borderId="0" applyFont="0" applyFill="0" applyBorder="0" applyAlignment="0" applyProtection="0"/>
    <xf numFmtId="0" fontId="11" fillId="0" borderId="0" applyNumberFormat="0" applyFill="0" applyBorder="0" applyAlignment="0" applyProtection="0"/>
    <xf numFmtId="11" fontId="5" fillId="0" borderId="0" applyFont="0" applyFill="0" applyBorder="0" applyAlignment="0" applyProtection="0"/>
    <xf numFmtId="11" fontId="5" fillId="0" borderId="0" applyFont="0" applyFill="0" applyBorder="0" applyAlignment="0" applyProtection="0"/>
    <xf numFmtId="11" fontId="5" fillId="0" borderId="0" applyFont="0" applyFill="0" applyBorder="0" applyAlignment="0" applyProtection="0"/>
    <xf numFmtId="11" fontId="104" fillId="0" borderId="0" applyFont="0" applyFill="0" applyBorder="0" applyAlignment="0" applyProtection="0"/>
    <xf numFmtId="11" fontId="104" fillId="0" borderId="0" applyFont="0" applyFill="0" applyBorder="0" applyAlignment="0" applyProtection="0"/>
    <xf numFmtId="0" fontId="12" fillId="10"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10" borderId="0" applyNumberFormat="0" applyBorder="0" applyAlignment="0" applyProtection="0"/>
    <xf numFmtId="0" fontId="97" fillId="36" borderId="0" applyNumberFormat="0" applyBorder="0" applyAlignment="0" applyProtection="0"/>
    <xf numFmtId="0" fontId="12" fillId="10" borderId="0" applyNumberFormat="0" applyBorder="0" applyAlignment="0" applyProtection="0"/>
    <xf numFmtId="0" fontId="12" fillId="6" borderId="0" applyNumberFormat="0" applyBorder="0" applyAlignment="0" applyProtection="0"/>
    <xf numFmtId="0" fontId="59" fillId="0" borderId="16" applyNumberFormat="0" applyFill="0" applyAlignment="0" applyProtection="0"/>
    <xf numFmtId="0" fontId="13" fillId="0" borderId="15" applyNumberFormat="0" applyFill="0" applyAlignment="0" applyProtection="0"/>
    <xf numFmtId="0" fontId="60" fillId="0" borderId="18" applyNumberFormat="0" applyFill="0" applyAlignment="0" applyProtection="0"/>
    <xf numFmtId="0" fontId="14" fillId="0" borderId="17" applyNumberFormat="0" applyFill="0" applyAlignment="0" applyProtection="0"/>
    <xf numFmtId="0" fontId="61" fillId="0" borderId="20" applyNumberFormat="0" applyFill="0" applyAlignment="0" applyProtection="0"/>
    <xf numFmtId="0" fontId="15" fillId="0" borderId="19" applyNumberFormat="0" applyFill="0" applyAlignment="0" applyProtection="0"/>
    <xf numFmtId="0" fontId="61" fillId="0" borderId="0" applyNumberFormat="0" applyFill="0" applyBorder="0" applyAlignment="0" applyProtection="0"/>
    <xf numFmtId="0" fontId="15" fillId="0" borderId="0" applyNumberFormat="0" applyFill="0" applyBorder="0" applyAlignment="0" applyProtection="0"/>
    <xf numFmtId="0" fontId="4" fillId="0" borderId="0" applyNumberFormat="0" applyFill="0" applyBorder="0" applyAlignment="0" applyProtection="0">
      <alignment vertical="top"/>
      <protection locked="0"/>
    </xf>
    <xf numFmtId="0" fontId="16" fillId="12" borderId="7" applyNumberFormat="0" applyAlignment="0" applyProtection="0"/>
    <xf numFmtId="0" fontId="16" fillId="9" borderId="7" applyNumberFormat="0" applyAlignment="0" applyProtection="0"/>
    <xf numFmtId="0" fontId="16" fillId="12" borderId="7" applyNumberFormat="0" applyAlignment="0" applyProtection="0"/>
    <xf numFmtId="0" fontId="16" fillId="9" borderId="7" applyNumberFormat="0" applyAlignment="0" applyProtection="0"/>
    <xf numFmtId="0" fontId="100" fillId="40" borderId="25" applyNumberFormat="0" applyAlignment="0" applyProtection="0"/>
    <xf numFmtId="0" fontId="16" fillId="12" borderId="7" applyNumberFormat="0" applyAlignment="0" applyProtection="0"/>
    <xf numFmtId="0" fontId="16" fillId="9" borderId="7" applyNumberFormat="0" applyAlignment="0" applyProtection="0"/>
    <xf numFmtId="0" fontId="21" fillId="0" borderId="22" applyNumberFormat="0" applyFill="0" applyAlignment="0" applyProtection="0"/>
    <xf numFmtId="0" fontId="17" fillId="0" borderId="21" applyNumberFormat="0" applyFill="0" applyAlignment="0" applyProtection="0"/>
    <xf numFmtId="0" fontId="62" fillId="12" borderId="0" applyNumberFormat="0" applyBorder="0" applyAlignment="0" applyProtection="0"/>
    <xf numFmtId="0" fontId="105" fillId="37"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62" fillId="12" borderId="0" applyNumberFormat="0" applyBorder="0" applyAlignment="0" applyProtection="0"/>
    <xf numFmtId="0" fontId="30" fillId="1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4" fontId="63" fillId="0" borderId="0">
      <alignment vertical="center"/>
    </xf>
    <xf numFmtId="164" fontId="63" fillId="0" borderId="0">
      <alignment vertical="center"/>
    </xf>
    <xf numFmtId="164"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164" fontId="63" fillId="0" borderId="0">
      <alignment vertical="center"/>
    </xf>
    <xf numFmtId="164" fontId="63" fillId="0" borderId="0">
      <alignment vertical="center"/>
    </xf>
    <xf numFmtId="164" fontId="63" fillId="0" borderId="0">
      <alignment vertical="center"/>
    </xf>
    <xf numFmtId="164" fontId="63" fillId="0" borderId="0">
      <alignment vertical="center"/>
    </xf>
    <xf numFmtId="0" fontId="6" fillId="0" borderId="0"/>
    <xf numFmtId="174" fontId="63"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5" fillId="0" borderId="0"/>
    <xf numFmtId="0" fontId="5" fillId="0" borderId="0"/>
    <xf numFmtId="0" fontId="5" fillId="0" borderId="0"/>
    <xf numFmtId="174" fontId="63" fillId="0" borderId="0">
      <alignment vertical="center"/>
    </xf>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182"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170" fontId="5" fillId="0" borderId="0" applyFont="0" applyFill="0" applyBorder="0" applyAlignment="0" applyProtection="0"/>
    <xf numFmtId="0" fontId="19" fillId="27"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0" fontId="19" fillId="28" borderId="6"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1" applyNumberFormat="0" applyFill="0" applyProtection="0">
      <alignment horizontal="right"/>
    </xf>
    <xf numFmtId="0" fontId="5" fillId="0" borderId="1" applyNumberFormat="0" applyFill="0" applyProtection="0">
      <alignment horizontal="right"/>
    </xf>
    <xf numFmtId="0" fontId="22" fillId="75" borderId="1" applyNumberFormat="0" applyProtection="0">
      <alignment horizontal="right"/>
    </xf>
    <xf numFmtId="0" fontId="109" fillId="75" borderId="0" applyNumberFormat="0" applyBorder="0" applyProtection="0">
      <alignment horizontal="left"/>
    </xf>
    <xf numFmtId="0" fontId="22" fillId="75" borderId="1" applyNumberFormat="0" applyProtection="0">
      <alignment horizontal="left"/>
    </xf>
    <xf numFmtId="0" fontId="5" fillId="0" borderId="1" applyNumberFormat="0" applyFill="0" applyProtection="0">
      <alignment horizontal="right"/>
    </xf>
    <xf numFmtId="0" fontId="5" fillId="0" borderId="1" applyNumberFormat="0" applyFill="0" applyProtection="0">
      <alignment horizontal="right"/>
    </xf>
    <xf numFmtId="0" fontId="108" fillId="76" borderId="0" applyNumberFormat="0" applyBorder="0" applyProtection="0">
      <alignment horizontal="left"/>
    </xf>
    <xf numFmtId="0" fontId="89"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20" fillId="0" borderId="1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0" fillId="0" borderId="34"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07" fillId="0" borderId="0" applyNumberFormat="0" applyFill="0" applyBorder="0" applyAlignment="0" applyProtection="0">
      <alignment vertical="center"/>
    </xf>
    <xf numFmtId="0" fontId="5" fillId="0" borderId="0" applyNumberFormat="0" applyFont="0" applyFill="0" applyBorder="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7" borderId="23" applyNumberFormat="0" applyFont="0" applyAlignment="0" applyProtection="0"/>
    <xf numFmtId="0" fontId="5" fillId="26" borderId="0" applyNumberFormat="0" applyFont="0" applyBorder="0" applyAlignment="0"/>
  </cellStyleXfs>
  <cellXfs count="37">
    <xf numFmtId="0" fontId="0" fillId="0" borderId="0" xfId="0"/>
    <xf numFmtId="0" fontId="3" fillId="38" borderId="0" xfId="4803" applyFill="1"/>
    <xf numFmtId="0" fontId="75" fillId="38" borderId="0" xfId="4803" applyFont="1" applyFill="1"/>
    <xf numFmtId="1" fontId="3" fillId="38" borderId="0" xfId="4803" applyNumberFormat="1" applyFill="1"/>
    <xf numFmtId="0" fontId="5" fillId="39" borderId="24" xfId="2880" applyNumberFormat="1" applyFont="1" applyFill="1" applyBorder="1" applyAlignment="1"/>
    <xf numFmtId="0" fontId="5" fillId="0" borderId="0" xfId="0" applyFont="1"/>
    <xf numFmtId="183" fontId="0" fillId="0" borderId="0" xfId="0" applyNumberFormat="1"/>
    <xf numFmtId="0" fontId="3" fillId="38" borderId="0" xfId="4803" applyFill="1" applyAlignment="1">
      <alignment wrapText="1"/>
    </xf>
    <xf numFmtId="9" fontId="3" fillId="38" borderId="0" xfId="4803" applyNumberFormat="1" applyFill="1"/>
    <xf numFmtId="9" fontId="3" fillId="38" borderId="0" xfId="4804" applyFont="1" applyFill="1"/>
    <xf numFmtId="0" fontId="3" fillId="38" borderId="0" xfId="4803" applyFont="1" applyFill="1"/>
    <xf numFmtId="1" fontId="3" fillId="38" borderId="0" xfId="4803" applyNumberFormat="1" applyFont="1" applyFill="1"/>
    <xf numFmtId="1" fontId="94" fillId="74" borderId="0" xfId="7537" applyNumberFormat="1" applyFont="1" applyFill="1" applyAlignment="1">
      <alignment textRotation="90"/>
    </xf>
    <xf numFmtId="1" fontId="93" fillId="73" borderId="0" xfId="7537" applyNumberFormat="1" applyFont="1" applyFill="1" applyAlignment="1">
      <alignment textRotation="90"/>
    </xf>
    <xf numFmtId="1" fontId="94" fillId="72" borderId="0" xfId="7537" applyNumberFormat="1" applyFont="1" applyFill="1" applyAlignment="1">
      <alignment textRotation="90"/>
    </xf>
    <xf numFmtId="1" fontId="93" fillId="71" borderId="0" xfId="7537" applyNumberFormat="1" applyFont="1" applyFill="1" applyAlignment="1">
      <alignment textRotation="90"/>
    </xf>
    <xf numFmtId="1" fontId="96" fillId="70" borderId="0" xfId="7537" applyNumberFormat="1" applyFont="1" applyFill="1" applyAlignment="1">
      <alignment textRotation="90"/>
    </xf>
    <xf numFmtId="0" fontId="95" fillId="0" borderId="0" xfId="7537" applyFont="1"/>
    <xf numFmtId="183" fontId="75" fillId="0" borderId="0" xfId="7537" applyNumberFormat="1" applyFont="1"/>
    <xf numFmtId="0" fontId="75" fillId="0" borderId="0" xfId="7537" applyFont="1"/>
    <xf numFmtId="174" fontId="2" fillId="0" borderId="0" xfId="7537" quotePrefix="1" applyNumberFormat="1"/>
    <xf numFmtId="1" fontId="2" fillId="0" borderId="0" xfId="7537" applyNumberFormat="1"/>
    <xf numFmtId="2" fontId="2" fillId="0" borderId="0" xfId="7537" applyNumberFormat="1"/>
    <xf numFmtId="174" fontId="2" fillId="0" borderId="0" xfId="7537" applyNumberFormat="1"/>
    <xf numFmtId="183" fontId="2" fillId="0" borderId="0" xfId="7537" applyNumberFormat="1"/>
    <xf numFmtId="1" fontId="94" fillId="67" borderId="0" xfId="7537" applyNumberFormat="1" applyFont="1" applyFill="1" applyAlignment="1">
      <alignment textRotation="90"/>
    </xf>
    <xf numFmtId="1" fontId="94" fillId="68" borderId="0" xfId="7537" applyNumberFormat="1" applyFont="1" applyFill="1" applyAlignment="1">
      <alignment textRotation="90"/>
    </xf>
    <xf numFmtId="1" fontId="93" fillId="69" borderId="0" xfId="7537" applyNumberFormat="1" applyFont="1" applyFill="1" applyAlignment="1">
      <alignment textRotation="90"/>
    </xf>
    <xf numFmtId="0" fontId="2" fillId="0" borderId="0" xfId="7537"/>
    <xf numFmtId="0" fontId="5" fillId="0" borderId="0" xfId="0" applyFont="1"/>
    <xf numFmtId="183" fontId="0" fillId="0" borderId="0" xfId="0" applyNumberFormat="1"/>
    <xf numFmtId="0" fontId="2" fillId="0" borderId="0" xfId="7537" applyAlignment="1">
      <alignment horizontal="right"/>
    </xf>
    <xf numFmtId="1" fontId="0" fillId="0" borderId="0" xfId="0" applyNumberFormat="1"/>
    <xf numFmtId="0" fontId="90" fillId="67" borderId="0" xfId="7537" applyFont="1" applyFill="1" applyAlignment="1">
      <alignment horizontal="center"/>
    </xf>
    <xf numFmtId="0" fontId="91" fillId="68" borderId="0" xfId="7537" applyFont="1" applyFill="1" applyAlignment="1">
      <alignment horizontal="center"/>
    </xf>
    <xf numFmtId="0" fontId="92" fillId="69" borderId="0" xfId="7537" applyFont="1" applyFill="1" applyAlignment="1">
      <alignment horizontal="center"/>
    </xf>
    <xf numFmtId="0" fontId="91" fillId="0" borderId="0" xfId="7537" applyFont="1" applyFill="1" applyAlignment="1">
      <alignment horizontal="center"/>
    </xf>
  </cellXfs>
  <cellStyles count="56096">
    <cellStyle name="???????" xfId="1" xr:uid="{00000000-0005-0000-0000-000000000000}"/>
    <cellStyle name="20% - Accent1" xfId="2" builtinId="30" customBuiltin="1"/>
    <cellStyle name="20% - Accent1 10" xfId="3" xr:uid="{00000000-0005-0000-0000-000002000000}"/>
    <cellStyle name="20% - Accent1 10 2" xfId="8818" xr:uid="{00000000-0005-0000-0000-000003000000}"/>
    <cellStyle name="20% - Accent1 11" xfId="4" xr:uid="{00000000-0005-0000-0000-000004000000}"/>
    <cellStyle name="20% - Accent1 11 2" xfId="8817" xr:uid="{00000000-0005-0000-0000-000005000000}"/>
    <cellStyle name="20% - Accent1 12" xfId="5" xr:uid="{00000000-0005-0000-0000-000006000000}"/>
    <cellStyle name="20% - Accent1 13" xfId="6" xr:uid="{00000000-0005-0000-0000-000007000000}"/>
    <cellStyle name="20% - Accent1 14" xfId="7" xr:uid="{00000000-0005-0000-0000-000008000000}"/>
    <cellStyle name="20% - Accent1 15" xfId="8" xr:uid="{00000000-0005-0000-0000-000009000000}"/>
    <cellStyle name="20% - Accent1 16" xfId="9" xr:uid="{00000000-0005-0000-0000-00000A000000}"/>
    <cellStyle name="20% - Accent1 17" xfId="10" xr:uid="{00000000-0005-0000-0000-00000B000000}"/>
    <cellStyle name="20% - Accent1 18" xfId="11" xr:uid="{00000000-0005-0000-0000-00000C000000}"/>
    <cellStyle name="20% - Accent1 19" xfId="12" xr:uid="{00000000-0005-0000-0000-00000D000000}"/>
    <cellStyle name="20% - Accent1 2" xfId="13" xr:uid="{00000000-0005-0000-0000-00000E000000}"/>
    <cellStyle name="20% - Accent1 2 10" xfId="14" xr:uid="{00000000-0005-0000-0000-00000F000000}"/>
    <cellStyle name="20% - Accent1 2 11" xfId="15" xr:uid="{00000000-0005-0000-0000-000010000000}"/>
    <cellStyle name="20% - Accent1 2 12" xfId="16" xr:uid="{00000000-0005-0000-0000-000011000000}"/>
    <cellStyle name="20% - Accent1 2 13" xfId="17" xr:uid="{00000000-0005-0000-0000-000012000000}"/>
    <cellStyle name="20% - Accent1 2 14" xfId="18" xr:uid="{00000000-0005-0000-0000-000013000000}"/>
    <cellStyle name="20% - Accent1 2 15" xfId="19" xr:uid="{00000000-0005-0000-0000-000014000000}"/>
    <cellStyle name="20% - Accent1 2 16" xfId="8816" xr:uid="{00000000-0005-0000-0000-000015000000}"/>
    <cellStyle name="20% - Accent1 2 2" xfId="20" xr:uid="{00000000-0005-0000-0000-000016000000}"/>
    <cellStyle name="20% - Accent1 2 2 2" xfId="21" xr:uid="{00000000-0005-0000-0000-000017000000}"/>
    <cellStyle name="20% - Accent1 2 2 3" xfId="9637" xr:uid="{00000000-0005-0000-0000-000018000000}"/>
    <cellStyle name="20% - Accent1 2 3" xfId="22" xr:uid="{00000000-0005-0000-0000-000019000000}"/>
    <cellStyle name="20% - Accent1 2 4" xfId="23" xr:uid="{00000000-0005-0000-0000-00001A000000}"/>
    <cellStyle name="20% - Accent1 2 5" xfId="24" xr:uid="{00000000-0005-0000-0000-00001B000000}"/>
    <cellStyle name="20% - Accent1 2 6" xfId="25" xr:uid="{00000000-0005-0000-0000-00001C000000}"/>
    <cellStyle name="20% - Accent1 2 7" xfId="26" xr:uid="{00000000-0005-0000-0000-00001D000000}"/>
    <cellStyle name="20% - Accent1 2 8" xfId="27" xr:uid="{00000000-0005-0000-0000-00001E000000}"/>
    <cellStyle name="20% - Accent1 2 9" xfId="28" xr:uid="{00000000-0005-0000-0000-00001F000000}"/>
    <cellStyle name="20% - Accent1 20" xfId="29" xr:uid="{00000000-0005-0000-0000-000020000000}"/>
    <cellStyle name="20% - Accent1 21" xfId="30" xr:uid="{00000000-0005-0000-0000-000021000000}"/>
    <cellStyle name="20% - Accent1 22" xfId="31" xr:uid="{00000000-0005-0000-0000-000022000000}"/>
    <cellStyle name="20% - Accent1 23" xfId="32" xr:uid="{00000000-0005-0000-0000-000023000000}"/>
    <cellStyle name="20% - Accent1 24" xfId="33" xr:uid="{00000000-0005-0000-0000-000024000000}"/>
    <cellStyle name="20% - Accent1 25" xfId="34" xr:uid="{00000000-0005-0000-0000-000025000000}"/>
    <cellStyle name="20% - Accent1 26" xfId="35" xr:uid="{00000000-0005-0000-0000-000026000000}"/>
    <cellStyle name="20% - Accent1 27" xfId="36" xr:uid="{00000000-0005-0000-0000-000027000000}"/>
    <cellStyle name="20% - Accent1 28" xfId="37" xr:uid="{00000000-0005-0000-0000-000028000000}"/>
    <cellStyle name="20% - Accent1 29" xfId="38" xr:uid="{00000000-0005-0000-0000-000029000000}"/>
    <cellStyle name="20% - Accent1 3" xfId="39" xr:uid="{00000000-0005-0000-0000-00002A000000}"/>
    <cellStyle name="20% - Accent1 3 2" xfId="40" xr:uid="{00000000-0005-0000-0000-00002B000000}"/>
    <cellStyle name="20% - Accent1 3 2 2" xfId="39709" xr:uid="{00000000-0005-0000-0000-00002C000000}"/>
    <cellStyle name="20% - Accent1 3 3" xfId="41" xr:uid="{00000000-0005-0000-0000-00002D000000}"/>
    <cellStyle name="20% - Accent1 3 4" xfId="39710" xr:uid="{00000000-0005-0000-0000-00002E000000}"/>
    <cellStyle name="20% - Accent1 30" xfId="42" xr:uid="{00000000-0005-0000-0000-00002F000000}"/>
    <cellStyle name="20% - Accent1 31" xfId="43" xr:uid="{00000000-0005-0000-0000-000030000000}"/>
    <cellStyle name="20% - Accent1 32" xfId="44" xr:uid="{00000000-0005-0000-0000-000031000000}"/>
    <cellStyle name="20% - Accent1 33" xfId="45" xr:uid="{00000000-0005-0000-0000-000032000000}"/>
    <cellStyle name="20% - Accent1 34" xfId="46" xr:uid="{00000000-0005-0000-0000-000033000000}"/>
    <cellStyle name="20% - Accent1 35" xfId="47" xr:uid="{00000000-0005-0000-0000-000034000000}"/>
    <cellStyle name="20% - Accent1 36" xfId="48" xr:uid="{00000000-0005-0000-0000-000035000000}"/>
    <cellStyle name="20% - Accent1 37" xfId="49" xr:uid="{00000000-0005-0000-0000-000036000000}"/>
    <cellStyle name="20% - Accent1 38" xfId="50" xr:uid="{00000000-0005-0000-0000-000037000000}"/>
    <cellStyle name="20% - Accent1 39" xfId="51" xr:uid="{00000000-0005-0000-0000-000038000000}"/>
    <cellStyle name="20% - Accent1 4" xfId="52" xr:uid="{00000000-0005-0000-0000-000039000000}"/>
    <cellStyle name="20% - Accent1 4 2" xfId="53" xr:uid="{00000000-0005-0000-0000-00003A000000}"/>
    <cellStyle name="20% - Accent1 4 2 2" xfId="39711" xr:uid="{00000000-0005-0000-0000-00003B000000}"/>
    <cellStyle name="20% - Accent1 4 3" xfId="54" xr:uid="{00000000-0005-0000-0000-00003C000000}"/>
    <cellStyle name="20% - Accent1 4 3 2" xfId="39712" xr:uid="{00000000-0005-0000-0000-00003D000000}"/>
    <cellStyle name="20% - Accent1 40" xfId="55" xr:uid="{00000000-0005-0000-0000-00003E000000}"/>
    <cellStyle name="20% - Accent1 41" xfId="56" xr:uid="{00000000-0005-0000-0000-00003F000000}"/>
    <cellStyle name="20% - Accent1 42" xfId="57" xr:uid="{00000000-0005-0000-0000-000040000000}"/>
    <cellStyle name="20% - Accent1 43" xfId="58" xr:uid="{00000000-0005-0000-0000-000041000000}"/>
    <cellStyle name="20% - Accent1 44" xfId="9613" xr:uid="{00000000-0005-0000-0000-000042000000}"/>
    <cellStyle name="20% - Accent1 45" xfId="39697" xr:uid="{00000000-0005-0000-0000-000043000000}"/>
    <cellStyle name="20% - Accent1 5" xfId="59" xr:uid="{00000000-0005-0000-0000-000044000000}"/>
    <cellStyle name="20% - Accent1 5 2" xfId="60" xr:uid="{00000000-0005-0000-0000-000045000000}"/>
    <cellStyle name="20% - Accent1 5 2 2" xfId="39713" xr:uid="{00000000-0005-0000-0000-000046000000}"/>
    <cellStyle name="20% - Accent1 5 3" xfId="61" xr:uid="{00000000-0005-0000-0000-000047000000}"/>
    <cellStyle name="20% - Accent1 5 3 2" xfId="39714" xr:uid="{00000000-0005-0000-0000-000048000000}"/>
    <cellStyle name="20% - Accent1 6" xfId="62" xr:uid="{00000000-0005-0000-0000-000049000000}"/>
    <cellStyle name="20% - Accent1 6 2" xfId="63" xr:uid="{00000000-0005-0000-0000-00004A000000}"/>
    <cellStyle name="20% - Accent1 6 2 2" xfId="39715" xr:uid="{00000000-0005-0000-0000-00004B000000}"/>
    <cellStyle name="20% - Accent1 6 3" xfId="64" xr:uid="{00000000-0005-0000-0000-00004C000000}"/>
    <cellStyle name="20% - Accent1 6 3 2" xfId="39716" xr:uid="{00000000-0005-0000-0000-00004D000000}"/>
    <cellStyle name="20% - Accent1 7" xfId="65" xr:uid="{00000000-0005-0000-0000-00004E000000}"/>
    <cellStyle name="20% - Accent1 7 2" xfId="66" xr:uid="{00000000-0005-0000-0000-00004F000000}"/>
    <cellStyle name="20% - Accent1 7 2 2" xfId="39717" xr:uid="{00000000-0005-0000-0000-000050000000}"/>
    <cellStyle name="20% - Accent1 7 3" xfId="67" xr:uid="{00000000-0005-0000-0000-000051000000}"/>
    <cellStyle name="20% - Accent1 7 3 2" xfId="39718" xr:uid="{00000000-0005-0000-0000-000052000000}"/>
    <cellStyle name="20% - Accent1 8" xfId="68" xr:uid="{00000000-0005-0000-0000-000053000000}"/>
    <cellStyle name="20% - Accent1 8 2" xfId="69" xr:uid="{00000000-0005-0000-0000-000054000000}"/>
    <cellStyle name="20% - Accent1 8 2 2" xfId="39719" xr:uid="{00000000-0005-0000-0000-000055000000}"/>
    <cellStyle name="20% - Accent1 8 3" xfId="70" xr:uid="{00000000-0005-0000-0000-000056000000}"/>
    <cellStyle name="20% - Accent1 8 3 2" xfId="39720" xr:uid="{00000000-0005-0000-0000-000057000000}"/>
    <cellStyle name="20% - Accent1 9" xfId="71" xr:uid="{00000000-0005-0000-0000-000058000000}"/>
    <cellStyle name="20% - Accent1 9 2" xfId="8815" xr:uid="{00000000-0005-0000-0000-000059000000}"/>
    <cellStyle name="20% - Accent2" xfId="72" builtinId="34" customBuiltin="1"/>
    <cellStyle name="20% - Accent2 10" xfId="73" xr:uid="{00000000-0005-0000-0000-00005B000000}"/>
    <cellStyle name="20% - Accent2 10 2" xfId="8814" xr:uid="{00000000-0005-0000-0000-00005C000000}"/>
    <cellStyle name="20% - Accent2 11" xfId="74" xr:uid="{00000000-0005-0000-0000-00005D000000}"/>
    <cellStyle name="20% - Accent2 11 2" xfId="8813" xr:uid="{00000000-0005-0000-0000-00005E000000}"/>
    <cellStyle name="20% - Accent2 12" xfId="75" xr:uid="{00000000-0005-0000-0000-00005F000000}"/>
    <cellStyle name="20% - Accent2 13" xfId="76" xr:uid="{00000000-0005-0000-0000-000060000000}"/>
    <cellStyle name="20% - Accent2 14" xfId="77" xr:uid="{00000000-0005-0000-0000-000061000000}"/>
    <cellStyle name="20% - Accent2 15" xfId="78" xr:uid="{00000000-0005-0000-0000-000062000000}"/>
    <cellStyle name="20% - Accent2 16" xfId="79" xr:uid="{00000000-0005-0000-0000-000063000000}"/>
    <cellStyle name="20% - Accent2 17" xfId="80" xr:uid="{00000000-0005-0000-0000-000064000000}"/>
    <cellStyle name="20% - Accent2 18" xfId="81" xr:uid="{00000000-0005-0000-0000-000065000000}"/>
    <cellStyle name="20% - Accent2 19" xfId="82" xr:uid="{00000000-0005-0000-0000-000066000000}"/>
    <cellStyle name="20% - Accent2 2" xfId="83" xr:uid="{00000000-0005-0000-0000-000067000000}"/>
    <cellStyle name="20% - Accent2 2 10" xfId="84" xr:uid="{00000000-0005-0000-0000-000068000000}"/>
    <cellStyle name="20% - Accent2 2 11" xfId="85" xr:uid="{00000000-0005-0000-0000-000069000000}"/>
    <cellStyle name="20% - Accent2 2 12" xfId="86" xr:uid="{00000000-0005-0000-0000-00006A000000}"/>
    <cellStyle name="20% - Accent2 2 13" xfId="87" xr:uid="{00000000-0005-0000-0000-00006B000000}"/>
    <cellStyle name="20% - Accent2 2 14" xfId="88" xr:uid="{00000000-0005-0000-0000-00006C000000}"/>
    <cellStyle name="20% - Accent2 2 15" xfId="89" xr:uid="{00000000-0005-0000-0000-00006D000000}"/>
    <cellStyle name="20% - Accent2 2 16" xfId="8812" xr:uid="{00000000-0005-0000-0000-00006E000000}"/>
    <cellStyle name="20% - Accent2 2 2" xfId="90" xr:uid="{00000000-0005-0000-0000-00006F000000}"/>
    <cellStyle name="20% - Accent2 2 2 2" xfId="91" xr:uid="{00000000-0005-0000-0000-000070000000}"/>
    <cellStyle name="20% - Accent2 2 2 3" xfId="9638" xr:uid="{00000000-0005-0000-0000-000071000000}"/>
    <cellStyle name="20% - Accent2 2 3" xfId="92" xr:uid="{00000000-0005-0000-0000-000072000000}"/>
    <cellStyle name="20% - Accent2 2 4" xfId="93" xr:uid="{00000000-0005-0000-0000-000073000000}"/>
    <cellStyle name="20% - Accent2 2 5" xfId="94" xr:uid="{00000000-0005-0000-0000-000074000000}"/>
    <cellStyle name="20% - Accent2 2 6" xfId="95" xr:uid="{00000000-0005-0000-0000-000075000000}"/>
    <cellStyle name="20% - Accent2 2 7" xfId="96" xr:uid="{00000000-0005-0000-0000-000076000000}"/>
    <cellStyle name="20% - Accent2 2 8" xfId="97" xr:uid="{00000000-0005-0000-0000-000077000000}"/>
    <cellStyle name="20% - Accent2 2 9" xfId="98" xr:uid="{00000000-0005-0000-0000-000078000000}"/>
    <cellStyle name="20% - Accent2 20" xfId="99" xr:uid="{00000000-0005-0000-0000-000079000000}"/>
    <cellStyle name="20% - Accent2 21" xfId="100" xr:uid="{00000000-0005-0000-0000-00007A000000}"/>
    <cellStyle name="20% - Accent2 22" xfId="101" xr:uid="{00000000-0005-0000-0000-00007B000000}"/>
    <cellStyle name="20% - Accent2 23" xfId="102" xr:uid="{00000000-0005-0000-0000-00007C000000}"/>
    <cellStyle name="20% - Accent2 24" xfId="103" xr:uid="{00000000-0005-0000-0000-00007D000000}"/>
    <cellStyle name="20% - Accent2 25" xfId="104" xr:uid="{00000000-0005-0000-0000-00007E000000}"/>
    <cellStyle name="20% - Accent2 26" xfId="105" xr:uid="{00000000-0005-0000-0000-00007F000000}"/>
    <cellStyle name="20% - Accent2 27" xfId="106" xr:uid="{00000000-0005-0000-0000-000080000000}"/>
    <cellStyle name="20% - Accent2 28" xfId="107" xr:uid="{00000000-0005-0000-0000-000081000000}"/>
    <cellStyle name="20% - Accent2 29" xfId="108" xr:uid="{00000000-0005-0000-0000-000082000000}"/>
    <cellStyle name="20% - Accent2 3" xfId="109" xr:uid="{00000000-0005-0000-0000-000083000000}"/>
    <cellStyle name="20% - Accent2 3 2" xfId="110" xr:uid="{00000000-0005-0000-0000-000084000000}"/>
    <cellStyle name="20% - Accent2 3 2 2" xfId="39721" xr:uid="{00000000-0005-0000-0000-000085000000}"/>
    <cellStyle name="20% - Accent2 3 3" xfId="111" xr:uid="{00000000-0005-0000-0000-000086000000}"/>
    <cellStyle name="20% - Accent2 3 4" xfId="39722" xr:uid="{00000000-0005-0000-0000-000087000000}"/>
    <cellStyle name="20% - Accent2 30" xfId="112" xr:uid="{00000000-0005-0000-0000-000088000000}"/>
    <cellStyle name="20% - Accent2 31" xfId="113" xr:uid="{00000000-0005-0000-0000-000089000000}"/>
    <cellStyle name="20% - Accent2 32" xfId="114" xr:uid="{00000000-0005-0000-0000-00008A000000}"/>
    <cellStyle name="20% - Accent2 33" xfId="115" xr:uid="{00000000-0005-0000-0000-00008B000000}"/>
    <cellStyle name="20% - Accent2 34" xfId="116" xr:uid="{00000000-0005-0000-0000-00008C000000}"/>
    <cellStyle name="20% - Accent2 35" xfId="117" xr:uid="{00000000-0005-0000-0000-00008D000000}"/>
    <cellStyle name="20% - Accent2 36" xfId="118" xr:uid="{00000000-0005-0000-0000-00008E000000}"/>
    <cellStyle name="20% - Accent2 37" xfId="119" xr:uid="{00000000-0005-0000-0000-00008F000000}"/>
    <cellStyle name="20% - Accent2 38" xfId="120" xr:uid="{00000000-0005-0000-0000-000090000000}"/>
    <cellStyle name="20% - Accent2 39" xfId="121" xr:uid="{00000000-0005-0000-0000-000091000000}"/>
    <cellStyle name="20% - Accent2 4" xfId="122" xr:uid="{00000000-0005-0000-0000-000092000000}"/>
    <cellStyle name="20% - Accent2 4 2" xfId="123" xr:uid="{00000000-0005-0000-0000-000093000000}"/>
    <cellStyle name="20% - Accent2 4 2 2" xfId="39723" xr:uid="{00000000-0005-0000-0000-000094000000}"/>
    <cellStyle name="20% - Accent2 4 3" xfId="124" xr:uid="{00000000-0005-0000-0000-000095000000}"/>
    <cellStyle name="20% - Accent2 4 3 2" xfId="39724" xr:uid="{00000000-0005-0000-0000-000096000000}"/>
    <cellStyle name="20% - Accent2 40" xfId="125" xr:uid="{00000000-0005-0000-0000-000097000000}"/>
    <cellStyle name="20% - Accent2 41" xfId="126" xr:uid="{00000000-0005-0000-0000-000098000000}"/>
    <cellStyle name="20% - Accent2 42" xfId="127" xr:uid="{00000000-0005-0000-0000-000099000000}"/>
    <cellStyle name="20% - Accent2 43" xfId="128" xr:uid="{00000000-0005-0000-0000-00009A000000}"/>
    <cellStyle name="20% - Accent2 44" xfId="9617" xr:uid="{00000000-0005-0000-0000-00009B000000}"/>
    <cellStyle name="20% - Accent2 45" xfId="39699" xr:uid="{00000000-0005-0000-0000-00009C000000}"/>
    <cellStyle name="20% - Accent2 5" xfId="129" xr:uid="{00000000-0005-0000-0000-00009D000000}"/>
    <cellStyle name="20% - Accent2 5 2" xfId="130" xr:uid="{00000000-0005-0000-0000-00009E000000}"/>
    <cellStyle name="20% - Accent2 5 2 2" xfId="39725" xr:uid="{00000000-0005-0000-0000-00009F000000}"/>
    <cellStyle name="20% - Accent2 5 3" xfId="131" xr:uid="{00000000-0005-0000-0000-0000A0000000}"/>
    <cellStyle name="20% - Accent2 5 3 2" xfId="39726" xr:uid="{00000000-0005-0000-0000-0000A1000000}"/>
    <cellStyle name="20% - Accent2 6" xfId="132" xr:uid="{00000000-0005-0000-0000-0000A2000000}"/>
    <cellStyle name="20% - Accent2 6 2" xfId="133" xr:uid="{00000000-0005-0000-0000-0000A3000000}"/>
    <cellStyle name="20% - Accent2 6 2 2" xfId="39727" xr:uid="{00000000-0005-0000-0000-0000A4000000}"/>
    <cellStyle name="20% - Accent2 6 3" xfId="134" xr:uid="{00000000-0005-0000-0000-0000A5000000}"/>
    <cellStyle name="20% - Accent2 6 3 2" xfId="39728" xr:uid="{00000000-0005-0000-0000-0000A6000000}"/>
    <cellStyle name="20% - Accent2 7" xfId="135" xr:uid="{00000000-0005-0000-0000-0000A7000000}"/>
    <cellStyle name="20% - Accent2 7 2" xfId="136" xr:uid="{00000000-0005-0000-0000-0000A8000000}"/>
    <cellStyle name="20% - Accent2 7 2 2" xfId="39729" xr:uid="{00000000-0005-0000-0000-0000A9000000}"/>
    <cellStyle name="20% - Accent2 7 3" xfId="137" xr:uid="{00000000-0005-0000-0000-0000AA000000}"/>
    <cellStyle name="20% - Accent2 7 3 2" xfId="39730" xr:uid="{00000000-0005-0000-0000-0000AB000000}"/>
    <cellStyle name="20% - Accent2 8" xfId="138" xr:uid="{00000000-0005-0000-0000-0000AC000000}"/>
    <cellStyle name="20% - Accent2 8 2" xfId="139" xr:uid="{00000000-0005-0000-0000-0000AD000000}"/>
    <cellStyle name="20% - Accent2 8 2 2" xfId="39731" xr:uid="{00000000-0005-0000-0000-0000AE000000}"/>
    <cellStyle name="20% - Accent2 8 3" xfId="140" xr:uid="{00000000-0005-0000-0000-0000AF000000}"/>
    <cellStyle name="20% - Accent2 8 3 2" xfId="39732" xr:uid="{00000000-0005-0000-0000-0000B0000000}"/>
    <cellStyle name="20% - Accent2 9" xfId="141" xr:uid="{00000000-0005-0000-0000-0000B1000000}"/>
    <cellStyle name="20% - Accent2 9 2" xfId="8811" xr:uid="{00000000-0005-0000-0000-0000B2000000}"/>
    <cellStyle name="20% - Accent3" xfId="142" builtinId="38" customBuiltin="1"/>
    <cellStyle name="20% - Accent3 10" xfId="143" xr:uid="{00000000-0005-0000-0000-0000B4000000}"/>
    <cellStyle name="20% - Accent3 10 2" xfId="8810" xr:uid="{00000000-0005-0000-0000-0000B5000000}"/>
    <cellStyle name="20% - Accent3 11" xfId="144" xr:uid="{00000000-0005-0000-0000-0000B6000000}"/>
    <cellStyle name="20% - Accent3 11 2" xfId="8809" xr:uid="{00000000-0005-0000-0000-0000B7000000}"/>
    <cellStyle name="20% - Accent3 12" xfId="145" xr:uid="{00000000-0005-0000-0000-0000B8000000}"/>
    <cellStyle name="20% - Accent3 13" xfId="146" xr:uid="{00000000-0005-0000-0000-0000B9000000}"/>
    <cellStyle name="20% - Accent3 14" xfId="147" xr:uid="{00000000-0005-0000-0000-0000BA000000}"/>
    <cellStyle name="20% - Accent3 15" xfId="148" xr:uid="{00000000-0005-0000-0000-0000BB000000}"/>
    <cellStyle name="20% - Accent3 16" xfId="149" xr:uid="{00000000-0005-0000-0000-0000BC000000}"/>
    <cellStyle name="20% - Accent3 17" xfId="150" xr:uid="{00000000-0005-0000-0000-0000BD000000}"/>
    <cellStyle name="20% - Accent3 18" xfId="151" xr:uid="{00000000-0005-0000-0000-0000BE000000}"/>
    <cellStyle name="20% - Accent3 19" xfId="152" xr:uid="{00000000-0005-0000-0000-0000BF000000}"/>
    <cellStyle name="20% - Accent3 2" xfId="153" xr:uid="{00000000-0005-0000-0000-0000C0000000}"/>
    <cellStyle name="20% - Accent3 2 10" xfId="154" xr:uid="{00000000-0005-0000-0000-0000C1000000}"/>
    <cellStyle name="20% - Accent3 2 11" xfId="155" xr:uid="{00000000-0005-0000-0000-0000C2000000}"/>
    <cellStyle name="20% - Accent3 2 12" xfId="156" xr:uid="{00000000-0005-0000-0000-0000C3000000}"/>
    <cellStyle name="20% - Accent3 2 13" xfId="157" xr:uid="{00000000-0005-0000-0000-0000C4000000}"/>
    <cellStyle name="20% - Accent3 2 14" xfId="158" xr:uid="{00000000-0005-0000-0000-0000C5000000}"/>
    <cellStyle name="20% - Accent3 2 15" xfId="159" xr:uid="{00000000-0005-0000-0000-0000C6000000}"/>
    <cellStyle name="20% - Accent3 2 16" xfId="8808" xr:uid="{00000000-0005-0000-0000-0000C7000000}"/>
    <cellStyle name="20% - Accent3 2 2" xfId="160" xr:uid="{00000000-0005-0000-0000-0000C8000000}"/>
    <cellStyle name="20% - Accent3 2 2 2" xfId="161" xr:uid="{00000000-0005-0000-0000-0000C9000000}"/>
    <cellStyle name="20% - Accent3 2 2 3" xfId="9639" xr:uid="{00000000-0005-0000-0000-0000CA000000}"/>
    <cellStyle name="20% - Accent3 2 3" xfId="162" xr:uid="{00000000-0005-0000-0000-0000CB000000}"/>
    <cellStyle name="20% - Accent3 2 4" xfId="163" xr:uid="{00000000-0005-0000-0000-0000CC000000}"/>
    <cellStyle name="20% - Accent3 2 5" xfId="164" xr:uid="{00000000-0005-0000-0000-0000CD000000}"/>
    <cellStyle name="20% - Accent3 2 6" xfId="165" xr:uid="{00000000-0005-0000-0000-0000CE000000}"/>
    <cellStyle name="20% - Accent3 2 7" xfId="166" xr:uid="{00000000-0005-0000-0000-0000CF000000}"/>
    <cellStyle name="20% - Accent3 2 8" xfId="167" xr:uid="{00000000-0005-0000-0000-0000D0000000}"/>
    <cellStyle name="20% - Accent3 2 9" xfId="168" xr:uid="{00000000-0005-0000-0000-0000D1000000}"/>
    <cellStyle name="20% - Accent3 20" xfId="169" xr:uid="{00000000-0005-0000-0000-0000D2000000}"/>
    <cellStyle name="20% - Accent3 21" xfId="170" xr:uid="{00000000-0005-0000-0000-0000D3000000}"/>
    <cellStyle name="20% - Accent3 22" xfId="171" xr:uid="{00000000-0005-0000-0000-0000D4000000}"/>
    <cellStyle name="20% - Accent3 23" xfId="172" xr:uid="{00000000-0005-0000-0000-0000D5000000}"/>
    <cellStyle name="20% - Accent3 24" xfId="173" xr:uid="{00000000-0005-0000-0000-0000D6000000}"/>
    <cellStyle name="20% - Accent3 25" xfId="174" xr:uid="{00000000-0005-0000-0000-0000D7000000}"/>
    <cellStyle name="20% - Accent3 26" xfId="175" xr:uid="{00000000-0005-0000-0000-0000D8000000}"/>
    <cellStyle name="20% - Accent3 27" xfId="176" xr:uid="{00000000-0005-0000-0000-0000D9000000}"/>
    <cellStyle name="20% - Accent3 28" xfId="177" xr:uid="{00000000-0005-0000-0000-0000DA000000}"/>
    <cellStyle name="20% - Accent3 29" xfId="178" xr:uid="{00000000-0005-0000-0000-0000DB000000}"/>
    <cellStyle name="20% - Accent3 3" xfId="179" xr:uid="{00000000-0005-0000-0000-0000DC000000}"/>
    <cellStyle name="20% - Accent3 3 2" xfId="180" xr:uid="{00000000-0005-0000-0000-0000DD000000}"/>
    <cellStyle name="20% - Accent3 3 2 2" xfId="39733" xr:uid="{00000000-0005-0000-0000-0000DE000000}"/>
    <cellStyle name="20% - Accent3 3 3" xfId="181" xr:uid="{00000000-0005-0000-0000-0000DF000000}"/>
    <cellStyle name="20% - Accent3 3 4" xfId="39734" xr:uid="{00000000-0005-0000-0000-0000E0000000}"/>
    <cellStyle name="20% - Accent3 30" xfId="182" xr:uid="{00000000-0005-0000-0000-0000E1000000}"/>
    <cellStyle name="20% - Accent3 31" xfId="183" xr:uid="{00000000-0005-0000-0000-0000E2000000}"/>
    <cellStyle name="20% - Accent3 32" xfId="184" xr:uid="{00000000-0005-0000-0000-0000E3000000}"/>
    <cellStyle name="20% - Accent3 33" xfId="185" xr:uid="{00000000-0005-0000-0000-0000E4000000}"/>
    <cellStyle name="20% - Accent3 34" xfId="186" xr:uid="{00000000-0005-0000-0000-0000E5000000}"/>
    <cellStyle name="20% - Accent3 35" xfId="187" xr:uid="{00000000-0005-0000-0000-0000E6000000}"/>
    <cellStyle name="20% - Accent3 36" xfId="188" xr:uid="{00000000-0005-0000-0000-0000E7000000}"/>
    <cellStyle name="20% - Accent3 37" xfId="189" xr:uid="{00000000-0005-0000-0000-0000E8000000}"/>
    <cellStyle name="20% - Accent3 38" xfId="190" xr:uid="{00000000-0005-0000-0000-0000E9000000}"/>
    <cellStyle name="20% - Accent3 39" xfId="191" xr:uid="{00000000-0005-0000-0000-0000EA000000}"/>
    <cellStyle name="20% - Accent3 4" xfId="192" xr:uid="{00000000-0005-0000-0000-0000EB000000}"/>
    <cellStyle name="20% - Accent3 4 2" xfId="193" xr:uid="{00000000-0005-0000-0000-0000EC000000}"/>
    <cellStyle name="20% - Accent3 4 2 2" xfId="39735" xr:uid="{00000000-0005-0000-0000-0000ED000000}"/>
    <cellStyle name="20% - Accent3 4 3" xfId="194" xr:uid="{00000000-0005-0000-0000-0000EE000000}"/>
    <cellStyle name="20% - Accent3 4 3 2" xfId="39736" xr:uid="{00000000-0005-0000-0000-0000EF000000}"/>
    <cellStyle name="20% - Accent3 40" xfId="195" xr:uid="{00000000-0005-0000-0000-0000F0000000}"/>
    <cellStyle name="20% - Accent3 41" xfId="196" xr:uid="{00000000-0005-0000-0000-0000F1000000}"/>
    <cellStyle name="20% - Accent3 42" xfId="197" xr:uid="{00000000-0005-0000-0000-0000F2000000}"/>
    <cellStyle name="20% - Accent3 43" xfId="198" xr:uid="{00000000-0005-0000-0000-0000F3000000}"/>
    <cellStyle name="20% - Accent3 44" xfId="9621" xr:uid="{00000000-0005-0000-0000-0000F4000000}"/>
    <cellStyle name="20% - Accent3 44 2" xfId="39737" xr:uid="{00000000-0005-0000-0000-0000F5000000}"/>
    <cellStyle name="20% - Accent3 45" xfId="39701" xr:uid="{00000000-0005-0000-0000-0000F6000000}"/>
    <cellStyle name="20% - Accent3 5" xfId="199" xr:uid="{00000000-0005-0000-0000-0000F7000000}"/>
    <cellStyle name="20% - Accent3 5 2" xfId="200" xr:uid="{00000000-0005-0000-0000-0000F8000000}"/>
    <cellStyle name="20% - Accent3 5 2 2" xfId="39738" xr:uid="{00000000-0005-0000-0000-0000F9000000}"/>
    <cellStyle name="20% - Accent3 5 3" xfId="201" xr:uid="{00000000-0005-0000-0000-0000FA000000}"/>
    <cellStyle name="20% - Accent3 5 3 2" xfId="39739" xr:uid="{00000000-0005-0000-0000-0000FB000000}"/>
    <cellStyle name="20% - Accent3 6" xfId="202" xr:uid="{00000000-0005-0000-0000-0000FC000000}"/>
    <cellStyle name="20% - Accent3 6 2" xfId="203" xr:uid="{00000000-0005-0000-0000-0000FD000000}"/>
    <cellStyle name="20% - Accent3 6 2 2" xfId="39740" xr:uid="{00000000-0005-0000-0000-0000FE000000}"/>
    <cellStyle name="20% - Accent3 6 3" xfId="204" xr:uid="{00000000-0005-0000-0000-0000FF000000}"/>
    <cellStyle name="20% - Accent3 6 3 2" xfId="39741" xr:uid="{00000000-0005-0000-0000-000000010000}"/>
    <cellStyle name="20% - Accent3 7" xfId="205" xr:uid="{00000000-0005-0000-0000-000001010000}"/>
    <cellStyle name="20% - Accent3 7 2" xfId="206" xr:uid="{00000000-0005-0000-0000-000002010000}"/>
    <cellStyle name="20% - Accent3 7 2 2" xfId="39742" xr:uid="{00000000-0005-0000-0000-000003010000}"/>
    <cellStyle name="20% - Accent3 7 3" xfId="207" xr:uid="{00000000-0005-0000-0000-000004010000}"/>
    <cellStyle name="20% - Accent3 7 3 2" xfId="39743" xr:uid="{00000000-0005-0000-0000-000005010000}"/>
    <cellStyle name="20% - Accent3 8" xfId="208" xr:uid="{00000000-0005-0000-0000-000006010000}"/>
    <cellStyle name="20% - Accent3 8 2" xfId="209" xr:uid="{00000000-0005-0000-0000-000007010000}"/>
    <cellStyle name="20% - Accent3 8 2 2" xfId="39744" xr:uid="{00000000-0005-0000-0000-000008010000}"/>
    <cellStyle name="20% - Accent3 8 3" xfId="210" xr:uid="{00000000-0005-0000-0000-000009010000}"/>
    <cellStyle name="20% - Accent3 8 3 2" xfId="39745" xr:uid="{00000000-0005-0000-0000-00000A010000}"/>
    <cellStyle name="20% - Accent3 9" xfId="211" xr:uid="{00000000-0005-0000-0000-00000B010000}"/>
    <cellStyle name="20% - Accent3 9 2" xfId="8807" xr:uid="{00000000-0005-0000-0000-00000C010000}"/>
    <cellStyle name="20% - Accent4" xfId="212" builtinId="42" customBuiltin="1"/>
    <cellStyle name="20% - Accent4 10" xfId="213" xr:uid="{00000000-0005-0000-0000-00000E010000}"/>
    <cellStyle name="20% - Accent4 10 2" xfId="8806" xr:uid="{00000000-0005-0000-0000-00000F010000}"/>
    <cellStyle name="20% - Accent4 11" xfId="214" xr:uid="{00000000-0005-0000-0000-000010010000}"/>
    <cellStyle name="20% - Accent4 11 2" xfId="8805" xr:uid="{00000000-0005-0000-0000-000011010000}"/>
    <cellStyle name="20% - Accent4 12" xfId="215" xr:uid="{00000000-0005-0000-0000-000012010000}"/>
    <cellStyle name="20% - Accent4 13" xfId="216" xr:uid="{00000000-0005-0000-0000-000013010000}"/>
    <cellStyle name="20% - Accent4 14" xfId="217" xr:uid="{00000000-0005-0000-0000-000014010000}"/>
    <cellStyle name="20% - Accent4 15" xfId="218" xr:uid="{00000000-0005-0000-0000-000015010000}"/>
    <cellStyle name="20% - Accent4 16" xfId="219" xr:uid="{00000000-0005-0000-0000-000016010000}"/>
    <cellStyle name="20% - Accent4 17" xfId="220" xr:uid="{00000000-0005-0000-0000-000017010000}"/>
    <cellStyle name="20% - Accent4 18" xfId="221" xr:uid="{00000000-0005-0000-0000-000018010000}"/>
    <cellStyle name="20% - Accent4 19" xfId="222" xr:uid="{00000000-0005-0000-0000-000019010000}"/>
    <cellStyle name="20% - Accent4 2" xfId="223" xr:uid="{00000000-0005-0000-0000-00001A010000}"/>
    <cellStyle name="20% - Accent4 2 10" xfId="224" xr:uid="{00000000-0005-0000-0000-00001B010000}"/>
    <cellStyle name="20% - Accent4 2 11" xfId="225" xr:uid="{00000000-0005-0000-0000-00001C010000}"/>
    <cellStyle name="20% - Accent4 2 12" xfId="226" xr:uid="{00000000-0005-0000-0000-00001D010000}"/>
    <cellStyle name="20% - Accent4 2 13" xfId="227" xr:uid="{00000000-0005-0000-0000-00001E010000}"/>
    <cellStyle name="20% - Accent4 2 14" xfId="228" xr:uid="{00000000-0005-0000-0000-00001F010000}"/>
    <cellStyle name="20% - Accent4 2 15" xfId="229" xr:uid="{00000000-0005-0000-0000-000020010000}"/>
    <cellStyle name="20% - Accent4 2 16" xfId="8804" xr:uid="{00000000-0005-0000-0000-000021010000}"/>
    <cellStyle name="20% - Accent4 2 2" xfId="230" xr:uid="{00000000-0005-0000-0000-000022010000}"/>
    <cellStyle name="20% - Accent4 2 2 2" xfId="231" xr:uid="{00000000-0005-0000-0000-000023010000}"/>
    <cellStyle name="20% - Accent4 2 2 3" xfId="9640" xr:uid="{00000000-0005-0000-0000-000024010000}"/>
    <cellStyle name="20% - Accent4 2 3" xfId="232" xr:uid="{00000000-0005-0000-0000-000025010000}"/>
    <cellStyle name="20% - Accent4 2 4" xfId="233" xr:uid="{00000000-0005-0000-0000-000026010000}"/>
    <cellStyle name="20% - Accent4 2 5" xfId="234" xr:uid="{00000000-0005-0000-0000-000027010000}"/>
    <cellStyle name="20% - Accent4 2 6" xfId="235" xr:uid="{00000000-0005-0000-0000-000028010000}"/>
    <cellStyle name="20% - Accent4 2 7" xfId="236" xr:uid="{00000000-0005-0000-0000-000029010000}"/>
    <cellStyle name="20% - Accent4 2 8" xfId="237" xr:uid="{00000000-0005-0000-0000-00002A010000}"/>
    <cellStyle name="20% - Accent4 2 9" xfId="238" xr:uid="{00000000-0005-0000-0000-00002B010000}"/>
    <cellStyle name="20% - Accent4 20" xfId="239" xr:uid="{00000000-0005-0000-0000-00002C010000}"/>
    <cellStyle name="20% - Accent4 21" xfId="240" xr:uid="{00000000-0005-0000-0000-00002D010000}"/>
    <cellStyle name="20% - Accent4 22" xfId="241" xr:uid="{00000000-0005-0000-0000-00002E010000}"/>
    <cellStyle name="20% - Accent4 23" xfId="242" xr:uid="{00000000-0005-0000-0000-00002F010000}"/>
    <cellStyle name="20% - Accent4 24" xfId="243" xr:uid="{00000000-0005-0000-0000-000030010000}"/>
    <cellStyle name="20% - Accent4 25" xfId="244" xr:uid="{00000000-0005-0000-0000-000031010000}"/>
    <cellStyle name="20% - Accent4 26" xfId="245" xr:uid="{00000000-0005-0000-0000-000032010000}"/>
    <cellStyle name="20% - Accent4 27" xfId="246" xr:uid="{00000000-0005-0000-0000-000033010000}"/>
    <cellStyle name="20% - Accent4 28" xfId="247" xr:uid="{00000000-0005-0000-0000-000034010000}"/>
    <cellStyle name="20% - Accent4 29" xfId="248" xr:uid="{00000000-0005-0000-0000-000035010000}"/>
    <cellStyle name="20% - Accent4 3" xfId="249" xr:uid="{00000000-0005-0000-0000-000036010000}"/>
    <cellStyle name="20% - Accent4 3 2" xfId="250" xr:uid="{00000000-0005-0000-0000-000037010000}"/>
    <cellStyle name="20% - Accent4 3 2 2" xfId="39746" xr:uid="{00000000-0005-0000-0000-000038010000}"/>
    <cellStyle name="20% - Accent4 3 3" xfId="251" xr:uid="{00000000-0005-0000-0000-000039010000}"/>
    <cellStyle name="20% - Accent4 3 4" xfId="39747" xr:uid="{00000000-0005-0000-0000-00003A010000}"/>
    <cellStyle name="20% - Accent4 30" xfId="252" xr:uid="{00000000-0005-0000-0000-00003B010000}"/>
    <cellStyle name="20% - Accent4 31" xfId="253" xr:uid="{00000000-0005-0000-0000-00003C010000}"/>
    <cellStyle name="20% - Accent4 32" xfId="254" xr:uid="{00000000-0005-0000-0000-00003D010000}"/>
    <cellStyle name="20% - Accent4 33" xfId="255" xr:uid="{00000000-0005-0000-0000-00003E010000}"/>
    <cellStyle name="20% - Accent4 34" xfId="256" xr:uid="{00000000-0005-0000-0000-00003F010000}"/>
    <cellStyle name="20% - Accent4 35" xfId="257" xr:uid="{00000000-0005-0000-0000-000040010000}"/>
    <cellStyle name="20% - Accent4 36" xfId="258" xr:uid="{00000000-0005-0000-0000-000041010000}"/>
    <cellStyle name="20% - Accent4 37" xfId="259" xr:uid="{00000000-0005-0000-0000-000042010000}"/>
    <cellStyle name="20% - Accent4 38" xfId="260" xr:uid="{00000000-0005-0000-0000-000043010000}"/>
    <cellStyle name="20% - Accent4 39" xfId="261" xr:uid="{00000000-0005-0000-0000-000044010000}"/>
    <cellStyle name="20% - Accent4 4" xfId="262" xr:uid="{00000000-0005-0000-0000-000045010000}"/>
    <cellStyle name="20% - Accent4 4 2" xfId="263" xr:uid="{00000000-0005-0000-0000-000046010000}"/>
    <cellStyle name="20% - Accent4 4 2 2" xfId="39748" xr:uid="{00000000-0005-0000-0000-000047010000}"/>
    <cellStyle name="20% - Accent4 4 3" xfId="264" xr:uid="{00000000-0005-0000-0000-000048010000}"/>
    <cellStyle name="20% - Accent4 4 3 2" xfId="39749" xr:uid="{00000000-0005-0000-0000-000049010000}"/>
    <cellStyle name="20% - Accent4 40" xfId="265" xr:uid="{00000000-0005-0000-0000-00004A010000}"/>
    <cellStyle name="20% - Accent4 41" xfId="266" xr:uid="{00000000-0005-0000-0000-00004B010000}"/>
    <cellStyle name="20% - Accent4 42" xfId="267" xr:uid="{00000000-0005-0000-0000-00004C010000}"/>
    <cellStyle name="20% - Accent4 43" xfId="268" xr:uid="{00000000-0005-0000-0000-00004D010000}"/>
    <cellStyle name="20% - Accent4 44" xfId="9625" xr:uid="{00000000-0005-0000-0000-00004E010000}"/>
    <cellStyle name="20% - Accent4 45" xfId="39703" xr:uid="{00000000-0005-0000-0000-00004F010000}"/>
    <cellStyle name="20% - Accent4 5" xfId="269" xr:uid="{00000000-0005-0000-0000-000050010000}"/>
    <cellStyle name="20% - Accent4 5 2" xfId="270" xr:uid="{00000000-0005-0000-0000-000051010000}"/>
    <cellStyle name="20% - Accent4 5 2 2" xfId="39750" xr:uid="{00000000-0005-0000-0000-000052010000}"/>
    <cellStyle name="20% - Accent4 5 3" xfId="271" xr:uid="{00000000-0005-0000-0000-000053010000}"/>
    <cellStyle name="20% - Accent4 5 3 2" xfId="39751" xr:uid="{00000000-0005-0000-0000-000054010000}"/>
    <cellStyle name="20% - Accent4 6" xfId="272" xr:uid="{00000000-0005-0000-0000-000055010000}"/>
    <cellStyle name="20% - Accent4 6 2" xfId="273" xr:uid="{00000000-0005-0000-0000-000056010000}"/>
    <cellStyle name="20% - Accent4 6 2 2" xfId="39752" xr:uid="{00000000-0005-0000-0000-000057010000}"/>
    <cellStyle name="20% - Accent4 6 3" xfId="274" xr:uid="{00000000-0005-0000-0000-000058010000}"/>
    <cellStyle name="20% - Accent4 6 3 2" xfId="39753" xr:uid="{00000000-0005-0000-0000-000059010000}"/>
    <cellStyle name="20% - Accent4 7" xfId="275" xr:uid="{00000000-0005-0000-0000-00005A010000}"/>
    <cellStyle name="20% - Accent4 7 2" xfId="276" xr:uid="{00000000-0005-0000-0000-00005B010000}"/>
    <cellStyle name="20% - Accent4 7 2 2" xfId="39754" xr:uid="{00000000-0005-0000-0000-00005C010000}"/>
    <cellStyle name="20% - Accent4 7 3" xfId="277" xr:uid="{00000000-0005-0000-0000-00005D010000}"/>
    <cellStyle name="20% - Accent4 7 3 2" xfId="39755" xr:uid="{00000000-0005-0000-0000-00005E010000}"/>
    <cellStyle name="20% - Accent4 8" xfId="278" xr:uid="{00000000-0005-0000-0000-00005F010000}"/>
    <cellStyle name="20% - Accent4 8 2" xfId="279" xr:uid="{00000000-0005-0000-0000-000060010000}"/>
    <cellStyle name="20% - Accent4 8 2 2" xfId="39756" xr:uid="{00000000-0005-0000-0000-000061010000}"/>
    <cellStyle name="20% - Accent4 8 3" xfId="280" xr:uid="{00000000-0005-0000-0000-000062010000}"/>
    <cellStyle name="20% - Accent4 8 3 2" xfId="39757" xr:uid="{00000000-0005-0000-0000-000063010000}"/>
    <cellStyle name="20% - Accent4 9" xfId="281" xr:uid="{00000000-0005-0000-0000-000064010000}"/>
    <cellStyle name="20% - Accent4 9 2" xfId="8803" xr:uid="{00000000-0005-0000-0000-000065010000}"/>
    <cellStyle name="20% - Accent5" xfId="282" builtinId="46" customBuiltin="1"/>
    <cellStyle name="20% - Accent5 10" xfId="283" xr:uid="{00000000-0005-0000-0000-000067010000}"/>
    <cellStyle name="20% - Accent5 10 2" xfId="8802" xr:uid="{00000000-0005-0000-0000-000068010000}"/>
    <cellStyle name="20% - Accent5 11" xfId="284" xr:uid="{00000000-0005-0000-0000-000069010000}"/>
    <cellStyle name="20% - Accent5 11 2" xfId="8801" xr:uid="{00000000-0005-0000-0000-00006A010000}"/>
    <cellStyle name="20% - Accent5 12" xfId="285" xr:uid="{00000000-0005-0000-0000-00006B010000}"/>
    <cellStyle name="20% - Accent5 13" xfId="286" xr:uid="{00000000-0005-0000-0000-00006C010000}"/>
    <cellStyle name="20% - Accent5 14" xfId="287" xr:uid="{00000000-0005-0000-0000-00006D010000}"/>
    <cellStyle name="20% - Accent5 15" xfId="288" xr:uid="{00000000-0005-0000-0000-00006E010000}"/>
    <cellStyle name="20% - Accent5 16" xfId="289" xr:uid="{00000000-0005-0000-0000-00006F010000}"/>
    <cellStyle name="20% - Accent5 17" xfId="290" xr:uid="{00000000-0005-0000-0000-000070010000}"/>
    <cellStyle name="20% - Accent5 18" xfId="291" xr:uid="{00000000-0005-0000-0000-000071010000}"/>
    <cellStyle name="20% - Accent5 19" xfId="292" xr:uid="{00000000-0005-0000-0000-000072010000}"/>
    <cellStyle name="20% - Accent5 2" xfId="293" xr:uid="{00000000-0005-0000-0000-000073010000}"/>
    <cellStyle name="20% - Accent5 2 10" xfId="294" xr:uid="{00000000-0005-0000-0000-000074010000}"/>
    <cellStyle name="20% - Accent5 2 11" xfId="295" xr:uid="{00000000-0005-0000-0000-000075010000}"/>
    <cellStyle name="20% - Accent5 2 12" xfId="296" xr:uid="{00000000-0005-0000-0000-000076010000}"/>
    <cellStyle name="20% - Accent5 2 13" xfId="297" xr:uid="{00000000-0005-0000-0000-000077010000}"/>
    <cellStyle name="20% - Accent5 2 14" xfId="298" xr:uid="{00000000-0005-0000-0000-000078010000}"/>
    <cellStyle name="20% - Accent5 2 15" xfId="299" xr:uid="{00000000-0005-0000-0000-000079010000}"/>
    <cellStyle name="20% - Accent5 2 2" xfId="300" xr:uid="{00000000-0005-0000-0000-00007A010000}"/>
    <cellStyle name="20% - Accent5 2 3" xfId="301" xr:uid="{00000000-0005-0000-0000-00007B010000}"/>
    <cellStyle name="20% - Accent5 2 4" xfId="302" xr:uid="{00000000-0005-0000-0000-00007C010000}"/>
    <cellStyle name="20% - Accent5 2 5" xfId="303" xr:uid="{00000000-0005-0000-0000-00007D010000}"/>
    <cellStyle name="20% - Accent5 2 6" xfId="304" xr:uid="{00000000-0005-0000-0000-00007E010000}"/>
    <cellStyle name="20% - Accent5 2 7" xfId="305" xr:uid="{00000000-0005-0000-0000-00007F010000}"/>
    <cellStyle name="20% - Accent5 2 8" xfId="306" xr:uid="{00000000-0005-0000-0000-000080010000}"/>
    <cellStyle name="20% - Accent5 2 9" xfId="307" xr:uid="{00000000-0005-0000-0000-000081010000}"/>
    <cellStyle name="20% - Accent5 20" xfId="308" xr:uid="{00000000-0005-0000-0000-000082010000}"/>
    <cellStyle name="20% - Accent5 21" xfId="309" xr:uid="{00000000-0005-0000-0000-000083010000}"/>
    <cellStyle name="20% - Accent5 22" xfId="310" xr:uid="{00000000-0005-0000-0000-000084010000}"/>
    <cellStyle name="20% - Accent5 23" xfId="311" xr:uid="{00000000-0005-0000-0000-000085010000}"/>
    <cellStyle name="20% - Accent5 24" xfId="312" xr:uid="{00000000-0005-0000-0000-000086010000}"/>
    <cellStyle name="20% - Accent5 25" xfId="313" xr:uid="{00000000-0005-0000-0000-000087010000}"/>
    <cellStyle name="20% - Accent5 26" xfId="314" xr:uid="{00000000-0005-0000-0000-000088010000}"/>
    <cellStyle name="20% - Accent5 27" xfId="315" xr:uid="{00000000-0005-0000-0000-000089010000}"/>
    <cellStyle name="20% - Accent5 28" xfId="316" xr:uid="{00000000-0005-0000-0000-00008A010000}"/>
    <cellStyle name="20% - Accent5 29" xfId="317" xr:uid="{00000000-0005-0000-0000-00008B010000}"/>
    <cellStyle name="20% - Accent5 3" xfId="318" xr:uid="{00000000-0005-0000-0000-00008C010000}"/>
    <cellStyle name="20% - Accent5 3 2" xfId="39758" xr:uid="{00000000-0005-0000-0000-00008D010000}"/>
    <cellStyle name="20% - Accent5 30" xfId="319" xr:uid="{00000000-0005-0000-0000-00008E010000}"/>
    <cellStyle name="20% - Accent5 31" xfId="320" xr:uid="{00000000-0005-0000-0000-00008F010000}"/>
    <cellStyle name="20% - Accent5 32" xfId="321" xr:uid="{00000000-0005-0000-0000-000090010000}"/>
    <cellStyle name="20% - Accent5 33" xfId="322" xr:uid="{00000000-0005-0000-0000-000091010000}"/>
    <cellStyle name="20% - Accent5 34" xfId="323" xr:uid="{00000000-0005-0000-0000-000092010000}"/>
    <cellStyle name="20% - Accent5 35" xfId="324" xr:uid="{00000000-0005-0000-0000-000093010000}"/>
    <cellStyle name="20% - Accent5 36" xfId="325" xr:uid="{00000000-0005-0000-0000-000094010000}"/>
    <cellStyle name="20% - Accent5 37" xfId="326" xr:uid="{00000000-0005-0000-0000-000095010000}"/>
    <cellStyle name="20% - Accent5 38" xfId="327" xr:uid="{00000000-0005-0000-0000-000096010000}"/>
    <cellStyle name="20% - Accent5 39" xfId="328" xr:uid="{00000000-0005-0000-0000-000097010000}"/>
    <cellStyle name="20% - Accent5 4" xfId="329" xr:uid="{00000000-0005-0000-0000-000098010000}"/>
    <cellStyle name="20% - Accent5 40" xfId="330" xr:uid="{00000000-0005-0000-0000-000099010000}"/>
    <cellStyle name="20% - Accent5 41" xfId="331" xr:uid="{00000000-0005-0000-0000-00009A010000}"/>
    <cellStyle name="20% - Accent5 42" xfId="332" xr:uid="{00000000-0005-0000-0000-00009B010000}"/>
    <cellStyle name="20% - Accent5 43" xfId="333" xr:uid="{00000000-0005-0000-0000-00009C010000}"/>
    <cellStyle name="20% - Accent5 44" xfId="9629" xr:uid="{00000000-0005-0000-0000-00009D010000}"/>
    <cellStyle name="20% - Accent5 45" xfId="39705" xr:uid="{00000000-0005-0000-0000-00009E010000}"/>
    <cellStyle name="20% - Accent5 5" xfId="334" xr:uid="{00000000-0005-0000-0000-00009F010000}"/>
    <cellStyle name="20% - Accent5 6" xfId="335" xr:uid="{00000000-0005-0000-0000-0000A0010000}"/>
    <cellStyle name="20% - Accent5 7" xfId="336" xr:uid="{00000000-0005-0000-0000-0000A1010000}"/>
    <cellStyle name="20% - Accent5 8" xfId="337" xr:uid="{00000000-0005-0000-0000-0000A2010000}"/>
    <cellStyle name="20% - Accent5 9" xfId="338" xr:uid="{00000000-0005-0000-0000-0000A3010000}"/>
    <cellStyle name="20% - Accent5 9 2" xfId="8800" xr:uid="{00000000-0005-0000-0000-0000A4010000}"/>
    <cellStyle name="20% - Accent6" xfId="339" builtinId="50" customBuiltin="1"/>
    <cellStyle name="20% - Accent6 10" xfId="340" xr:uid="{00000000-0005-0000-0000-0000A6010000}"/>
    <cellStyle name="20% - Accent6 10 2" xfId="8799" xr:uid="{00000000-0005-0000-0000-0000A7010000}"/>
    <cellStyle name="20% - Accent6 11" xfId="341" xr:uid="{00000000-0005-0000-0000-0000A8010000}"/>
    <cellStyle name="20% - Accent6 11 2" xfId="8798" xr:uid="{00000000-0005-0000-0000-0000A9010000}"/>
    <cellStyle name="20% - Accent6 12" xfId="342" xr:uid="{00000000-0005-0000-0000-0000AA010000}"/>
    <cellStyle name="20% - Accent6 13" xfId="343" xr:uid="{00000000-0005-0000-0000-0000AB010000}"/>
    <cellStyle name="20% - Accent6 14" xfId="344" xr:uid="{00000000-0005-0000-0000-0000AC010000}"/>
    <cellStyle name="20% - Accent6 15" xfId="345" xr:uid="{00000000-0005-0000-0000-0000AD010000}"/>
    <cellStyle name="20% - Accent6 16" xfId="346" xr:uid="{00000000-0005-0000-0000-0000AE010000}"/>
    <cellStyle name="20% - Accent6 17" xfId="347" xr:uid="{00000000-0005-0000-0000-0000AF010000}"/>
    <cellStyle name="20% - Accent6 18" xfId="348" xr:uid="{00000000-0005-0000-0000-0000B0010000}"/>
    <cellStyle name="20% - Accent6 19" xfId="349" xr:uid="{00000000-0005-0000-0000-0000B1010000}"/>
    <cellStyle name="20% - Accent6 2" xfId="350" xr:uid="{00000000-0005-0000-0000-0000B2010000}"/>
    <cellStyle name="20% - Accent6 2 10" xfId="351" xr:uid="{00000000-0005-0000-0000-0000B3010000}"/>
    <cellStyle name="20% - Accent6 2 11" xfId="352" xr:uid="{00000000-0005-0000-0000-0000B4010000}"/>
    <cellStyle name="20% - Accent6 2 12" xfId="353" xr:uid="{00000000-0005-0000-0000-0000B5010000}"/>
    <cellStyle name="20% - Accent6 2 13" xfId="354" xr:uid="{00000000-0005-0000-0000-0000B6010000}"/>
    <cellStyle name="20% - Accent6 2 14" xfId="355" xr:uid="{00000000-0005-0000-0000-0000B7010000}"/>
    <cellStyle name="20% - Accent6 2 15" xfId="356" xr:uid="{00000000-0005-0000-0000-0000B8010000}"/>
    <cellStyle name="20% - Accent6 2 16" xfId="8797" xr:uid="{00000000-0005-0000-0000-0000B9010000}"/>
    <cellStyle name="20% - Accent6 2 2" xfId="357" xr:uid="{00000000-0005-0000-0000-0000BA010000}"/>
    <cellStyle name="20% - Accent6 2 2 2" xfId="358" xr:uid="{00000000-0005-0000-0000-0000BB010000}"/>
    <cellStyle name="20% - Accent6 2 3" xfId="359" xr:uid="{00000000-0005-0000-0000-0000BC010000}"/>
    <cellStyle name="20% - Accent6 2 4" xfId="360" xr:uid="{00000000-0005-0000-0000-0000BD010000}"/>
    <cellStyle name="20% - Accent6 2 5" xfId="361" xr:uid="{00000000-0005-0000-0000-0000BE010000}"/>
    <cellStyle name="20% - Accent6 2 6" xfId="362" xr:uid="{00000000-0005-0000-0000-0000BF010000}"/>
    <cellStyle name="20% - Accent6 2 7" xfId="363" xr:uid="{00000000-0005-0000-0000-0000C0010000}"/>
    <cellStyle name="20% - Accent6 2 8" xfId="364" xr:uid="{00000000-0005-0000-0000-0000C1010000}"/>
    <cellStyle name="20% - Accent6 2 9" xfId="365" xr:uid="{00000000-0005-0000-0000-0000C2010000}"/>
    <cellStyle name="20% - Accent6 20" xfId="366" xr:uid="{00000000-0005-0000-0000-0000C3010000}"/>
    <cellStyle name="20% - Accent6 21" xfId="367" xr:uid="{00000000-0005-0000-0000-0000C4010000}"/>
    <cellStyle name="20% - Accent6 22" xfId="368" xr:uid="{00000000-0005-0000-0000-0000C5010000}"/>
    <cellStyle name="20% - Accent6 23" xfId="369" xr:uid="{00000000-0005-0000-0000-0000C6010000}"/>
    <cellStyle name="20% - Accent6 24" xfId="370" xr:uid="{00000000-0005-0000-0000-0000C7010000}"/>
    <cellStyle name="20% - Accent6 25" xfId="371" xr:uid="{00000000-0005-0000-0000-0000C8010000}"/>
    <cellStyle name="20% - Accent6 26" xfId="372" xr:uid="{00000000-0005-0000-0000-0000C9010000}"/>
    <cellStyle name="20% - Accent6 27" xfId="373" xr:uid="{00000000-0005-0000-0000-0000CA010000}"/>
    <cellStyle name="20% - Accent6 28" xfId="374" xr:uid="{00000000-0005-0000-0000-0000CB010000}"/>
    <cellStyle name="20% - Accent6 29" xfId="375" xr:uid="{00000000-0005-0000-0000-0000CC010000}"/>
    <cellStyle name="20% - Accent6 3" xfId="376" xr:uid="{00000000-0005-0000-0000-0000CD010000}"/>
    <cellStyle name="20% - Accent6 3 2" xfId="377" xr:uid="{00000000-0005-0000-0000-0000CE010000}"/>
    <cellStyle name="20% - Accent6 3 2 2" xfId="39759" xr:uid="{00000000-0005-0000-0000-0000CF010000}"/>
    <cellStyle name="20% - Accent6 3 3" xfId="378" xr:uid="{00000000-0005-0000-0000-0000D0010000}"/>
    <cellStyle name="20% - Accent6 3 4" xfId="39760" xr:uid="{00000000-0005-0000-0000-0000D1010000}"/>
    <cellStyle name="20% - Accent6 30" xfId="379" xr:uid="{00000000-0005-0000-0000-0000D2010000}"/>
    <cellStyle name="20% - Accent6 31" xfId="380" xr:uid="{00000000-0005-0000-0000-0000D3010000}"/>
    <cellStyle name="20% - Accent6 32" xfId="381" xr:uid="{00000000-0005-0000-0000-0000D4010000}"/>
    <cellStyle name="20% - Accent6 33" xfId="382" xr:uid="{00000000-0005-0000-0000-0000D5010000}"/>
    <cellStyle name="20% - Accent6 34" xfId="383" xr:uid="{00000000-0005-0000-0000-0000D6010000}"/>
    <cellStyle name="20% - Accent6 35" xfId="384" xr:uid="{00000000-0005-0000-0000-0000D7010000}"/>
    <cellStyle name="20% - Accent6 36" xfId="385" xr:uid="{00000000-0005-0000-0000-0000D8010000}"/>
    <cellStyle name="20% - Accent6 37" xfId="386" xr:uid="{00000000-0005-0000-0000-0000D9010000}"/>
    <cellStyle name="20% - Accent6 38" xfId="387" xr:uid="{00000000-0005-0000-0000-0000DA010000}"/>
    <cellStyle name="20% - Accent6 39" xfId="388" xr:uid="{00000000-0005-0000-0000-0000DB010000}"/>
    <cellStyle name="20% - Accent6 4" xfId="389" xr:uid="{00000000-0005-0000-0000-0000DC010000}"/>
    <cellStyle name="20% - Accent6 4 2" xfId="390" xr:uid="{00000000-0005-0000-0000-0000DD010000}"/>
    <cellStyle name="20% - Accent6 4 2 2" xfId="39761" xr:uid="{00000000-0005-0000-0000-0000DE010000}"/>
    <cellStyle name="20% - Accent6 4 3" xfId="391" xr:uid="{00000000-0005-0000-0000-0000DF010000}"/>
    <cellStyle name="20% - Accent6 4 3 2" xfId="39762" xr:uid="{00000000-0005-0000-0000-0000E0010000}"/>
    <cellStyle name="20% - Accent6 40" xfId="392" xr:uid="{00000000-0005-0000-0000-0000E1010000}"/>
    <cellStyle name="20% - Accent6 41" xfId="393" xr:uid="{00000000-0005-0000-0000-0000E2010000}"/>
    <cellStyle name="20% - Accent6 42" xfId="394" xr:uid="{00000000-0005-0000-0000-0000E3010000}"/>
    <cellStyle name="20% - Accent6 43" xfId="395" xr:uid="{00000000-0005-0000-0000-0000E4010000}"/>
    <cellStyle name="20% - Accent6 44" xfId="396" xr:uid="{00000000-0005-0000-0000-0000E5010000}"/>
    <cellStyle name="20% - Accent6 44 2" xfId="5209" xr:uid="{00000000-0005-0000-0000-0000E6010000}"/>
    <cellStyle name="20% - Accent6 44 2 2" xfId="39765" xr:uid="{00000000-0005-0000-0000-0000E7010000}"/>
    <cellStyle name="20% - Accent6 44 2 2 2" xfId="39766" xr:uid="{00000000-0005-0000-0000-0000E8010000}"/>
    <cellStyle name="20% - Accent6 44 2 2 2 2" xfId="39767" xr:uid="{00000000-0005-0000-0000-0000E9010000}"/>
    <cellStyle name="20% - Accent6 44 2 2 3" xfId="39768" xr:uid="{00000000-0005-0000-0000-0000EA010000}"/>
    <cellStyle name="20% - Accent6 44 2 3" xfId="39769" xr:uid="{00000000-0005-0000-0000-0000EB010000}"/>
    <cellStyle name="20% - Accent6 44 2 3 2" xfId="39770" xr:uid="{00000000-0005-0000-0000-0000EC010000}"/>
    <cellStyle name="20% - Accent6 44 2 3 2 2" xfId="39771" xr:uid="{00000000-0005-0000-0000-0000ED010000}"/>
    <cellStyle name="20% - Accent6 44 2 3 3" xfId="39772" xr:uid="{00000000-0005-0000-0000-0000EE010000}"/>
    <cellStyle name="20% - Accent6 44 2 4" xfId="39773" xr:uid="{00000000-0005-0000-0000-0000EF010000}"/>
    <cellStyle name="20% - Accent6 44 2 4 2" xfId="39774" xr:uid="{00000000-0005-0000-0000-0000F0010000}"/>
    <cellStyle name="20% - Accent6 44 2 5" xfId="39775" xr:uid="{00000000-0005-0000-0000-0000F1010000}"/>
    <cellStyle name="20% - Accent6 44 2 6" xfId="39764" xr:uid="{00000000-0005-0000-0000-0000F2010000}"/>
    <cellStyle name="20% - Accent6 44 3" xfId="39776" xr:uid="{00000000-0005-0000-0000-0000F3010000}"/>
    <cellStyle name="20% - Accent6 44 3 2" xfId="39777" xr:uid="{00000000-0005-0000-0000-0000F4010000}"/>
    <cellStyle name="20% - Accent6 44 3 2 2" xfId="39778" xr:uid="{00000000-0005-0000-0000-0000F5010000}"/>
    <cellStyle name="20% - Accent6 44 3 3" xfId="39779" xr:uid="{00000000-0005-0000-0000-0000F6010000}"/>
    <cellStyle name="20% - Accent6 44 4" xfId="39780" xr:uid="{00000000-0005-0000-0000-0000F7010000}"/>
    <cellStyle name="20% - Accent6 44 4 2" xfId="39781" xr:uid="{00000000-0005-0000-0000-0000F8010000}"/>
    <cellStyle name="20% - Accent6 44 4 2 2" xfId="39782" xr:uid="{00000000-0005-0000-0000-0000F9010000}"/>
    <cellStyle name="20% - Accent6 44 4 3" xfId="39783" xr:uid="{00000000-0005-0000-0000-0000FA010000}"/>
    <cellStyle name="20% - Accent6 44 5" xfId="39784" xr:uid="{00000000-0005-0000-0000-0000FB010000}"/>
    <cellStyle name="20% - Accent6 44 5 2" xfId="39785" xr:uid="{00000000-0005-0000-0000-0000FC010000}"/>
    <cellStyle name="20% - Accent6 44 6" xfId="39786" xr:uid="{00000000-0005-0000-0000-0000FD010000}"/>
    <cellStyle name="20% - Accent6 44 7" xfId="39763" xr:uid="{00000000-0005-0000-0000-0000FE010000}"/>
    <cellStyle name="20% - Accent6 45" xfId="9633" xr:uid="{00000000-0005-0000-0000-0000FF010000}"/>
    <cellStyle name="20% - Accent6 46" xfId="39707" xr:uid="{00000000-0005-0000-0000-000000020000}"/>
    <cellStyle name="20% - Accent6 5" xfId="397" xr:uid="{00000000-0005-0000-0000-000001020000}"/>
    <cellStyle name="20% - Accent6 5 2" xfId="398" xr:uid="{00000000-0005-0000-0000-000002020000}"/>
    <cellStyle name="20% - Accent6 5 2 2" xfId="39787" xr:uid="{00000000-0005-0000-0000-000003020000}"/>
    <cellStyle name="20% - Accent6 5 3" xfId="399" xr:uid="{00000000-0005-0000-0000-000004020000}"/>
    <cellStyle name="20% - Accent6 5 3 2" xfId="39788" xr:uid="{00000000-0005-0000-0000-000005020000}"/>
    <cellStyle name="20% - Accent6 6" xfId="400" xr:uid="{00000000-0005-0000-0000-000006020000}"/>
    <cellStyle name="20% - Accent6 6 2" xfId="401" xr:uid="{00000000-0005-0000-0000-000007020000}"/>
    <cellStyle name="20% - Accent6 6 2 2" xfId="39789" xr:uid="{00000000-0005-0000-0000-000008020000}"/>
    <cellStyle name="20% - Accent6 6 3" xfId="402" xr:uid="{00000000-0005-0000-0000-000009020000}"/>
    <cellStyle name="20% - Accent6 6 3 2" xfId="39790" xr:uid="{00000000-0005-0000-0000-00000A020000}"/>
    <cellStyle name="20% - Accent6 7" xfId="403" xr:uid="{00000000-0005-0000-0000-00000B020000}"/>
    <cellStyle name="20% - Accent6 7 2" xfId="404" xr:uid="{00000000-0005-0000-0000-00000C020000}"/>
    <cellStyle name="20% - Accent6 7 2 2" xfId="39791" xr:uid="{00000000-0005-0000-0000-00000D020000}"/>
    <cellStyle name="20% - Accent6 7 3" xfId="405" xr:uid="{00000000-0005-0000-0000-00000E020000}"/>
    <cellStyle name="20% - Accent6 7 3 2" xfId="39792" xr:uid="{00000000-0005-0000-0000-00000F020000}"/>
    <cellStyle name="20% - Accent6 8" xfId="406" xr:uid="{00000000-0005-0000-0000-000010020000}"/>
    <cellStyle name="20% - Accent6 8 2" xfId="407" xr:uid="{00000000-0005-0000-0000-000011020000}"/>
    <cellStyle name="20% - Accent6 8 2 2" xfId="39793" xr:uid="{00000000-0005-0000-0000-000012020000}"/>
    <cellStyle name="20% - Accent6 8 3" xfId="408" xr:uid="{00000000-0005-0000-0000-000013020000}"/>
    <cellStyle name="20% - Accent6 8 3 2" xfId="39794" xr:uid="{00000000-0005-0000-0000-000014020000}"/>
    <cellStyle name="20% - Accent6 9" xfId="409" xr:uid="{00000000-0005-0000-0000-000015020000}"/>
    <cellStyle name="20% - Accent6 9 2" xfId="8796" xr:uid="{00000000-0005-0000-0000-000016020000}"/>
    <cellStyle name="20% - Akzent1" xfId="410" xr:uid="{00000000-0005-0000-0000-000017020000}"/>
    <cellStyle name="20% - Akzent2" xfId="411" xr:uid="{00000000-0005-0000-0000-000018020000}"/>
    <cellStyle name="20% - Akzent3" xfId="412" xr:uid="{00000000-0005-0000-0000-000019020000}"/>
    <cellStyle name="20% - Akzent4" xfId="413" xr:uid="{00000000-0005-0000-0000-00001A020000}"/>
    <cellStyle name="20% - Akzent5" xfId="414" xr:uid="{00000000-0005-0000-0000-00001B020000}"/>
    <cellStyle name="20% - Akzent6" xfId="415" xr:uid="{00000000-0005-0000-0000-00001C020000}"/>
    <cellStyle name="2x indented GHG Textfiels" xfId="416" xr:uid="{00000000-0005-0000-0000-00001D020000}"/>
    <cellStyle name="2x indented GHG Textfiels 2" xfId="417" xr:uid="{00000000-0005-0000-0000-00001E020000}"/>
    <cellStyle name="2x indented GHG Textfiels 3" xfId="418" xr:uid="{00000000-0005-0000-0000-00001F020000}"/>
    <cellStyle name="40% - Accent1" xfId="419" builtinId="31" customBuiltin="1"/>
    <cellStyle name="40% - Accent1 10" xfId="420" xr:uid="{00000000-0005-0000-0000-000021020000}"/>
    <cellStyle name="40% - Accent1 10 2" xfId="8795" xr:uid="{00000000-0005-0000-0000-000022020000}"/>
    <cellStyle name="40% - Accent1 11" xfId="421" xr:uid="{00000000-0005-0000-0000-000023020000}"/>
    <cellStyle name="40% - Accent1 11 2" xfId="8794" xr:uid="{00000000-0005-0000-0000-000024020000}"/>
    <cellStyle name="40% - Accent1 12" xfId="422" xr:uid="{00000000-0005-0000-0000-000025020000}"/>
    <cellStyle name="40% - Accent1 13" xfId="423" xr:uid="{00000000-0005-0000-0000-000026020000}"/>
    <cellStyle name="40% - Accent1 14" xfId="424" xr:uid="{00000000-0005-0000-0000-000027020000}"/>
    <cellStyle name="40% - Accent1 15" xfId="425" xr:uid="{00000000-0005-0000-0000-000028020000}"/>
    <cellStyle name="40% - Accent1 16" xfId="426" xr:uid="{00000000-0005-0000-0000-000029020000}"/>
    <cellStyle name="40% - Accent1 17" xfId="427" xr:uid="{00000000-0005-0000-0000-00002A020000}"/>
    <cellStyle name="40% - Accent1 18" xfId="428" xr:uid="{00000000-0005-0000-0000-00002B020000}"/>
    <cellStyle name="40% - Accent1 19" xfId="429" xr:uid="{00000000-0005-0000-0000-00002C020000}"/>
    <cellStyle name="40% - Accent1 2" xfId="430" xr:uid="{00000000-0005-0000-0000-00002D020000}"/>
    <cellStyle name="40% - Accent1 2 10" xfId="431" xr:uid="{00000000-0005-0000-0000-00002E020000}"/>
    <cellStyle name="40% - Accent1 2 11" xfId="432" xr:uid="{00000000-0005-0000-0000-00002F020000}"/>
    <cellStyle name="40% - Accent1 2 12" xfId="433" xr:uid="{00000000-0005-0000-0000-000030020000}"/>
    <cellStyle name="40% - Accent1 2 13" xfId="434" xr:uid="{00000000-0005-0000-0000-000031020000}"/>
    <cellStyle name="40% - Accent1 2 14" xfId="435" xr:uid="{00000000-0005-0000-0000-000032020000}"/>
    <cellStyle name="40% - Accent1 2 15" xfId="436" xr:uid="{00000000-0005-0000-0000-000033020000}"/>
    <cellStyle name="40% - Accent1 2 16" xfId="8793" xr:uid="{00000000-0005-0000-0000-000034020000}"/>
    <cellStyle name="40% - Accent1 2 2" xfId="437" xr:uid="{00000000-0005-0000-0000-000035020000}"/>
    <cellStyle name="40% - Accent1 2 2 2" xfId="438" xr:uid="{00000000-0005-0000-0000-000036020000}"/>
    <cellStyle name="40% - Accent1 2 3" xfId="439" xr:uid="{00000000-0005-0000-0000-000037020000}"/>
    <cellStyle name="40% - Accent1 2 4" xfId="440" xr:uid="{00000000-0005-0000-0000-000038020000}"/>
    <cellStyle name="40% - Accent1 2 5" xfId="441" xr:uid="{00000000-0005-0000-0000-000039020000}"/>
    <cellStyle name="40% - Accent1 2 6" xfId="442" xr:uid="{00000000-0005-0000-0000-00003A020000}"/>
    <cellStyle name="40% - Accent1 2 7" xfId="443" xr:uid="{00000000-0005-0000-0000-00003B020000}"/>
    <cellStyle name="40% - Accent1 2 8" xfId="444" xr:uid="{00000000-0005-0000-0000-00003C020000}"/>
    <cellStyle name="40% - Accent1 2 9" xfId="445" xr:uid="{00000000-0005-0000-0000-00003D020000}"/>
    <cellStyle name="40% - Accent1 20" xfId="446" xr:uid="{00000000-0005-0000-0000-00003E020000}"/>
    <cellStyle name="40% - Accent1 21" xfId="447" xr:uid="{00000000-0005-0000-0000-00003F020000}"/>
    <cellStyle name="40% - Accent1 22" xfId="448" xr:uid="{00000000-0005-0000-0000-000040020000}"/>
    <cellStyle name="40% - Accent1 23" xfId="449" xr:uid="{00000000-0005-0000-0000-000041020000}"/>
    <cellStyle name="40% - Accent1 24" xfId="450" xr:uid="{00000000-0005-0000-0000-000042020000}"/>
    <cellStyle name="40% - Accent1 25" xfId="451" xr:uid="{00000000-0005-0000-0000-000043020000}"/>
    <cellStyle name="40% - Accent1 26" xfId="452" xr:uid="{00000000-0005-0000-0000-000044020000}"/>
    <cellStyle name="40% - Accent1 27" xfId="453" xr:uid="{00000000-0005-0000-0000-000045020000}"/>
    <cellStyle name="40% - Accent1 28" xfId="454" xr:uid="{00000000-0005-0000-0000-000046020000}"/>
    <cellStyle name="40% - Accent1 29" xfId="455" xr:uid="{00000000-0005-0000-0000-000047020000}"/>
    <cellStyle name="40% - Accent1 3" xfId="456" xr:uid="{00000000-0005-0000-0000-000048020000}"/>
    <cellStyle name="40% - Accent1 3 2" xfId="457" xr:uid="{00000000-0005-0000-0000-000049020000}"/>
    <cellStyle name="40% - Accent1 3 2 2" xfId="39795" xr:uid="{00000000-0005-0000-0000-00004A020000}"/>
    <cellStyle name="40% - Accent1 3 3" xfId="458" xr:uid="{00000000-0005-0000-0000-00004B020000}"/>
    <cellStyle name="40% - Accent1 3 4" xfId="39796" xr:uid="{00000000-0005-0000-0000-00004C020000}"/>
    <cellStyle name="40% - Accent1 30" xfId="459" xr:uid="{00000000-0005-0000-0000-00004D020000}"/>
    <cellStyle name="40% - Accent1 31" xfId="460" xr:uid="{00000000-0005-0000-0000-00004E020000}"/>
    <cellStyle name="40% - Accent1 32" xfId="461" xr:uid="{00000000-0005-0000-0000-00004F020000}"/>
    <cellStyle name="40% - Accent1 33" xfId="462" xr:uid="{00000000-0005-0000-0000-000050020000}"/>
    <cellStyle name="40% - Accent1 34" xfId="463" xr:uid="{00000000-0005-0000-0000-000051020000}"/>
    <cellStyle name="40% - Accent1 35" xfId="464" xr:uid="{00000000-0005-0000-0000-000052020000}"/>
    <cellStyle name="40% - Accent1 36" xfId="465" xr:uid="{00000000-0005-0000-0000-000053020000}"/>
    <cellStyle name="40% - Accent1 37" xfId="466" xr:uid="{00000000-0005-0000-0000-000054020000}"/>
    <cellStyle name="40% - Accent1 38" xfId="467" xr:uid="{00000000-0005-0000-0000-000055020000}"/>
    <cellStyle name="40% - Accent1 39" xfId="468" xr:uid="{00000000-0005-0000-0000-000056020000}"/>
    <cellStyle name="40% - Accent1 4" xfId="469" xr:uid="{00000000-0005-0000-0000-000057020000}"/>
    <cellStyle name="40% - Accent1 4 2" xfId="470" xr:uid="{00000000-0005-0000-0000-000058020000}"/>
    <cellStyle name="40% - Accent1 4 2 2" xfId="39797" xr:uid="{00000000-0005-0000-0000-000059020000}"/>
    <cellStyle name="40% - Accent1 4 3" xfId="471" xr:uid="{00000000-0005-0000-0000-00005A020000}"/>
    <cellStyle name="40% - Accent1 4 3 2" xfId="39798" xr:uid="{00000000-0005-0000-0000-00005B020000}"/>
    <cellStyle name="40% - Accent1 40" xfId="472" xr:uid="{00000000-0005-0000-0000-00005C020000}"/>
    <cellStyle name="40% - Accent1 41" xfId="473" xr:uid="{00000000-0005-0000-0000-00005D020000}"/>
    <cellStyle name="40% - Accent1 42" xfId="474" xr:uid="{00000000-0005-0000-0000-00005E020000}"/>
    <cellStyle name="40% - Accent1 43" xfId="475" xr:uid="{00000000-0005-0000-0000-00005F020000}"/>
    <cellStyle name="40% - Accent1 44" xfId="9614" xr:uid="{00000000-0005-0000-0000-000060020000}"/>
    <cellStyle name="40% - Accent1 45" xfId="39698" xr:uid="{00000000-0005-0000-0000-000061020000}"/>
    <cellStyle name="40% - Accent1 5" xfId="476" xr:uid="{00000000-0005-0000-0000-000062020000}"/>
    <cellStyle name="40% - Accent1 5 2" xfId="477" xr:uid="{00000000-0005-0000-0000-000063020000}"/>
    <cellStyle name="40% - Accent1 5 2 2" xfId="39799" xr:uid="{00000000-0005-0000-0000-000064020000}"/>
    <cellStyle name="40% - Accent1 5 3" xfId="478" xr:uid="{00000000-0005-0000-0000-000065020000}"/>
    <cellStyle name="40% - Accent1 5 3 2" xfId="39800" xr:uid="{00000000-0005-0000-0000-000066020000}"/>
    <cellStyle name="40% - Accent1 6" xfId="479" xr:uid="{00000000-0005-0000-0000-000067020000}"/>
    <cellStyle name="40% - Accent1 6 2" xfId="480" xr:uid="{00000000-0005-0000-0000-000068020000}"/>
    <cellStyle name="40% - Accent1 6 2 2" xfId="39801" xr:uid="{00000000-0005-0000-0000-000069020000}"/>
    <cellStyle name="40% - Accent1 6 3" xfId="481" xr:uid="{00000000-0005-0000-0000-00006A020000}"/>
    <cellStyle name="40% - Accent1 6 3 2" xfId="39802" xr:uid="{00000000-0005-0000-0000-00006B020000}"/>
    <cellStyle name="40% - Accent1 7" xfId="482" xr:uid="{00000000-0005-0000-0000-00006C020000}"/>
    <cellStyle name="40% - Accent1 7 2" xfId="483" xr:uid="{00000000-0005-0000-0000-00006D020000}"/>
    <cellStyle name="40% - Accent1 7 2 2" xfId="39803" xr:uid="{00000000-0005-0000-0000-00006E020000}"/>
    <cellStyle name="40% - Accent1 7 3" xfId="484" xr:uid="{00000000-0005-0000-0000-00006F020000}"/>
    <cellStyle name="40% - Accent1 7 3 2" xfId="39804" xr:uid="{00000000-0005-0000-0000-000070020000}"/>
    <cellStyle name="40% - Accent1 8" xfId="485" xr:uid="{00000000-0005-0000-0000-000071020000}"/>
    <cellStyle name="40% - Accent1 8 2" xfId="486" xr:uid="{00000000-0005-0000-0000-000072020000}"/>
    <cellStyle name="40% - Accent1 8 2 2" xfId="39805" xr:uid="{00000000-0005-0000-0000-000073020000}"/>
    <cellStyle name="40% - Accent1 8 3" xfId="487" xr:uid="{00000000-0005-0000-0000-000074020000}"/>
    <cellStyle name="40% - Accent1 8 3 2" xfId="39806" xr:uid="{00000000-0005-0000-0000-000075020000}"/>
    <cellStyle name="40% - Accent1 9" xfId="488" xr:uid="{00000000-0005-0000-0000-000076020000}"/>
    <cellStyle name="40% - Accent1 9 2" xfId="8792" xr:uid="{00000000-0005-0000-0000-000077020000}"/>
    <cellStyle name="40% - Accent2" xfId="489" builtinId="35" customBuiltin="1"/>
    <cellStyle name="40% - Accent2 10" xfId="490" xr:uid="{00000000-0005-0000-0000-000079020000}"/>
    <cellStyle name="40% - Accent2 10 2" xfId="8791" xr:uid="{00000000-0005-0000-0000-00007A020000}"/>
    <cellStyle name="40% - Accent2 11" xfId="491" xr:uid="{00000000-0005-0000-0000-00007B020000}"/>
    <cellStyle name="40% - Accent2 11 2" xfId="8790" xr:uid="{00000000-0005-0000-0000-00007C020000}"/>
    <cellStyle name="40% - Accent2 12" xfId="492" xr:uid="{00000000-0005-0000-0000-00007D020000}"/>
    <cellStyle name="40% - Accent2 13" xfId="493" xr:uid="{00000000-0005-0000-0000-00007E020000}"/>
    <cellStyle name="40% - Accent2 14" xfId="494" xr:uid="{00000000-0005-0000-0000-00007F020000}"/>
    <cellStyle name="40% - Accent2 15" xfId="495" xr:uid="{00000000-0005-0000-0000-000080020000}"/>
    <cellStyle name="40% - Accent2 16" xfId="496" xr:uid="{00000000-0005-0000-0000-000081020000}"/>
    <cellStyle name="40% - Accent2 17" xfId="497" xr:uid="{00000000-0005-0000-0000-000082020000}"/>
    <cellStyle name="40% - Accent2 18" xfId="498" xr:uid="{00000000-0005-0000-0000-000083020000}"/>
    <cellStyle name="40% - Accent2 19" xfId="499" xr:uid="{00000000-0005-0000-0000-000084020000}"/>
    <cellStyle name="40% - Accent2 2" xfId="500" xr:uid="{00000000-0005-0000-0000-000085020000}"/>
    <cellStyle name="40% - Accent2 2 10" xfId="501" xr:uid="{00000000-0005-0000-0000-000086020000}"/>
    <cellStyle name="40% - Accent2 2 11" xfId="502" xr:uid="{00000000-0005-0000-0000-000087020000}"/>
    <cellStyle name="40% - Accent2 2 12" xfId="503" xr:uid="{00000000-0005-0000-0000-000088020000}"/>
    <cellStyle name="40% - Accent2 2 13" xfId="504" xr:uid="{00000000-0005-0000-0000-000089020000}"/>
    <cellStyle name="40% - Accent2 2 14" xfId="505" xr:uid="{00000000-0005-0000-0000-00008A020000}"/>
    <cellStyle name="40% - Accent2 2 15" xfId="506" xr:uid="{00000000-0005-0000-0000-00008B020000}"/>
    <cellStyle name="40% - Accent2 2 2" xfId="507" xr:uid="{00000000-0005-0000-0000-00008C020000}"/>
    <cellStyle name="40% - Accent2 2 3" xfId="508" xr:uid="{00000000-0005-0000-0000-00008D020000}"/>
    <cellStyle name="40% - Accent2 2 4" xfId="509" xr:uid="{00000000-0005-0000-0000-00008E020000}"/>
    <cellStyle name="40% - Accent2 2 5" xfId="510" xr:uid="{00000000-0005-0000-0000-00008F020000}"/>
    <cellStyle name="40% - Accent2 2 6" xfId="511" xr:uid="{00000000-0005-0000-0000-000090020000}"/>
    <cellStyle name="40% - Accent2 2 7" xfId="512" xr:uid="{00000000-0005-0000-0000-000091020000}"/>
    <cellStyle name="40% - Accent2 2 8" xfId="513" xr:uid="{00000000-0005-0000-0000-000092020000}"/>
    <cellStyle name="40% - Accent2 2 9" xfId="514" xr:uid="{00000000-0005-0000-0000-000093020000}"/>
    <cellStyle name="40% - Accent2 20" xfId="515" xr:uid="{00000000-0005-0000-0000-000094020000}"/>
    <cellStyle name="40% - Accent2 21" xfId="516" xr:uid="{00000000-0005-0000-0000-000095020000}"/>
    <cellStyle name="40% - Accent2 22" xfId="517" xr:uid="{00000000-0005-0000-0000-000096020000}"/>
    <cellStyle name="40% - Accent2 23" xfId="518" xr:uid="{00000000-0005-0000-0000-000097020000}"/>
    <cellStyle name="40% - Accent2 24" xfId="519" xr:uid="{00000000-0005-0000-0000-000098020000}"/>
    <cellStyle name="40% - Accent2 25" xfId="520" xr:uid="{00000000-0005-0000-0000-000099020000}"/>
    <cellStyle name="40% - Accent2 26" xfId="521" xr:uid="{00000000-0005-0000-0000-00009A020000}"/>
    <cellStyle name="40% - Accent2 27" xfId="522" xr:uid="{00000000-0005-0000-0000-00009B020000}"/>
    <cellStyle name="40% - Accent2 28" xfId="523" xr:uid="{00000000-0005-0000-0000-00009C020000}"/>
    <cellStyle name="40% - Accent2 29" xfId="524" xr:uid="{00000000-0005-0000-0000-00009D020000}"/>
    <cellStyle name="40% - Accent2 3" xfId="525" xr:uid="{00000000-0005-0000-0000-00009E020000}"/>
    <cellStyle name="40% - Accent2 3 2" xfId="39807" xr:uid="{00000000-0005-0000-0000-00009F020000}"/>
    <cellStyle name="40% - Accent2 30" xfId="526" xr:uid="{00000000-0005-0000-0000-0000A0020000}"/>
    <cellStyle name="40% - Accent2 31" xfId="527" xr:uid="{00000000-0005-0000-0000-0000A1020000}"/>
    <cellStyle name="40% - Accent2 32" xfId="528" xr:uid="{00000000-0005-0000-0000-0000A2020000}"/>
    <cellStyle name="40% - Accent2 33" xfId="529" xr:uid="{00000000-0005-0000-0000-0000A3020000}"/>
    <cellStyle name="40% - Accent2 34" xfId="530" xr:uid="{00000000-0005-0000-0000-0000A4020000}"/>
    <cellStyle name="40% - Accent2 35" xfId="531" xr:uid="{00000000-0005-0000-0000-0000A5020000}"/>
    <cellStyle name="40% - Accent2 36" xfId="532" xr:uid="{00000000-0005-0000-0000-0000A6020000}"/>
    <cellStyle name="40% - Accent2 37" xfId="533" xr:uid="{00000000-0005-0000-0000-0000A7020000}"/>
    <cellStyle name="40% - Accent2 38" xfId="534" xr:uid="{00000000-0005-0000-0000-0000A8020000}"/>
    <cellStyle name="40% - Accent2 39" xfId="535" xr:uid="{00000000-0005-0000-0000-0000A9020000}"/>
    <cellStyle name="40% - Accent2 4" xfId="536" xr:uid="{00000000-0005-0000-0000-0000AA020000}"/>
    <cellStyle name="40% - Accent2 40" xfId="537" xr:uid="{00000000-0005-0000-0000-0000AB020000}"/>
    <cellStyle name="40% - Accent2 41" xfId="538" xr:uid="{00000000-0005-0000-0000-0000AC020000}"/>
    <cellStyle name="40% - Accent2 42" xfId="539" xr:uid="{00000000-0005-0000-0000-0000AD020000}"/>
    <cellStyle name="40% - Accent2 43" xfId="540" xr:uid="{00000000-0005-0000-0000-0000AE020000}"/>
    <cellStyle name="40% - Accent2 44" xfId="9618" xr:uid="{00000000-0005-0000-0000-0000AF020000}"/>
    <cellStyle name="40% - Accent2 45" xfId="39700" xr:uid="{00000000-0005-0000-0000-0000B0020000}"/>
    <cellStyle name="40% - Accent2 5" xfId="541" xr:uid="{00000000-0005-0000-0000-0000B1020000}"/>
    <cellStyle name="40% - Accent2 6" xfId="542" xr:uid="{00000000-0005-0000-0000-0000B2020000}"/>
    <cellStyle name="40% - Accent2 7" xfId="543" xr:uid="{00000000-0005-0000-0000-0000B3020000}"/>
    <cellStyle name="40% - Accent2 8" xfId="544" xr:uid="{00000000-0005-0000-0000-0000B4020000}"/>
    <cellStyle name="40% - Accent2 9" xfId="545" xr:uid="{00000000-0005-0000-0000-0000B5020000}"/>
    <cellStyle name="40% - Accent2 9 2" xfId="8789" xr:uid="{00000000-0005-0000-0000-0000B6020000}"/>
    <cellStyle name="40% - Accent3" xfId="546" builtinId="39" customBuiltin="1"/>
    <cellStyle name="40% - Accent3 10" xfId="547" xr:uid="{00000000-0005-0000-0000-0000B8020000}"/>
    <cellStyle name="40% - Accent3 10 2" xfId="8788" xr:uid="{00000000-0005-0000-0000-0000B9020000}"/>
    <cellStyle name="40% - Accent3 11" xfId="548" xr:uid="{00000000-0005-0000-0000-0000BA020000}"/>
    <cellStyle name="40% - Accent3 11 2" xfId="8787" xr:uid="{00000000-0005-0000-0000-0000BB020000}"/>
    <cellStyle name="40% - Accent3 12" xfId="549" xr:uid="{00000000-0005-0000-0000-0000BC020000}"/>
    <cellStyle name="40% - Accent3 13" xfId="550" xr:uid="{00000000-0005-0000-0000-0000BD020000}"/>
    <cellStyle name="40% - Accent3 14" xfId="551" xr:uid="{00000000-0005-0000-0000-0000BE020000}"/>
    <cellStyle name="40% - Accent3 15" xfId="552" xr:uid="{00000000-0005-0000-0000-0000BF020000}"/>
    <cellStyle name="40% - Accent3 16" xfId="553" xr:uid="{00000000-0005-0000-0000-0000C0020000}"/>
    <cellStyle name="40% - Accent3 17" xfId="554" xr:uid="{00000000-0005-0000-0000-0000C1020000}"/>
    <cellStyle name="40% - Accent3 18" xfId="555" xr:uid="{00000000-0005-0000-0000-0000C2020000}"/>
    <cellStyle name="40% - Accent3 19" xfId="556" xr:uid="{00000000-0005-0000-0000-0000C3020000}"/>
    <cellStyle name="40% - Accent3 2" xfId="557" xr:uid="{00000000-0005-0000-0000-0000C4020000}"/>
    <cellStyle name="40% - Accent3 2 10" xfId="558" xr:uid="{00000000-0005-0000-0000-0000C5020000}"/>
    <cellStyle name="40% - Accent3 2 11" xfId="559" xr:uid="{00000000-0005-0000-0000-0000C6020000}"/>
    <cellStyle name="40% - Accent3 2 12" xfId="560" xr:uid="{00000000-0005-0000-0000-0000C7020000}"/>
    <cellStyle name="40% - Accent3 2 13" xfId="561" xr:uid="{00000000-0005-0000-0000-0000C8020000}"/>
    <cellStyle name="40% - Accent3 2 14" xfId="562" xr:uid="{00000000-0005-0000-0000-0000C9020000}"/>
    <cellStyle name="40% - Accent3 2 15" xfId="563" xr:uid="{00000000-0005-0000-0000-0000CA020000}"/>
    <cellStyle name="40% - Accent3 2 16" xfId="8786" xr:uid="{00000000-0005-0000-0000-0000CB020000}"/>
    <cellStyle name="40% - Accent3 2 2" xfId="564" xr:uid="{00000000-0005-0000-0000-0000CC020000}"/>
    <cellStyle name="40% - Accent3 2 2 2" xfId="565" xr:uid="{00000000-0005-0000-0000-0000CD020000}"/>
    <cellStyle name="40% - Accent3 2 2 3" xfId="9641" xr:uid="{00000000-0005-0000-0000-0000CE020000}"/>
    <cellStyle name="40% - Accent3 2 3" xfId="566" xr:uid="{00000000-0005-0000-0000-0000CF020000}"/>
    <cellStyle name="40% - Accent3 2 4" xfId="567" xr:uid="{00000000-0005-0000-0000-0000D0020000}"/>
    <cellStyle name="40% - Accent3 2 5" xfId="568" xr:uid="{00000000-0005-0000-0000-0000D1020000}"/>
    <cellStyle name="40% - Accent3 2 6" xfId="569" xr:uid="{00000000-0005-0000-0000-0000D2020000}"/>
    <cellStyle name="40% - Accent3 2 7" xfId="570" xr:uid="{00000000-0005-0000-0000-0000D3020000}"/>
    <cellStyle name="40% - Accent3 2 8" xfId="571" xr:uid="{00000000-0005-0000-0000-0000D4020000}"/>
    <cellStyle name="40% - Accent3 2 9" xfId="572" xr:uid="{00000000-0005-0000-0000-0000D5020000}"/>
    <cellStyle name="40% - Accent3 20" xfId="573" xr:uid="{00000000-0005-0000-0000-0000D6020000}"/>
    <cellStyle name="40% - Accent3 21" xfId="574" xr:uid="{00000000-0005-0000-0000-0000D7020000}"/>
    <cellStyle name="40% - Accent3 22" xfId="575" xr:uid="{00000000-0005-0000-0000-0000D8020000}"/>
    <cellStyle name="40% - Accent3 23" xfId="576" xr:uid="{00000000-0005-0000-0000-0000D9020000}"/>
    <cellStyle name="40% - Accent3 24" xfId="577" xr:uid="{00000000-0005-0000-0000-0000DA020000}"/>
    <cellStyle name="40% - Accent3 25" xfId="578" xr:uid="{00000000-0005-0000-0000-0000DB020000}"/>
    <cellStyle name="40% - Accent3 26" xfId="579" xr:uid="{00000000-0005-0000-0000-0000DC020000}"/>
    <cellStyle name="40% - Accent3 27" xfId="580" xr:uid="{00000000-0005-0000-0000-0000DD020000}"/>
    <cellStyle name="40% - Accent3 28" xfId="581" xr:uid="{00000000-0005-0000-0000-0000DE020000}"/>
    <cellStyle name="40% - Accent3 29" xfId="582" xr:uid="{00000000-0005-0000-0000-0000DF020000}"/>
    <cellStyle name="40% - Accent3 3" xfId="583" xr:uid="{00000000-0005-0000-0000-0000E0020000}"/>
    <cellStyle name="40% - Accent3 3 2" xfId="584" xr:uid="{00000000-0005-0000-0000-0000E1020000}"/>
    <cellStyle name="40% - Accent3 3 2 2" xfId="39808" xr:uid="{00000000-0005-0000-0000-0000E2020000}"/>
    <cellStyle name="40% - Accent3 3 3" xfId="585" xr:uid="{00000000-0005-0000-0000-0000E3020000}"/>
    <cellStyle name="40% - Accent3 3 4" xfId="39809" xr:uid="{00000000-0005-0000-0000-0000E4020000}"/>
    <cellStyle name="40% - Accent3 30" xfId="586" xr:uid="{00000000-0005-0000-0000-0000E5020000}"/>
    <cellStyle name="40% - Accent3 31" xfId="587" xr:uid="{00000000-0005-0000-0000-0000E6020000}"/>
    <cellStyle name="40% - Accent3 32" xfId="588" xr:uid="{00000000-0005-0000-0000-0000E7020000}"/>
    <cellStyle name="40% - Accent3 33" xfId="589" xr:uid="{00000000-0005-0000-0000-0000E8020000}"/>
    <cellStyle name="40% - Accent3 34" xfId="590" xr:uid="{00000000-0005-0000-0000-0000E9020000}"/>
    <cellStyle name="40% - Accent3 35" xfId="591" xr:uid="{00000000-0005-0000-0000-0000EA020000}"/>
    <cellStyle name="40% - Accent3 36" xfId="592" xr:uid="{00000000-0005-0000-0000-0000EB020000}"/>
    <cellStyle name="40% - Accent3 37" xfId="593" xr:uid="{00000000-0005-0000-0000-0000EC020000}"/>
    <cellStyle name="40% - Accent3 38" xfId="594" xr:uid="{00000000-0005-0000-0000-0000ED020000}"/>
    <cellStyle name="40% - Accent3 39" xfId="595" xr:uid="{00000000-0005-0000-0000-0000EE020000}"/>
    <cellStyle name="40% - Accent3 4" xfId="596" xr:uid="{00000000-0005-0000-0000-0000EF020000}"/>
    <cellStyle name="40% - Accent3 4 2" xfId="597" xr:uid="{00000000-0005-0000-0000-0000F0020000}"/>
    <cellStyle name="40% - Accent3 4 2 2" xfId="39810" xr:uid="{00000000-0005-0000-0000-0000F1020000}"/>
    <cellStyle name="40% - Accent3 4 3" xfId="598" xr:uid="{00000000-0005-0000-0000-0000F2020000}"/>
    <cellStyle name="40% - Accent3 4 3 2" xfId="39811" xr:uid="{00000000-0005-0000-0000-0000F3020000}"/>
    <cellStyle name="40% - Accent3 40" xfId="599" xr:uid="{00000000-0005-0000-0000-0000F4020000}"/>
    <cellStyle name="40% - Accent3 41" xfId="600" xr:uid="{00000000-0005-0000-0000-0000F5020000}"/>
    <cellStyle name="40% - Accent3 42" xfId="601" xr:uid="{00000000-0005-0000-0000-0000F6020000}"/>
    <cellStyle name="40% - Accent3 43" xfId="602" xr:uid="{00000000-0005-0000-0000-0000F7020000}"/>
    <cellStyle name="40% - Accent3 44" xfId="9622" xr:uid="{00000000-0005-0000-0000-0000F8020000}"/>
    <cellStyle name="40% - Accent3 45" xfId="39702" xr:uid="{00000000-0005-0000-0000-0000F9020000}"/>
    <cellStyle name="40% - Accent3 5" xfId="603" xr:uid="{00000000-0005-0000-0000-0000FA020000}"/>
    <cellStyle name="40% - Accent3 5 2" xfId="604" xr:uid="{00000000-0005-0000-0000-0000FB020000}"/>
    <cellStyle name="40% - Accent3 5 2 2" xfId="39812" xr:uid="{00000000-0005-0000-0000-0000FC020000}"/>
    <cellStyle name="40% - Accent3 5 3" xfId="605" xr:uid="{00000000-0005-0000-0000-0000FD020000}"/>
    <cellStyle name="40% - Accent3 5 3 2" xfId="39813" xr:uid="{00000000-0005-0000-0000-0000FE020000}"/>
    <cellStyle name="40% - Accent3 6" xfId="606" xr:uid="{00000000-0005-0000-0000-0000FF020000}"/>
    <cellStyle name="40% - Accent3 6 2" xfId="607" xr:uid="{00000000-0005-0000-0000-000000030000}"/>
    <cellStyle name="40% - Accent3 6 2 2" xfId="39814" xr:uid="{00000000-0005-0000-0000-000001030000}"/>
    <cellStyle name="40% - Accent3 6 3" xfId="608" xr:uid="{00000000-0005-0000-0000-000002030000}"/>
    <cellStyle name="40% - Accent3 6 3 2" xfId="39815" xr:uid="{00000000-0005-0000-0000-000003030000}"/>
    <cellStyle name="40% - Accent3 7" xfId="609" xr:uid="{00000000-0005-0000-0000-000004030000}"/>
    <cellStyle name="40% - Accent3 7 2" xfId="610" xr:uid="{00000000-0005-0000-0000-000005030000}"/>
    <cellStyle name="40% - Accent3 7 2 2" xfId="39816" xr:uid="{00000000-0005-0000-0000-000006030000}"/>
    <cellStyle name="40% - Accent3 7 3" xfId="611" xr:uid="{00000000-0005-0000-0000-000007030000}"/>
    <cellStyle name="40% - Accent3 7 3 2" xfId="39817" xr:uid="{00000000-0005-0000-0000-000008030000}"/>
    <cellStyle name="40% - Accent3 8" xfId="612" xr:uid="{00000000-0005-0000-0000-000009030000}"/>
    <cellStyle name="40% - Accent3 8 2" xfId="613" xr:uid="{00000000-0005-0000-0000-00000A030000}"/>
    <cellStyle name="40% - Accent3 8 2 2" xfId="39818" xr:uid="{00000000-0005-0000-0000-00000B030000}"/>
    <cellStyle name="40% - Accent3 8 3" xfId="614" xr:uid="{00000000-0005-0000-0000-00000C030000}"/>
    <cellStyle name="40% - Accent3 8 3 2" xfId="39819" xr:uid="{00000000-0005-0000-0000-00000D030000}"/>
    <cellStyle name="40% - Accent3 9" xfId="615" xr:uid="{00000000-0005-0000-0000-00000E030000}"/>
    <cellStyle name="40% - Accent3 9 2" xfId="8785" xr:uid="{00000000-0005-0000-0000-00000F030000}"/>
    <cellStyle name="40% - Accent4" xfId="616" builtinId="43" customBuiltin="1"/>
    <cellStyle name="40% - Accent4 10" xfId="617" xr:uid="{00000000-0005-0000-0000-000011030000}"/>
    <cellStyle name="40% - Accent4 10 2" xfId="8784" xr:uid="{00000000-0005-0000-0000-000012030000}"/>
    <cellStyle name="40% - Accent4 11" xfId="618" xr:uid="{00000000-0005-0000-0000-000013030000}"/>
    <cellStyle name="40% - Accent4 11 2" xfId="8783" xr:uid="{00000000-0005-0000-0000-000014030000}"/>
    <cellStyle name="40% - Accent4 12" xfId="619" xr:uid="{00000000-0005-0000-0000-000015030000}"/>
    <cellStyle name="40% - Accent4 13" xfId="620" xr:uid="{00000000-0005-0000-0000-000016030000}"/>
    <cellStyle name="40% - Accent4 14" xfId="621" xr:uid="{00000000-0005-0000-0000-000017030000}"/>
    <cellStyle name="40% - Accent4 15" xfId="622" xr:uid="{00000000-0005-0000-0000-000018030000}"/>
    <cellStyle name="40% - Accent4 16" xfId="623" xr:uid="{00000000-0005-0000-0000-000019030000}"/>
    <cellStyle name="40% - Accent4 17" xfId="624" xr:uid="{00000000-0005-0000-0000-00001A030000}"/>
    <cellStyle name="40% - Accent4 18" xfId="625" xr:uid="{00000000-0005-0000-0000-00001B030000}"/>
    <cellStyle name="40% - Accent4 19" xfId="626" xr:uid="{00000000-0005-0000-0000-00001C030000}"/>
    <cellStyle name="40% - Accent4 2" xfId="627" xr:uid="{00000000-0005-0000-0000-00001D030000}"/>
    <cellStyle name="40% - Accent4 2 10" xfId="628" xr:uid="{00000000-0005-0000-0000-00001E030000}"/>
    <cellStyle name="40% - Accent4 2 11" xfId="629" xr:uid="{00000000-0005-0000-0000-00001F030000}"/>
    <cellStyle name="40% - Accent4 2 12" xfId="630" xr:uid="{00000000-0005-0000-0000-000020030000}"/>
    <cellStyle name="40% - Accent4 2 13" xfId="631" xr:uid="{00000000-0005-0000-0000-000021030000}"/>
    <cellStyle name="40% - Accent4 2 14" xfId="632" xr:uid="{00000000-0005-0000-0000-000022030000}"/>
    <cellStyle name="40% - Accent4 2 15" xfId="633" xr:uid="{00000000-0005-0000-0000-000023030000}"/>
    <cellStyle name="40% - Accent4 2 16" xfId="8782" xr:uid="{00000000-0005-0000-0000-000024030000}"/>
    <cellStyle name="40% - Accent4 2 2" xfId="634" xr:uid="{00000000-0005-0000-0000-000025030000}"/>
    <cellStyle name="40% - Accent4 2 2 2" xfId="635" xr:uid="{00000000-0005-0000-0000-000026030000}"/>
    <cellStyle name="40% - Accent4 2 3" xfId="636" xr:uid="{00000000-0005-0000-0000-000027030000}"/>
    <cellStyle name="40% - Accent4 2 4" xfId="637" xr:uid="{00000000-0005-0000-0000-000028030000}"/>
    <cellStyle name="40% - Accent4 2 5" xfId="638" xr:uid="{00000000-0005-0000-0000-000029030000}"/>
    <cellStyle name="40% - Accent4 2 6" xfId="639" xr:uid="{00000000-0005-0000-0000-00002A030000}"/>
    <cellStyle name="40% - Accent4 2 7" xfId="640" xr:uid="{00000000-0005-0000-0000-00002B030000}"/>
    <cellStyle name="40% - Accent4 2 8" xfId="641" xr:uid="{00000000-0005-0000-0000-00002C030000}"/>
    <cellStyle name="40% - Accent4 2 9" xfId="642" xr:uid="{00000000-0005-0000-0000-00002D030000}"/>
    <cellStyle name="40% - Accent4 20" xfId="643" xr:uid="{00000000-0005-0000-0000-00002E030000}"/>
    <cellStyle name="40% - Accent4 21" xfId="644" xr:uid="{00000000-0005-0000-0000-00002F030000}"/>
    <cellStyle name="40% - Accent4 22" xfId="645" xr:uid="{00000000-0005-0000-0000-000030030000}"/>
    <cellStyle name="40% - Accent4 23" xfId="646" xr:uid="{00000000-0005-0000-0000-000031030000}"/>
    <cellStyle name="40% - Accent4 24" xfId="647" xr:uid="{00000000-0005-0000-0000-000032030000}"/>
    <cellStyle name="40% - Accent4 25" xfId="648" xr:uid="{00000000-0005-0000-0000-000033030000}"/>
    <cellStyle name="40% - Accent4 26" xfId="649" xr:uid="{00000000-0005-0000-0000-000034030000}"/>
    <cellStyle name="40% - Accent4 27" xfId="650" xr:uid="{00000000-0005-0000-0000-000035030000}"/>
    <cellStyle name="40% - Accent4 28" xfId="651" xr:uid="{00000000-0005-0000-0000-000036030000}"/>
    <cellStyle name="40% - Accent4 29" xfId="652" xr:uid="{00000000-0005-0000-0000-000037030000}"/>
    <cellStyle name="40% - Accent4 3" xfId="653" xr:uid="{00000000-0005-0000-0000-000038030000}"/>
    <cellStyle name="40% - Accent4 3 2" xfId="654" xr:uid="{00000000-0005-0000-0000-000039030000}"/>
    <cellStyle name="40% - Accent4 3 2 2" xfId="39820" xr:uid="{00000000-0005-0000-0000-00003A030000}"/>
    <cellStyle name="40% - Accent4 3 3" xfId="655" xr:uid="{00000000-0005-0000-0000-00003B030000}"/>
    <cellStyle name="40% - Accent4 3 4" xfId="39821" xr:uid="{00000000-0005-0000-0000-00003C030000}"/>
    <cellStyle name="40% - Accent4 30" xfId="656" xr:uid="{00000000-0005-0000-0000-00003D030000}"/>
    <cellStyle name="40% - Accent4 31" xfId="657" xr:uid="{00000000-0005-0000-0000-00003E030000}"/>
    <cellStyle name="40% - Accent4 32" xfId="658" xr:uid="{00000000-0005-0000-0000-00003F030000}"/>
    <cellStyle name="40% - Accent4 33" xfId="659" xr:uid="{00000000-0005-0000-0000-000040030000}"/>
    <cellStyle name="40% - Accent4 34" xfId="660" xr:uid="{00000000-0005-0000-0000-000041030000}"/>
    <cellStyle name="40% - Accent4 35" xfId="661" xr:uid="{00000000-0005-0000-0000-000042030000}"/>
    <cellStyle name="40% - Accent4 36" xfId="662" xr:uid="{00000000-0005-0000-0000-000043030000}"/>
    <cellStyle name="40% - Accent4 37" xfId="663" xr:uid="{00000000-0005-0000-0000-000044030000}"/>
    <cellStyle name="40% - Accent4 38" xfId="664" xr:uid="{00000000-0005-0000-0000-000045030000}"/>
    <cellStyle name="40% - Accent4 39" xfId="665" xr:uid="{00000000-0005-0000-0000-000046030000}"/>
    <cellStyle name="40% - Accent4 4" xfId="666" xr:uid="{00000000-0005-0000-0000-000047030000}"/>
    <cellStyle name="40% - Accent4 4 2" xfId="667" xr:uid="{00000000-0005-0000-0000-000048030000}"/>
    <cellStyle name="40% - Accent4 4 2 2" xfId="39822" xr:uid="{00000000-0005-0000-0000-000049030000}"/>
    <cellStyle name="40% - Accent4 4 3" xfId="668" xr:uid="{00000000-0005-0000-0000-00004A030000}"/>
    <cellStyle name="40% - Accent4 4 3 2" xfId="39823" xr:uid="{00000000-0005-0000-0000-00004B030000}"/>
    <cellStyle name="40% - Accent4 40" xfId="669" xr:uid="{00000000-0005-0000-0000-00004C030000}"/>
    <cellStyle name="40% - Accent4 41" xfId="670" xr:uid="{00000000-0005-0000-0000-00004D030000}"/>
    <cellStyle name="40% - Accent4 42" xfId="671" xr:uid="{00000000-0005-0000-0000-00004E030000}"/>
    <cellStyle name="40% - Accent4 43" xfId="672" xr:uid="{00000000-0005-0000-0000-00004F030000}"/>
    <cellStyle name="40% - Accent4 44" xfId="9626" xr:uid="{00000000-0005-0000-0000-000050030000}"/>
    <cellStyle name="40% - Accent4 45" xfId="39704" xr:uid="{00000000-0005-0000-0000-000051030000}"/>
    <cellStyle name="40% - Accent4 5" xfId="673" xr:uid="{00000000-0005-0000-0000-000052030000}"/>
    <cellStyle name="40% - Accent4 5 2" xfId="674" xr:uid="{00000000-0005-0000-0000-000053030000}"/>
    <cellStyle name="40% - Accent4 5 2 2" xfId="39824" xr:uid="{00000000-0005-0000-0000-000054030000}"/>
    <cellStyle name="40% - Accent4 5 3" xfId="675" xr:uid="{00000000-0005-0000-0000-000055030000}"/>
    <cellStyle name="40% - Accent4 5 3 2" xfId="39825" xr:uid="{00000000-0005-0000-0000-000056030000}"/>
    <cellStyle name="40% - Accent4 6" xfId="676" xr:uid="{00000000-0005-0000-0000-000057030000}"/>
    <cellStyle name="40% - Accent4 6 2" xfId="677" xr:uid="{00000000-0005-0000-0000-000058030000}"/>
    <cellStyle name="40% - Accent4 6 2 2" xfId="39826" xr:uid="{00000000-0005-0000-0000-000059030000}"/>
    <cellStyle name="40% - Accent4 6 3" xfId="678" xr:uid="{00000000-0005-0000-0000-00005A030000}"/>
    <cellStyle name="40% - Accent4 6 3 2" xfId="39827" xr:uid="{00000000-0005-0000-0000-00005B030000}"/>
    <cellStyle name="40% - Accent4 7" xfId="679" xr:uid="{00000000-0005-0000-0000-00005C030000}"/>
    <cellStyle name="40% - Accent4 7 2" xfId="680" xr:uid="{00000000-0005-0000-0000-00005D030000}"/>
    <cellStyle name="40% - Accent4 7 2 2" xfId="39828" xr:uid="{00000000-0005-0000-0000-00005E030000}"/>
    <cellStyle name="40% - Accent4 7 3" xfId="681" xr:uid="{00000000-0005-0000-0000-00005F030000}"/>
    <cellStyle name="40% - Accent4 7 3 2" xfId="39829" xr:uid="{00000000-0005-0000-0000-000060030000}"/>
    <cellStyle name="40% - Accent4 8" xfId="682" xr:uid="{00000000-0005-0000-0000-000061030000}"/>
    <cellStyle name="40% - Accent4 8 2" xfId="683" xr:uid="{00000000-0005-0000-0000-000062030000}"/>
    <cellStyle name="40% - Accent4 8 2 2" xfId="39830" xr:uid="{00000000-0005-0000-0000-000063030000}"/>
    <cellStyle name="40% - Accent4 8 3" xfId="684" xr:uid="{00000000-0005-0000-0000-000064030000}"/>
    <cellStyle name="40% - Accent4 8 3 2" xfId="39831" xr:uid="{00000000-0005-0000-0000-000065030000}"/>
    <cellStyle name="40% - Accent4 9" xfId="685" xr:uid="{00000000-0005-0000-0000-000066030000}"/>
    <cellStyle name="40% - Accent4 9 2" xfId="8781" xr:uid="{00000000-0005-0000-0000-000067030000}"/>
    <cellStyle name="40% - Accent5" xfId="686" builtinId="47" customBuiltin="1"/>
    <cellStyle name="40% - Accent5 10" xfId="687" xr:uid="{00000000-0005-0000-0000-000069030000}"/>
    <cellStyle name="40% - Accent5 10 2" xfId="8780" xr:uid="{00000000-0005-0000-0000-00006A030000}"/>
    <cellStyle name="40% - Accent5 11" xfId="688" xr:uid="{00000000-0005-0000-0000-00006B030000}"/>
    <cellStyle name="40% - Accent5 11 2" xfId="8779" xr:uid="{00000000-0005-0000-0000-00006C030000}"/>
    <cellStyle name="40% - Accent5 12" xfId="689" xr:uid="{00000000-0005-0000-0000-00006D030000}"/>
    <cellStyle name="40% - Accent5 13" xfId="690" xr:uid="{00000000-0005-0000-0000-00006E030000}"/>
    <cellStyle name="40% - Accent5 14" xfId="691" xr:uid="{00000000-0005-0000-0000-00006F030000}"/>
    <cellStyle name="40% - Accent5 15" xfId="692" xr:uid="{00000000-0005-0000-0000-000070030000}"/>
    <cellStyle name="40% - Accent5 16" xfId="693" xr:uid="{00000000-0005-0000-0000-000071030000}"/>
    <cellStyle name="40% - Accent5 17" xfId="694" xr:uid="{00000000-0005-0000-0000-000072030000}"/>
    <cellStyle name="40% - Accent5 18" xfId="695" xr:uid="{00000000-0005-0000-0000-000073030000}"/>
    <cellStyle name="40% - Accent5 19" xfId="696" xr:uid="{00000000-0005-0000-0000-000074030000}"/>
    <cellStyle name="40% - Accent5 2" xfId="697" xr:uid="{00000000-0005-0000-0000-000075030000}"/>
    <cellStyle name="40% - Accent5 2 10" xfId="698" xr:uid="{00000000-0005-0000-0000-000076030000}"/>
    <cellStyle name="40% - Accent5 2 11" xfId="699" xr:uid="{00000000-0005-0000-0000-000077030000}"/>
    <cellStyle name="40% - Accent5 2 12" xfId="700" xr:uid="{00000000-0005-0000-0000-000078030000}"/>
    <cellStyle name="40% - Accent5 2 13" xfId="701" xr:uid="{00000000-0005-0000-0000-000079030000}"/>
    <cellStyle name="40% - Accent5 2 14" xfId="702" xr:uid="{00000000-0005-0000-0000-00007A030000}"/>
    <cellStyle name="40% - Accent5 2 15" xfId="703" xr:uid="{00000000-0005-0000-0000-00007B030000}"/>
    <cellStyle name="40% - Accent5 2 16" xfId="8778" xr:uid="{00000000-0005-0000-0000-00007C030000}"/>
    <cellStyle name="40% - Accent5 2 2" xfId="704" xr:uid="{00000000-0005-0000-0000-00007D030000}"/>
    <cellStyle name="40% - Accent5 2 2 2" xfId="705" xr:uid="{00000000-0005-0000-0000-00007E030000}"/>
    <cellStyle name="40% - Accent5 2 3" xfId="706" xr:uid="{00000000-0005-0000-0000-00007F030000}"/>
    <cellStyle name="40% - Accent5 2 4" xfId="707" xr:uid="{00000000-0005-0000-0000-000080030000}"/>
    <cellStyle name="40% - Accent5 2 5" xfId="708" xr:uid="{00000000-0005-0000-0000-000081030000}"/>
    <cellStyle name="40% - Accent5 2 6" xfId="709" xr:uid="{00000000-0005-0000-0000-000082030000}"/>
    <cellStyle name="40% - Accent5 2 7" xfId="710" xr:uid="{00000000-0005-0000-0000-000083030000}"/>
    <cellStyle name="40% - Accent5 2 8" xfId="711" xr:uid="{00000000-0005-0000-0000-000084030000}"/>
    <cellStyle name="40% - Accent5 2 9" xfId="712" xr:uid="{00000000-0005-0000-0000-000085030000}"/>
    <cellStyle name="40% - Accent5 20" xfId="713" xr:uid="{00000000-0005-0000-0000-000086030000}"/>
    <cellStyle name="40% - Accent5 21" xfId="714" xr:uid="{00000000-0005-0000-0000-000087030000}"/>
    <cellStyle name="40% - Accent5 22" xfId="715" xr:uid="{00000000-0005-0000-0000-000088030000}"/>
    <cellStyle name="40% - Accent5 23" xfId="716" xr:uid="{00000000-0005-0000-0000-000089030000}"/>
    <cellStyle name="40% - Accent5 24" xfId="717" xr:uid="{00000000-0005-0000-0000-00008A030000}"/>
    <cellStyle name="40% - Accent5 25" xfId="718" xr:uid="{00000000-0005-0000-0000-00008B030000}"/>
    <cellStyle name="40% - Accent5 26" xfId="719" xr:uid="{00000000-0005-0000-0000-00008C030000}"/>
    <cellStyle name="40% - Accent5 27" xfId="720" xr:uid="{00000000-0005-0000-0000-00008D030000}"/>
    <cellStyle name="40% - Accent5 28" xfId="721" xr:uid="{00000000-0005-0000-0000-00008E030000}"/>
    <cellStyle name="40% - Accent5 29" xfId="722" xr:uid="{00000000-0005-0000-0000-00008F030000}"/>
    <cellStyle name="40% - Accent5 3" xfId="723" xr:uid="{00000000-0005-0000-0000-000090030000}"/>
    <cellStyle name="40% - Accent5 3 2" xfId="724" xr:uid="{00000000-0005-0000-0000-000091030000}"/>
    <cellStyle name="40% - Accent5 3 2 2" xfId="39832" xr:uid="{00000000-0005-0000-0000-000092030000}"/>
    <cellStyle name="40% - Accent5 3 3" xfId="725" xr:uid="{00000000-0005-0000-0000-000093030000}"/>
    <cellStyle name="40% - Accent5 3 4" xfId="39833" xr:uid="{00000000-0005-0000-0000-000094030000}"/>
    <cellStyle name="40% - Accent5 30" xfId="726" xr:uid="{00000000-0005-0000-0000-000095030000}"/>
    <cellStyle name="40% - Accent5 31" xfId="727" xr:uid="{00000000-0005-0000-0000-000096030000}"/>
    <cellStyle name="40% - Accent5 32" xfId="728" xr:uid="{00000000-0005-0000-0000-000097030000}"/>
    <cellStyle name="40% - Accent5 33" xfId="729" xr:uid="{00000000-0005-0000-0000-000098030000}"/>
    <cellStyle name="40% - Accent5 34" xfId="730" xr:uid="{00000000-0005-0000-0000-000099030000}"/>
    <cellStyle name="40% - Accent5 35" xfId="731" xr:uid="{00000000-0005-0000-0000-00009A030000}"/>
    <cellStyle name="40% - Accent5 36" xfId="732" xr:uid="{00000000-0005-0000-0000-00009B030000}"/>
    <cellStyle name="40% - Accent5 37" xfId="733" xr:uid="{00000000-0005-0000-0000-00009C030000}"/>
    <cellStyle name="40% - Accent5 38" xfId="734" xr:uid="{00000000-0005-0000-0000-00009D030000}"/>
    <cellStyle name="40% - Accent5 39" xfId="735" xr:uid="{00000000-0005-0000-0000-00009E030000}"/>
    <cellStyle name="40% - Accent5 4" xfId="736" xr:uid="{00000000-0005-0000-0000-00009F030000}"/>
    <cellStyle name="40% - Accent5 4 2" xfId="737" xr:uid="{00000000-0005-0000-0000-0000A0030000}"/>
    <cellStyle name="40% - Accent5 4 2 2" xfId="39834" xr:uid="{00000000-0005-0000-0000-0000A1030000}"/>
    <cellStyle name="40% - Accent5 4 3" xfId="738" xr:uid="{00000000-0005-0000-0000-0000A2030000}"/>
    <cellStyle name="40% - Accent5 4 3 2" xfId="39835" xr:uid="{00000000-0005-0000-0000-0000A3030000}"/>
    <cellStyle name="40% - Accent5 40" xfId="739" xr:uid="{00000000-0005-0000-0000-0000A4030000}"/>
    <cellStyle name="40% - Accent5 41" xfId="740" xr:uid="{00000000-0005-0000-0000-0000A5030000}"/>
    <cellStyle name="40% - Accent5 42" xfId="741" xr:uid="{00000000-0005-0000-0000-0000A6030000}"/>
    <cellStyle name="40% - Accent5 43" xfId="742" xr:uid="{00000000-0005-0000-0000-0000A7030000}"/>
    <cellStyle name="40% - Accent5 44" xfId="9630" xr:uid="{00000000-0005-0000-0000-0000A8030000}"/>
    <cellStyle name="40% - Accent5 45" xfId="39706" xr:uid="{00000000-0005-0000-0000-0000A9030000}"/>
    <cellStyle name="40% - Accent5 5" xfId="743" xr:uid="{00000000-0005-0000-0000-0000AA030000}"/>
    <cellStyle name="40% - Accent5 5 2" xfId="744" xr:uid="{00000000-0005-0000-0000-0000AB030000}"/>
    <cellStyle name="40% - Accent5 5 2 2" xfId="39836" xr:uid="{00000000-0005-0000-0000-0000AC030000}"/>
    <cellStyle name="40% - Accent5 5 3" xfId="745" xr:uid="{00000000-0005-0000-0000-0000AD030000}"/>
    <cellStyle name="40% - Accent5 5 3 2" xfId="39837" xr:uid="{00000000-0005-0000-0000-0000AE030000}"/>
    <cellStyle name="40% - Accent5 6" xfId="746" xr:uid="{00000000-0005-0000-0000-0000AF030000}"/>
    <cellStyle name="40% - Accent5 6 2" xfId="747" xr:uid="{00000000-0005-0000-0000-0000B0030000}"/>
    <cellStyle name="40% - Accent5 6 2 2" xfId="39838" xr:uid="{00000000-0005-0000-0000-0000B1030000}"/>
    <cellStyle name="40% - Accent5 6 3" xfId="748" xr:uid="{00000000-0005-0000-0000-0000B2030000}"/>
    <cellStyle name="40% - Accent5 6 3 2" xfId="39839" xr:uid="{00000000-0005-0000-0000-0000B3030000}"/>
    <cellStyle name="40% - Accent5 7" xfId="749" xr:uid="{00000000-0005-0000-0000-0000B4030000}"/>
    <cellStyle name="40% - Accent5 7 2" xfId="750" xr:uid="{00000000-0005-0000-0000-0000B5030000}"/>
    <cellStyle name="40% - Accent5 7 2 2" xfId="39840" xr:uid="{00000000-0005-0000-0000-0000B6030000}"/>
    <cellStyle name="40% - Accent5 7 3" xfId="751" xr:uid="{00000000-0005-0000-0000-0000B7030000}"/>
    <cellStyle name="40% - Accent5 7 3 2" xfId="39841" xr:uid="{00000000-0005-0000-0000-0000B8030000}"/>
    <cellStyle name="40% - Accent5 8" xfId="752" xr:uid="{00000000-0005-0000-0000-0000B9030000}"/>
    <cellStyle name="40% - Accent5 8 2" xfId="753" xr:uid="{00000000-0005-0000-0000-0000BA030000}"/>
    <cellStyle name="40% - Accent5 8 2 2" xfId="39842" xr:uid="{00000000-0005-0000-0000-0000BB030000}"/>
    <cellStyle name="40% - Accent5 8 3" xfId="754" xr:uid="{00000000-0005-0000-0000-0000BC030000}"/>
    <cellStyle name="40% - Accent5 8 3 2" xfId="39843" xr:uid="{00000000-0005-0000-0000-0000BD030000}"/>
    <cellStyle name="40% - Accent5 9" xfId="755" xr:uid="{00000000-0005-0000-0000-0000BE030000}"/>
    <cellStyle name="40% - Accent5 9 2" xfId="8777" xr:uid="{00000000-0005-0000-0000-0000BF030000}"/>
    <cellStyle name="40% - Accent6" xfId="756" builtinId="51" customBuiltin="1"/>
    <cellStyle name="40% - Accent6 10" xfId="757" xr:uid="{00000000-0005-0000-0000-0000C1030000}"/>
    <cellStyle name="40% - Accent6 10 2" xfId="8776" xr:uid="{00000000-0005-0000-0000-0000C2030000}"/>
    <cellStyle name="40% - Accent6 11" xfId="758" xr:uid="{00000000-0005-0000-0000-0000C3030000}"/>
    <cellStyle name="40% - Accent6 11 2" xfId="8775" xr:uid="{00000000-0005-0000-0000-0000C4030000}"/>
    <cellStyle name="40% - Accent6 12" xfId="759" xr:uid="{00000000-0005-0000-0000-0000C5030000}"/>
    <cellStyle name="40% - Accent6 13" xfId="760" xr:uid="{00000000-0005-0000-0000-0000C6030000}"/>
    <cellStyle name="40% - Accent6 14" xfId="761" xr:uid="{00000000-0005-0000-0000-0000C7030000}"/>
    <cellStyle name="40% - Accent6 15" xfId="762" xr:uid="{00000000-0005-0000-0000-0000C8030000}"/>
    <cellStyle name="40% - Accent6 16" xfId="763" xr:uid="{00000000-0005-0000-0000-0000C9030000}"/>
    <cellStyle name="40% - Accent6 17" xfId="764" xr:uid="{00000000-0005-0000-0000-0000CA030000}"/>
    <cellStyle name="40% - Accent6 18" xfId="765" xr:uid="{00000000-0005-0000-0000-0000CB030000}"/>
    <cellStyle name="40% - Accent6 19" xfId="766" xr:uid="{00000000-0005-0000-0000-0000CC030000}"/>
    <cellStyle name="40% - Accent6 2" xfId="767" xr:uid="{00000000-0005-0000-0000-0000CD030000}"/>
    <cellStyle name="40% - Accent6 2 10" xfId="768" xr:uid="{00000000-0005-0000-0000-0000CE030000}"/>
    <cellStyle name="40% - Accent6 2 11" xfId="769" xr:uid="{00000000-0005-0000-0000-0000CF030000}"/>
    <cellStyle name="40% - Accent6 2 12" xfId="770" xr:uid="{00000000-0005-0000-0000-0000D0030000}"/>
    <cellStyle name="40% - Accent6 2 13" xfId="771" xr:uid="{00000000-0005-0000-0000-0000D1030000}"/>
    <cellStyle name="40% - Accent6 2 14" xfId="772" xr:uid="{00000000-0005-0000-0000-0000D2030000}"/>
    <cellStyle name="40% - Accent6 2 15" xfId="773" xr:uid="{00000000-0005-0000-0000-0000D3030000}"/>
    <cellStyle name="40% - Accent6 2 16" xfId="8774" xr:uid="{00000000-0005-0000-0000-0000D4030000}"/>
    <cellStyle name="40% - Accent6 2 2" xfId="774" xr:uid="{00000000-0005-0000-0000-0000D5030000}"/>
    <cellStyle name="40% - Accent6 2 2 2" xfId="775" xr:uid="{00000000-0005-0000-0000-0000D6030000}"/>
    <cellStyle name="40% - Accent6 2 3" xfId="776" xr:uid="{00000000-0005-0000-0000-0000D7030000}"/>
    <cellStyle name="40% - Accent6 2 4" xfId="777" xr:uid="{00000000-0005-0000-0000-0000D8030000}"/>
    <cellStyle name="40% - Accent6 2 5" xfId="778" xr:uid="{00000000-0005-0000-0000-0000D9030000}"/>
    <cellStyle name="40% - Accent6 2 6" xfId="779" xr:uid="{00000000-0005-0000-0000-0000DA030000}"/>
    <cellStyle name="40% - Accent6 2 7" xfId="780" xr:uid="{00000000-0005-0000-0000-0000DB030000}"/>
    <cellStyle name="40% - Accent6 2 8" xfId="781" xr:uid="{00000000-0005-0000-0000-0000DC030000}"/>
    <cellStyle name="40% - Accent6 2 9" xfId="782" xr:uid="{00000000-0005-0000-0000-0000DD030000}"/>
    <cellStyle name="40% - Accent6 20" xfId="783" xr:uid="{00000000-0005-0000-0000-0000DE030000}"/>
    <cellStyle name="40% - Accent6 21" xfId="784" xr:uid="{00000000-0005-0000-0000-0000DF030000}"/>
    <cellStyle name="40% - Accent6 22" xfId="785" xr:uid="{00000000-0005-0000-0000-0000E0030000}"/>
    <cellStyle name="40% - Accent6 23" xfId="786" xr:uid="{00000000-0005-0000-0000-0000E1030000}"/>
    <cellStyle name="40% - Accent6 24" xfId="787" xr:uid="{00000000-0005-0000-0000-0000E2030000}"/>
    <cellStyle name="40% - Accent6 25" xfId="788" xr:uid="{00000000-0005-0000-0000-0000E3030000}"/>
    <cellStyle name="40% - Accent6 26" xfId="789" xr:uid="{00000000-0005-0000-0000-0000E4030000}"/>
    <cellStyle name="40% - Accent6 27" xfId="790" xr:uid="{00000000-0005-0000-0000-0000E5030000}"/>
    <cellStyle name="40% - Accent6 28" xfId="791" xr:uid="{00000000-0005-0000-0000-0000E6030000}"/>
    <cellStyle name="40% - Accent6 29" xfId="792" xr:uid="{00000000-0005-0000-0000-0000E7030000}"/>
    <cellStyle name="40% - Accent6 3" xfId="793" xr:uid="{00000000-0005-0000-0000-0000E8030000}"/>
    <cellStyle name="40% - Accent6 3 2" xfId="794" xr:uid="{00000000-0005-0000-0000-0000E9030000}"/>
    <cellStyle name="40% - Accent6 3 2 2" xfId="39844" xr:uid="{00000000-0005-0000-0000-0000EA030000}"/>
    <cellStyle name="40% - Accent6 3 3" xfId="795" xr:uid="{00000000-0005-0000-0000-0000EB030000}"/>
    <cellStyle name="40% - Accent6 3 4" xfId="39845" xr:uid="{00000000-0005-0000-0000-0000EC030000}"/>
    <cellStyle name="40% - Accent6 30" xfId="796" xr:uid="{00000000-0005-0000-0000-0000ED030000}"/>
    <cellStyle name="40% - Accent6 31" xfId="797" xr:uid="{00000000-0005-0000-0000-0000EE030000}"/>
    <cellStyle name="40% - Accent6 32" xfId="798" xr:uid="{00000000-0005-0000-0000-0000EF030000}"/>
    <cellStyle name="40% - Accent6 33" xfId="799" xr:uid="{00000000-0005-0000-0000-0000F0030000}"/>
    <cellStyle name="40% - Accent6 34" xfId="800" xr:uid="{00000000-0005-0000-0000-0000F1030000}"/>
    <cellStyle name="40% - Accent6 35" xfId="801" xr:uid="{00000000-0005-0000-0000-0000F2030000}"/>
    <cellStyle name="40% - Accent6 36" xfId="802" xr:uid="{00000000-0005-0000-0000-0000F3030000}"/>
    <cellStyle name="40% - Accent6 37" xfId="803" xr:uid="{00000000-0005-0000-0000-0000F4030000}"/>
    <cellStyle name="40% - Accent6 38" xfId="804" xr:uid="{00000000-0005-0000-0000-0000F5030000}"/>
    <cellStyle name="40% - Accent6 39" xfId="805" xr:uid="{00000000-0005-0000-0000-0000F6030000}"/>
    <cellStyle name="40% - Accent6 4" xfId="806" xr:uid="{00000000-0005-0000-0000-0000F7030000}"/>
    <cellStyle name="40% - Accent6 4 2" xfId="807" xr:uid="{00000000-0005-0000-0000-0000F8030000}"/>
    <cellStyle name="40% - Accent6 4 2 2" xfId="39846" xr:uid="{00000000-0005-0000-0000-0000F9030000}"/>
    <cellStyle name="40% - Accent6 4 3" xfId="808" xr:uid="{00000000-0005-0000-0000-0000FA030000}"/>
    <cellStyle name="40% - Accent6 4 3 2" xfId="39847" xr:uid="{00000000-0005-0000-0000-0000FB030000}"/>
    <cellStyle name="40% - Accent6 40" xfId="809" xr:uid="{00000000-0005-0000-0000-0000FC030000}"/>
    <cellStyle name="40% - Accent6 41" xfId="810" xr:uid="{00000000-0005-0000-0000-0000FD030000}"/>
    <cellStyle name="40% - Accent6 42" xfId="811" xr:uid="{00000000-0005-0000-0000-0000FE030000}"/>
    <cellStyle name="40% - Accent6 43" xfId="812" xr:uid="{00000000-0005-0000-0000-0000FF030000}"/>
    <cellStyle name="40% - Accent6 44" xfId="9634" xr:uid="{00000000-0005-0000-0000-000000040000}"/>
    <cellStyle name="40% - Accent6 45" xfId="39708" xr:uid="{00000000-0005-0000-0000-000001040000}"/>
    <cellStyle name="40% - Accent6 5" xfId="813" xr:uid="{00000000-0005-0000-0000-000002040000}"/>
    <cellStyle name="40% - Accent6 5 2" xfId="814" xr:uid="{00000000-0005-0000-0000-000003040000}"/>
    <cellStyle name="40% - Accent6 5 2 2" xfId="39848" xr:uid="{00000000-0005-0000-0000-000004040000}"/>
    <cellStyle name="40% - Accent6 5 3" xfId="815" xr:uid="{00000000-0005-0000-0000-000005040000}"/>
    <cellStyle name="40% - Accent6 5 3 2" xfId="39849" xr:uid="{00000000-0005-0000-0000-000006040000}"/>
    <cellStyle name="40% - Accent6 6" xfId="816" xr:uid="{00000000-0005-0000-0000-000007040000}"/>
    <cellStyle name="40% - Accent6 6 2" xfId="817" xr:uid="{00000000-0005-0000-0000-000008040000}"/>
    <cellStyle name="40% - Accent6 6 2 2" xfId="39850" xr:uid="{00000000-0005-0000-0000-000009040000}"/>
    <cellStyle name="40% - Accent6 6 3" xfId="818" xr:uid="{00000000-0005-0000-0000-00000A040000}"/>
    <cellStyle name="40% - Accent6 6 3 2" xfId="39851" xr:uid="{00000000-0005-0000-0000-00000B040000}"/>
    <cellStyle name="40% - Accent6 7" xfId="819" xr:uid="{00000000-0005-0000-0000-00000C040000}"/>
    <cellStyle name="40% - Accent6 7 2" xfId="820" xr:uid="{00000000-0005-0000-0000-00000D040000}"/>
    <cellStyle name="40% - Accent6 7 2 2" xfId="39852" xr:uid="{00000000-0005-0000-0000-00000E040000}"/>
    <cellStyle name="40% - Accent6 7 3" xfId="821" xr:uid="{00000000-0005-0000-0000-00000F040000}"/>
    <cellStyle name="40% - Accent6 7 3 2" xfId="39853" xr:uid="{00000000-0005-0000-0000-000010040000}"/>
    <cellStyle name="40% - Accent6 8" xfId="822" xr:uid="{00000000-0005-0000-0000-000011040000}"/>
    <cellStyle name="40% - Accent6 8 2" xfId="823" xr:uid="{00000000-0005-0000-0000-000012040000}"/>
    <cellStyle name="40% - Accent6 8 2 2" xfId="39854" xr:uid="{00000000-0005-0000-0000-000013040000}"/>
    <cellStyle name="40% - Accent6 8 3" xfId="824" xr:uid="{00000000-0005-0000-0000-000014040000}"/>
    <cellStyle name="40% - Accent6 8 3 2" xfId="39855" xr:uid="{00000000-0005-0000-0000-000015040000}"/>
    <cellStyle name="40% - Accent6 9" xfId="825" xr:uid="{00000000-0005-0000-0000-000016040000}"/>
    <cellStyle name="40% - Accent6 9 2" xfId="8773" xr:uid="{00000000-0005-0000-0000-000017040000}"/>
    <cellStyle name="40% - Akzent1" xfId="826" xr:uid="{00000000-0005-0000-0000-000018040000}"/>
    <cellStyle name="40% - Akzent2" xfId="827" xr:uid="{00000000-0005-0000-0000-000019040000}"/>
    <cellStyle name="40% - Akzent3" xfId="828" xr:uid="{00000000-0005-0000-0000-00001A040000}"/>
    <cellStyle name="40% - Akzent4" xfId="829" xr:uid="{00000000-0005-0000-0000-00001B040000}"/>
    <cellStyle name="40% - Akzent5" xfId="830" xr:uid="{00000000-0005-0000-0000-00001C040000}"/>
    <cellStyle name="40% - Akzent6" xfId="831" xr:uid="{00000000-0005-0000-0000-00001D040000}"/>
    <cellStyle name="5x indented GHG Textfiels" xfId="832" xr:uid="{00000000-0005-0000-0000-00001E040000}"/>
    <cellStyle name="60% - Accent1" xfId="833" builtinId="32" customBuiltin="1"/>
    <cellStyle name="60% - Accent1 10" xfId="834" xr:uid="{00000000-0005-0000-0000-000020040000}"/>
    <cellStyle name="60% - Accent1 11" xfId="835" xr:uid="{00000000-0005-0000-0000-000021040000}"/>
    <cellStyle name="60% - Accent1 12" xfId="836" xr:uid="{00000000-0005-0000-0000-000022040000}"/>
    <cellStyle name="60% - Accent1 13" xfId="837" xr:uid="{00000000-0005-0000-0000-000023040000}"/>
    <cellStyle name="60% - Accent1 14" xfId="838" xr:uid="{00000000-0005-0000-0000-000024040000}"/>
    <cellStyle name="60% - Accent1 15" xfId="839" xr:uid="{00000000-0005-0000-0000-000025040000}"/>
    <cellStyle name="60% - Accent1 16" xfId="840" xr:uid="{00000000-0005-0000-0000-000026040000}"/>
    <cellStyle name="60% - Accent1 17" xfId="841" xr:uid="{00000000-0005-0000-0000-000027040000}"/>
    <cellStyle name="60% - Accent1 18" xfId="842" xr:uid="{00000000-0005-0000-0000-000028040000}"/>
    <cellStyle name="60% - Accent1 19" xfId="843" xr:uid="{00000000-0005-0000-0000-000029040000}"/>
    <cellStyle name="60% - Accent1 2" xfId="844" xr:uid="{00000000-0005-0000-0000-00002A040000}"/>
    <cellStyle name="60% - Accent1 2 10" xfId="845" xr:uid="{00000000-0005-0000-0000-00002B040000}"/>
    <cellStyle name="60% - Accent1 2 11" xfId="8772" xr:uid="{00000000-0005-0000-0000-00002C040000}"/>
    <cellStyle name="60% - Accent1 2 2" xfId="846" xr:uid="{00000000-0005-0000-0000-00002D040000}"/>
    <cellStyle name="60% - Accent1 2 2 2" xfId="847" xr:uid="{00000000-0005-0000-0000-00002E040000}"/>
    <cellStyle name="60% - Accent1 2 3" xfId="848" xr:uid="{00000000-0005-0000-0000-00002F040000}"/>
    <cellStyle name="60% - Accent1 2 4" xfId="849" xr:uid="{00000000-0005-0000-0000-000030040000}"/>
    <cellStyle name="60% - Accent1 2 5" xfId="850" xr:uid="{00000000-0005-0000-0000-000031040000}"/>
    <cellStyle name="60% - Accent1 2 6" xfId="851" xr:uid="{00000000-0005-0000-0000-000032040000}"/>
    <cellStyle name="60% - Accent1 2 7" xfId="852" xr:uid="{00000000-0005-0000-0000-000033040000}"/>
    <cellStyle name="60% - Accent1 2 8" xfId="853" xr:uid="{00000000-0005-0000-0000-000034040000}"/>
    <cellStyle name="60% - Accent1 2 9" xfId="854" xr:uid="{00000000-0005-0000-0000-000035040000}"/>
    <cellStyle name="60% - Accent1 20" xfId="855" xr:uid="{00000000-0005-0000-0000-000036040000}"/>
    <cellStyle name="60% - Accent1 21" xfId="856" xr:uid="{00000000-0005-0000-0000-000037040000}"/>
    <cellStyle name="60% - Accent1 22" xfId="857" xr:uid="{00000000-0005-0000-0000-000038040000}"/>
    <cellStyle name="60% - Accent1 23" xfId="858" xr:uid="{00000000-0005-0000-0000-000039040000}"/>
    <cellStyle name="60% - Accent1 24" xfId="859" xr:uid="{00000000-0005-0000-0000-00003A040000}"/>
    <cellStyle name="60% - Accent1 25" xfId="860" xr:uid="{00000000-0005-0000-0000-00003B040000}"/>
    <cellStyle name="60% - Accent1 26" xfId="861" xr:uid="{00000000-0005-0000-0000-00003C040000}"/>
    <cellStyle name="60% - Accent1 27" xfId="862" xr:uid="{00000000-0005-0000-0000-00003D040000}"/>
    <cellStyle name="60% - Accent1 28" xfId="863" xr:uid="{00000000-0005-0000-0000-00003E040000}"/>
    <cellStyle name="60% - Accent1 29" xfId="864" xr:uid="{00000000-0005-0000-0000-00003F040000}"/>
    <cellStyle name="60% - Accent1 3" xfId="865" xr:uid="{00000000-0005-0000-0000-000040040000}"/>
    <cellStyle name="60% - Accent1 3 2" xfId="866" xr:uid="{00000000-0005-0000-0000-000041040000}"/>
    <cellStyle name="60% - Accent1 3 2 2" xfId="39856" xr:uid="{00000000-0005-0000-0000-000042040000}"/>
    <cellStyle name="60% - Accent1 3 3" xfId="867" xr:uid="{00000000-0005-0000-0000-000043040000}"/>
    <cellStyle name="60% - Accent1 3 4" xfId="39857" xr:uid="{00000000-0005-0000-0000-000044040000}"/>
    <cellStyle name="60% - Accent1 30" xfId="868" xr:uid="{00000000-0005-0000-0000-000045040000}"/>
    <cellStyle name="60% - Accent1 31" xfId="869" xr:uid="{00000000-0005-0000-0000-000046040000}"/>
    <cellStyle name="60% - Accent1 32" xfId="870" xr:uid="{00000000-0005-0000-0000-000047040000}"/>
    <cellStyle name="60% - Accent1 33" xfId="871" xr:uid="{00000000-0005-0000-0000-000048040000}"/>
    <cellStyle name="60% - Accent1 34" xfId="872" xr:uid="{00000000-0005-0000-0000-000049040000}"/>
    <cellStyle name="60% - Accent1 35" xfId="873" xr:uid="{00000000-0005-0000-0000-00004A040000}"/>
    <cellStyle name="60% - Accent1 36" xfId="874" xr:uid="{00000000-0005-0000-0000-00004B040000}"/>
    <cellStyle name="60% - Accent1 37" xfId="875" xr:uid="{00000000-0005-0000-0000-00004C040000}"/>
    <cellStyle name="60% - Accent1 38" xfId="876" xr:uid="{00000000-0005-0000-0000-00004D040000}"/>
    <cellStyle name="60% - Accent1 39" xfId="877" xr:uid="{00000000-0005-0000-0000-00004E040000}"/>
    <cellStyle name="60% - Accent1 4" xfId="878" xr:uid="{00000000-0005-0000-0000-00004F040000}"/>
    <cellStyle name="60% - Accent1 4 2" xfId="8771" xr:uid="{00000000-0005-0000-0000-000050040000}"/>
    <cellStyle name="60% - Accent1 40" xfId="879" xr:uid="{00000000-0005-0000-0000-000051040000}"/>
    <cellStyle name="60% - Accent1 41" xfId="880" xr:uid="{00000000-0005-0000-0000-000052040000}"/>
    <cellStyle name="60% - Accent1 42" xfId="881" xr:uid="{00000000-0005-0000-0000-000053040000}"/>
    <cellStyle name="60% - Accent1 43" xfId="882" xr:uid="{00000000-0005-0000-0000-000054040000}"/>
    <cellStyle name="60% - Accent1 44" xfId="9615" xr:uid="{00000000-0005-0000-0000-000055040000}"/>
    <cellStyle name="60% - Accent1 5" xfId="883" xr:uid="{00000000-0005-0000-0000-000056040000}"/>
    <cellStyle name="60% - Accent1 5 2" xfId="8770" xr:uid="{00000000-0005-0000-0000-000057040000}"/>
    <cellStyle name="60% - Accent1 6" xfId="884" xr:uid="{00000000-0005-0000-0000-000058040000}"/>
    <cellStyle name="60% - Accent1 6 2" xfId="8769" xr:uid="{00000000-0005-0000-0000-000059040000}"/>
    <cellStyle name="60% - Accent1 7" xfId="885" xr:uid="{00000000-0005-0000-0000-00005A040000}"/>
    <cellStyle name="60% - Accent1 8" xfId="886" xr:uid="{00000000-0005-0000-0000-00005B040000}"/>
    <cellStyle name="60% - Accent1 9" xfId="887" xr:uid="{00000000-0005-0000-0000-00005C040000}"/>
    <cellStyle name="60% - Accent2" xfId="888" builtinId="36" customBuiltin="1"/>
    <cellStyle name="60% - Accent2 10" xfId="889" xr:uid="{00000000-0005-0000-0000-00005E040000}"/>
    <cellStyle name="60% - Accent2 11" xfId="890" xr:uid="{00000000-0005-0000-0000-00005F040000}"/>
    <cellStyle name="60% - Accent2 12" xfId="891" xr:uid="{00000000-0005-0000-0000-000060040000}"/>
    <cellStyle name="60% - Accent2 13" xfId="892" xr:uid="{00000000-0005-0000-0000-000061040000}"/>
    <cellStyle name="60% - Accent2 14" xfId="893" xr:uid="{00000000-0005-0000-0000-000062040000}"/>
    <cellStyle name="60% - Accent2 15" xfId="894" xr:uid="{00000000-0005-0000-0000-000063040000}"/>
    <cellStyle name="60% - Accent2 16" xfId="895" xr:uid="{00000000-0005-0000-0000-000064040000}"/>
    <cellStyle name="60% - Accent2 17" xfId="896" xr:uid="{00000000-0005-0000-0000-000065040000}"/>
    <cellStyle name="60% - Accent2 18" xfId="897" xr:uid="{00000000-0005-0000-0000-000066040000}"/>
    <cellStyle name="60% - Accent2 19" xfId="898" xr:uid="{00000000-0005-0000-0000-000067040000}"/>
    <cellStyle name="60% - Accent2 2" xfId="899" xr:uid="{00000000-0005-0000-0000-000068040000}"/>
    <cellStyle name="60% - Accent2 2 10" xfId="900" xr:uid="{00000000-0005-0000-0000-000069040000}"/>
    <cellStyle name="60% - Accent2 2 11" xfId="8768" xr:uid="{00000000-0005-0000-0000-00006A040000}"/>
    <cellStyle name="60% - Accent2 2 2" xfId="901" xr:uid="{00000000-0005-0000-0000-00006B040000}"/>
    <cellStyle name="60% - Accent2 2 2 2" xfId="902" xr:uid="{00000000-0005-0000-0000-00006C040000}"/>
    <cellStyle name="60% - Accent2 2 3" xfId="903" xr:uid="{00000000-0005-0000-0000-00006D040000}"/>
    <cellStyle name="60% - Accent2 2 4" xfId="904" xr:uid="{00000000-0005-0000-0000-00006E040000}"/>
    <cellStyle name="60% - Accent2 2 5" xfId="905" xr:uid="{00000000-0005-0000-0000-00006F040000}"/>
    <cellStyle name="60% - Accent2 2 6" xfId="906" xr:uid="{00000000-0005-0000-0000-000070040000}"/>
    <cellStyle name="60% - Accent2 2 7" xfId="907" xr:uid="{00000000-0005-0000-0000-000071040000}"/>
    <cellStyle name="60% - Accent2 2 8" xfId="908" xr:uid="{00000000-0005-0000-0000-000072040000}"/>
    <cellStyle name="60% - Accent2 2 9" xfId="909" xr:uid="{00000000-0005-0000-0000-000073040000}"/>
    <cellStyle name="60% - Accent2 20" xfId="910" xr:uid="{00000000-0005-0000-0000-000074040000}"/>
    <cellStyle name="60% - Accent2 21" xfId="911" xr:uid="{00000000-0005-0000-0000-000075040000}"/>
    <cellStyle name="60% - Accent2 22" xfId="912" xr:uid="{00000000-0005-0000-0000-000076040000}"/>
    <cellStyle name="60% - Accent2 23" xfId="913" xr:uid="{00000000-0005-0000-0000-000077040000}"/>
    <cellStyle name="60% - Accent2 24" xfId="914" xr:uid="{00000000-0005-0000-0000-000078040000}"/>
    <cellStyle name="60% - Accent2 25" xfId="915" xr:uid="{00000000-0005-0000-0000-000079040000}"/>
    <cellStyle name="60% - Accent2 26" xfId="916" xr:uid="{00000000-0005-0000-0000-00007A040000}"/>
    <cellStyle name="60% - Accent2 27" xfId="917" xr:uid="{00000000-0005-0000-0000-00007B040000}"/>
    <cellStyle name="60% - Accent2 28" xfId="918" xr:uid="{00000000-0005-0000-0000-00007C040000}"/>
    <cellStyle name="60% - Accent2 29" xfId="919" xr:uid="{00000000-0005-0000-0000-00007D040000}"/>
    <cellStyle name="60% - Accent2 3" xfId="920" xr:uid="{00000000-0005-0000-0000-00007E040000}"/>
    <cellStyle name="60% - Accent2 3 2" xfId="921" xr:uid="{00000000-0005-0000-0000-00007F040000}"/>
    <cellStyle name="60% - Accent2 3 2 2" xfId="39858" xr:uid="{00000000-0005-0000-0000-000080040000}"/>
    <cellStyle name="60% - Accent2 3 3" xfId="922" xr:uid="{00000000-0005-0000-0000-000081040000}"/>
    <cellStyle name="60% - Accent2 3 4" xfId="39859" xr:uid="{00000000-0005-0000-0000-000082040000}"/>
    <cellStyle name="60% - Accent2 30" xfId="923" xr:uid="{00000000-0005-0000-0000-000083040000}"/>
    <cellStyle name="60% - Accent2 31" xfId="924" xr:uid="{00000000-0005-0000-0000-000084040000}"/>
    <cellStyle name="60% - Accent2 32" xfId="925" xr:uid="{00000000-0005-0000-0000-000085040000}"/>
    <cellStyle name="60% - Accent2 33" xfId="926" xr:uid="{00000000-0005-0000-0000-000086040000}"/>
    <cellStyle name="60% - Accent2 34" xfId="927" xr:uid="{00000000-0005-0000-0000-000087040000}"/>
    <cellStyle name="60% - Accent2 35" xfId="928" xr:uid="{00000000-0005-0000-0000-000088040000}"/>
    <cellStyle name="60% - Accent2 36" xfId="929" xr:uid="{00000000-0005-0000-0000-000089040000}"/>
    <cellStyle name="60% - Accent2 37" xfId="930" xr:uid="{00000000-0005-0000-0000-00008A040000}"/>
    <cellStyle name="60% - Accent2 38" xfId="931" xr:uid="{00000000-0005-0000-0000-00008B040000}"/>
    <cellStyle name="60% - Accent2 39" xfId="932" xr:uid="{00000000-0005-0000-0000-00008C040000}"/>
    <cellStyle name="60% - Accent2 4" xfId="933" xr:uid="{00000000-0005-0000-0000-00008D040000}"/>
    <cellStyle name="60% - Accent2 4 2" xfId="8767" xr:uid="{00000000-0005-0000-0000-00008E040000}"/>
    <cellStyle name="60% - Accent2 40" xfId="934" xr:uid="{00000000-0005-0000-0000-00008F040000}"/>
    <cellStyle name="60% - Accent2 41" xfId="935" xr:uid="{00000000-0005-0000-0000-000090040000}"/>
    <cellStyle name="60% - Accent2 42" xfId="936" xr:uid="{00000000-0005-0000-0000-000091040000}"/>
    <cellStyle name="60% - Accent2 43" xfId="937" xr:uid="{00000000-0005-0000-0000-000092040000}"/>
    <cellStyle name="60% - Accent2 44" xfId="9619" xr:uid="{00000000-0005-0000-0000-000093040000}"/>
    <cellStyle name="60% - Accent2 5" xfId="938" xr:uid="{00000000-0005-0000-0000-000094040000}"/>
    <cellStyle name="60% - Accent2 5 2" xfId="8766" xr:uid="{00000000-0005-0000-0000-000095040000}"/>
    <cellStyle name="60% - Accent2 6" xfId="939" xr:uid="{00000000-0005-0000-0000-000096040000}"/>
    <cellStyle name="60% - Accent2 6 2" xfId="8765" xr:uid="{00000000-0005-0000-0000-000097040000}"/>
    <cellStyle name="60% - Accent2 7" xfId="940" xr:uid="{00000000-0005-0000-0000-000098040000}"/>
    <cellStyle name="60% - Accent2 8" xfId="941" xr:uid="{00000000-0005-0000-0000-000099040000}"/>
    <cellStyle name="60% - Accent2 9" xfId="942" xr:uid="{00000000-0005-0000-0000-00009A040000}"/>
    <cellStyle name="60% - Accent3" xfId="943" builtinId="40" customBuiltin="1"/>
    <cellStyle name="60% - Accent3 10" xfId="944" xr:uid="{00000000-0005-0000-0000-00009C040000}"/>
    <cellStyle name="60% - Accent3 11" xfId="945" xr:uid="{00000000-0005-0000-0000-00009D040000}"/>
    <cellStyle name="60% - Accent3 12" xfId="946" xr:uid="{00000000-0005-0000-0000-00009E040000}"/>
    <cellStyle name="60% - Accent3 13" xfId="947" xr:uid="{00000000-0005-0000-0000-00009F040000}"/>
    <cellStyle name="60% - Accent3 14" xfId="948" xr:uid="{00000000-0005-0000-0000-0000A0040000}"/>
    <cellStyle name="60% - Accent3 15" xfId="949" xr:uid="{00000000-0005-0000-0000-0000A1040000}"/>
    <cellStyle name="60% - Accent3 16" xfId="950" xr:uid="{00000000-0005-0000-0000-0000A2040000}"/>
    <cellStyle name="60% - Accent3 17" xfId="951" xr:uid="{00000000-0005-0000-0000-0000A3040000}"/>
    <cellStyle name="60% - Accent3 18" xfId="952" xr:uid="{00000000-0005-0000-0000-0000A4040000}"/>
    <cellStyle name="60% - Accent3 19" xfId="953" xr:uid="{00000000-0005-0000-0000-0000A5040000}"/>
    <cellStyle name="60% - Accent3 2" xfId="954" xr:uid="{00000000-0005-0000-0000-0000A6040000}"/>
    <cellStyle name="60% - Accent3 2 10" xfId="955" xr:uid="{00000000-0005-0000-0000-0000A7040000}"/>
    <cellStyle name="60% - Accent3 2 11" xfId="8764" xr:uid="{00000000-0005-0000-0000-0000A8040000}"/>
    <cellStyle name="60% - Accent3 2 2" xfId="956" xr:uid="{00000000-0005-0000-0000-0000A9040000}"/>
    <cellStyle name="60% - Accent3 2 2 2" xfId="957" xr:uid="{00000000-0005-0000-0000-0000AA040000}"/>
    <cellStyle name="60% - Accent3 2 2 3" xfId="9642" xr:uid="{00000000-0005-0000-0000-0000AB040000}"/>
    <cellStyle name="60% - Accent3 2 3" xfId="958" xr:uid="{00000000-0005-0000-0000-0000AC040000}"/>
    <cellStyle name="60% - Accent3 2 4" xfId="959" xr:uid="{00000000-0005-0000-0000-0000AD040000}"/>
    <cellStyle name="60% - Accent3 2 5" xfId="960" xr:uid="{00000000-0005-0000-0000-0000AE040000}"/>
    <cellStyle name="60% - Accent3 2 6" xfId="961" xr:uid="{00000000-0005-0000-0000-0000AF040000}"/>
    <cellStyle name="60% - Accent3 2 7" xfId="962" xr:uid="{00000000-0005-0000-0000-0000B0040000}"/>
    <cellStyle name="60% - Accent3 2 8" xfId="963" xr:uid="{00000000-0005-0000-0000-0000B1040000}"/>
    <cellStyle name="60% - Accent3 2 9" xfId="964" xr:uid="{00000000-0005-0000-0000-0000B2040000}"/>
    <cellStyle name="60% - Accent3 20" xfId="965" xr:uid="{00000000-0005-0000-0000-0000B3040000}"/>
    <cellStyle name="60% - Accent3 21" xfId="966" xr:uid="{00000000-0005-0000-0000-0000B4040000}"/>
    <cellStyle name="60% - Accent3 22" xfId="967" xr:uid="{00000000-0005-0000-0000-0000B5040000}"/>
    <cellStyle name="60% - Accent3 23" xfId="968" xr:uid="{00000000-0005-0000-0000-0000B6040000}"/>
    <cellStyle name="60% - Accent3 24" xfId="969" xr:uid="{00000000-0005-0000-0000-0000B7040000}"/>
    <cellStyle name="60% - Accent3 25" xfId="970" xr:uid="{00000000-0005-0000-0000-0000B8040000}"/>
    <cellStyle name="60% - Accent3 26" xfId="971" xr:uid="{00000000-0005-0000-0000-0000B9040000}"/>
    <cellStyle name="60% - Accent3 27" xfId="972" xr:uid="{00000000-0005-0000-0000-0000BA040000}"/>
    <cellStyle name="60% - Accent3 28" xfId="973" xr:uid="{00000000-0005-0000-0000-0000BB040000}"/>
    <cellStyle name="60% - Accent3 29" xfId="974" xr:uid="{00000000-0005-0000-0000-0000BC040000}"/>
    <cellStyle name="60% - Accent3 3" xfId="975" xr:uid="{00000000-0005-0000-0000-0000BD040000}"/>
    <cellStyle name="60% - Accent3 3 2" xfId="976" xr:uid="{00000000-0005-0000-0000-0000BE040000}"/>
    <cellStyle name="60% - Accent3 3 2 2" xfId="39860" xr:uid="{00000000-0005-0000-0000-0000BF040000}"/>
    <cellStyle name="60% - Accent3 3 3" xfId="977" xr:uid="{00000000-0005-0000-0000-0000C0040000}"/>
    <cellStyle name="60% - Accent3 3 4" xfId="39861" xr:uid="{00000000-0005-0000-0000-0000C1040000}"/>
    <cellStyle name="60% - Accent3 30" xfId="978" xr:uid="{00000000-0005-0000-0000-0000C2040000}"/>
    <cellStyle name="60% - Accent3 31" xfId="979" xr:uid="{00000000-0005-0000-0000-0000C3040000}"/>
    <cellStyle name="60% - Accent3 32" xfId="980" xr:uid="{00000000-0005-0000-0000-0000C4040000}"/>
    <cellStyle name="60% - Accent3 33" xfId="981" xr:uid="{00000000-0005-0000-0000-0000C5040000}"/>
    <cellStyle name="60% - Accent3 34" xfId="982" xr:uid="{00000000-0005-0000-0000-0000C6040000}"/>
    <cellStyle name="60% - Accent3 35" xfId="983" xr:uid="{00000000-0005-0000-0000-0000C7040000}"/>
    <cellStyle name="60% - Accent3 36" xfId="984" xr:uid="{00000000-0005-0000-0000-0000C8040000}"/>
    <cellStyle name="60% - Accent3 37" xfId="985" xr:uid="{00000000-0005-0000-0000-0000C9040000}"/>
    <cellStyle name="60% - Accent3 38" xfId="986" xr:uid="{00000000-0005-0000-0000-0000CA040000}"/>
    <cellStyle name="60% - Accent3 39" xfId="987" xr:uid="{00000000-0005-0000-0000-0000CB040000}"/>
    <cellStyle name="60% - Accent3 4" xfId="988" xr:uid="{00000000-0005-0000-0000-0000CC040000}"/>
    <cellStyle name="60% - Accent3 4 2" xfId="8763" xr:uid="{00000000-0005-0000-0000-0000CD040000}"/>
    <cellStyle name="60% - Accent3 40" xfId="989" xr:uid="{00000000-0005-0000-0000-0000CE040000}"/>
    <cellStyle name="60% - Accent3 41" xfId="990" xr:uid="{00000000-0005-0000-0000-0000CF040000}"/>
    <cellStyle name="60% - Accent3 42" xfId="991" xr:uid="{00000000-0005-0000-0000-0000D0040000}"/>
    <cellStyle name="60% - Accent3 43" xfId="992" xr:uid="{00000000-0005-0000-0000-0000D1040000}"/>
    <cellStyle name="60% - Accent3 44" xfId="9623" xr:uid="{00000000-0005-0000-0000-0000D2040000}"/>
    <cellStyle name="60% - Accent3 5" xfId="993" xr:uid="{00000000-0005-0000-0000-0000D3040000}"/>
    <cellStyle name="60% - Accent3 5 2" xfId="8762" xr:uid="{00000000-0005-0000-0000-0000D4040000}"/>
    <cellStyle name="60% - Accent3 6" xfId="994" xr:uid="{00000000-0005-0000-0000-0000D5040000}"/>
    <cellStyle name="60% - Accent3 6 2" xfId="8761" xr:uid="{00000000-0005-0000-0000-0000D6040000}"/>
    <cellStyle name="60% - Accent3 7" xfId="995" xr:uid="{00000000-0005-0000-0000-0000D7040000}"/>
    <cellStyle name="60% - Accent3 8" xfId="996" xr:uid="{00000000-0005-0000-0000-0000D8040000}"/>
    <cellStyle name="60% - Accent3 9" xfId="997" xr:uid="{00000000-0005-0000-0000-0000D9040000}"/>
    <cellStyle name="60% - Accent4" xfId="998" builtinId="44" customBuiltin="1"/>
    <cellStyle name="60% - Accent4 10" xfId="999" xr:uid="{00000000-0005-0000-0000-0000DB040000}"/>
    <cellStyle name="60% - Accent4 11" xfId="1000" xr:uid="{00000000-0005-0000-0000-0000DC040000}"/>
    <cellStyle name="60% - Accent4 12" xfId="1001" xr:uid="{00000000-0005-0000-0000-0000DD040000}"/>
    <cellStyle name="60% - Accent4 13" xfId="1002" xr:uid="{00000000-0005-0000-0000-0000DE040000}"/>
    <cellStyle name="60% - Accent4 14" xfId="1003" xr:uid="{00000000-0005-0000-0000-0000DF040000}"/>
    <cellStyle name="60% - Accent4 15" xfId="1004" xr:uid="{00000000-0005-0000-0000-0000E0040000}"/>
    <cellStyle name="60% - Accent4 16" xfId="1005" xr:uid="{00000000-0005-0000-0000-0000E1040000}"/>
    <cellStyle name="60% - Accent4 17" xfId="1006" xr:uid="{00000000-0005-0000-0000-0000E2040000}"/>
    <cellStyle name="60% - Accent4 18" xfId="1007" xr:uid="{00000000-0005-0000-0000-0000E3040000}"/>
    <cellStyle name="60% - Accent4 19" xfId="1008" xr:uid="{00000000-0005-0000-0000-0000E4040000}"/>
    <cellStyle name="60% - Accent4 2" xfId="1009" xr:uid="{00000000-0005-0000-0000-0000E5040000}"/>
    <cellStyle name="60% - Accent4 2 10" xfId="1010" xr:uid="{00000000-0005-0000-0000-0000E6040000}"/>
    <cellStyle name="60% - Accent4 2 11" xfId="8760" xr:uid="{00000000-0005-0000-0000-0000E7040000}"/>
    <cellStyle name="60% - Accent4 2 2" xfId="1011" xr:uid="{00000000-0005-0000-0000-0000E8040000}"/>
    <cellStyle name="60% - Accent4 2 2 2" xfId="1012" xr:uid="{00000000-0005-0000-0000-0000E9040000}"/>
    <cellStyle name="60% - Accent4 2 2 3" xfId="9643" xr:uid="{00000000-0005-0000-0000-0000EA040000}"/>
    <cellStyle name="60% - Accent4 2 3" xfId="1013" xr:uid="{00000000-0005-0000-0000-0000EB040000}"/>
    <cellStyle name="60% - Accent4 2 4" xfId="1014" xr:uid="{00000000-0005-0000-0000-0000EC040000}"/>
    <cellStyle name="60% - Accent4 2 5" xfId="1015" xr:uid="{00000000-0005-0000-0000-0000ED040000}"/>
    <cellStyle name="60% - Accent4 2 6" xfId="1016" xr:uid="{00000000-0005-0000-0000-0000EE040000}"/>
    <cellStyle name="60% - Accent4 2 7" xfId="1017" xr:uid="{00000000-0005-0000-0000-0000EF040000}"/>
    <cellStyle name="60% - Accent4 2 8" xfId="1018" xr:uid="{00000000-0005-0000-0000-0000F0040000}"/>
    <cellStyle name="60% - Accent4 2 9" xfId="1019" xr:uid="{00000000-0005-0000-0000-0000F1040000}"/>
    <cellStyle name="60% - Accent4 20" xfId="1020" xr:uid="{00000000-0005-0000-0000-0000F2040000}"/>
    <cellStyle name="60% - Accent4 21" xfId="1021" xr:uid="{00000000-0005-0000-0000-0000F3040000}"/>
    <cellStyle name="60% - Accent4 22" xfId="1022" xr:uid="{00000000-0005-0000-0000-0000F4040000}"/>
    <cellStyle name="60% - Accent4 23" xfId="1023" xr:uid="{00000000-0005-0000-0000-0000F5040000}"/>
    <cellStyle name="60% - Accent4 24" xfId="1024" xr:uid="{00000000-0005-0000-0000-0000F6040000}"/>
    <cellStyle name="60% - Accent4 25" xfId="1025" xr:uid="{00000000-0005-0000-0000-0000F7040000}"/>
    <cellStyle name="60% - Accent4 26" xfId="1026" xr:uid="{00000000-0005-0000-0000-0000F8040000}"/>
    <cellStyle name="60% - Accent4 27" xfId="1027" xr:uid="{00000000-0005-0000-0000-0000F9040000}"/>
    <cellStyle name="60% - Accent4 28" xfId="1028" xr:uid="{00000000-0005-0000-0000-0000FA040000}"/>
    <cellStyle name="60% - Accent4 29" xfId="1029" xr:uid="{00000000-0005-0000-0000-0000FB040000}"/>
    <cellStyle name="60% - Accent4 3" xfId="1030" xr:uid="{00000000-0005-0000-0000-0000FC040000}"/>
    <cellStyle name="60% - Accent4 3 2" xfId="1031" xr:uid="{00000000-0005-0000-0000-0000FD040000}"/>
    <cellStyle name="60% - Accent4 3 2 2" xfId="39862" xr:uid="{00000000-0005-0000-0000-0000FE040000}"/>
    <cellStyle name="60% - Accent4 3 3" xfId="1032" xr:uid="{00000000-0005-0000-0000-0000FF040000}"/>
    <cellStyle name="60% - Accent4 3 4" xfId="39863" xr:uid="{00000000-0005-0000-0000-000000050000}"/>
    <cellStyle name="60% - Accent4 30" xfId="1033" xr:uid="{00000000-0005-0000-0000-000001050000}"/>
    <cellStyle name="60% - Accent4 31" xfId="1034" xr:uid="{00000000-0005-0000-0000-000002050000}"/>
    <cellStyle name="60% - Accent4 32" xfId="1035" xr:uid="{00000000-0005-0000-0000-000003050000}"/>
    <cellStyle name="60% - Accent4 33" xfId="1036" xr:uid="{00000000-0005-0000-0000-000004050000}"/>
    <cellStyle name="60% - Accent4 34" xfId="1037" xr:uid="{00000000-0005-0000-0000-000005050000}"/>
    <cellStyle name="60% - Accent4 35" xfId="1038" xr:uid="{00000000-0005-0000-0000-000006050000}"/>
    <cellStyle name="60% - Accent4 36" xfId="1039" xr:uid="{00000000-0005-0000-0000-000007050000}"/>
    <cellStyle name="60% - Accent4 37" xfId="1040" xr:uid="{00000000-0005-0000-0000-000008050000}"/>
    <cellStyle name="60% - Accent4 38" xfId="1041" xr:uid="{00000000-0005-0000-0000-000009050000}"/>
    <cellStyle name="60% - Accent4 39" xfId="1042" xr:uid="{00000000-0005-0000-0000-00000A050000}"/>
    <cellStyle name="60% - Accent4 4" xfId="1043" xr:uid="{00000000-0005-0000-0000-00000B050000}"/>
    <cellStyle name="60% - Accent4 4 2" xfId="8759" xr:uid="{00000000-0005-0000-0000-00000C050000}"/>
    <cellStyle name="60% - Accent4 40" xfId="1044" xr:uid="{00000000-0005-0000-0000-00000D050000}"/>
    <cellStyle name="60% - Accent4 41" xfId="1045" xr:uid="{00000000-0005-0000-0000-00000E050000}"/>
    <cellStyle name="60% - Accent4 42" xfId="1046" xr:uid="{00000000-0005-0000-0000-00000F050000}"/>
    <cellStyle name="60% - Accent4 43" xfId="1047" xr:uid="{00000000-0005-0000-0000-000010050000}"/>
    <cellStyle name="60% - Accent4 44" xfId="9627" xr:uid="{00000000-0005-0000-0000-000011050000}"/>
    <cellStyle name="60% - Accent4 5" xfId="1048" xr:uid="{00000000-0005-0000-0000-000012050000}"/>
    <cellStyle name="60% - Accent4 5 2" xfId="8758" xr:uid="{00000000-0005-0000-0000-000013050000}"/>
    <cellStyle name="60% - Accent4 6" xfId="1049" xr:uid="{00000000-0005-0000-0000-000014050000}"/>
    <cellStyle name="60% - Accent4 6 2" xfId="8757" xr:uid="{00000000-0005-0000-0000-000015050000}"/>
    <cellStyle name="60% - Accent4 7" xfId="1050" xr:uid="{00000000-0005-0000-0000-000016050000}"/>
    <cellStyle name="60% - Accent4 8" xfId="1051" xr:uid="{00000000-0005-0000-0000-000017050000}"/>
    <cellStyle name="60% - Accent4 9" xfId="1052" xr:uid="{00000000-0005-0000-0000-000018050000}"/>
    <cellStyle name="60% - Accent5" xfId="1053" builtinId="48" customBuiltin="1"/>
    <cellStyle name="60% - Accent5 10" xfId="1054" xr:uid="{00000000-0005-0000-0000-00001A050000}"/>
    <cellStyle name="60% - Accent5 11" xfId="1055" xr:uid="{00000000-0005-0000-0000-00001B050000}"/>
    <cellStyle name="60% - Accent5 12" xfId="1056" xr:uid="{00000000-0005-0000-0000-00001C050000}"/>
    <cellStyle name="60% - Accent5 13" xfId="1057" xr:uid="{00000000-0005-0000-0000-00001D050000}"/>
    <cellStyle name="60% - Accent5 14" xfId="1058" xr:uid="{00000000-0005-0000-0000-00001E050000}"/>
    <cellStyle name="60% - Accent5 15" xfId="1059" xr:uid="{00000000-0005-0000-0000-00001F050000}"/>
    <cellStyle name="60% - Accent5 16" xfId="1060" xr:uid="{00000000-0005-0000-0000-000020050000}"/>
    <cellStyle name="60% - Accent5 17" xfId="1061" xr:uid="{00000000-0005-0000-0000-000021050000}"/>
    <cellStyle name="60% - Accent5 18" xfId="1062" xr:uid="{00000000-0005-0000-0000-000022050000}"/>
    <cellStyle name="60% - Accent5 19" xfId="1063" xr:uid="{00000000-0005-0000-0000-000023050000}"/>
    <cellStyle name="60% - Accent5 2" xfId="1064" xr:uid="{00000000-0005-0000-0000-000024050000}"/>
    <cellStyle name="60% - Accent5 2 10" xfId="1065" xr:uid="{00000000-0005-0000-0000-000025050000}"/>
    <cellStyle name="60% - Accent5 2 11" xfId="8756" xr:uid="{00000000-0005-0000-0000-000026050000}"/>
    <cellStyle name="60% - Accent5 2 2" xfId="1066" xr:uid="{00000000-0005-0000-0000-000027050000}"/>
    <cellStyle name="60% - Accent5 2 2 2" xfId="1067" xr:uid="{00000000-0005-0000-0000-000028050000}"/>
    <cellStyle name="60% - Accent5 2 3" xfId="1068" xr:uid="{00000000-0005-0000-0000-000029050000}"/>
    <cellStyle name="60% - Accent5 2 4" xfId="1069" xr:uid="{00000000-0005-0000-0000-00002A050000}"/>
    <cellStyle name="60% - Accent5 2 5" xfId="1070" xr:uid="{00000000-0005-0000-0000-00002B050000}"/>
    <cellStyle name="60% - Accent5 2 6" xfId="1071" xr:uid="{00000000-0005-0000-0000-00002C050000}"/>
    <cellStyle name="60% - Accent5 2 7" xfId="1072" xr:uid="{00000000-0005-0000-0000-00002D050000}"/>
    <cellStyle name="60% - Accent5 2 8" xfId="1073" xr:uid="{00000000-0005-0000-0000-00002E050000}"/>
    <cellStyle name="60% - Accent5 2 9" xfId="1074" xr:uid="{00000000-0005-0000-0000-00002F050000}"/>
    <cellStyle name="60% - Accent5 20" xfId="1075" xr:uid="{00000000-0005-0000-0000-000030050000}"/>
    <cellStyle name="60% - Accent5 21" xfId="1076" xr:uid="{00000000-0005-0000-0000-000031050000}"/>
    <cellStyle name="60% - Accent5 22" xfId="1077" xr:uid="{00000000-0005-0000-0000-000032050000}"/>
    <cellStyle name="60% - Accent5 23" xfId="1078" xr:uid="{00000000-0005-0000-0000-000033050000}"/>
    <cellStyle name="60% - Accent5 24" xfId="1079" xr:uid="{00000000-0005-0000-0000-000034050000}"/>
    <cellStyle name="60% - Accent5 25" xfId="1080" xr:uid="{00000000-0005-0000-0000-000035050000}"/>
    <cellStyle name="60% - Accent5 26" xfId="1081" xr:uid="{00000000-0005-0000-0000-000036050000}"/>
    <cellStyle name="60% - Accent5 27" xfId="1082" xr:uid="{00000000-0005-0000-0000-000037050000}"/>
    <cellStyle name="60% - Accent5 28" xfId="1083" xr:uid="{00000000-0005-0000-0000-000038050000}"/>
    <cellStyle name="60% - Accent5 29" xfId="1084" xr:uid="{00000000-0005-0000-0000-000039050000}"/>
    <cellStyle name="60% - Accent5 3" xfId="1085" xr:uid="{00000000-0005-0000-0000-00003A050000}"/>
    <cellStyle name="60% - Accent5 3 2" xfId="1086" xr:uid="{00000000-0005-0000-0000-00003B050000}"/>
    <cellStyle name="60% - Accent5 3 2 2" xfId="39864" xr:uid="{00000000-0005-0000-0000-00003C050000}"/>
    <cellStyle name="60% - Accent5 3 3" xfId="1087" xr:uid="{00000000-0005-0000-0000-00003D050000}"/>
    <cellStyle name="60% - Accent5 3 4" xfId="39865" xr:uid="{00000000-0005-0000-0000-00003E050000}"/>
    <cellStyle name="60% - Accent5 30" xfId="1088" xr:uid="{00000000-0005-0000-0000-00003F050000}"/>
    <cellStyle name="60% - Accent5 31" xfId="1089" xr:uid="{00000000-0005-0000-0000-000040050000}"/>
    <cellStyle name="60% - Accent5 32" xfId="1090" xr:uid="{00000000-0005-0000-0000-000041050000}"/>
    <cellStyle name="60% - Accent5 33" xfId="1091" xr:uid="{00000000-0005-0000-0000-000042050000}"/>
    <cellStyle name="60% - Accent5 34" xfId="1092" xr:uid="{00000000-0005-0000-0000-000043050000}"/>
    <cellStyle name="60% - Accent5 35" xfId="1093" xr:uid="{00000000-0005-0000-0000-000044050000}"/>
    <cellStyle name="60% - Accent5 36" xfId="1094" xr:uid="{00000000-0005-0000-0000-000045050000}"/>
    <cellStyle name="60% - Accent5 37" xfId="1095" xr:uid="{00000000-0005-0000-0000-000046050000}"/>
    <cellStyle name="60% - Accent5 38" xfId="1096" xr:uid="{00000000-0005-0000-0000-000047050000}"/>
    <cellStyle name="60% - Accent5 39" xfId="1097" xr:uid="{00000000-0005-0000-0000-000048050000}"/>
    <cellStyle name="60% - Accent5 4" xfId="1098" xr:uid="{00000000-0005-0000-0000-000049050000}"/>
    <cellStyle name="60% - Accent5 4 2" xfId="8755" xr:uid="{00000000-0005-0000-0000-00004A050000}"/>
    <cellStyle name="60% - Accent5 40" xfId="1099" xr:uid="{00000000-0005-0000-0000-00004B050000}"/>
    <cellStyle name="60% - Accent5 41" xfId="1100" xr:uid="{00000000-0005-0000-0000-00004C050000}"/>
    <cellStyle name="60% - Accent5 42" xfId="1101" xr:uid="{00000000-0005-0000-0000-00004D050000}"/>
    <cellStyle name="60% - Accent5 43" xfId="1102" xr:uid="{00000000-0005-0000-0000-00004E050000}"/>
    <cellStyle name="60% - Accent5 44" xfId="9631" xr:uid="{00000000-0005-0000-0000-00004F050000}"/>
    <cellStyle name="60% - Accent5 5" xfId="1103" xr:uid="{00000000-0005-0000-0000-000050050000}"/>
    <cellStyle name="60% - Accent5 5 2" xfId="8754" xr:uid="{00000000-0005-0000-0000-000051050000}"/>
    <cellStyle name="60% - Accent5 6" xfId="1104" xr:uid="{00000000-0005-0000-0000-000052050000}"/>
    <cellStyle name="60% - Accent5 6 2" xfId="8753" xr:uid="{00000000-0005-0000-0000-000053050000}"/>
    <cellStyle name="60% - Accent5 7" xfId="1105" xr:uid="{00000000-0005-0000-0000-000054050000}"/>
    <cellStyle name="60% - Accent5 8" xfId="1106" xr:uid="{00000000-0005-0000-0000-000055050000}"/>
    <cellStyle name="60% - Accent5 9" xfId="1107" xr:uid="{00000000-0005-0000-0000-000056050000}"/>
    <cellStyle name="60% - Accent6" xfId="1108" builtinId="52" customBuiltin="1"/>
    <cellStyle name="60% - Accent6 10" xfId="1109" xr:uid="{00000000-0005-0000-0000-000058050000}"/>
    <cellStyle name="60% - Accent6 11" xfId="1110" xr:uid="{00000000-0005-0000-0000-000059050000}"/>
    <cellStyle name="60% - Accent6 12" xfId="1111" xr:uid="{00000000-0005-0000-0000-00005A050000}"/>
    <cellStyle name="60% - Accent6 13" xfId="1112" xr:uid="{00000000-0005-0000-0000-00005B050000}"/>
    <cellStyle name="60% - Accent6 14" xfId="1113" xr:uid="{00000000-0005-0000-0000-00005C050000}"/>
    <cellStyle name="60% - Accent6 15" xfId="1114" xr:uid="{00000000-0005-0000-0000-00005D050000}"/>
    <cellStyle name="60% - Accent6 16" xfId="1115" xr:uid="{00000000-0005-0000-0000-00005E050000}"/>
    <cellStyle name="60% - Accent6 17" xfId="1116" xr:uid="{00000000-0005-0000-0000-00005F050000}"/>
    <cellStyle name="60% - Accent6 18" xfId="1117" xr:uid="{00000000-0005-0000-0000-000060050000}"/>
    <cellStyle name="60% - Accent6 19" xfId="1118" xr:uid="{00000000-0005-0000-0000-000061050000}"/>
    <cellStyle name="60% - Accent6 2" xfId="1119" xr:uid="{00000000-0005-0000-0000-000062050000}"/>
    <cellStyle name="60% - Accent6 2 10" xfId="1120" xr:uid="{00000000-0005-0000-0000-000063050000}"/>
    <cellStyle name="60% - Accent6 2 11" xfId="8752" xr:uid="{00000000-0005-0000-0000-000064050000}"/>
    <cellStyle name="60% - Accent6 2 2" xfId="1121" xr:uid="{00000000-0005-0000-0000-000065050000}"/>
    <cellStyle name="60% - Accent6 2 2 2" xfId="1122" xr:uid="{00000000-0005-0000-0000-000066050000}"/>
    <cellStyle name="60% - Accent6 2 2 3" xfId="9644" xr:uid="{00000000-0005-0000-0000-000067050000}"/>
    <cellStyle name="60% - Accent6 2 3" xfId="1123" xr:uid="{00000000-0005-0000-0000-000068050000}"/>
    <cellStyle name="60% - Accent6 2 4" xfId="1124" xr:uid="{00000000-0005-0000-0000-000069050000}"/>
    <cellStyle name="60% - Accent6 2 5" xfId="1125" xr:uid="{00000000-0005-0000-0000-00006A050000}"/>
    <cellStyle name="60% - Accent6 2 6" xfId="1126" xr:uid="{00000000-0005-0000-0000-00006B050000}"/>
    <cellStyle name="60% - Accent6 2 7" xfId="1127" xr:uid="{00000000-0005-0000-0000-00006C050000}"/>
    <cellStyle name="60% - Accent6 2 8" xfId="1128" xr:uid="{00000000-0005-0000-0000-00006D050000}"/>
    <cellStyle name="60% - Accent6 2 9" xfId="1129" xr:uid="{00000000-0005-0000-0000-00006E050000}"/>
    <cellStyle name="60% - Accent6 20" xfId="1130" xr:uid="{00000000-0005-0000-0000-00006F050000}"/>
    <cellStyle name="60% - Accent6 21" xfId="1131" xr:uid="{00000000-0005-0000-0000-000070050000}"/>
    <cellStyle name="60% - Accent6 22" xfId="1132" xr:uid="{00000000-0005-0000-0000-000071050000}"/>
    <cellStyle name="60% - Accent6 23" xfId="1133" xr:uid="{00000000-0005-0000-0000-000072050000}"/>
    <cellStyle name="60% - Accent6 24" xfId="1134" xr:uid="{00000000-0005-0000-0000-000073050000}"/>
    <cellStyle name="60% - Accent6 25" xfId="1135" xr:uid="{00000000-0005-0000-0000-000074050000}"/>
    <cellStyle name="60% - Accent6 26" xfId="1136" xr:uid="{00000000-0005-0000-0000-000075050000}"/>
    <cellStyle name="60% - Accent6 27" xfId="1137" xr:uid="{00000000-0005-0000-0000-000076050000}"/>
    <cellStyle name="60% - Accent6 28" xfId="1138" xr:uid="{00000000-0005-0000-0000-000077050000}"/>
    <cellStyle name="60% - Accent6 29" xfId="1139" xr:uid="{00000000-0005-0000-0000-000078050000}"/>
    <cellStyle name="60% - Accent6 3" xfId="1140" xr:uid="{00000000-0005-0000-0000-000079050000}"/>
    <cellStyle name="60% - Accent6 3 2" xfId="1141" xr:uid="{00000000-0005-0000-0000-00007A050000}"/>
    <cellStyle name="60% - Accent6 3 2 2" xfId="39866" xr:uid="{00000000-0005-0000-0000-00007B050000}"/>
    <cellStyle name="60% - Accent6 3 3" xfId="1142" xr:uid="{00000000-0005-0000-0000-00007C050000}"/>
    <cellStyle name="60% - Accent6 3 4" xfId="39867" xr:uid="{00000000-0005-0000-0000-00007D050000}"/>
    <cellStyle name="60% - Accent6 30" xfId="1143" xr:uid="{00000000-0005-0000-0000-00007E050000}"/>
    <cellStyle name="60% - Accent6 31" xfId="1144" xr:uid="{00000000-0005-0000-0000-00007F050000}"/>
    <cellStyle name="60% - Accent6 32" xfId="1145" xr:uid="{00000000-0005-0000-0000-000080050000}"/>
    <cellStyle name="60% - Accent6 33" xfId="1146" xr:uid="{00000000-0005-0000-0000-000081050000}"/>
    <cellStyle name="60% - Accent6 34" xfId="1147" xr:uid="{00000000-0005-0000-0000-000082050000}"/>
    <cellStyle name="60% - Accent6 35" xfId="1148" xr:uid="{00000000-0005-0000-0000-000083050000}"/>
    <cellStyle name="60% - Accent6 36" xfId="1149" xr:uid="{00000000-0005-0000-0000-000084050000}"/>
    <cellStyle name="60% - Accent6 37" xfId="1150" xr:uid="{00000000-0005-0000-0000-000085050000}"/>
    <cellStyle name="60% - Accent6 38" xfId="1151" xr:uid="{00000000-0005-0000-0000-000086050000}"/>
    <cellStyle name="60% - Accent6 39" xfId="1152" xr:uid="{00000000-0005-0000-0000-000087050000}"/>
    <cellStyle name="60% - Accent6 4" xfId="1153" xr:uid="{00000000-0005-0000-0000-000088050000}"/>
    <cellStyle name="60% - Accent6 4 2" xfId="8751" xr:uid="{00000000-0005-0000-0000-000089050000}"/>
    <cellStyle name="60% - Accent6 40" xfId="1154" xr:uid="{00000000-0005-0000-0000-00008A050000}"/>
    <cellStyle name="60% - Accent6 41" xfId="1155" xr:uid="{00000000-0005-0000-0000-00008B050000}"/>
    <cellStyle name="60% - Accent6 42" xfId="1156" xr:uid="{00000000-0005-0000-0000-00008C050000}"/>
    <cellStyle name="60% - Accent6 43" xfId="1157" xr:uid="{00000000-0005-0000-0000-00008D050000}"/>
    <cellStyle name="60% - Accent6 44" xfId="9635" xr:uid="{00000000-0005-0000-0000-00008E050000}"/>
    <cellStyle name="60% - Accent6 5" xfId="1158" xr:uid="{00000000-0005-0000-0000-00008F050000}"/>
    <cellStyle name="60% - Accent6 5 2" xfId="8750" xr:uid="{00000000-0005-0000-0000-000090050000}"/>
    <cellStyle name="60% - Accent6 6" xfId="1159" xr:uid="{00000000-0005-0000-0000-000091050000}"/>
    <cellStyle name="60% - Accent6 6 2" xfId="8749" xr:uid="{00000000-0005-0000-0000-000092050000}"/>
    <cellStyle name="60% - Accent6 7" xfId="1160" xr:uid="{00000000-0005-0000-0000-000093050000}"/>
    <cellStyle name="60% - Accent6 8" xfId="1161" xr:uid="{00000000-0005-0000-0000-000094050000}"/>
    <cellStyle name="60% - Accent6 9" xfId="1162" xr:uid="{00000000-0005-0000-0000-000095050000}"/>
    <cellStyle name="60% - Akzent1" xfId="1163" xr:uid="{00000000-0005-0000-0000-000096050000}"/>
    <cellStyle name="60% - Akzent2" xfId="1164" xr:uid="{00000000-0005-0000-0000-000097050000}"/>
    <cellStyle name="60% - Akzent3" xfId="1165" xr:uid="{00000000-0005-0000-0000-000098050000}"/>
    <cellStyle name="60% - Akzent4" xfId="1166" xr:uid="{00000000-0005-0000-0000-000099050000}"/>
    <cellStyle name="60% - Akzent5" xfId="1167" xr:uid="{00000000-0005-0000-0000-00009A050000}"/>
    <cellStyle name="60% - Akzent6" xfId="1168" xr:uid="{00000000-0005-0000-0000-00009B050000}"/>
    <cellStyle name="60% - Cor4 2" xfId="1169" xr:uid="{00000000-0005-0000-0000-00009C050000}"/>
    <cellStyle name="Accent1" xfId="1170" builtinId="29" customBuiltin="1"/>
    <cellStyle name="Accent1 10" xfId="1171" xr:uid="{00000000-0005-0000-0000-00009E050000}"/>
    <cellStyle name="Accent1 11" xfId="1172" xr:uid="{00000000-0005-0000-0000-00009F050000}"/>
    <cellStyle name="Accent1 12" xfId="1173" xr:uid="{00000000-0005-0000-0000-0000A0050000}"/>
    <cellStyle name="Accent1 13" xfId="1174" xr:uid="{00000000-0005-0000-0000-0000A1050000}"/>
    <cellStyle name="Accent1 14" xfId="1175" xr:uid="{00000000-0005-0000-0000-0000A2050000}"/>
    <cellStyle name="Accent1 15" xfId="1176" xr:uid="{00000000-0005-0000-0000-0000A3050000}"/>
    <cellStyle name="Accent1 16" xfId="1177" xr:uid="{00000000-0005-0000-0000-0000A4050000}"/>
    <cellStyle name="Accent1 17" xfId="1178" xr:uid="{00000000-0005-0000-0000-0000A5050000}"/>
    <cellStyle name="Accent1 18" xfId="1179" xr:uid="{00000000-0005-0000-0000-0000A6050000}"/>
    <cellStyle name="Accent1 19" xfId="1180" xr:uid="{00000000-0005-0000-0000-0000A7050000}"/>
    <cellStyle name="Accent1 2" xfId="1181" xr:uid="{00000000-0005-0000-0000-0000A8050000}"/>
    <cellStyle name="Accent1 2 10" xfId="1182" xr:uid="{00000000-0005-0000-0000-0000A9050000}"/>
    <cellStyle name="Accent1 2 11" xfId="8748" xr:uid="{00000000-0005-0000-0000-0000AA050000}"/>
    <cellStyle name="Accent1 2 2" xfId="1183" xr:uid="{00000000-0005-0000-0000-0000AB050000}"/>
    <cellStyle name="Accent1 2 2 2" xfId="1184" xr:uid="{00000000-0005-0000-0000-0000AC050000}"/>
    <cellStyle name="Accent1 2 3" xfId="1185" xr:uid="{00000000-0005-0000-0000-0000AD050000}"/>
    <cellStyle name="Accent1 2 4" xfId="1186" xr:uid="{00000000-0005-0000-0000-0000AE050000}"/>
    <cellStyle name="Accent1 2 5" xfId="1187" xr:uid="{00000000-0005-0000-0000-0000AF050000}"/>
    <cellStyle name="Accent1 2 6" xfId="1188" xr:uid="{00000000-0005-0000-0000-0000B0050000}"/>
    <cellStyle name="Accent1 2 7" xfId="1189" xr:uid="{00000000-0005-0000-0000-0000B1050000}"/>
    <cellStyle name="Accent1 2 8" xfId="1190" xr:uid="{00000000-0005-0000-0000-0000B2050000}"/>
    <cellStyle name="Accent1 2 9" xfId="1191" xr:uid="{00000000-0005-0000-0000-0000B3050000}"/>
    <cellStyle name="Accent1 20" xfId="1192" xr:uid="{00000000-0005-0000-0000-0000B4050000}"/>
    <cellStyle name="Accent1 21" xfId="1193" xr:uid="{00000000-0005-0000-0000-0000B5050000}"/>
    <cellStyle name="Accent1 22" xfId="1194" xr:uid="{00000000-0005-0000-0000-0000B6050000}"/>
    <cellStyle name="Accent1 23" xfId="1195" xr:uid="{00000000-0005-0000-0000-0000B7050000}"/>
    <cellStyle name="Accent1 24" xfId="1196" xr:uid="{00000000-0005-0000-0000-0000B8050000}"/>
    <cellStyle name="Accent1 25" xfId="1197" xr:uid="{00000000-0005-0000-0000-0000B9050000}"/>
    <cellStyle name="Accent1 26" xfId="1198" xr:uid="{00000000-0005-0000-0000-0000BA050000}"/>
    <cellStyle name="Accent1 27" xfId="1199" xr:uid="{00000000-0005-0000-0000-0000BB050000}"/>
    <cellStyle name="Accent1 28" xfId="1200" xr:uid="{00000000-0005-0000-0000-0000BC050000}"/>
    <cellStyle name="Accent1 29" xfId="1201" xr:uid="{00000000-0005-0000-0000-0000BD050000}"/>
    <cellStyle name="Accent1 3" xfId="1202" xr:uid="{00000000-0005-0000-0000-0000BE050000}"/>
    <cellStyle name="Accent1 3 2" xfId="1203" xr:uid="{00000000-0005-0000-0000-0000BF050000}"/>
    <cellStyle name="Accent1 3 2 2" xfId="39868" xr:uid="{00000000-0005-0000-0000-0000C0050000}"/>
    <cellStyle name="Accent1 3 3" xfId="1204" xr:uid="{00000000-0005-0000-0000-0000C1050000}"/>
    <cellStyle name="Accent1 3 4" xfId="39869" xr:uid="{00000000-0005-0000-0000-0000C2050000}"/>
    <cellStyle name="Accent1 30" xfId="1205" xr:uid="{00000000-0005-0000-0000-0000C3050000}"/>
    <cellStyle name="Accent1 31" xfId="1206" xr:uid="{00000000-0005-0000-0000-0000C4050000}"/>
    <cellStyle name="Accent1 32" xfId="1207" xr:uid="{00000000-0005-0000-0000-0000C5050000}"/>
    <cellStyle name="Accent1 33" xfId="1208" xr:uid="{00000000-0005-0000-0000-0000C6050000}"/>
    <cellStyle name="Accent1 34" xfId="1209" xr:uid="{00000000-0005-0000-0000-0000C7050000}"/>
    <cellStyle name="Accent1 35" xfId="1210" xr:uid="{00000000-0005-0000-0000-0000C8050000}"/>
    <cellStyle name="Accent1 36" xfId="1211" xr:uid="{00000000-0005-0000-0000-0000C9050000}"/>
    <cellStyle name="Accent1 37" xfId="1212" xr:uid="{00000000-0005-0000-0000-0000CA050000}"/>
    <cellStyle name="Accent1 38" xfId="1213" xr:uid="{00000000-0005-0000-0000-0000CB050000}"/>
    <cellStyle name="Accent1 39" xfId="1214" xr:uid="{00000000-0005-0000-0000-0000CC050000}"/>
    <cellStyle name="Accent1 4" xfId="1215" xr:uid="{00000000-0005-0000-0000-0000CD050000}"/>
    <cellStyle name="Accent1 4 2" xfId="8747" xr:uid="{00000000-0005-0000-0000-0000CE050000}"/>
    <cellStyle name="Accent1 40" xfId="1216" xr:uid="{00000000-0005-0000-0000-0000CF050000}"/>
    <cellStyle name="Accent1 41" xfId="1217" xr:uid="{00000000-0005-0000-0000-0000D0050000}"/>
    <cellStyle name="Accent1 42" xfId="1218" xr:uid="{00000000-0005-0000-0000-0000D1050000}"/>
    <cellStyle name="Accent1 43" xfId="1219" xr:uid="{00000000-0005-0000-0000-0000D2050000}"/>
    <cellStyle name="Accent1 44" xfId="9612" xr:uid="{00000000-0005-0000-0000-0000D3050000}"/>
    <cellStyle name="Accent1 5" xfId="1220" xr:uid="{00000000-0005-0000-0000-0000D4050000}"/>
    <cellStyle name="Accent1 5 2" xfId="8746" xr:uid="{00000000-0005-0000-0000-0000D5050000}"/>
    <cellStyle name="Accent1 6" xfId="1221" xr:uid="{00000000-0005-0000-0000-0000D6050000}"/>
    <cellStyle name="Accent1 6 2" xfId="8745" xr:uid="{00000000-0005-0000-0000-0000D7050000}"/>
    <cellStyle name="Accent1 7" xfId="1222" xr:uid="{00000000-0005-0000-0000-0000D8050000}"/>
    <cellStyle name="Accent1 8" xfId="1223" xr:uid="{00000000-0005-0000-0000-0000D9050000}"/>
    <cellStyle name="Accent1 9" xfId="1224" xr:uid="{00000000-0005-0000-0000-0000DA050000}"/>
    <cellStyle name="Accent2" xfId="1225" builtinId="33" customBuiltin="1"/>
    <cellStyle name="Accent2 10" xfId="1226" xr:uid="{00000000-0005-0000-0000-0000DC050000}"/>
    <cellStyle name="Accent2 11" xfId="1227" xr:uid="{00000000-0005-0000-0000-0000DD050000}"/>
    <cellStyle name="Accent2 12" xfId="1228" xr:uid="{00000000-0005-0000-0000-0000DE050000}"/>
    <cellStyle name="Accent2 13" xfId="1229" xr:uid="{00000000-0005-0000-0000-0000DF050000}"/>
    <cellStyle name="Accent2 14" xfId="1230" xr:uid="{00000000-0005-0000-0000-0000E0050000}"/>
    <cellStyle name="Accent2 15" xfId="1231" xr:uid="{00000000-0005-0000-0000-0000E1050000}"/>
    <cellStyle name="Accent2 16" xfId="1232" xr:uid="{00000000-0005-0000-0000-0000E2050000}"/>
    <cellStyle name="Accent2 17" xfId="1233" xr:uid="{00000000-0005-0000-0000-0000E3050000}"/>
    <cellStyle name="Accent2 18" xfId="1234" xr:uid="{00000000-0005-0000-0000-0000E4050000}"/>
    <cellStyle name="Accent2 19" xfId="1235" xr:uid="{00000000-0005-0000-0000-0000E5050000}"/>
    <cellStyle name="Accent2 2" xfId="1236" xr:uid="{00000000-0005-0000-0000-0000E6050000}"/>
    <cellStyle name="Accent2 2 10" xfId="1237" xr:uid="{00000000-0005-0000-0000-0000E7050000}"/>
    <cellStyle name="Accent2 2 11" xfId="8744" xr:uid="{00000000-0005-0000-0000-0000E8050000}"/>
    <cellStyle name="Accent2 2 2" xfId="1238" xr:uid="{00000000-0005-0000-0000-0000E9050000}"/>
    <cellStyle name="Accent2 2 2 2" xfId="1239" xr:uid="{00000000-0005-0000-0000-0000EA050000}"/>
    <cellStyle name="Accent2 2 3" xfId="1240" xr:uid="{00000000-0005-0000-0000-0000EB050000}"/>
    <cellStyle name="Accent2 2 4" xfId="1241" xr:uid="{00000000-0005-0000-0000-0000EC050000}"/>
    <cellStyle name="Accent2 2 5" xfId="1242" xr:uid="{00000000-0005-0000-0000-0000ED050000}"/>
    <cellStyle name="Accent2 2 6" xfId="1243" xr:uid="{00000000-0005-0000-0000-0000EE050000}"/>
    <cellStyle name="Accent2 2 7" xfId="1244" xr:uid="{00000000-0005-0000-0000-0000EF050000}"/>
    <cellStyle name="Accent2 2 8" xfId="1245" xr:uid="{00000000-0005-0000-0000-0000F0050000}"/>
    <cellStyle name="Accent2 2 9" xfId="1246" xr:uid="{00000000-0005-0000-0000-0000F1050000}"/>
    <cellStyle name="Accent2 20" xfId="1247" xr:uid="{00000000-0005-0000-0000-0000F2050000}"/>
    <cellStyle name="Accent2 21" xfId="1248" xr:uid="{00000000-0005-0000-0000-0000F3050000}"/>
    <cellStyle name="Accent2 22" xfId="1249" xr:uid="{00000000-0005-0000-0000-0000F4050000}"/>
    <cellStyle name="Accent2 23" xfId="1250" xr:uid="{00000000-0005-0000-0000-0000F5050000}"/>
    <cellStyle name="Accent2 24" xfId="1251" xr:uid="{00000000-0005-0000-0000-0000F6050000}"/>
    <cellStyle name="Accent2 25" xfId="1252" xr:uid="{00000000-0005-0000-0000-0000F7050000}"/>
    <cellStyle name="Accent2 26" xfId="1253" xr:uid="{00000000-0005-0000-0000-0000F8050000}"/>
    <cellStyle name="Accent2 27" xfId="1254" xr:uid="{00000000-0005-0000-0000-0000F9050000}"/>
    <cellStyle name="Accent2 28" xfId="1255" xr:uid="{00000000-0005-0000-0000-0000FA050000}"/>
    <cellStyle name="Accent2 29" xfId="1256" xr:uid="{00000000-0005-0000-0000-0000FB050000}"/>
    <cellStyle name="Accent2 3" xfId="1257" xr:uid="{00000000-0005-0000-0000-0000FC050000}"/>
    <cellStyle name="Accent2 3 2" xfId="1258" xr:uid="{00000000-0005-0000-0000-0000FD050000}"/>
    <cellStyle name="Accent2 3 2 2" xfId="39870" xr:uid="{00000000-0005-0000-0000-0000FE050000}"/>
    <cellStyle name="Accent2 3 3" xfId="1259" xr:uid="{00000000-0005-0000-0000-0000FF050000}"/>
    <cellStyle name="Accent2 3 4" xfId="39871" xr:uid="{00000000-0005-0000-0000-000000060000}"/>
    <cellStyle name="Accent2 30" xfId="1260" xr:uid="{00000000-0005-0000-0000-000001060000}"/>
    <cellStyle name="Accent2 31" xfId="1261" xr:uid="{00000000-0005-0000-0000-000002060000}"/>
    <cellStyle name="Accent2 32" xfId="1262" xr:uid="{00000000-0005-0000-0000-000003060000}"/>
    <cellStyle name="Accent2 33" xfId="1263" xr:uid="{00000000-0005-0000-0000-000004060000}"/>
    <cellStyle name="Accent2 34" xfId="1264" xr:uid="{00000000-0005-0000-0000-000005060000}"/>
    <cellStyle name="Accent2 35" xfId="1265" xr:uid="{00000000-0005-0000-0000-000006060000}"/>
    <cellStyle name="Accent2 36" xfId="1266" xr:uid="{00000000-0005-0000-0000-000007060000}"/>
    <cellStyle name="Accent2 37" xfId="1267" xr:uid="{00000000-0005-0000-0000-000008060000}"/>
    <cellStyle name="Accent2 38" xfId="1268" xr:uid="{00000000-0005-0000-0000-000009060000}"/>
    <cellStyle name="Accent2 39" xfId="1269" xr:uid="{00000000-0005-0000-0000-00000A060000}"/>
    <cellStyle name="Accent2 4" xfId="1270" xr:uid="{00000000-0005-0000-0000-00000B060000}"/>
    <cellStyle name="Accent2 4 2" xfId="8743" xr:uid="{00000000-0005-0000-0000-00000C060000}"/>
    <cellStyle name="Accent2 40" xfId="1271" xr:uid="{00000000-0005-0000-0000-00000D060000}"/>
    <cellStyle name="Accent2 41" xfId="1272" xr:uid="{00000000-0005-0000-0000-00000E060000}"/>
    <cellStyle name="Accent2 42" xfId="1273" xr:uid="{00000000-0005-0000-0000-00000F060000}"/>
    <cellStyle name="Accent2 43" xfId="1274" xr:uid="{00000000-0005-0000-0000-000010060000}"/>
    <cellStyle name="Accent2 44" xfId="9616" xr:uid="{00000000-0005-0000-0000-000011060000}"/>
    <cellStyle name="Accent2 5" xfId="1275" xr:uid="{00000000-0005-0000-0000-000012060000}"/>
    <cellStyle name="Accent2 5 2" xfId="8742" xr:uid="{00000000-0005-0000-0000-000013060000}"/>
    <cellStyle name="Accent2 6" xfId="1276" xr:uid="{00000000-0005-0000-0000-000014060000}"/>
    <cellStyle name="Accent2 6 2" xfId="8741" xr:uid="{00000000-0005-0000-0000-000015060000}"/>
    <cellStyle name="Accent2 7" xfId="1277" xr:uid="{00000000-0005-0000-0000-000016060000}"/>
    <cellStyle name="Accent2 8" xfId="1278" xr:uid="{00000000-0005-0000-0000-000017060000}"/>
    <cellStyle name="Accent2 9" xfId="1279" xr:uid="{00000000-0005-0000-0000-000018060000}"/>
    <cellStyle name="Accent3" xfId="1280" builtinId="37" customBuiltin="1"/>
    <cellStyle name="Accent3 10" xfId="1281" xr:uid="{00000000-0005-0000-0000-00001A060000}"/>
    <cellStyle name="Accent3 11" xfId="1282" xr:uid="{00000000-0005-0000-0000-00001B060000}"/>
    <cellStyle name="Accent3 12" xfId="1283" xr:uid="{00000000-0005-0000-0000-00001C060000}"/>
    <cellStyle name="Accent3 13" xfId="1284" xr:uid="{00000000-0005-0000-0000-00001D060000}"/>
    <cellStyle name="Accent3 14" xfId="1285" xr:uid="{00000000-0005-0000-0000-00001E060000}"/>
    <cellStyle name="Accent3 15" xfId="1286" xr:uid="{00000000-0005-0000-0000-00001F060000}"/>
    <cellStyle name="Accent3 16" xfId="1287" xr:uid="{00000000-0005-0000-0000-000020060000}"/>
    <cellStyle name="Accent3 17" xfId="1288" xr:uid="{00000000-0005-0000-0000-000021060000}"/>
    <cellStyle name="Accent3 18" xfId="1289" xr:uid="{00000000-0005-0000-0000-000022060000}"/>
    <cellStyle name="Accent3 19" xfId="1290" xr:uid="{00000000-0005-0000-0000-000023060000}"/>
    <cellStyle name="Accent3 2" xfId="1291" xr:uid="{00000000-0005-0000-0000-000024060000}"/>
    <cellStyle name="Accent3 2 10" xfId="1292" xr:uid="{00000000-0005-0000-0000-000025060000}"/>
    <cellStyle name="Accent3 2 11" xfId="8740" xr:uid="{00000000-0005-0000-0000-000026060000}"/>
    <cellStyle name="Accent3 2 2" xfId="1293" xr:uid="{00000000-0005-0000-0000-000027060000}"/>
    <cellStyle name="Accent3 2 2 2" xfId="1294" xr:uid="{00000000-0005-0000-0000-000028060000}"/>
    <cellStyle name="Accent3 2 3" xfId="1295" xr:uid="{00000000-0005-0000-0000-000029060000}"/>
    <cellStyle name="Accent3 2 4" xfId="1296" xr:uid="{00000000-0005-0000-0000-00002A060000}"/>
    <cellStyle name="Accent3 2 5" xfId="1297" xr:uid="{00000000-0005-0000-0000-00002B060000}"/>
    <cellStyle name="Accent3 2 6" xfId="1298" xr:uid="{00000000-0005-0000-0000-00002C060000}"/>
    <cellStyle name="Accent3 2 7" xfId="1299" xr:uid="{00000000-0005-0000-0000-00002D060000}"/>
    <cellStyle name="Accent3 2 8" xfId="1300" xr:uid="{00000000-0005-0000-0000-00002E060000}"/>
    <cellStyle name="Accent3 2 9" xfId="1301" xr:uid="{00000000-0005-0000-0000-00002F060000}"/>
    <cellStyle name="Accent3 20" xfId="1302" xr:uid="{00000000-0005-0000-0000-000030060000}"/>
    <cellStyle name="Accent3 21" xfId="1303" xr:uid="{00000000-0005-0000-0000-000031060000}"/>
    <cellStyle name="Accent3 22" xfId="1304" xr:uid="{00000000-0005-0000-0000-000032060000}"/>
    <cellStyle name="Accent3 23" xfId="1305" xr:uid="{00000000-0005-0000-0000-000033060000}"/>
    <cellStyle name="Accent3 24" xfId="1306" xr:uid="{00000000-0005-0000-0000-000034060000}"/>
    <cellStyle name="Accent3 25" xfId="1307" xr:uid="{00000000-0005-0000-0000-000035060000}"/>
    <cellStyle name="Accent3 26" xfId="1308" xr:uid="{00000000-0005-0000-0000-000036060000}"/>
    <cellStyle name="Accent3 27" xfId="1309" xr:uid="{00000000-0005-0000-0000-000037060000}"/>
    <cellStyle name="Accent3 28" xfId="1310" xr:uid="{00000000-0005-0000-0000-000038060000}"/>
    <cellStyle name="Accent3 29" xfId="1311" xr:uid="{00000000-0005-0000-0000-000039060000}"/>
    <cellStyle name="Accent3 3" xfId="1312" xr:uid="{00000000-0005-0000-0000-00003A060000}"/>
    <cellStyle name="Accent3 3 2" xfId="1313" xr:uid="{00000000-0005-0000-0000-00003B060000}"/>
    <cellStyle name="Accent3 3 2 2" xfId="39872" xr:uid="{00000000-0005-0000-0000-00003C060000}"/>
    <cellStyle name="Accent3 3 3" xfId="1314" xr:uid="{00000000-0005-0000-0000-00003D060000}"/>
    <cellStyle name="Accent3 3 4" xfId="39873" xr:uid="{00000000-0005-0000-0000-00003E060000}"/>
    <cellStyle name="Accent3 30" xfId="1315" xr:uid="{00000000-0005-0000-0000-00003F060000}"/>
    <cellStyle name="Accent3 31" xfId="1316" xr:uid="{00000000-0005-0000-0000-000040060000}"/>
    <cellStyle name="Accent3 32" xfId="1317" xr:uid="{00000000-0005-0000-0000-000041060000}"/>
    <cellStyle name="Accent3 33" xfId="1318" xr:uid="{00000000-0005-0000-0000-000042060000}"/>
    <cellStyle name="Accent3 34" xfId="1319" xr:uid="{00000000-0005-0000-0000-000043060000}"/>
    <cellStyle name="Accent3 35" xfId="1320" xr:uid="{00000000-0005-0000-0000-000044060000}"/>
    <cellStyle name="Accent3 36" xfId="1321" xr:uid="{00000000-0005-0000-0000-000045060000}"/>
    <cellStyle name="Accent3 37" xfId="1322" xr:uid="{00000000-0005-0000-0000-000046060000}"/>
    <cellStyle name="Accent3 38" xfId="1323" xr:uid="{00000000-0005-0000-0000-000047060000}"/>
    <cellStyle name="Accent3 39" xfId="1324" xr:uid="{00000000-0005-0000-0000-000048060000}"/>
    <cellStyle name="Accent3 4" xfId="1325" xr:uid="{00000000-0005-0000-0000-000049060000}"/>
    <cellStyle name="Accent3 4 2" xfId="8739" xr:uid="{00000000-0005-0000-0000-00004A060000}"/>
    <cellStyle name="Accent3 40" xfId="1326" xr:uid="{00000000-0005-0000-0000-00004B060000}"/>
    <cellStyle name="Accent3 41" xfId="1327" xr:uid="{00000000-0005-0000-0000-00004C060000}"/>
    <cellStyle name="Accent3 42" xfId="1328" xr:uid="{00000000-0005-0000-0000-00004D060000}"/>
    <cellStyle name="Accent3 43" xfId="1329" xr:uid="{00000000-0005-0000-0000-00004E060000}"/>
    <cellStyle name="Accent3 44" xfId="9620" xr:uid="{00000000-0005-0000-0000-00004F060000}"/>
    <cellStyle name="Accent3 5" xfId="1330" xr:uid="{00000000-0005-0000-0000-000050060000}"/>
    <cellStyle name="Accent3 5 2" xfId="8738" xr:uid="{00000000-0005-0000-0000-000051060000}"/>
    <cellStyle name="Accent3 6" xfId="1331" xr:uid="{00000000-0005-0000-0000-000052060000}"/>
    <cellStyle name="Accent3 6 2" xfId="8737" xr:uid="{00000000-0005-0000-0000-000053060000}"/>
    <cellStyle name="Accent3 7" xfId="1332" xr:uid="{00000000-0005-0000-0000-000054060000}"/>
    <cellStyle name="Accent3 8" xfId="1333" xr:uid="{00000000-0005-0000-0000-000055060000}"/>
    <cellStyle name="Accent3 9" xfId="1334" xr:uid="{00000000-0005-0000-0000-000056060000}"/>
    <cellStyle name="Accent4" xfId="1335" builtinId="41" customBuiltin="1"/>
    <cellStyle name="Accent4 10" xfId="1336" xr:uid="{00000000-0005-0000-0000-000058060000}"/>
    <cellStyle name="Accent4 11" xfId="1337" xr:uid="{00000000-0005-0000-0000-000059060000}"/>
    <cellStyle name="Accent4 12" xfId="1338" xr:uid="{00000000-0005-0000-0000-00005A060000}"/>
    <cellStyle name="Accent4 13" xfId="1339" xr:uid="{00000000-0005-0000-0000-00005B060000}"/>
    <cellStyle name="Accent4 14" xfId="1340" xr:uid="{00000000-0005-0000-0000-00005C060000}"/>
    <cellStyle name="Accent4 15" xfId="1341" xr:uid="{00000000-0005-0000-0000-00005D060000}"/>
    <cellStyle name="Accent4 16" xfId="1342" xr:uid="{00000000-0005-0000-0000-00005E060000}"/>
    <cellStyle name="Accent4 17" xfId="1343" xr:uid="{00000000-0005-0000-0000-00005F060000}"/>
    <cellStyle name="Accent4 18" xfId="1344" xr:uid="{00000000-0005-0000-0000-000060060000}"/>
    <cellStyle name="Accent4 19" xfId="1345" xr:uid="{00000000-0005-0000-0000-000061060000}"/>
    <cellStyle name="Accent4 2" xfId="1346" xr:uid="{00000000-0005-0000-0000-000062060000}"/>
    <cellStyle name="Accent4 2 10" xfId="1347" xr:uid="{00000000-0005-0000-0000-000063060000}"/>
    <cellStyle name="Accent4 2 11" xfId="8736" xr:uid="{00000000-0005-0000-0000-000064060000}"/>
    <cellStyle name="Accent4 2 2" xfId="1348" xr:uid="{00000000-0005-0000-0000-000065060000}"/>
    <cellStyle name="Accent4 2 2 2" xfId="1349" xr:uid="{00000000-0005-0000-0000-000066060000}"/>
    <cellStyle name="Accent4 2 3" xfId="1350" xr:uid="{00000000-0005-0000-0000-000067060000}"/>
    <cellStyle name="Accent4 2 4" xfId="1351" xr:uid="{00000000-0005-0000-0000-000068060000}"/>
    <cellStyle name="Accent4 2 5" xfId="1352" xr:uid="{00000000-0005-0000-0000-000069060000}"/>
    <cellStyle name="Accent4 2 6" xfId="1353" xr:uid="{00000000-0005-0000-0000-00006A060000}"/>
    <cellStyle name="Accent4 2 7" xfId="1354" xr:uid="{00000000-0005-0000-0000-00006B060000}"/>
    <cellStyle name="Accent4 2 8" xfId="1355" xr:uid="{00000000-0005-0000-0000-00006C060000}"/>
    <cellStyle name="Accent4 2 9" xfId="1356" xr:uid="{00000000-0005-0000-0000-00006D060000}"/>
    <cellStyle name="Accent4 20" xfId="1357" xr:uid="{00000000-0005-0000-0000-00006E060000}"/>
    <cellStyle name="Accent4 21" xfId="1358" xr:uid="{00000000-0005-0000-0000-00006F060000}"/>
    <cellStyle name="Accent4 22" xfId="1359" xr:uid="{00000000-0005-0000-0000-000070060000}"/>
    <cellStyle name="Accent4 23" xfId="1360" xr:uid="{00000000-0005-0000-0000-000071060000}"/>
    <cellStyle name="Accent4 24" xfId="1361" xr:uid="{00000000-0005-0000-0000-000072060000}"/>
    <cellStyle name="Accent4 25" xfId="1362" xr:uid="{00000000-0005-0000-0000-000073060000}"/>
    <cellStyle name="Accent4 26" xfId="1363" xr:uid="{00000000-0005-0000-0000-000074060000}"/>
    <cellStyle name="Accent4 27" xfId="1364" xr:uid="{00000000-0005-0000-0000-000075060000}"/>
    <cellStyle name="Accent4 28" xfId="1365" xr:uid="{00000000-0005-0000-0000-000076060000}"/>
    <cellStyle name="Accent4 29" xfId="1366" xr:uid="{00000000-0005-0000-0000-000077060000}"/>
    <cellStyle name="Accent4 3" xfId="1367" xr:uid="{00000000-0005-0000-0000-000078060000}"/>
    <cellStyle name="Accent4 3 2" xfId="1368" xr:uid="{00000000-0005-0000-0000-000079060000}"/>
    <cellStyle name="Accent4 3 2 2" xfId="39874" xr:uid="{00000000-0005-0000-0000-00007A060000}"/>
    <cellStyle name="Accent4 3 3" xfId="1369" xr:uid="{00000000-0005-0000-0000-00007B060000}"/>
    <cellStyle name="Accent4 3 4" xfId="39875" xr:uid="{00000000-0005-0000-0000-00007C060000}"/>
    <cellStyle name="Accent4 30" xfId="1370" xr:uid="{00000000-0005-0000-0000-00007D060000}"/>
    <cellStyle name="Accent4 31" xfId="1371" xr:uid="{00000000-0005-0000-0000-00007E060000}"/>
    <cellStyle name="Accent4 32" xfId="1372" xr:uid="{00000000-0005-0000-0000-00007F060000}"/>
    <cellStyle name="Accent4 33" xfId="1373" xr:uid="{00000000-0005-0000-0000-000080060000}"/>
    <cellStyle name="Accent4 34" xfId="1374" xr:uid="{00000000-0005-0000-0000-000081060000}"/>
    <cellStyle name="Accent4 35" xfId="1375" xr:uid="{00000000-0005-0000-0000-000082060000}"/>
    <cellStyle name="Accent4 36" xfId="1376" xr:uid="{00000000-0005-0000-0000-000083060000}"/>
    <cellStyle name="Accent4 37" xfId="1377" xr:uid="{00000000-0005-0000-0000-000084060000}"/>
    <cellStyle name="Accent4 38" xfId="1378" xr:uid="{00000000-0005-0000-0000-000085060000}"/>
    <cellStyle name="Accent4 39" xfId="1379" xr:uid="{00000000-0005-0000-0000-000086060000}"/>
    <cellStyle name="Accent4 4" xfId="1380" xr:uid="{00000000-0005-0000-0000-000087060000}"/>
    <cellStyle name="Accent4 4 2" xfId="8735" xr:uid="{00000000-0005-0000-0000-000088060000}"/>
    <cellStyle name="Accent4 40" xfId="1381" xr:uid="{00000000-0005-0000-0000-000089060000}"/>
    <cellStyle name="Accent4 41" xfId="1382" xr:uid="{00000000-0005-0000-0000-00008A060000}"/>
    <cellStyle name="Accent4 42" xfId="1383" xr:uid="{00000000-0005-0000-0000-00008B060000}"/>
    <cellStyle name="Accent4 43" xfId="1384" xr:uid="{00000000-0005-0000-0000-00008C060000}"/>
    <cellStyle name="Accent4 44" xfId="9624" xr:uid="{00000000-0005-0000-0000-00008D060000}"/>
    <cellStyle name="Accent4 5" xfId="1385" xr:uid="{00000000-0005-0000-0000-00008E060000}"/>
    <cellStyle name="Accent4 5 2" xfId="8734" xr:uid="{00000000-0005-0000-0000-00008F060000}"/>
    <cellStyle name="Accent4 6" xfId="1386" xr:uid="{00000000-0005-0000-0000-000090060000}"/>
    <cellStyle name="Accent4 6 2" xfId="8733" xr:uid="{00000000-0005-0000-0000-000091060000}"/>
    <cellStyle name="Accent4 7" xfId="1387" xr:uid="{00000000-0005-0000-0000-000092060000}"/>
    <cellStyle name="Accent4 8" xfId="1388" xr:uid="{00000000-0005-0000-0000-000093060000}"/>
    <cellStyle name="Accent4 9" xfId="1389" xr:uid="{00000000-0005-0000-0000-000094060000}"/>
    <cellStyle name="Accent5" xfId="1390" builtinId="45" customBuiltin="1"/>
    <cellStyle name="Accent5 10" xfId="1391" xr:uid="{00000000-0005-0000-0000-000096060000}"/>
    <cellStyle name="Accent5 11" xfId="1392" xr:uid="{00000000-0005-0000-0000-000097060000}"/>
    <cellStyle name="Accent5 12" xfId="1393" xr:uid="{00000000-0005-0000-0000-000098060000}"/>
    <cellStyle name="Accent5 13" xfId="1394" xr:uid="{00000000-0005-0000-0000-000099060000}"/>
    <cellStyle name="Accent5 14" xfId="1395" xr:uid="{00000000-0005-0000-0000-00009A060000}"/>
    <cellStyle name="Accent5 15" xfId="1396" xr:uid="{00000000-0005-0000-0000-00009B060000}"/>
    <cellStyle name="Accent5 16" xfId="1397" xr:uid="{00000000-0005-0000-0000-00009C060000}"/>
    <cellStyle name="Accent5 17" xfId="1398" xr:uid="{00000000-0005-0000-0000-00009D060000}"/>
    <cellStyle name="Accent5 18" xfId="1399" xr:uid="{00000000-0005-0000-0000-00009E060000}"/>
    <cellStyle name="Accent5 19" xfId="1400" xr:uid="{00000000-0005-0000-0000-00009F060000}"/>
    <cellStyle name="Accent5 2" xfId="1401" xr:uid="{00000000-0005-0000-0000-0000A0060000}"/>
    <cellStyle name="Accent5 2 10" xfId="1402" xr:uid="{00000000-0005-0000-0000-0000A1060000}"/>
    <cellStyle name="Accent5 2 2" xfId="1403" xr:uid="{00000000-0005-0000-0000-0000A2060000}"/>
    <cellStyle name="Accent5 2 3" xfId="1404" xr:uid="{00000000-0005-0000-0000-0000A3060000}"/>
    <cellStyle name="Accent5 2 4" xfId="1405" xr:uid="{00000000-0005-0000-0000-0000A4060000}"/>
    <cellStyle name="Accent5 2 5" xfId="1406" xr:uid="{00000000-0005-0000-0000-0000A5060000}"/>
    <cellStyle name="Accent5 2 6" xfId="1407" xr:uid="{00000000-0005-0000-0000-0000A6060000}"/>
    <cellStyle name="Accent5 2 7" xfId="1408" xr:uid="{00000000-0005-0000-0000-0000A7060000}"/>
    <cellStyle name="Accent5 2 8" xfId="1409" xr:uid="{00000000-0005-0000-0000-0000A8060000}"/>
    <cellStyle name="Accent5 2 9" xfId="1410" xr:uid="{00000000-0005-0000-0000-0000A9060000}"/>
    <cellStyle name="Accent5 20" xfId="1411" xr:uid="{00000000-0005-0000-0000-0000AA060000}"/>
    <cellStyle name="Accent5 21" xfId="1412" xr:uid="{00000000-0005-0000-0000-0000AB060000}"/>
    <cellStyle name="Accent5 22" xfId="1413" xr:uid="{00000000-0005-0000-0000-0000AC060000}"/>
    <cellStyle name="Accent5 23" xfId="1414" xr:uid="{00000000-0005-0000-0000-0000AD060000}"/>
    <cellStyle name="Accent5 24" xfId="1415" xr:uid="{00000000-0005-0000-0000-0000AE060000}"/>
    <cellStyle name="Accent5 25" xfId="1416" xr:uid="{00000000-0005-0000-0000-0000AF060000}"/>
    <cellStyle name="Accent5 26" xfId="1417" xr:uid="{00000000-0005-0000-0000-0000B0060000}"/>
    <cellStyle name="Accent5 27" xfId="1418" xr:uid="{00000000-0005-0000-0000-0000B1060000}"/>
    <cellStyle name="Accent5 28" xfId="1419" xr:uid="{00000000-0005-0000-0000-0000B2060000}"/>
    <cellStyle name="Accent5 29" xfId="1420" xr:uid="{00000000-0005-0000-0000-0000B3060000}"/>
    <cellStyle name="Accent5 3" xfId="1421" xr:uid="{00000000-0005-0000-0000-0000B4060000}"/>
    <cellStyle name="Accent5 3 2" xfId="39876" xr:uid="{00000000-0005-0000-0000-0000B5060000}"/>
    <cellStyle name="Accent5 30" xfId="1422" xr:uid="{00000000-0005-0000-0000-0000B6060000}"/>
    <cellStyle name="Accent5 31" xfId="1423" xr:uid="{00000000-0005-0000-0000-0000B7060000}"/>
    <cellStyle name="Accent5 32" xfId="1424" xr:uid="{00000000-0005-0000-0000-0000B8060000}"/>
    <cellStyle name="Accent5 33" xfId="1425" xr:uid="{00000000-0005-0000-0000-0000B9060000}"/>
    <cellStyle name="Accent5 34" xfId="1426" xr:uid="{00000000-0005-0000-0000-0000BA060000}"/>
    <cellStyle name="Accent5 35" xfId="1427" xr:uid="{00000000-0005-0000-0000-0000BB060000}"/>
    <cellStyle name="Accent5 36" xfId="1428" xr:uid="{00000000-0005-0000-0000-0000BC060000}"/>
    <cellStyle name="Accent5 37" xfId="1429" xr:uid="{00000000-0005-0000-0000-0000BD060000}"/>
    <cellStyle name="Accent5 38" xfId="1430" xr:uid="{00000000-0005-0000-0000-0000BE060000}"/>
    <cellStyle name="Accent5 39" xfId="1431" xr:uid="{00000000-0005-0000-0000-0000BF060000}"/>
    <cellStyle name="Accent5 4" xfId="1432" xr:uid="{00000000-0005-0000-0000-0000C0060000}"/>
    <cellStyle name="Accent5 4 2" xfId="8732" xr:uid="{00000000-0005-0000-0000-0000C1060000}"/>
    <cellStyle name="Accent5 40" xfId="1433" xr:uid="{00000000-0005-0000-0000-0000C2060000}"/>
    <cellStyle name="Accent5 41" xfId="1434" xr:uid="{00000000-0005-0000-0000-0000C3060000}"/>
    <cellStyle name="Accent5 42" xfId="1435" xr:uid="{00000000-0005-0000-0000-0000C4060000}"/>
    <cellStyle name="Accent5 43" xfId="1436" xr:uid="{00000000-0005-0000-0000-0000C5060000}"/>
    <cellStyle name="Accent5 44" xfId="9628" xr:uid="{00000000-0005-0000-0000-0000C6060000}"/>
    <cellStyle name="Accent5 5" xfId="1437" xr:uid="{00000000-0005-0000-0000-0000C7060000}"/>
    <cellStyle name="Accent5 5 2" xfId="8731" xr:uid="{00000000-0005-0000-0000-0000C8060000}"/>
    <cellStyle name="Accent5 6" xfId="1438" xr:uid="{00000000-0005-0000-0000-0000C9060000}"/>
    <cellStyle name="Accent5 6 2" xfId="8730" xr:uid="{00000000-0005-0000-0000-0000CA060000}"/>
    <cellStyle name="Accent5 7" xfId="1439" xr:uid="{00000000-0005-0000-0000-0000CB060000}"/>
    <cellStyle name="Accent5 8" xfId="1440" xr:uid="{00000000-0005-0000-0000-0000CC060000}"/>
    <cellStyle name="Accent5 9" xfId="1441" xr:uid="{00000000-0005-0000-0000-0000CD060000}"/>
    <cellStyle name="Accent6" xfId="1442" builtinId="49" customBuiltin="1"/>
    <cellStyle name="Accent6 10" xfId="1443" xr:uid="{00000000-0005-0000-0000-0000CF060000}"/>
    <cellStyle name="Accent6 11" xfId="1444" xr:uid="{00000000-0005-0000-0000-0000D0060000}"/>
    <cellStyle name="Accent6 12" xfId="1445" xr:uid="{00000000-0005-0000-0000-0000D1060000}"/>
    <cellStyle name="Accent6 13" xfId="1446" xr:uid="{00000000-0005-0000-0000-0000D2060000}"/>
    <cellStyle name="Accent6 14" xfId="1447" xr:uid="{00000000-0005-0000-0000-0000D3060000}"/>
    <cellStyle name="Accent6 15" xfId="1448" xr:uid="{00000000-0005-0000-0000-0000D4060000}"/>
    <cellStyle name="Accent6 16" xfId="1449" xr:uid="{00000000-0005-0000-0000-0000D5060000}"/>
    <cellStyle name="Accent6 17" xfId="1450" xr:uid="{00000000-0005-0000-0000-0000D6060000}"/>
    <cellStyle name="Accent6 18" xfId="1451" xr:uid="{00000000-0005-0000-0000-0000D7060000}"/>
    <cellStyle name="Accent6 19" xfId="1452" xr:uid="{00000000-0005-0000-0000-0000D8060000}"/>
    <cellStyle name="Accent6 2" xfId="1453" xr:uid="{00000000-0005-0000-0000-0000D9060000}"/>
    <cellStyle name="Accent6 2 10" xfId="1454" xr:uid="{00000000-0005-0000-0000-0000DA060000}"/>
    <cellStyle name="Accent6 2 11" xfId="8729" xr:uid="{00000000-0005-0000-0000-0000DB060000}"/>
    <cellStyle name="Accent6 2 2" xfId="1455" xr:uid="{00000000-0005-0000-0000-0000DC060000}"/>
    <cellStyle name="Accent6 2 2 2" xfId="1456" xr:uid="{00000000-0005-0000-0000-0000DD060000}"/>
    <cellStyle name="Accent6 2 3" xfId="1457" xr:uid="{00000000-0005-0000-0000-0000DE060000}"/>
    <cellStyle name="Accent6 2 4" xfId="1458" xr:uid="{00000000-0005-0000-0000-0000DF060000}"/>
    <cellStyle name="Accent6 2 5" xfId="1459" xr:uid="{00000000-0005-0000-0000-0000E0060000}"/>
    <cellStyle name="Accent6 2 6" xfId="1460" xr:uid="{00000000-0005-0000-0000-0000E1060000}"/>
    <cellStyle name="Accent6 2 7" xfId="1461" xr:uid="{00000000-0005-0000-0000-0000E2060000}"/>
    <cellStyle name="Accent6 2 8" xfId="1462" xr:uid="{00000000-0005-0000-0000-0000E3060000}"/>
    <cellStyle name="Accent6 2 9" xfId="1463" xr:uid="{00000000-0005-0000-0000-0000E4060000}"/>
    <cellStyle name="Accent6 20" xfId="1464" xr:uid="{00000000-0005-0000-0000-0000E5060000}"/>
    <cellStyle name="Accent6 21" xfId="1465" xr:uid="{00000000-0005-0000-0000-0000E6060000}"/>
    <cellStyle name="Accent6 22" xfId="1466" xr:uid="{00000000-0005-0000-0000-0000E7060000}"/>
    <cellStyle name="Accent6 23" xfId="1467" xr:uid="{00000000-0005-0000-0000-0000E8060000}"/>
    <cellStyle name="Accent6 24" xfId="1468" xr:uid="{00000000-0005-0000-0000-0000E9060000}"/>
    <cellStyle name="Accent6 25" xfId="1469" xr:uid="{00000000-0005-0000-0000-0000EA060000}"/>
    <cellStyle name="Accent6 26" xfId="1470" xr:uid="{00000000-0005-0000-0000-0000EB060000}"/>
    <cellStyle name="Accent6 27" xfId="1471" xr:uid="{00000000-0005-0000-0000-0000EC060000}"/>
    <cellStyle name="Accent6 28" xfId="1472" xr:uid="{00000000-0005-0000-0000-0000ED060000}"/>
    <cellStyle name="Accent6 29" xfId="1473" xr:uid="{00000000-0005-0000-0000-0000EE060000}"/>
    <cellStyle name="Accent6 3" xfId="1474" xr:uid="{00000000-0005-0000-0000-0000EF060000}"/>
    <cellStyle name="Accent6 3 2" xfId="1475" xr:uid="{00000000-0005-0000-0000-0000F0060000}"/>
    <cellStyle name="Accent6 3 2 2" xfId="39877" xr:uid="{00000000-0005-0000-0000-0000F1060000}"/>
    <cellStyle name="Accent6 3 3" xfId="1476" xr:uid="{00000000-0005-0000-0000-0000F2060000}"/>
    <cellStyle name="Accent6 3 4" xfId="39878" xr:uid="{00000000-0005-0000-0000-0000F3060000}"/>
    <cellStyle name="Accent6 30" xfId="1477" xr:uid="{00000000-0005-0000-0000-0000F4060000}"/>
    <cellStyle name="Accent6 31" xfId="1478" xr:uid="{00000000-0005-0000-0000-0000F5060000}"/>
    <cellStyle name="Accent6 32" xfId="1479" xr:uid="{00000000-0005-0000-0000-0000F6060000}"/>
    <cellStyle name="Accent6 33" xfId="1480" xr:uid="{00000000-0005-0000-0000-0000F7060000}"/>
    <cellStyle name="Accent6 34" xfId="1481" xr:uid="{00000000-0005-0000-0000-0000F8060000}"/>
    <cellStyle name="Accent6 35" xfId="1482" xr:uid="{00000000-0005-0000-0000-0000F9060000}"/>
    <cellStyle name="Accent6 36" xfId="1483" xr:uid="{00000000-0005-0000-0000-0000FA060000}"/>
    <cellStyle name="Accent6 37" xfId="1484" xr:uid="{00000000-0005-0000-0000-0000FB060000}"/>
    <cellStyle name="Accent6 38" xfId="1485" xr:uid="{00000000-0005-0000-0000-0000FC060000}"/>
    <cellStyle name="Accent6 39" xfId="1486" xr:uid="{00000000-0005-0000-0000-0000FD060000}"/>
    <cellStyle name="Accent6 4" xfId="1487" xr:uid="{00000000-0005-0000-0000-0000FE060000}"/>
    <cellStyle name="Accent6 4 2" xfId="8728" xr:uid="{00000000-0005-0000-0000-0000FF060000}"/>
    <cellStyle name="Accent6 40" xfId="1488" xr:uid="{00000000-0005-0000-0000-000000070000}"/>
    <cellStyle name="Accent6 41" xfId="1489" xr:uid="{00000000-0005-0000-0000-000001070000}"/>
    <cellStyle name="Accent6 42" xfId="1490" xr:uid="{00000000-0005-0000-0000-000002070000}"/>
    <cellStyle name="Accent6 43" xfId="1491" xr:uid="{00000000-0005-0000-0000-000003070000}"/>
    <cellStyle name="Accent6 44" xfId="9632" xr:uid="{00000000-0005-0000-0000-000004070000}"/>
    <cellStyle name="Accent6 5" xfId="1492" xr:uid="{00000000-0005-0000-0000-000005070000}"/>
    <cellStyle name="Accent6 5 2" xfId="8727" xr:uid="{00000000-0005-0000-0000-000006070000}"/>
    <cellStyle name="Accent6 6" xfId="1493" xr:uid="{00000000-0005-0000-0000-000007070000}"/>
    <cellStyle name="Accent6 6 2" xfId="8726" xr:uid="{00000000-0005-0000-0000-000008070000}"/>
    <cellStyle name="Accent6 7" xfId="1494" xr:uid="{00000000-0005-0000-0000-000009070000}"/>
    <cellStyle name="Accent6 8" xfId="1495" xr:uid="{00000000-0005-0000-0000-00000A070000}"/>
    <cellStyle name="Accent6 9" xfId="1496" xr:uid="{00000000-0005-0000-0000-00000B070000}"/>
    <cellStyle name="AggblueBoldCels" xfId="1497" xr:uid="{00000000-0005-0000-0000-00000C070000}"/>
    <cellStyle name="AggblueBoldCels 2" xfId="1498" xr:uid="{00000000-0005-0000-0000-00000D070000}"/>
    <cellStyle name="AggblueCels" xfId="1499" xr:uid="{00000000-0005-0000-0000-00000E070000}"/>
    <cellStyle name="AggblueCels 2" xfId="1500" xr:uid="{00000000-0005-0000-0000-00000F070000}"/>
    <cellStyle name="AggblueCels_1x" xfId="1501" xr:uid="{00000000-0005-0000-0000-000010070000}"/>
    <cellStyle name="AggBoldCells" xfId="1502" xr:uid="{00000000-0005-0000-0000-000011070000}"/>
    <cellStyle name="AggBoldCells 2" xfId="1503" xr:uid="{00000000-0005-0000-0000-000012070000}"/>
    <cellStyle name="AggBoldCells 3" xfId="1504" xr:uid="{00000000-0005-0000-0000-000013070000}"/>
    <cellStyle name="AggCels" xfId="1505" xr:uid="{00000000-0005-0000-0000-000014070000}"/>
    <cellStyle name="AggCels 2" xfId="1506" xr:uid="{00000000-0005-0000-0000-000015070000}"/>
    <cellStyle name="AggCels 3" xfId="1507" xr:uid="{00000000-0005-0000-0000-000016070000}"/>
    <cellStyle name="AggGreen" xfId="1508" xr:uid="{00000000-0005-0000-0000-000017070000}"/>
    <cellStyle name="AggGreen 2" xfId="1509" xr:uid="{00000000-0005-0000-0000-000018070000}"/>
    <cellStyle name="AggGreen_Bbdr" xfId="1510" xr:uid="{00000000-0005-0000-0000-000019070000}"/>
    <cellStyle name="AggGreen12" xfId="1511" xr:uid="{00000000-0005-0000-0000-00001A070000}"/>
    <cellStyle name="AggGreen12 2" xfId="1512" xr:uid="{00000000-0005-0000-0000-00001B070000}"/>
    <cellStyle name="AggOrange" xfId="1513" xr:uid="{00000000-0005-0000-0000-00001C070000}"/>
    <cellStyle name="AggOrange 2" xfId="1514" xr:uid="{00000000-0005-0000-0000-00001D070000}"/>
    <cellStyle name="AggOrange_B_border" xfId="1515" xr:uid="{00000000-0005-0000-0000-00001E070000}"/>
    <cellStyle name="AggOrange9" xfId="1516" xr:uid="{00000000-0005-0000-0000-00001F070000}"/>
    <cellStyle name="AggOrange9 2" xfId="1517" xr:uid="{00000000-0005-0000-0000-000020070000}"/>
    <cellStyle name="AggOrangeLB_2x" xfId="1518" xr:uid="{00000000-0005-0000-0000-000021070000}"/>
    <cellStyle name="AggOrangeLBorder" xfId="1519" xr:uid="{00000000-0005-0000-0000-000022070000}"/>
    <cellStyle name="AggOrangeLBorder 2" xfId="1520" xr:uid="{00000000-0005-0000-0000-000023070000}"/>
    <cellStyle name="AggOrangeRBorder" xfId="1521" xr:uid="{00000000-0005-0000-0000-000024070000}"/>
    <cellStyle name="AggOrangeRBorder 2" xfId="1522" xr:uid="{00000000-0005-0000-0000-000025070000}"/>
    <cellStyle name="Akzent1" xfId="1523" xr:uid="{00000000-0005-0000-0000-000026070000}"/>
    <cellStyle name="Akzent2" xfId="1524" xr:uid="{00000000-0005-0000-0000-000027070000}"/>
    <cellStyle name="Akzent3" xfId="1525" xr:uid="{00000000-0005-0000-0000-000028070000}"/>
    <cellStyle name="Akzent4" xfId="1526" xr:uid="{00000000-0005-0000-0000-000029070000}"/>
    <cellStyle name="Akzent5" xfId="1527" xr:uid="{00000000-0005-0000-0000-00002A070000}"/>
    <cellStyle name="Akzent6" xfId="1528" xr:uid="{00000000-0005-0000-0000-00002B070000}"/>
    <cellStyle name="Ausgabe" xfId="1529" xr:uid="{00000000-0005-0000-0000-00002C070000}"/>
    <cellStyle name="Bad" xfId="1530" builtinId="27" customBuiltin="1"/>
    <cellStyle name="Bad 10" xfId="1531" xr:uid="{00000000-0005-0000-0000-00002E070000}"/>
    <cellStyle name="Bad 11" xfId="1532" xr:uid="{00000000-0005-0000-0000-00002F070000}"/>
    <cellStyle name="Bad 12" xfId="1533" xr:uid="{00000000-0005-0000-0000-000030070000}"/>
    <cellStyle name="Bad 13" xfId="1534" xr:uid="{00000000-0005-0000-0000-000031070000}"/>
    <cellStyle name="Bad 14" xfId="1535" xr:uid="{00000000-0005-0000-0000-000032070000}"/>
    <cellStyle name="Bad 15" xfId="1536" xr:uid="{00000000-0005-0000-0000-000033070000}"/>
    <cellStyle name="Bad 16" xfId="1537" xr:uid="{00000000-0005-0000-0000-000034070000}"/>
    <cellStyle name="Bad 17" xfId="1538" xr:uid="{00000000-0005-0000-0000-000035070000}"/>
    <cellStyle name="Bad 18" xfId="1539" xr:uid="{00000000-0005-0000-0000-000036070000}"/>
    <cellStyle name="Bad 19" xfId="1540" xr:uid="{00000000-0005-0000-0000-000037070000}"/>
    <cellStyle name="Bad 2" xfId="1541" xr:uid="{00000000-0005-0000-0000-000038070000}"/>
    <cellStyle name="Bad 2 10" xfId="1542" xr:uid="{00000000-0005-0000-0000-000039070000}"/>
    <cellStyle name="Bad 2 11" xfId="8725" xr:uid="{00000000-0005-0000-0000-00003A070000}"/>
    <cellStyle name="Bad 2 2" xfId="1543" xr:uid="{00000000-0005-0000-0000-00003B070000}"/>
    <cellStyle name="Bad 2 2 2" xfId="1544" xr:uid="{00000000-0005-0000-0000-00003C070000}"/>
    <cellStyle name="Bad 2 3" xfId="1545" xr:uid="{00000000-0005-0000-0000-00003D070000}"/>
    <cellStyle name="Bad 2 4" xfId="1546" xr:uid="{00000000-0005-0000-0000-00003E070000}"/>
    <cellStyle name="Bad 2 5" xfId="1547" xr:uid="{00000000-0005-0000-0000-00003F070000}"/>
    <cellStyle name="Bad 2 6" xfId="1548" xr:uid="{00000000-0005-0000-0000-000040070000}"/>
    <cellStyle name="Bad 2 7" xfId="1549" xr:uid="{00000000-0005-0000-0000-000041070000}"/>
    <cellStyle name="Bad 2 8" xfId="1550" xr:uid="{00000000-0005-0000-0000-000042070000}"/>
    <cellStyle name="Bad 2 9" xfId="1551" xr:uid="{00000000-0005-0000-0000-000043070000}"/>
    <cellStyle name="Bad 20" xfId="1552" xr:uid="{00000000-0005-0000-0000-000044070000}"/>
    <cellStyle name="Bad 21" xfId="1553" xr:uid="{00000000-0005-0000-0000-000045070000}"/>
    <cellStyle name="Bad 22" xfId="1554" xr:uid="{00000000-0005-0000-0000-000046070000}"/>
    <cellStyle name="Bad 23" xfId="1555" xr:uid="{00000000-0005-0000-0000-000047070000}"/>
    <cellStyle name="Bad 24" xfId="1556" xr:uid="{00000000-0005-0000-0000-000048070000}"/>
    <cellStyle name="Bad 25" xfId="1557" xr:uid="{00000000-0005-0000-0000-000049070000}"/>
    <cellStyle name="Bad 26" xfId="1558" xr:uid="{00000000-0005-0000-0000-00004A070000}"/>
    <cellStyle name="Bad 27" xfId="1559" xr:uid="{00000000-0005-0000-0000-00004B070000}"/>
    <cellStyle name="Bad 28" xfId="1560" xr:uid="{00000000-0005-0000-0000-00004C070000}"/>
    <cellStyle name="Bad 29" xfId="1561" xr:uid="{00000000-0005-0000-0000-00004D070000}"/>
    <cellStyle name="Bad 3" xfId="1562" xr:uid="{00000000-0005-0000-0000-00004E070000}"/>
    <cellStyle name="Bad 3 2" xfId="1563" xr:uid="{00000000-0005-0000-0000-00004F070000}"/>
    <cellStyle name="Bad 3 2 2" xfId="39879" xr:uid="{00000000-0005-0000-0000-000050070000}"/>
    <cellStyle name="Bad 3 3" xfId="1564" xr:uid="{00000000-0005-0000-0000-000051070000}"/>
    <cellStyle name="Bad 3 4" xfId="39880" xr:uid="{00000000-0005-0000-0000-000052070000}"/>
    <cellStyle name="Bad 30" xfId="1565" xr:uid="{00000000-0005-0000-0000-000053070000}"/>
    <cellStyle name="Bad 31" xfId="1566" xr:uid="{00000000-0005-0000-0000-000054070000}"/>
    <cellStyle name="Bad 32" xfId="1567" xr:uid="{00000000-0005-0000-0000-000055070000}"/>
    <cellStyle name="Bad 33" xfId="1568" xr:uid="{00000000-0005-0000-0000-000056070000}"/>
    <cellStyle name="Bad 34" xfId="1569" xr:uid="{00000000-0005-0000-0000-000057070000}"/>
    <cellStyle name="Bad 35" xfId="1570" xr:uid="{00000000-0005-0000-0000-000058070000}"/>
    <cellStyle name="Bad 36" xfId="1571" xr:uid="{00000000-0005-0000-0000-000059070000}"/>
    <cellStyle name="Bad 37" xfId="1572" xr:uid="{00000000-0005-0000-0000-00005A070000}"/>
    <cellStyle name="Bad 38" xfId="1573" xr:uid="{00000000-0005-0000-0000-00005B070000}"/>
    <cellStyle name="Bad 39" xfId="1574" xr:uid="{00000000-0005-0000-0000-00005C070000}"/>
    <cellStyle name="Bad 4" xfId="1575" xr:uid="{00000000-0005-0000-0000-00005D070000}"/>
    <cellStyle name="Bad 4 2" xfId="8724" xr:uid="{00000000-0005-0000-0000-00005E070000}"/>
    <cellStyle name="Bad 40" xfId="1576" xr:uid="{00000000-0005-0000-0000-00005F070000}"/>
    <cellStyle name="Bad 41" xfId="1577" xr:uid="{00000000-0005-0000-0000-000060070000}"/>
    <cellStyle name="Bad 42" xfId="1578" xr:uid="{00000000-0005-0000-0000-000061070000}"/>
    <cellStyle name="Bad 43" xfId="1579" xr:uid="{00000000-0005-0000-0000-000062070000}"/>
    <cellStyle name="Bad 44" xfId="1580" xr:uid="{00000000-0005-0000-0000-000063070000}"/>
    <cellStyle name="Bad 45" xfId="8723" xr:uid="{00000000-0005-0000-0000-000064070000}"/>
    <cellStyle name="Bad 5" xfId="1581" xr:uid="{00000000-0005-0000-0000-000065070000}"/>
    <cellStyle name="Bad 5 2" xfId="8722" xr:uid="{00000000-0005-0000-0000-000066070000}"/>
    <cellStyle name="Bad 6" xfId="1582" xr:uid="{00000000-0005-0000-0000-000067070000}"/>
    <cellStyle name="Bad 6 2" xfId="8721" xr:uid="{00000000-0005-0000-0000-000068070000}"/>
    <cellStyle name="Bad 7" xfId="1583" xr:uid="{00000000-0005-0000-0000-000069070000}"/>
    <cellStyle name="Bad 8" xfId="1584" xr:uid="{00000000-0005-0000-0000-00006A070000}"/>
    <cellStyle name="Bad 9" xfId="1585" xr:uid="{00000000-0005-0000-0000-00006B070000}"/>
    <cellStyle name="Berechnung" xfId="1586" xr:uid="{00000000-0005-0000-0000-00006C070000}"/>
    <cellStyle name="Bold GHG Numbers (0.00)" xfId="1587" xr:uid="{00000000-0005-0000-0000-00006D070000}"/>
    <cellStyle name="Calculation" xfId="1588" builtinId="22" customBuiltin="1"/>
    <cellStyle name="Calculation 10" xfId="1589" xr:uid="{00000000-0005-0000-0000-00006F070000}"/>
    <cellStyle name="Calculation 11" xfId="1590" xr:uid="{00000000-0005-0000-0000-000070070000}"/>
    <cellStyle name="Calculation 12" xfId="1591" xr:uid="{00000000-0005-0000-0000-000071070000}"/>
    <cellStyle name="Calculation 13" xfId="1592" xr:uid="{00000000-0005-0000-0000-000072070000}"/>
    <cellStyle name="Calculation 14" xfId="1593" xr:uid="{00000000-0005-0000-0000-000073070000}"/>
    <cellStyle name="Calculation 15" xfId="1594" xr:uid="{00000000-0005-0000-0000-000074070000}"/>
    <cellStyle name="Calculation 16" xfId="1595" xr:uid="{00000000-0005-0000-0000-000075070000}"/>
    <cellStyle name="Calculation 17" xfId="1596" xr:uid="{00000000-0005-0000-0000-000076070000}"/>
    <cellStyle name="Calculation 18" xfId="1597" xr:uid="{00000000-0005-0000-0000-000077070000}"/>
    <cellStyle name="Calculation 19" xfId="1598" xr:uid="{00000000-0005-0000-0000-000078070000}"/>
    <cellStyle name="Calculation 2" xfId="1599" xr:uid="{00000000-0005-0000-0000-000079070000}"/>
    <cellStyle name="Calculation 2 10" xfId="1600" xr:uid="{00000000-0005-0000-0000-00007A070000}"/>
    <cellStyle name="Calculation 2 11" xfId="8720" xr:uid="{00000000-0005-0000-0000-00007B070000}"/>
    <cellStyle name="Calculation 2 2" xfId="1601" xr:uid="{00000000-0005-0000-0000-00007C070000}"/>
    <cellStyle name="Calculation 2 2 2" xfId="1602" xr:uid="{00000000-0005-0000-0000-00007D070000}"/>
    <cellStyle name="Calculation 2 2 3" xfId="8719" xr:uid="{00000000-0005-0000-0000-00007E070000}"/>
    <cellStyle name="Calculation 2 3" xfId="1603" xr:uid="{00000000-0005-0000-0000-00007F070000}"/>
    <cellStyle name="Calculation 2 4" xfId="1604" xr:uid="{00000000-0005-0000-0000-000080070000}"/>
    <cellStyle name="Calculation 2 5" xfId="1605" xr:uid="{00000000-0005-0000-0000-000081070000}"/>
    <cellStyle name="Calculation 2 6" xfId="1606" xr:uid="{00000000-0005-0000-0000-000082070000}"/>
    <cellStyle name="Calculation 2 7" xfId="1607" xr:uid="{00000000-0005-0000-0000-000083070000}"/>
    <cellStyle name="Calculation 2 8" xfId="1608" xr:uid="{00000000-0005-0000-0000-000084070000}"/>
    <cellStyle name="Calculation 2 9" xfId="1609" xr:uid="{00000000-0005-0000-0000-000085070000}"/>
    <cellStyle name="Calculation 20" xfId="1610" xr:uid="{00000000-0005-0000-0000-000086070000}"/>
    <cellStyle name="Calculation 21" xfId="1611" xr:uid="{00000000-0005-0000-0000-000087070000}"/>
    <cellStyle name="Calculation 22" xfId="1612" xr:uid="{00000000-0005-0000-0000-000088070000}"/>
    <cellStyle name="Calculation 23" xfId="1613" xr:uid="{00000000-0005-0000-0000-000089070000}"/>
    <cellStyle name="Calculation 24" xfId="1614" xr:uid="{00000000-0005-0000-0000-00008A070000}"/>
    <cellStyle name="Calculation 25" xfId="1615" xr:uid="{00000000-0005-0000-0000-00008B070000}"/>
    <cellStyle name="Calculation 26" xfId="1616" xr:uid="{00000000-0005-0000-0000-00008C070000}"/>
    <cellStyle name="Calculation 27" xfId="1617" xr:uid="{00000000-0005-0000-0000-00008D070000}"/>
    <cellStyle name="Calculation 28" xfId="1618" xr:uid="{00000000-0005-0000-0000-00008E070000}"/>
    <cellStyle name="Calculation 29" xfId="1619" xr:uid="{00000000-0005-0000-0000-00008F070000}"/>
    <cellStyle name="Calculation 3" xfId="1620" xr:uid="{00000000-0005-0000-0000-000090070000}"/>
    <cellStyle name="Calculation 3 2" xfId="1621" xr:uid="{00000000-0005-0000-0000-000091070000}"/>
    <cellStyle name="Calculation 3 2 2" xfId="39881" xr:uid="{00000000-0005-0000-0000-000092070000}"/>
    <cellStyle name="Calculation 3 3" xfId="1622" xr:uid="{00000000-0005-0000-0000-000093070000}"/>
    <cellStyle name="Calculation 3 4" xfId="39882" xr:uid="{00000000-0005-0000-0000-000094070000}"/>
    <cellStyle name="Calculation 30" xfId="1623" xr:uid="{00000000-0005-0000-0000-000095070000}"/>
    <cellStyle name="Calculation 31" xfId="1624" xr:uid="{00000000-0005-0000-0000-000096070000}"/>
    <cellStyle name="Calculation 32" xfId="1625" xr:uid="{00000000-0005-0000-0000-000097070000}"/>
    <cellStyle name="Calculation 33" xfId="1626" xr:uid="{00000000-0005-0000-0000-000098070000}"/>
    <cellStyle name="Calculation 34" xfId="1627" xr:uid="{00000000-0005-0000-0000-000099070000}"/>
    <cellStyle name="Calculation 35" xfId="1628" xr:uid="{00000000-0005-0000-0000-00009A070000}"/>
    <cellStyle name="Calculation 36" xfId="1629" xr:uid="{00000000-0005-0000-0000-00009B070000}"/>
    <cellStyle name="Calculation 37" xfId="1630" xr:uid="{00000000-0005-0000-0000-00009C070000}"/>
    <cellStyle name="Calculation 38" xfId="1631" xr:uid="{00000000-0005-0000-0000-00009D070000}"/>
    <cellStyle name="Calculation 39" xfId="1632" xr:uid="{00000000-0005-0000-0000-00009E070000}"/>
    <cellStyle name="Calculation 4" xfId="1633" xr:uid="{00000000-0005-0000-0000-00009F070000}"/>
    <cellStyle name="Calculation 4 2" xfId="8718" xr:uid="{00000000-0005-0000-0000-0000A0070000}"/>
    <cellStyle name="Calculation 40" xfId="1634" xr:uid="{00000000-0005-0000-0000-0000A1070000}"/>
    <cellStyle name="Calculation 41" xfId="1635" xr:uid="{00000000-0005-0000-0000-0000A2070000}"/>
    <cellStyle name="Calculation 42" xfId="1636" xr:uid="{00000000-0005-0000-0000-0000A3070000}"/>
    <cellStyle name="Calculation 43" xfId="1637" xr:uid="{00000000-0005-0000-0000-0000A4070000}"/>
    <cellStyle name="Calculation 44" xfId="4808" xr:uid="{00000000-0005-0000-0000-0000A5070000}"/>
    <cellStyle name="Calculation 5" xfId="1638" xr:uid="{00000000-0005-0000-0000-0000A6070000}"/>
    <cellStyle name="Calculation 5 2" xfId="8717" xr:uid="{00000000-0005-0000-0000-0000A7070000}"/>
    <cellStyle name="Calculation 6" xfId="1639" xr:uid="{00000000-0005-0000-0000-0000A8070000}"/>
    <cellStyle name="Calculation 6 2" xfId="8716" xr:uid="{00000000-0005-0000-0000-0000A9070000}"/>
    <cellStyle name="Calculation 7" xfId="1640" xr:uid="{00000000-0005-0000-0000-0000AA070000}"/>
    <cellStyle name="Calculation 8" xfId="1641" xr:uid="{00000000-0005-0000-0000-0000AB070000}"/>
    <cellStyle name="Calculation 9" xfId="1642" xr:uid="{00000000-0005-0000-0000-0000AC070000}"/>
    <cellStyle name="Check Cell" xfId="1643" builtinId="23" customBuiltin="1"/>
    <cellStyle name="Check Cell 10" xfId="1644" xr:uid="{00000000-0005-0000-0000-0000AE070000}"/>
    <cellStyle name="Check Cell 11" xfId="1645" xr:uid="{00000000-0005-0000-0000-0000AF070000}"/>
    <cellStyle name="Check Cell 12" xfId="1646" xr:uid="{00000000-0005-0000-0000-0000B0070000}"/>
    <cellStyle name="Check Cell 13" xfId="1647" xr:uid="{00000000-0005-0000-0000-0000B1070000}"/>
    <cellStyle name="Check Cell 14" xfId="1648" xr:uid="{00000000-0005-0000-0000-0000B2070000}"/>
    <cellStyle name="Check Cell 15" xfId="1649" xr:uid="{00000000-0005-0000-0000-0000B3070000}"/>
    <cellStyle name="Check Cell 16" xfId="1650" xr:uid="{00000000-0005-0000-0000-0000B4070000}"/>
    <cellStyle name="Check Cell 17" xfId="1651" xr:uid="{00000000-0005-0000-0000-0000B5070000}"/>
    <cellStyle name="Check Cell 18" xfId="1652" xr:uid="{00000000-0005-0000-0000-0000B6070000}"/>
    <cellStyle name="Check Cell 19" xfId="1653" xr:uid="{00000000-0005-0000-0000-0000B7070000}"/>
    <cellStyle name="Check Cell 2" xfId="1654" xr:uid="{00000000-0005-0000-0000-0000B8070000}"/>
    <cellStyle name="Check Cell 2 10" xfId="1655" xr:uid="{00000000-0005-0000-0000-0000B9070000}"/>
    <cellStyle name="Check Cell 2 2" xfId="1656" xr:uid="{00000000-0005-0000-0000-0000BA070000}"/>
    <cellStyle name="Check Cell 2 3" xfId="1657" xr:uid="{00000000-0005-0000-0000-0000BB070000}"/>
    <cellStyle name="Check Cell 2 4" xfId="1658" xr:uid="{00000000-0005-0000-0000-0000BC070000}"/>
    <cellStyle name="Check Cell 2 5" xfId="1659" xr:uid="{00000000-0005-0000-0000-0000BD070000}"/>
    <cellStyle name="Check Cell 2 6" xfId="1660" xr:uid="{00000000-0005-0000-0000-0000BE070000}"/>
    <cellStyle name="Check Cell 2 7" xfId="1661" xr:uid="{00000000-0005-0000-0000-0000BF070000}"/>
    <cellStyle name="Check Cell 2 8" xfId="1662" xr:uid="{00000000-0005-0000-0000-0000C0070000}"/>
    <cellStyle name="Check Cell 2 9" xfId="1663" xr:uid="{00000000-0005-0000-0000-0000C1070000}"/>
    <cellStyle name="Check Cell 20" xfId="1664" xr:uid="{00000000-0005-0000-0000-0000C2070000}"/>
    <cellStyle name="Check Cell 21" xfId="1665" xr:uid="{00000000-0005-0000-0000-0000C3070000}"/>
    <cellStyle name="Check Cell 22" xfId="1666" xr:uid="{00000000-0005-0000-0000-0000C4070000}"/>
    <cellStyle name="Check Cell 23" xfId="1667" xr:uid="{00000000-0005-0000-0000-0000C5070000}"/>
    <cellStyle name="Check Cell 24" xfId="1668" xr:uid="{00000000-0005-0000-0000-0000C6070000}"/>
    <cellStyle name="Check Cell 25" xfId="1669" xr:uid="{00000000-0005-0000-0000-0000C7070000}"/>
    <cellStyle name="Check Cell 26" xfId="1670" xr:uid="{00000000-0005-0000-0000-0000C8070000}"/>
    <cellStyle name="Check Cell 27" xfId="1671" xr:uid="{00000000-0005-0000-0000-0000C9070000}"/>
    <cellStyle name="Check Cell 28" xfId="1672" xr:uid="{00000000-0005-0000-0000-0000CA070000}"/>
    <cellStyle name="Check Cell 29" xfId="1673" xr:uid="{00000000-0005-0000-0000-0000CB070000}"/>
    <cellStyle name="Check Cell 3" xfId="1674" xr:uid="{00000000-0005-0000-0000-0000CC070000}"/>
    <cellStyle name="Check Cell 3 2" xfId="39883" xr:uid="{00000000-0005-0000-0000-0000CD070000}"/>
    <cellStyle name="Check Cell 30" xfId="1675" xr:uid="{00000000-0005-0000-0000-0000CE070000}"/>
    <cellStyle name="Check Cell 31" xfId="1676" xr:uid="{00000000-0005-0000-0000-0000CF070000}"/>
    <cellStyle name="Check Cell 32" xfId="1677" xr:uid="{00000000-0005-0000-0000-0000D0070000}"/>
    <cellStyle name="Check Cell 33" xfId="1678" xr:uid="{00000000-0005-0000-0000-0000D1070000}"/>
    <cellStyle name="Check Cell 34" xfId="1679" xr:uid="{00000000-0005-0000-0000-0000D2070000}"/>
    <cellStyle name="Check Cell 35" xfId="1680" xr:uid="{00000000-0005-0000-0000-0000D3070000}"/>
    <cellStyle name="Check Cell 36" xfId="1681" xr:uid="{00000000-0005-0000-0000-0000D4070000}"/>
    <cellStyle name="Check Cell 37" xfId="1682" xr:uid="{00000000-0005-0000-0000-0000D5070000}"/>
    <cellStyle name="Check Cell 38" xfId="1683" xr:uid="{00000000-0005-0000-0000-0000D6070000}"/>
    <cellStyle name="Check Cell 39" xfId="1684" xr:uid="{00000000-0005-0000-0000-0000D7070000}"/>
    <cellStyle name="Check Cell 4" xfId="1685" xr:uid="{00000000-0005-0000-0000-0000D8070000}"/>
    <cellStyle name="Check Cell 4 2" xfId="8715" xr:uid="{00000000-0005-0000-0000-0000D9070000}"/>
    <cellStyle name="Check Cell 40" xfId="1686" xr:uid="{00000000-0005-0000-0000-0000DA070000}"/>
    <cellStyle name="Check Cell 41" xfId="1687" xr:uid="{00000000-0005-0000-0000-0000DB070000}"/>
    <cellStyle name="Check Cell 42" xfId="1688" xr:uid="{00000000-0005-0000-0000-0000DC070000}"/>
    <cellStyle name="Check Cell 43" xfId="1689" xr:uid="{00000000-0005-0000-0000-0000DD070000}"/>
    <cellStyle name="Check Cell 44" xfId="9607" xr:uid="{00000000-0005-0000-0000-0000DE070000}"/>
    <cellStyle name="Check Cell 5" xfId="1690" xr:uid="{00000000-0005-0000-0000-0000DF070000}"/>
    <cellStyle name="Check Cell 5 2" xfId="8714" xr:uid="{00000000-0005-0000-0000-0000E0070000}"/>
    <cellStyle name="Check Cell 6" xfId="1691" xr:uid="{00000000-0005-0000-0000-0000E1070000}"/>
    <cellStyle name="Check Cell 6 2" xfId="8713" xr:uid="{00000000-0005-0000-0000-0000E2070000}"/>
    <cellStyle name="Check Cell 7" xfId="1692" xr:uid="{00000000-0005-0000-0000-0000E3070000}"/>
    <cellStyle name="Check Cell 8" xfId="1693" xr:uid="{00000000-0005-0000-0000-0000E4070000}"/>
    <cellStyle name="Check Cell 9" xfId="1694" xr:uid="{00000000-0005-0000-0000-0000E5070000}"/>
    <cellStyle name="coin" xfId="1695" xr:uid="{00000000-0005-0000-0000-0000E6070000}"/>
    <cellStyle name="Comma [0] 2 10" xfId="1696" xr:uid="{00000000-0005-0000-0000-0000E7070000}"/>
    <cellStyle name="Comma [0] 2 10 2" xfId="39884" xr:uid="{00000000-0005-0000-0000-0000E8070000}"/>
    <cellStyle name="Comma [0] 2 10 3" xfId="39885" xr:uid="{00000000-0005-0000-0000-0000E9070000}"/>
    <cellStyle name="Comma [0] 2 10 4" xfId="55003" xr:uid="{00000000-0005-0000-0000-0000EA070000}"/>
    <cellStyle name="Comma [0] 2 2" xfId="1697" xr:uid="{00000000-0005-0000-0000-0000EB070000}"/>
    <cellStyle name="Comma [0] 2 2 2" xfId="39886" xr:uid="{00000000-0005-0000-0000-0000EC070000}"/>
    <cellStyle name="Comma [0] 2 2 3" xfId="39887" xr:uid="{00000000-0005-0000-0000-0000ED070000}"/>
    <cellStyle name="Comma [0] 2 2 4" xfId="55004" xr:uid="{00000000-0005-0000-0000-0000EE070000}"/>
    <cellStyle name="Comma [0] 2 3" xfId="1698" xr:uid="{00000000-0005-0000-0000-0000EF070000}"/>
    <cellStyle name="Comma [0] 2 3 2" xfId="39888" xr:uid="{00000000-0005-0000-0000-0000F0070000}"/>
    <cellStyle name="Comma [0] 2 3 3" xfId="39889" xr:uid="{00000000-0005-0000-0000-0000F1070000}"/>
    <cellStyle name="Comma [0] 2 3 4" xfId="55005" xr:uid="{00000000-0005-0000-0000-0000F2070000}"/>
    <cellStyle name="Comma [0] 2 4" xfId="1699" xr:uid="{00000000-0005-0000-0000-0000F3070000}"/>
    <cellStyle name="Comma [0] 2 4 2" xfId="39890" xr:uid="{00000000-0005-0000-0000-0000F4070000}"/>
    <cellStyle name="Comma [0] 2 4 3" xfId="39891" xr:uid="{00000000-0005-0000-0000-0000F5070000}"/>
    <cellStyle name="Comma [0] 2 4 4" xfId="55006" xr:uid="{00000000-0005-0000-0000-0000F6070000}"/>
    <cellStyle name="Comma [0] 2 5" xfId="1700" xr:uid="{00000000-0005-0000-0000-0000F7070000}"/>
    <cellStyle name="Comma [0] 2 5 2" xfId="39892" xr:uid="{00000000-0005-0000-0000-0000F8070000}"/>
    <cellStyle name="Comma [0] 2 5 3" xfId="39893" xr:uid="{00000000-0005-0000-0000-0000F9070000}"/>
    <cellStyle name="Comma [0] 2 5 4" xfId="55007" xr:uid="{00000000-0005-0000-0000-0000FA070000}"/>
    <cellStyle name="Comma [0] 2 6" xfId="1701" xr:uid="{00000000-0005-0000-0000-0000FB070000}"/>
    <cellStyle name="Comma [0] 2 6 2" xfId="39894" xr:uid="{00000000-0005-0000-0000-0000FC070000}"/>
    <cellStyle name="Comma [0] 2 6 3" xfId="39895" xr:uid="{00000000-0005-0000-0000-0000FD070000}"/>
    <cellStyle name="Comma [0] 2 6 4" xfId="55008" xr:uid="{00000000-0005-0000-0000-0000FE070000}"/>
    <cellStyle name="Comma [0] 2 7" xfId="1702" xr:uid="{00000000-0005-0000-0000-0000FF070000}"/>
    <cellStyle name="Comma [0] 2 7 2" xfId="39896" xr:uid="{00000000-0005-0000-0000-000000080000}"/>
    <cellStyle name="Comma [0] 2 7 3" xfId="39897" xr:uid="{00000000-0005-0000-0000-000001080000}"/>
    <cellStyle name="Comma [0] 2 7 4" xfId="55009" xr:uid="{00000000-0005-0000-0000-000002080000}"/>
    <cellStyle name="Comma [0] 2 8" xfId="1703" xr:uid="{00000000-0005-0000-0000-000003080000}"/>
    <cellStyle name="Comma [0] 2 8 2" xfId="39898" xr:uid="{00000000-0005-0000-0000-000004080000}"/>
    <cellStyle name="Comma [0] 2 8 3" xfId="39899" xr:uid="{00000000-0005-0000-0000-000005080000}"/>
    <cellStyle name="Comma [0] 2 8 4" xfId="55010" xr:uid="{00000000-0005-0000-0000-000006080000}"/>
    <cellStyle name="Comma [0] 2 9" xfId="1704" xr:uid="{00000000-0005-0000-0000-000007080000}"/>
    <cellStyle name="Comma [0] 2 9 2" xfId="39900" xr:uid="{00000000-0005-0000-0000-000008080000}"/>
    <cellStyle name="Comma [0] 2 9 3" xfId="39901" xr:uid="{00000000-0005-0000-0000-000009080000}"/>
    <cellStyle name="Comma [0] 2 9 4" xfId="55011" xr:uid="{00000000-0005-0000-0000-00000A080000}"/>
    <cellStyle name="Comma 10" xfId="4812" xr:uid="{00000000-0005-0000-0000-00000B080000}"/>
    <cellStyle name="Comma 10 10" xfId="8712" xr:uid="{00000000-0005-0000-0000-00000C080000}"/>
    <cellStyle name="Comma 10 10 2" xfId="8711" xr:uid="{00000000-0005-0000-0000-00000D080000}"/>
    <cellStyle name="Comma 10 10 3" xfId="8710" xr:uid="{00000000-0005-0000-0000-00000E080000}"/>
    <cellStyle name="Comma 10 10 4" xfId="39902" xr:uid="{00000000-0005-0000-0000-00000F080000}"/>
    <cellStyle name="Comma 10 11" xfId="8709" xr:uid="{00000000-0005-0000-0000-000010080000}"/>
    <cellStyle name="Comma 10 11 2" xfId="39903" xr:uid="{00000000-0005-0000-0000-000011080000}"/>
    <cellStyle name="Comma 10 2" xfId="1705" xr:uid="{00000000-0005-0000-0000-000012080000}"/>
    <cellStyle name="Comma 10 2 10" xfId="1706" xr:uid="{00000000-0005-0000-0000-000013080000}"/>
    <cellStyle name="Comma 10 2 10 2" xfId="39904" xr:uid="{00000000-0005-0000-0000-000014080000}"/>
    <cellStyle name="Comma 10 2 10 3" xfId="39905" xr:uid="{00000000-0005-0000-0000-000015080000}"/>
    <cellStyle name="Comma 10 2 10 4" xfId="55013" xr:uid="{00000000-0005-0000-0000-000016080000}"/>
    <cellStyle name="Comma 10 2 11" xfId="1707" xr:uid="{00000000-0005-0000-0000-000017080000}"/>
    <cellStyle name="Comma 10 2 11 2" xfId="39906" xr:uid="{00000000-0005-0000-0000-000018080000}"/>
    <cellStyle name="Comma 10 2 11 3" xfId="39907" xr:uid="{00000000-0005-0000-0000-000019080000}"/>
    <cellStyle name="Comma 10 2 11 4" xfId="55014" xr:uid="{00000000-0005-0000-0000-00001A080000}"/>
    <cellStyle name="Comma 10 2 12" xfId="1708" xr:uid="{00000000-0005-0000-0000-00001B080000}"/>
    <cellStyle name="Comma 10 2 12 2" xfId="39908" xr:uid="{00000000-0005-0000-0000-00001C080000}"/>
    <cellStyle name="Comma 10 2 12 3" xfId="39909" xr:uid="{00000000-0005-0000-0000-00001D080000}"/>
    <cellStyle name="Comma 10 2 12 4" xfId="55015" xr:uid="{00000000-0005-0000-0000-00001E080000}"/>
    <cellStyle name="Comma 10 2 13" xfId="1709" xr:uid="{00000000-0005-0000-0000-00001F080000}"/>
    <cellStyle name="Comma 10 2 13 2" xfId="39910" xr:uid="{00000000-0005-0000-0000-000020080000}"/>
    <cellStyle name="Comma 10 2 13 3" xfId="39911" xr:uid="{00000000-0005-0000-0000-000021080000}"/>
    <cellStyle name="Comma 10 2 13 4" xfId="55016" xr:uid="{00000000-0005-0000-0000-000022080000}"/>
    <cellStyle name="Comma 10 2 14" xfId="1710" xr:uid="{00000000-0005-0000-0000-000023080000}"/>
    <cellStyle name="Comma 10 2 14 2" xfId="39912" xr:uid="{00000000-0005-0000-0000-000024080000}"/>
    <cellStyle name="Comma 10 2 14 3" xfId="39913" xr:uid="{00000000-0005-0000-0000-000025080000}"/>
    <cellStyle name="Comma 10 2 14 4" xfId="55017" xr:uid="{00000000-0005-0000-0000-000026080000}"/>
    <cellStyle name="Comma 10 2 15" xfId="1711" xr:uid="{00000000-0005-0000-0000-000027080000}"/>
    <cellStyle name="Comma 10 2 15 2" xfId="39914" xr:uid="{00000000-0005-0000-0000-000028080000}"/>
    <cellStyle name="Comma 10 2 15 3" xfId="39915" xr:uid="{00000000-0005-0000-0000-000029080000}"/>
    <cellStyle name="Comma 10 2 15 4" xfId="55018" xr:uid="{00000000-0005-0000-0000-00002A080000}"/>
    <cellStyle name="Comma 10 2 16" xfId="1712" xr:uid="{00000000-0005-0000-0000-00002B080000}"/>
    <cellStyle name="Comma 10 2 16 2" xfId="39916" xr:uid="{00000000-0005-0000-0000-00002C080000}"/>
    <cellStyle name="Comma 10 2 16 3" xfId="39917" xr:uid="{00000000-0005-0000-0000-00002D080000}"/>
    <cellStyle name="Comma 10 2 16 4" xfId="55019" xr:uid="{00000000-0005-0000-0000-00002E080000}"/>
    <cellStyle name="Comma 10 2 17" xfId="1713" xr:uid="{00000000-0005-0000-0000-00002F080000}"/>
    <cellStyle name="Comma 10 2 17 2" xfId="39918" xr:uid="{00000000-0005-0000-0000-000030080000}"/>
    <cellStyle name="Comma 10 2 17 3" xfId="39919" xr:uid="{00000000-0005-0000-0000-000031080000}"/>
    <cellStyle name="Comma 10 2 17 4" xfId="55020" xr:uid="{00000000-0005-0000-0000-000032080000}"/>
    <cellStyle name="Comma 10 2 18" xfId="39920" xr:uid="{00000000-0005-0000-0000-000033080000}"/>
    <cellStyle name="Comma 10 2 19" xfId="39921" xr:uid="{00000000-0005-0000-0000-000034080000}"/>
    <cellStyle name="Comma 10 2 2" xfId="1714" xr:uid="{00000000-0005-0000-0000-000035080000}"/>
    <cellStyle name="Comma 10 2 2 2" xfId="39922" xr:uid="{00000000-0005-0000-0000-000036080000}"/>
    <cellStyle name="Comma 10 2 2 3" xfId="39923" xr:uid="{00000000-0005-0000-0000-000037080000}"/>
    <cellStyle name="Comma 10 2 2 4" xfId="55021" xr:uid="{00000000-0005-0000-0000-000038080000}"/>
    <cellStyle name="Comma 10 2 20" xfId="55012" xr:uid="{00000000-0005-0000-0000-000039080000}"/>
    <cellStyle name="Comma 10 2 3" xfId="1715" xr:uid="{00000000-0005-0000-0000-00003A080000}"/>
    <cellStyle name="Comma 10 2 3 2" xfId="39924" xr:uid="{00000000-0005-0000-0000-00003B080000}"/>
    <cellStyle name="Comma 10 2 3 3" xfId="39925" xr:uid="{00000000-0005-0000-0000-00003C080000}"/>
    <cellStyle name="Comma 10 2 3 4" xfId="55022" xr:uid="{00000000-0005-0000-0000-00003D080000}"/>
    <cellStyle name="Comma 10 2 4" xfId="1716" xr:uid="{00000000-0005-0000-0000-00003E080000}"/>
    <cellStyle name="Comma 10 2 4 2" xfId="39926" xr:uid="{00000000-0005-0000-0000-00003F080000}"/>
    <cellStyle name="Comma 10 2 4 3" xfId="39927" xr:uid="{00000000-0005-0000-0000-000040080000}"/>
    <cellStyle name="Comma 10 2 4 4" xfId="55023" xr:uid="{00000000-0005-0000-0000-000041080000}"/>
    <cellStyle name="Comma 10 2 5" xfId="1717" xr:uid="{00000000-0005-0000-0000-000042080000}"/>
    <cellStyle name="Comma 10 2 5 2" xfId="39928" xr:uid="{00000000-0005-0000-0000-000043080000}"/>
    <cellStyle name="Comma 10 2 5 3" xfId="39929" xr:uid="{00000000-0005-0000-0000-000044080000}"/>
    <cellStyle name="Comma 10 2 5 4" xfId="55024" xr:uid="{00000000-0005-0000-0000-000045080000}"/>
    <cellStyle name="Comma 10 2 6" xfId="1718" xr:uid="{00000000-0005-0000-0000-000046080000}"/>
    <cellStyle name="Comma 10 2 6 2" xfId="39930" xr:uid="{00000000-0005-0000-0000-000047080000}"/>
    <cellStyle name="Comma 10 2 6 3" xfId="39931" xr:uid="{00000000-0005-0000-0000-000048080000}"/>
    <cellStyle name="Comma 10 2 6 4" xfId="55025" xr:uid="{00000000-0005-0000-0000-000049080000}"/>
    <cellStyle name="Comma 10 2 7" xfId="1719" xr:uid="{00000000-0005-0000-0000-00004A080000}"/>
    <cellStyle name="Comma 10 2 7 2" xfId="39932" xr:uid="{00000000-0005-0000-0000-00004B080000}"/>
    <cellStyle name="Comma 10 2 7 3" xfId="39933" xr:uid="{00000000-0005-0000-0000-00004C080000}"/>
    <cellStyle name="Comma 10 2 7 4" xfId="55026" xr:uid="{00000000-0005-0000-0000-00004D080000}"/>
    <cellStyle name="Comma 10 2 8" xfId="1720" xr:uid="{00000000-0005-0000-0000-00004E080000}"/>
    <cellStyle name="Comma 10 2 8 2" xfId="39934" xr:uid="{00000000-0005-0000-0000-00004F080000}"/>
    <cellStyle name="Comma 10 2 8 3" xfId="39935" xr:uid="{00000000-0005-0000-0000-000050080000}"/>
    <cellStyle name="Comma 10 2 8 4" xfId="55027" xr:uid="{00000000-0005-0000-0000-000051080000}"/>
    <cellStyle name="Comma 10 2 9" xfId="1721" xr:uid="{00000000-0005-0000-0000-000052080000}"/>
    <cellStyle name="Comma 10 2 9 2" xfId="39936" xr:uid="{00000000-0005-0000-0000-000053080000}"/>
    <cellStyle name="Comma 10 2 9 3" xfId="39937" xr:uid="{00000000-0005-0000-0000-000054080000}"/>
    <cellStyle name="Comma 10 2 9 4" xfId="55028" xr:uid="{00000000-0005-0000-0000-000055080000}"/>
    <cellStyle name="Comma 10 3" xfId="1722" xr:uid="{00000000-0005-0000-0000-000056080000}"/>
    <cellStyle name="Comma 10 3 10" xfId="1723" xr:uid="{00000000-0005-0000-0000-000057080000}"/>
    <cellStyle name="Comma 10 3 10 2" xfId="39938" xr:uid="{00000000-0005-0000-0000-000058080000}"/>
    <cellStyle name="Comma 10 3 10 3" xfId="39939" xr:uid="{00000000-0005-0000-0000-000059080000}"/>
    <cellStyle name="Comma 10 3 10 4" xfId="55030" xr:uid="{00000000-0005-0000-0000-00005A080000}"/>
    <cellStyle name="Comma 10 3 11" xfId="1724" xr:uid="{00000000-0005-0000-0000-00005B080000}"/>
    <cellStyle name="Comma 10 3 11 2" xfId="39940" xr:uid="{00000000-0005-0000-0000-00005C080000}"/>
    <cellStyle name="Comma 10 3 11 3" xfId="39941" xr:uid="{00000000-0005-0000-0000-00005D080000}"/>
    <cellStyle name="Comma 10 3 11 4" xfId="55031" xr:uid="{00000000-0005-0000-0000-00005E080000}"/>
    <cellStyle name="Comma 10 3 12" xfId="1725" xr:uid="{00000000-0005-0000-0000-00005F080000}"/>
    <cellStyle name="Comma 10 3 12 2" xfId="39942" xr:uid="{00000000-0005-0000-0000-000060080000}"/>
    <cellStyle name="Comma 10 3 12 3" xfId="39943" xr:uid="{00000000-0005-0000-0000-000061080000}"/>
    <cellStyle name="Comma 10 3 12 4" xfId="55032" xr:uid="{00000000-0005-0000-0000-000062080000}"/>
    <cellStyle name="Comma 10 3 13" xfId="1726" xr:uid="{00000000-0005-0000-0000-000063080000}"/>
    <cellStyle name="Comma 10 3 13 2" xfId="39944" xr:uid="{00000000-0005-0000-0000-000064080000}"/>
    <cellStyle name="Comma 10 3 13 3" xfId="39945" xr:uid="{00000000-0005-0000-0000-000065080000}"/>
    <cellStyle name="Comma 10 3 13 4" xfId="55033" xr:uid="{00000000-0005-0000-0000-000066080000}"/>
    <cellStyle name="Comma 10 3 14" xfId="1727" xr:uid="{00000000-0005-0000-0000-000067080000}"/>
    <cellStyle name="Comma 10 3 14 2" xfId="39946" xr:uid="{00000000-0005-0000-0000-000068080000}"/>
    <cellStyle name="Comma 10 3 14 3" xfId="39947" xr:uid="{00000000-0005-0000-0000-000069080000}"/>
    <cellStyle name="Comma 10 3 14 4" xfId="55034" xr:uid="{00000000-0005-0000-0000-00006A080000}"/>
    <cellStyle name="Comma 10 3 15" xfId="1728" xr:uid="{00000000-0005-0000-0000-00006B080000}"/>
    <cellStyle name="Comma 10 3 15 2" xfId="39948" xr:uid="{00000000-0005-0000-0000-00006C080000}"/>
    <cellStyle name="Comma 10 3 15 3" xfId="39949" xr:uid="{00000000-0005-0000-0000-00006D080000}"/>
    <cellStyle name="Comma 10 3 15 4" xfId="55035" xr:uid="{00000000-0005-0000-0000-00006E080000}"/>
    <cellStyle name="Comma 10 3 16" xfId="1729" xr:uid="{00000000-0005-0000-0000-00006F080000}"/>
    <cellStyle name="Comma 10 3 16 2" xfId="39950" xr:uid="{00000000-0005-0000-0000-000070080000}"/>
    <cellStyle name="Comma 10 3 16 3" xfId="39951" xr:uid="{00000000-0005-0000-0000-000071080000}"/>
    <cellStyle name="Comma 10 3 16 4" xfId="55036" xr:uid="{00000000-0005-0000-0000-000072080000}"/>
    <cellStyle name="Comma 10 3 17" xfId="1730" xr:uid="{00000000-0005-0000-0000-000073080000}"/>
    <cellStyle name="Comma 10 3 17 2" xfId="39952" xr:uid="{00000000-0005-0000-0000-000074080000}"/>
    <cellStyle name="Comma 10 3 17 3" xfId="39953" xr:uid="{00000000-0005-0000-0000-000075080000}"/>
    <cellStyle name="Comma 10 3 17 4" xfId="55037" xr:uid="{00000000-0005-0000-0000-000076080000}"/>
    <cellStyle name="Comma 10 3 18" xfId="39954" xr:uid="{00000000-0005-0000-0000-000077080000}"/>
    <cellStyle name="Comma 10 3 19" xfId="39955" xr:uid="{00000000-0005-0000-0000-000078080000}"/>
    <cellStyle name="Comma 10 3 2" xfId="1731" xr:uid="{00000000-0005-0000-0000-000079080000}"/>
    <cellStyle name="Comma 10 3 2 2" xfId="39956" xr:uid="{00000000-0005-0000-0000-00007A080000}"/>
    <cellStyle name="Comma 10 3 2 3" xfId="39957" xr:uid="{00000000-0005-0000-0000-00007B080000}"/>
    <cellStyle name="Comma 10 3 2 4" xfId="55038" xr:uid="{00000000-0005-0000-0000-00007C080000}"/>
    <cellStyle name="Comma 10 3 20" xfId="55029" xr:uid="{00000000-0005-0000-0000-00007D080000}"/>
    <cellStyle name="Comma 10 3 3" xfId="1732" xr:uid="{00000000-0005-0000-0000-00007E080000}"/>
    <cellStyle name="Comma 10 3 3 2" xfId="39958" xr:uid="{00000000-0005-0000-0000-00007F080000}"/>
    <cellStyle name="Comma 10 3 3 3" xfId="39959" xr:uid="{00000000-0005-0000-0000-000080080000}"/>
    <cellStyle name="Comma 10 3 3 4" xfId="55039" xr:uid="{00000000-0005-0000-0000-000081080000}"/>
    <cellStyle name="Comma 10 3 4" xfId="1733" xr:uid="{00000000-0005-0000-0000-000082080000}"/>
    <cellStyle name="Comma 10 3 4 2" xfId="39960" xr:uid="{00000000-0005-0000-0000-000083080000}"/>
    <cellStyle name="Comma 10 3 4 3" xfId="39961" xr:uid="{00000000-0005-0000-0000-000084080000}"/>
    <cellStyle name="Comma 10 3 4 4" xfId="55040" xr:uid="{00000000-0005-0000-0000-000085080000}"/>
    <cellStyle name="Comma 10 3 5" xfId="1734" xr:uid="{00000000-0005-0000-0000-000086080000}"/>
    <cellStyle name="Comma 10 3 5 2" xfId="39962" xr:uid="{00000000-0005-0000-0000-000087080000}"/>
    <cellStyle name="Comma 10 3 5 3" xfId="39963" xr:uid="{00000000-0005-0000-0000-000088080000}"/>
    <cellStyle name="Comma 10 3 5 4" xfId="55041" xr:uid="{00000000-0005-0000-0000-000089080000}"/>
    <cellStyle name="Comma 10 3 6" xfId="1735" xr:uid="{00000000-0005-0000-0000-00008A080000}"/>
    <cellStyle name="Comma 10 3 6 2" xfId="39964" xr:uid="{00000000-0005-0000-0000-00008B080000}"/>
    <cellStyle name="Comma 10 3 6 3" xfId="39965" xr:uid="{00000000-0005-0000-0000-00008C080000}"/>
    <cellStyle name="Comma 10 3 6 4" xfId="55042" xr:uid="{00000000-0005-0000-0000-00008D080000}"/>
    <cellStyle name="Comma 10 3 7" xfId="1736" xr:uid="{00000000-0005-0000-0000-00008E080000}"/>
    <cellStyle name="Comma 10 3 7 2" xfId="39966" xr:uid="{00000000-0005-0000-0000-00008F080000}"/>
    <cellStyle name="Comma 10 3 7 3" xfId="39967" xr:uid="{00000000-0005-0000-0000-000090080000}"/>
    <cellStyle name="Comma 10 3 7 4" xfId="55043" xr:uid="{00000000-0005-0000-0000-000091080000}"/>
    <cellStyle name="Comma 10 3 8" xfId="1737" xr:uid="{00000000-0005-0000-0000-000092080000}"/>
    <cellStyle name="Comma 10 3 8 2" xfId="39968" xr:uid="{00000000-0005-0000-0000-000093080000}"/>
    <cellStyle name="Comma 10 3 8 3" xfId="39969" xr:uid="{00000000-0005-0000-0000-000094080000}"/>
    <cellStyle name="Comma 10 3 8 4" xfId="55044" xr:uid="{00000000-0005-0000-0000-000095080000}"/>
    <cellStyle name="Comma 10 3 9" xfId="1738" xr:uid="{00000000-0005-0000-0000-000096080000}"/>
    <cellStyle name="Comma 10 3 9 2" xfId="39970" xr:uid="{00000000-0005-0000-0000-000097080000}"/>
    <cellStyle name="Comma 10 3 9 3" xfId="39971" xr:uid="{00000000-0005-0000-0000-000098080000}"/>
    <cellStyle name="Comma 10 3 9 4" xfId="55045" xr:uid="{00000000-0005-0000-0000-000099080000}"/>
    <cellStyle name="Comma 10 4" xfId="1739" xr:uid="{00000000-0005-0000-0000-00009A080000}"/>
    <cellStyle name="Comma 10 4 10" xfId="1740" xr:uid="{00000000-0005-0000-0000-00009B080000}"/>
    <cellStyle name="Comma 10 4 10 2" xfId="39972" xr:uid="{00000000-0005-0000-0000-00009C080000}"/>
    <cellStyle name="Comma 10 4 10 3" xfId="39973" xr:uid="{00000000-0005-0000-0000-00009D080000}"/>
    <cellStyle name="Comma 10 4 10 4" xfId="55047" xr:uid="{00000000-0005-0000-0000-00009E080000}"/>
    <cellStyle name="Comma 10 4 11" xfId="1741" xr:uid="{00000000-0005-0000-0000-00009F080000}"/>
    <cellStyle name="Comma 10 4 11 2" xfId="39974" xr:uid="{00000000-0005-0000-0000-0000A0080000}"/>
    <cellStyle name="Comma 10 4 11 3" xfId="39975" xr:uid="{00000000-0005-0000-0000-0000A1080000}"/>
    <cellStyle name="Comma 10 4 11 4" xfId="55048" xr:uid="{00000000-0005-0000-0000-0000A2080000}"/>
    <cellStyle name="Comma 10 4 12" xfId="1742" xr:uid="{00000000-0005-0000-0000-0000A3080000}"/>
    <cellStyle name="Comma 10 4 12 2" xfId="39976" xr:uid="{00000000-0005-0000-0000-0000A4080000}"/>
    <cellStyle name="Comma 10 4 12 3" xfId="39977" xr:uid="{00000000-0005-0000-0000-0000A5080000}"/>
    <cellStyle name="Comma 10 4 12 4" xfId="55049" xr:uid="{00000000-0005-0000-0000-0000A6080000}"/>
    <cellStyle name="Comma 10 4 13" xfId="1743" xr:uid="{00000000-0005-0000-0000-0000A7080000}"/>
    <cellStyle name="Comma 10 4 13 2" xfId="39978" xr:uid="{00000000-0005-0000-0000-0000A8080000}"/>
    <cellStyle name="Comma 10 4 13 3" xfId="39979" xr:uid="{00000000-0005-0000-0000-0000A9080000}"/>
    <cellStyle name="Comma 10 4 13 4" xfId="55050" xr:uid="{00000000-0005-0000-0000-0000AA080000}"/>
    <cellStyle name="Comma 10 4 14" xfId="1744" xr:uid="{00000000-0005-0000-0000-0000AB080000}"/>
    <cellStyle name="Comma 10 4 14 2" xfId="39980" xr:uid="{00000000-0005-0000-0000-0000AC080000}"/>
    <cellStyle name="Comma 10 4 14 3" xfId="39981" xr:uid="{00000000-0005-0000-0000-0000AD080000}"/>
    <cellStyle name="Comma 10 4 14 4" xfId="55051" xr:uid="{00000000-0005-0000-0000-0000AE080000}"/>
    <cellStyle name="Comma 10 4 15" xfId="1745" xr:uid="{00000000-0005-0000-0000-0000AF080000}"/>
    <cellStyle name="Comma 10 4 15 2" xfId="39982" xr:uid="{00000000-0005-0000-0000-0000B0080000}"/>
    <cellStyle name="Comma 10 4 15 3" xfId="39983" xr:uid="{00000000-0005-0000-0000-0000B1080000}"/>
    <cellStyle name="Comma 10 4 15 4" xfId="55052" xr:uid="{00000000-0005-0000-0000-0000B2080000}"/>
    <cellStyle name="Comma 10 4 16" xfId="1746" xr:uid="{00000000-0005-0000-0000-0000B3080000}"/>
    <cellStyle name="Comma 10 4 16 2" xfId="39984" xr:uid="{00000000-0005-0000-0000-0000B4080000}"/>
    <cellStyle name="Comma 10 4 16 3" xfId="39985" xr:uid="{00000000-0005-0000-0000-0000B5080000}"/>
    <cellStyle name="Comma 10 4 16 4" xfId="55053" xr:uid="{00000000-0005-0000-0000-0000B6080000}"/>
    <cellStyle name="Comma 10 4 17" xfId="1747" xr:uid="{00000000-0005-0000-0000-0000B7080000}"/>
    <cellStyle name="Comma 10 4 17 2" xfId="39986" xr:uid="{00000000-0005-0000-0000-0000B8080000}"/>
    <cellStyle name="Comma 10 4 17 3" xfId="39987" xr:uid="{00000000-0005-0000-0000-0000B9080000}"/>
    <cellStyle name="Comma 10 4 17 4" xfId="55054" xr:uid="{00000000-0005-0000-0000-0000BA080000}"/>
    <cellStyle name="Comma 10 4 18" xfId="39988" xr:uid="{00000000-0005-0000-0000-0000BB080000}"/>
    <cellStyle name="Comma 10 4 19" xfId="39989" xr:uid="{00000000-0005-0000-0000-0000BC080000}"/>
    <cellStyle name="Comma 10 4 2" xfId="1748" xr:uid="{00000000-0005-0000-0000-0000BD080000}"/>
    <cellStyle name="Comma 10 4 2 2" xfId="39990" xr:uid="{00000000-0005-0000-0000-0000BE080000}"/>
    <cellStyle name="Comma 10 4 2 3" xfId="39991" xr:uid="{00000000-0005-0000-0000-0000BF080000}"/>
    <cellStyle name="Comma 10 4 2 4" xfId="55055" xr:uid="{00000000-0005-0000-0000-0000C0080000}"/>
    <cellStyle name="Comma 10 4 20" xfId="55046" xr:uid="{00000000-0005-0000-0000-0000C1080000}"/>
    <cellStyle name="Comma 10 4 3" xfId="1749" xr:uid="{00000000-0005-0000-0000-0000C2080000}"/>
    <cellStyle name="Comma 10 4 3 2" xfId="39992" xr:uid="{00000000-0005-0000-0000-0000C3080000}"/>
    <cellStyle name="Comma 10 4 3 3" xfId="39993" xr:uid="{00000000-0005-0000-0000-0000C4080000}"/>
    <cellStyle name="Comma 10 4 3 4" xfId="55056" xr:uid="{00000000-0005-0000-0000-0000C5080000}"/>
    <cellStyle name="Comma 10 4 4" xfId="1750" xr:uid="{00000000-0005-0000-0000-0000C6080000}"/>
    <cellStyle name="Comma 10 4 4 2" xfId="39994" xr:uid="{00000000-0005-0000-0000-0000C7080000}"/>
    <cellStyle name="Comma 10 4 4 3" xfId="39995" xr:uid="{00000000-0005-0000-0000-0000C8080000}"/>
    <cellStyle name="Comma 10 4 4 4" xfId="55057" xr:uid="{00000000-0005-0000-0000-0000C9080000}"/>
    <cellStyle name="Comma 10 4 5" xfId="1751" xr:uid="{00000000-0005-0000-0000-0000CA080000}"/>
    <cellStyle name="Comma 10 4 5 2" xfId="39996" xr:uid="{00000000-0005-0000-0000-0000CB080000}"/>
    <cellStyle name="Comma 10 4 5 3" xfId="39997" xr:uid="{00000000-0005-0000-0000-0000CC080000}"/>
    <cellStyle name="Comma 10 4 5 4" xfId="55058" xr:uid="{00000000-0005-0000-0000-0000CD080000}"/>
    <cellStyle name="Comma 10 4 6" xfId="1752" xr:uid="{00000000-0005-0000-0000-0000CE080000}"/>
    <cellStyle name="Comma 10 4 6 2" xfId="39998" xr:uid="{00000000-0005-0000-0000-0000CF080000}"/>
    <cellStyle name="Comma 10 4 6 3" xfId="39999" xr:uid="{00000000-0005-0000-0000-0000D0080000}"/>
    <cellStyle name="Comma 10 4 6 4" xfId="55059" xr:uid="{00000000-0005-0000-0000-0000D1080000}"/>
    <cellStyle name="Comma 10 4 7" xfId="1753" xr:uid="{00000000-0005-0000-0000-0000D2080000}"/>
    <cellStyle name="Comma 10 4 7 2" xfId="40000" xr:uid="{00000000-0005-0000-0000-0000D3080000}"/>
    <cellStyle name="Comma 10 4 7 3" xfId="40001" xr:uid="{00000000-0005-0000-0000-0000D4080000}"/>
    <cellStyle name="Comma 10 4 7 4" xfId="55060" xr:uid="{00000000-0005-0000-0000-0000D5080000}"/>
    <cellStyle name="Comma 10 4 8" xfId="1754" xr:uid="{00000000-0005-0000-0000-0000D6080000}"/>
    <cellStyle name="Comma 10 4 8 2" xfId="40002" xr:uid="{00000000-0005-0000-0000-0000D7080000}"/>
    <cellStyle name="Comma 10 4 8 3" xfId="40003" xr:uid="{00000000-0005-0000-0000-0000D8080000}"/>
    <cellStyle name="Comma 10 4 8 4" xfId="55061" xr:uid="{00000000-0005-0000-0000-0000D9080000}"/>
    <cellStyle name="Comma 10 4 9" xfId="1755" xr:uid="{00000000-0005-0000-0000-0000DA080000}"/>
    <cellStyle name="Comma 10 4 9 2" xfId="40004" xr:uid="{00000000-0005-0000-0000-0000DB080000}"/>
    <cellStyle name="Comma 10 4 9 3" xfId="40005" xr:uid="{00000000-0005-0000-0000-0000DC080000}"/>
    <cellStyle name="Comma 10 4 9 4" xfId="55062" xr:uid="{00000000-0005-0000-0000-0000DD080000}"/>
    <cellStyle name="Comma 10 5" xfId="1756" xr:uid="{00000000-0005-0000-0000-0000DE080000}"/>
    <cellStyle name="Comma 10 5 10" xfId="1757" xr:uid="{00000000-0005-0000-0000-0000DF080000}"/>
    <cellStyle name="Comma 10 5 10 2" xfId="40006" xr:uid="{00000000-0005-0000-0000-0000E0080000}"/>
    <cellStyle name="Comma 10 5 10 3" xfId="40007" xr:uid="{00000000-0005-0000-0000-0000E1080000}"/>
    <cellStyle name="Comma 10 5 10 4" xfId="55064" xr:uid="{00000000-0005-0000-0000-0000E2080000}"/>
    <cellStyle name="Comma 10 5 11" xfId="1758" xr:uid="{00000000-0005-0000-0000-0000E3080000}"/>
    <cellStyle name="Comma 10 5 11 2" xfId="40008" xr:uid="{00000000-0005-0000-0000-0000E4080000}"/>
    <cellStyle name="Comma 10 5 11 3" xfId="40009" xr:uid="{00000000-0005-0000-0000-0000E5080000}"/>
    <cellStyle name="Comma 10 5 11 4" xfId="55065" xr:uid="{00000000-0005-0000-0000-0000E6080000}"/>
    <cellStyle name="Comma 10 5 12" xfId="1759" xr:uid="{00000000-0005-0000-0000-0000E7080000}"/>
    <cellStyle name="Comma 10 5 12 2" xfId="40010" xr:uid="{00000000-0005-0000-0000-0000E8080000}"/>
    <cellStyle name="Comma 10 5 12 3" xfId="40011" xr:uid="{00000000-0005-0000-0000-0000E9080000}"/>
    <cellStyle name="Comma 10 5 12 4" xfId="55066" xr:uid="{00000000-0005-0000-0000-0000EA080000}"/>
    <cellStyle name="Comma 10 5 13" xfId="1760" xr:uid="{00000000-0005-0000-0000-0000EB080000}"/>
    <cellStyle name="Comma 10 5 13 2" xfId="40012" xr:uid="{00000000-0005-0000-0000-0000EC080000}"/>
    <cellStyle name="Comma 10 5 13 3" xfId="40013" xr:uid="{00000000-0005-0000-0000-0000ED080000}"/>
    <cellStyle name="Comma 10 5 13 4" xfId="55067" xr:uid="{00000000-0005-0000-0000-0000EE080000}"/>
    <cellStyle name="Comma 10 5 14" xfId="1761" xr:uid="{00000000-0005-0000-0000-0000EF080000}"/>
    <cellStyle name="Comma 10 5 14 2" xfId="40014" xr:uid="{00000000-0005-0000-0000-0000F0080000}"/>
    <cellStyle name="Comma 10 5 14 3" xfId="40015" xr:uid="{00000000-0005-0000-0000-0000F1080000}"/>
    <cellStyle name="Comma 10 5 14 4" xfId="55068" xr:uid="{00000000-0005-0000-0000-0000F2080000}"/>
    <cellStyle name="Comma 10 5 15" xfId="1762" xr:uid="{00000000-0005-0000-0000-0000F3080000}"/>
    <cellStyle name="Comma 10 5 15 2" xfId="40016" xr:uid="{00000000-0005-0000-0000-0000F4080000}"/>
    <cellStyle name="Comma 10 5 15 3" xfId="40017" xr:uid="{00000000-0005-0000-0000-0000F5080000}"/>
    <cellStyle name="Comma 10 5 15 4" xfId="55069" xr:uid="{00000000-0005-0000-0000-0000F6080000}"/>
    <cellStyle name="Comma 10 5 16" xfId="1763" xr:uid="{00000000-0005-0000-0000-0000F7080000}"/>
    <cellStyle name="Comma 10 5 16 2" xfId="40018" xr:uid="{00000000-0005-0000-0000-0000F8080000}"/>
    <cellStyle name="Comma 10 5 16 3" xfId="40019" xr:uid="{00000000-0005-0000-0000-0000F9080000}"/>
    <cellStyle name="Comma 10 5 16 4" xfId="55070" xr:uid="{00000000-0005-0000-0000-0000FA080000}"/>
    <cellStyle name="Comma 10 5 17" xfId="1764" xr:uid="{00000000-0005-0000-0000-0000FB080000}"/>
    <cellStyle name="Comma 10 5 17 2" xfId="40020" xr:uid="{00000000-0005-0000-0000-0000FC080000}"/>
    <cellStyle name="Comma 10 5 17 3" xfId="40021" xr:uid="{00000000-0005-0000-0000-0000FD080000}"/>
    <cellStyle name="Comma 10 5 17 4" xfId="55071" xr:uid="{00000000-0005-0000-0000-0000FE080000}"/>
    <cellStyle name="Comma 10 5 18" xfId="40022" xr:uid="{00000000-0005-0000-0000-0000FF080000}"/>
    <cellStyle name="Comma 10 5 19" xfId="40023" xr:uid="{00000000-0005-0000-0000-000000090000}"/>
    <cellStyle name="Comma 10 5 2" xfId="1765" xr:uid="{00000000-0005-0000-0000-000001090000}"/>
    <cellStyle name="Comma 10 5 2 2" xfId="40024" xr:uid="{00000000-0005-0000-0000-000002090000}"/>
    <cellStyle name="Comma 10 5 2 3" xfId="40025" xr:uid="{00000000-0005-0000-0000-000003090000}"/>
    <cellStyle name="Comma 10 5 2 4" xfId="55072" xr:uid="{00000000-0005-0000-0000-000004090000}"/>
    <cellStyle name="Comma 10 5 20" xfId="55063" xr:uid="{00000000-0005-0000-0000-000005090000}"/>
    <cellStyle name="Comma 10 5 3" xfId="1766" xr:uid="{00000000-0005-0000-0000-000006090000}"/>
    <cellStyle name="Comma 10 5 3 2" xfId="40026" xr:uid="{00000000-0005-0000-0000-000007090000}"/>
    <cellStyle name="Comma 10 5 3 3" xfId="40027" xr:uid="{00000000-0005-0000-0000-000008090000}"/>
    <cellStyle name="Comma 10 5 3 4" xfId="55073" xr:uid="{00000000-0005-0000-0000-000009090000}"/>
    <cellStyle name="Comma 10 5 4" xfId="1767" xr:uid="{00000000-0005-0000-0000-00000A090000}"/>
    <cellStyle name="Comma 10 5 4 2" xfId="40028" xr:uid="{00000000-0005-0000-0000-00000B090000}"/>
    <cellStyle name="Comma 10 5 4 3" xfId="40029" xr:uid="{00000000-0005-0000-0000-00000C090000}"/>
    <cellStyle name="Comma 10 5 4 4" xfId="55074" xr:uid="{00000000-0005-0000-0000-00000D090000}"/>
    <cellStyle name="Comma 10 5 5" xfId="1768" xr:uid="{00000000-0005-0000-0000-00000E090000}"/>
    <cellStyle name="Comma 10 5 5 2" xfId="40030" xr:uid="{00000000-0005-0000-0000-00000F090000}"/>
    <cellStyle name="Comma 10 5 5 3" xfId="40031" xr:uid="{00000000-0005-0000-0000-000010090000}"/>
    <cellStyle name="Comma 10 5 5 4" xfId="55075" xr:uid="{00000000-0005-0000-0000-000011090000}"/>
    <cellStyle name="Comma 10 5 6" xfId="1769" xr:uid="{00000000-0005-0000-0000-000012090000}"/>
    <cellStyle name="Comma 10 5 6 2" xfId="40032" xr:uid="{00000000-0005-0000-0000-000013090000}"/>
    <cellStyle name="Comma 10 5 6 3" xfId="40033" xr:uid="{00000000-0005-0000-0000-000014090000}"/>
    <cellStyle name="Comma 10 5 6 4" xfId="55076" xr:uid="{00000000-0005-0000-0000-000015090000}"/>
    <cellStyle name="Comma 10 5 7" xfId="1770" xr:uid="{00000000-0005-0000-0000-000016090000}"/>
    <cellStyle name="Comma 10 5 7 2" xfId="40034" xr:uid="{00000000-0005-0000-0000-000017090000}"/>
    <cellStyle name="Comma 10 5 7 3" xfId="40035" xr:uid="{00000000-0005-0000-0000-000018090000}"/>
    <cellStyle name="Comma 10 5 7 4" xfId="55077" xr:uid="{00000000-0005-0000-0000-000019090000}"/>
    <cellStyle name="Comma 10 5 8" xfId="1771" xr:uid="{00000000-0005-0000-0000-00001A090000}"/>
    <cellStyle name="Comma 10 5 8 2" xfId="40036" xr:uid="{00000000-0005-0000-0000-00001B090000}"/>
    <cellStyle name="Comma 10 5 8 3" xfId="40037" xr:uid="{00000000-0005-0000-0000-00001C090000}"/>
    <cellStyle name="Comma 10 5 8 4" xfId="55078" xr:uid="{00000000-0005-0000-0000-00001D090000}"/>
    <cellStyle name="Comma 10 5 9" xfId="1772" xr:uid="{00000000-0005-0000-0000-00001E090000}"/>
    <cellStyle name="Comma 10 5 9 2" xfId="40038" xr:uid="{00000000-0005-0000-0000-00001F090000}"/>
    <cellStyle name="Comma 10 5 9 3" xfId="40039" xr:uid="{00000000-0005-0000-0000-000020090000}"/>
    <cellStyle name="Comma 10 5 9 4" xfId="55079" xr:uid="{00000000-0005-0000-0000-000021090000}"/>
    <cellStyle name="Comma 10 6" xfId="1773" xr:uid="{00000000-0005-0000-0000-000022090000}"/>
    <cellStyle name="Comma 10 6 10" xfId="1774" xr:uid="{00000000-0005-0000-0000-000023090000}"/>
    <cellStyle name="Comma 10 6 10 2" xfId="40040" xr:uid="{00000000-0005-0000-0000-000024090000}"/>
    <cellStyle name="Comma 10 6 10 3" xfId="40041" xr:uid="{00000000-0005-0000-0000-000025090000}"/>
    <cellStyle name="Comma 10 6 10 4" xfId="55081" xr:uid="{00000000-0005-0000-0000-000026090000}"/>
    <cellStyle name="Comma 10 6 11" xfId="1775" xr:uid="{00000000-0005-0000-0000-000027090000}"/>
    <cellStyle name="Comma 10 6 11 2" xfId="40042" xr:uid="{00000000-0005-0000-0000-000028090000}"/>
    <cellStyle name="Comma 10 6 11 3" xfId="40043" xr:uid="{00000000-0005-0000-0000-000029090000}"/>
    <cellStyle name="Comma 10 6 11 4" xfId="55082" xr:uid="{00000000-0005-0000-0000-00002A090000}"/>
    <cellStyle name="Comma 10 6 12" xfId="1776" xr:uid="{00000000-0005-0000-0000-00002B090000}"/>
    <cellStyle name="Comma 10 6 12 2" xfId="40044" xr:uid="{00000000-0005-0000-0000-00002C090000}"/>
    <cellStyle name="Comma 10 6 12 3" xfId="40045" xr:uid="{00000000-0005-0000-0000-00002D090000}"/>
    <cellStyle name="Comma 10 6 12 4" xfId="55083" xr:uid="{00000000-0005-0000-0000-00002E090000}"/>
    <cellStyle name="Comma 10 6 13" xfId="1777" xr:uid="{00000000-0005-0000-0000-00002F090000}"/>
    <cellStyle name="Comma 10 6 13 2" xfId="40046" xr:uid="{00000000-0005-0000-0000-000030090000}"/>
    <cellStyle name="Comma 10 6 13 3" xfId="40047" xr:uid="{00000000-0005-0000-0000-000031090000}"/>
    <cellStyle name="Comma 10 6 13 4" xfId="55084" xr:uid="{00000000-0005-0000-0000-000032090000}"/>
    <cellStyle name="Comma 10 6 14" xfId="1778" xr:uid="{00000000-0005-0000-0000-000033090000}"/>
    <cellStyle name="Comma 10 6 14 2" xfId="40048" xr:uid="{00000000-0005-0000-0000-000034090000}"/>
    <cellStyle name="Comma 10 6 14 3" xfId="40049" xr:uid="{00000000-0005-0000-0000-000035090000}"/>
    <cellStyle name="Comma 10 6 14 4" xfId="55085" xr:uid="{00000000-0005-0000-0000-000036090000}"/>
    <cellStyle name="Comma 10 6 15" xfId="1779" xr:uid="{00000000-0005-0000-0000-000037090000}"/>
    <cellStyle name="Comma 10 6 15 2" xfId="40050" xr:uid="{00000000-0005-0000-0000-000038090000}"/>
    <cellStyle name="Comma 10 6 15 3" xfId="40051" xr:uid="{00000000-0005-0000-0000-000039090000}"/>
    <cellStyle name="Comma 10 6 15 4" xfId="55086" xr:uid="{00000000-0005-0000-0000-00003A090000}"/>
    <cellStyle name="Comma 10 6 16" xfId="1780" xr:uid="{00000000-0005-0000-0000-00003B090000}"/>
    <cellStyle name="Comma 10 6 16 2" xfId="40052" xr:uid="{00000000-0005-0000-0000-00003C090000}"/>
    <cellStyle name="Comma 10 6 16 3" xfId="40053" xr:uid="{00000000-0005-0000-0000-00003D090000}"/>
    <cellStyle name="Comma 10 6 16 4" xfId="55087" xr:uid="{00000000-0005-0000-0000-00003E090000}"/>
    <cellStyle name="Comma 10 6 17" xfId="1781" xr:uid="{00000000-0005-0000-0000-00003F090000}"/>
    <cellStyle name="Comma 10 6 17 2" xfId="40054" xr:uid="{00000000-0005-0000-0000-000040090000}"/>
    <cellStyle name="Comma 10 6 17 3" xfId="40055" xr:uid="{00000000-0005-0000-0000-000041090000}"/>
    <cellStyle name="Comma 10 6 17 4" xfId="55088" xr:uid="{00000000-0005-0000-0000-000042090000}"/>
    <cellStyle name="Comma 10 6 18" xfId="40056" xr:uid="{00000000-0005-0000-0000-000043090000}"/>
    <cellStyle name="Comma 10 6 19" xfId="40057" xr:uid="{00000000-0005-0000-0000-000044090000}"/>
    <cellStyle name="Comma 10 6 2" xfId="1782" xr:uid="{00000000-0005-0000-0000-000045090000}"/>
    <cellStyle name="Comma 10 6 2 2" xfId="40058" xr:uid="{00000000-0005-0000-0000-000046090000}"/>
    <cellStyle name="Comma 10 6 2 3" xfId="40059" xr:uid="{00000000-0005-0000-0000-000047090000}"/>
    <cellStyle name="Comma 10 6 2 4" xfId="55089" xr:uid="{00000000-0005-0000-0000-000048090000}"/>
    <cellStyle name="Comma 10 6 20" xfId="55080" xr:uid="{00000000-0005-0000-0000-000049090000}"/>
    <cellStyle name="Comma 10 6 3" xfId="1783" xr:uid="{00000000-0005-0000-0000-00004A090000}"/>
    <cellStyle name="Comma 10 6 3 2" xfId="40060" xr:uid="{00000000-0005-0000-0000-00004B090000}"/>
    <cellStyle name="Comma 10 6 3 3" xfId="40061" xr:uid="{00000000-0005-0000-0000-00004C090000}"/>
    <cellStyle name="Comma 10 6 3 4" xfId="55090" xr:uid="{00000000-0005-0000-0000-00004D090000}"/>
    <cellStyle name="Comma 10 6 4" xfId="1784" xr:uid="{00000000-0005-0000-0000-00004E090000}"/>
    <cellStyle name="Comma 10 6 4 2" xfId="40062" xr:uid="{00000000-0005-0000-0000-00004F090000}"/>
    <cellStyle name="Comma 10 6 4 3" xfId="40063" xr:uid="{00000000-0005-0000-0000-000050090000}"/>
    <cellStyle name="Comma 10 6 4 4" xfId="55091" xr:uid="{00000000-0005-0000-0000-000051090000}"/>
    <cellStyle name="Comma 10 6 5" xfId="1785" xr:uid="{00000000-0005-0000-0000-000052090000}"/>
    <cellStyle name="Comma 10 6 5 2" xfId="40064" xr:uid="{00000000-0005-0000-0000-000053090000}"/>
    <cellStyle name="Comma 10 6 5 3" xfId="40065" xr:uid="{00000000-0005-0000-0000-000054090000}"/>
    <cellStyle name="Comma 10 6 5 4" xfId="55092" xr:uid="{00000000-0005-0000-0000-000055090000}"/>
    <cellStyle name="Comma 10 6 6" xfId="1786" xr:uid="{00000000-0005-0000-0000-000056090000}"/>
    <cellStyle name="Comma 10 6 6 2" xfId="40066" xr:uid="{00000000-0005-0000-0000-000057090000}"/>
    <cellStyle name="Comma 10 6 6 3" xfId="40067" xr:uid="{00000000-0005-0000-0000-000058090000}"/>
    <cellStyle name="Comma 10 6 6 4" xfId="55093" xr:uid="{00000000-0005-0000-0000-000059090000}"/>
    <cellStyle name="Comma 10 6 7" xfId="1787" xr:uid="{00000000-0005-0000-0000-00005A090000}"/>
    <cellStyle name="Comma 10 6 7 2" xfId="40068" xr:uid="{00000000-0005-0000-0000-00005B090000}"/>
    <cellStyle name="Comma 10 6 7 3" xfId="40069" xr:uid="{00000000-0005-0000-0000-00005C090000}"/>
    <cellStyle name="Comma 10 6 7 4" xfId="55094" xr:uid="{00000000-0005-0000-0000-00005D090000}"/>
    <cellStyle name="Comma 10 6 8" xfId="1788" xr:uid="{00000000-0005-0000-0000-00005E090000}"/>
    <cellStyle name="Comma 10 6 8 2" xfId="40070" xr:uid="{00000000-0005-0000-0000-00005F090000}"/>
    <cellStyle name="Comma 10 6 8 3" xfId="40071" xr:uid="{00000000-0005-0000-0000-000060090000}"/>
    <cellStyle name="Comma 10 6 8 4" xfId="55095" xr:uid="{00000000-0005-0000-0000-000061090000}"/>
    <cellStyle name="Comma 10 6 9" xfId="1789" xr:uid="{00000000-0005-0000-0000-000062090000}"/>
    <cellStyle name="Comma 10 6 9 2" xfId="40072" xr:uid="{00000000-0005-0000-0000-000063090000}"/>
    <cellStyle name="Comma 10 6 9 3" xfId="40073" xr:uid="{00000000-0005-0000-0000-000064090000}"/>
    <cellStyle name="Comma 10 6 9 4" xfId="55096" xr:uid="{00000000-0005-0000-0000-000065090000}"/>
    <cellStyle name="Comma 10 7" xfId="1790" xr:uid="{00000000-0005-0000-0000-000066090000}"/>
    <cellStyle name="Comma 10 7 10" xfId="1791" xr:uid="{00000000-0005-0000-0000-000067090000}"/>
    <cellStyle name="Comma 10 7 10 2" xfId="40074" xr:uid="{00000000-0005-0000-0000-000068090000}"/>
    <cellStyle name="Comma 10 7 10 3" xfId="40075" xr:uid="{00000000-0005-0000-0000-000069090000}"/>
    <cellStyle name="Comma 10 7 10 4" xfId="55098" xr:uid="{00000000-0005-0000-0000-00006A090000}"/>
    <cellStyle name="Comma 10 7 11" xfId="1792" xr:uid="{00000000-0005-0000-0000-00006B090000}"/>
    <cellStyle name="Comma 10 7 11 2" xfId="40076" xr:uid="{00000000-0005-0000-0000-00006C090000}"/>
    <cellStyle name="Comma 10 7 11 3" xfId="40077" xr:uid="{00000000-0005-0000-0000-00006D090000}"/>
    <cellStyle name="Comma 10 7 11 4" xfId="55099" xr:uid="{00000000-0005-0000-0000-00006E090000}"/>
    <cellStyle name="Comma 10 7 12" xfId="1793" xr:uid="{00000000-0005-0000-0000-00006F090000}"/>
    <cellStyle name="Comma 10 7 12 2" xfId="40078" xr:uid="{00000000-0005-0000-0000-000070090000}"/>
    <cellStyle name="Comma 10 7 12 3" xfId="40079" xr:uid="{00000000-0005-0000-0000-000071090000}"/>
    <cellStyle name="Comma 10 7 12 4" xfId="55100" xr:uid="{00000000-0005-0000-0000-000072090000}"/>
    <cellStyle name="Comma 10 7 13" xfId="1794" xr:uid="{00000000-0005-0000-0000-000073090000}"/>
    <cellStyle name="Comma 10 7 13 2" xfId="40080" xr:uid="{00000000-0005-0000-0000-000074090000}"/>
    <cellStyle name="Comma 10 7 13 3" xfId="40081" xr:uid="{00000000-0005-0000-0000-000075090000}"/>
    <cellStyle name="Comma 10 7 13 4" xfId="55101" xr:uid="{00000000-0005-0000-0000-000076090000}"/>
    <cellStyle name="Comma 10 7 14" xfId="1795" xr:uid="{00000000-0005-0000-0000-000077090000}"/>
    <cellStyle name="Comma 10 7 14 2" xfId="40082" xr:uid="{00000000-0005-0000-0000-000078090000}"/>
    <cellStyle name="Comma 10 7 14 3" xfId="40083" xr:uid="{00000000-0005-0000-0000-000079090000}"/>
    <cellStyle name="Comma 10 7 14 4" xfId="55102" xr:uid="{00000000-0005-0000-0000-00007A090000}"/>
    <cellStyle name="Comma 10 7 15" xfId="1796" xr:uid="{00000000-0005-0000-0000-00007B090000}"/>
    <cellStyle name="Comma 10 7 15 2" xfId="40084" xr:uid="{00000000-0005-0000-0000-00007C090000}"/>
    <cellStyle name="Comma 10 7 15 3" xfId="40085" xr:uid="{00000000-0005-0000-0000-00007D090000}"/>
    <cellStyle name="Comma 10 7 15 4" xfId="55103" xr:uid="{00000000-0005-0000-0000-00007E090000}"/>
    <cellStyle name="Comma 10 7 16" xfId="1797" xr:uid="{00000000-0005-0000-0000-00007F090000}"/>
    <cellStyle name="Comma 10 7 16 2" xfId="40086" xr:uid="{00000000-0005-0000-0000-000080090000}"/>
    <cellStyle name="Comma 10 7 16 3" xfId="40087" xr:uid="{00000000-0005-0000-0000-000081090000}"/>
    <cellStyle name="Comma 10 7 16 4" xfId="55104" xr:uid="{00000000-0005-0000-0000-000082090000}"/>
    <cellStyle name="Comma 10 7 17" xfId="1798" xr:uid="{00000000-0005-0000-0000-000083090000}"/>
    <cellStyle name="Comma 10 7 17 2" xfId="40088" xr:uid="{00000000-0005-0000-0000-000084090000}"/>
    <cellStyle name="Comma 10 7 17 3" xfId="40089" xr:uid="{00000000-0005-0000-0000-000085090000}"/>
    <cellStyle name="Comma 10 7 17 4" xfId="55105" xr:uid="{00000000-0005-0000-0000-000086090000}"/>
    <cellStyle name="Comma 10 7 18" xfId="40090" xr:uid="{00000000-0005-0000-0000-000087090000}"/>
    <cellStyle name="Comma 10 7 19" xfId="40091" xr:uid="{00000000-0005-0000-0000-000088090000}"/>
    <cellStyle name="Comma 10 7 2" xfId="1799" xr:uid="{00000000-0005-0000-0000-000089090000}"/>
    <cellStyle name="Comma 10 7 2 2" xfId="40092" xr:uid="{00000000-0005-0000-0000-00008A090000}"/>
    <cellStyle name="Comma 10 7 2 3" xfId="40093" xr:uid="{00000000-0005-0000-0000-00008B090000}"/>
    <cellStyle name="Comma 10 7 2 4" xfId="55106" xr:uid="{00000000-0005-0000-0000-00008C090000}"/>
    <cellStyle name="Comma 10 7 20" xfId="55097" xr:uid="{00000000-0005-0000-0000-00008D090000}"/>
    <cellStyle name="Comma 10 7 3" xfId="1800" xr:uid="{00000000-0005-0000-0000-00008E090000}"/>
    <cellStyle name="Comma 10 7 3 2" xfId="40094" xr:uid="{00000000-0005-0000-0000-00008F090000}"/>
    <cellStyle name="Comma 10 7 3 3" xfId="40095" xr:uid="{00000000-0005-0000-0000-000090090000}"/>
    <cellStyle name="Comma 10 7 3 4" xfId="55107" xr:uid="{00000000-0005-0000-0000-000091090000}"/>
    <cellStyle name="Comma 10 7 4" xfId="1801" xr:uid="{00000000-0005-0000-0000-000092090000}"/>
    <cellStyle name="Comma 10 7 4 2" xfId="40096" xr:uid="{00000000-0005-0000-0000-000093090000}"/>
    <cellStyle name="Comma 10 7 4 3" xfId="40097" xr:uid="{00000000-0005-0000-0000-000094090000}"/>
    <cellStyle name="Comma 10 7 4 4" xfId="55108" xr:uid="{00000000-0005-0000-0000-000095090000}"/>
    <cellStyle name="Comma 10 7 5" xfId="1802" xr:uid="{00000000-0005-0000-0000-000096090000}"/>
    <cellStyle name="Comma 10 7 5 2" xfId="40098" xr:uid="{00000000-0005-0000-0000-000097090000}"/>
    <cellStyle name="Comma 10 7 5 3" xfId="40099" xr:uid="{00000000-0005-0000-0000-000098090000}"/>
    <cellStyle name="Comma 10 7 5 4" xfId="55109" xr:uid="{00000000-0005-0000-0000-000099090000}"/>
    <cellStyle name="Comma 10 7 6" xfId="1803" xr:uid="{00000000-0005-0000-0000-00009A090000}"/>
    <cellStyle name="Comma 10 7 6 2" xfId="40100" xr:uid="{00000000-0005-0000-0000-00009B090000}"/>
    <cellStyle name="Comma 10 7 6 3" xfId="40101" xr:uid="{00000000-0005-0000-0000-00009C090000}"/>
    <cellStyle name="Comma 10 7 6 4" xfId="55110" xr:uid="{00000000-0005-0000-0000-00009D090000}"/>
    <cellStyle name="Comma 10 7 7" xfId="1804" xr:uid="{00000000-0005-0000-0000-00009E090000}"/>
    <cellStyle name="Comma 10 7 7 2" xfId="40102" xr:uid="{00000000-0005-0000-0000-00009F090000}"/>
    <cellStyle name="Comma 10 7 7 3" xfId="40103" xr:uid="{00000000-0005-0000-0000-0000A0090000}"/>
    <cellStyle name="Comma 10 7 7 4" xfId="55111" xr:uid="{00000000-0005-0000-0000-0000A1090000}"/>
    <cellStyle name="Comma 10 7 8" xfId="1805" xr:uid="{00000000-0005-0000-0000-0000A2090000}"/>
    <cellStyle name="Comma 10 7 8 2" xfId="40104" xr:uid="{00000000-0005-0000-0000-0000A3090000}"/>
    <cellStyle name="Comma 10 7 8 3" xfId="40105" xr:uid="{00000000-0005-0000-0000-0000A4090000}"/>
    <cellStyle name="Comma 10 7 8 4" xfId="55112" xr:uid="{00000000-0005-0000-0000-0000A5090000}"/>
    <cellStyle name="Comma 10 7 9" xfId="1806" xr:uid="{00000000-0005-0000-0000-0000A6090000}"/>
    <cellStyle name="Comma 10 7 9 2" xfId="40106" xr:uid="{00000000-0005-0000-0000-0000A7090000}"/>
    <cellStyle name="Comma 10 7 9 3" xfId="40107" xr:uid="{00000000-0005-0000-0000-0000A8090000}"/>
    <cellStyle name="Comma 10 7 9 4" xfId="55113" xr:uid="{00000000-0005-0000-0000-0000A9090000}"/>
    <cellStyle name="Comma 10 8" xfId="1807" xr:uid="{00000000-0005-0000-0000-0000AA090000}"/>
    <cellStyle name="Comma 10 8 10" xfId="1808" xr:uid="{00000000-0005-0000-0000-0000AB090000}"/>
    <cellStyle name="Comma 10 8 10 2" xfId="40108" xr:uid="{00000000-0005-0000-0000-0000AC090000}"/>
    <cellStyle name="Comma 10 8 10 3" xfId="40109" xr:uid="{00000000-0005-0000-0000-0000AD090000}"/>
    <cellStyle name="Comma 10 8 10 4" xfId="55115" xr:uid="{00000000-0005-0000-0000-0000AE090000}"/>
    <cellStyle name="Comma 10 8 11" xfId="1809" xr:uid="{00000000-0005-0000-0000-0000AF090000}"/>
    <cellStyle name="Comma 10 8 11 2" xfId="40110" xr:uid="{00000000-0005-0000-0000-0000B0090000}"/>
    <cellStyle name="Comma 10 8 11 3" xfId="40111" xr:uid="{00000000-0005-0000-0000-0000B1090000}"/>
    <cellStyle name="Comma 10 8 11 4" xfId="55116" xr:uid="{00000000-0005-0000-0000-0000B2090000}"/>
    <cellStyle name="Comma 10 8 12" xfId="1810" xr:uid="{00000000-0005-0000-0000-0000B3090000}"/>
    <cellStyle name="Comma 10 8 12 2" xfId="40112" xr:uid="{00000000-0005-0000-0000-0000B4090000}"/>
    <cellStyle name="Comma 10 8 12 3" xfId="40113" xr:uid="{00000000-0005-0000-0000-0000B5090000}"/>
    <cellStyle name="Comma 10 8 12 4" xfId="55117" xr:uid="{00000000-0005-0000-0000-0000B6090000}"/>
    <cellStyle name="Comma 10 8 13" xfId="1811" xr:uid="{00000000-0005-0000-0000-0000B7090000}"/>
    <cellStyle name="Comma 10 8 13 2" xfId="40114" xr:uid="{00000000-0005-0000-0000-0000B8090000}"/>
    <cellStyle name="Comma 10 8 13 3" xfId="40115" xr:uid="{00000000-0005-0000-0000-0000B9090000}"/>
    <cellStyle name="Comma 10 8 13 4" xfId="55118" xr:uid="{00000000-0005-0000-0000-0000BA090000}"/>
    <cellStyle name="Comma 10 8 14" xfId="1812" xr:uid="{00000000-0005-0000-0000-0000BB090000}"/>
    <cellStyle name="Comma 10 8 14 2" xfId="40116" xr:uid="{00000000-0005-0000-0000-0000BC090000}"/>
    <cellStyle name="Comma 10 8 14 3" xfId="40117" xr:uid="{00000000-0005-0000-0000-0000BD090000}"/>
    <cellStyle name="Comma 10 8 14 4" xfId="55119" xr:uid="{00000000-0005-0000-0000-0000BE090000}"/>
    <cellStyle name="Comma 10 8 15" xfId="1813" xr:uid="{00000000-0005-0000-0000-0000BF090000}"/>
    <cellStyle name="Comma 10 8 15 2" xfId="40118" xr:uid="{00000000-0005-0000-0000-0000C0090000}"/>
    <cellStyle name="Comma 10 8 15 3" xfId="40119" xr:uid="{00000000-0005-0000-0000-0000C1090000}"/>
    <cellStyle name="Comma 10 8 15 4" xfId="55120" xr:uid="{00000000-0005-0000-0000-0000C2090000}"/>
    <cellStyle name="Comma 10 8 16" xfId="1814" xr:uid="{00000000-0005-0000-0000-0000C3090000}"/>
    <cellStyle name="Comma 10 8 16 2" xfId="40120" xr:uid="{00000000-0005-0000-0000-0000C4090000}"/>
    <cellStyle name="Comma 10 8 16 3" xfId="40121" xr:uid="{00000000-0005-0000-0000-0000C5090000}"/>
    <cellStyle name="Comma 10 8 16 4" xfId="55121" xr:uid="{00000000-0005-0000-0000-0000C6090000}"/>
    <cellStyle name="Comma 10 8 17" xfId="1815" xr:uid="{00000000-0005-0000-0000-0000C7090000}"/>
    <cellStyle name="Comma 10 8 17 2" xfId="40122" xr:uid="{00000000-0005-0000-0000-0000C8090000}"/>
    <cellStyle name="Comma 10 8 17 3" xfId="40123" xr:uid="{00000000-0005-0000-0000-0000C9090000}"/>
    <cellStyle name="Comma 10 8 17 4" xfId="55122" xr:uid="{00000000-0005-0000-0000-0000CA090000}"/>
    <cellStyle name="Comma 10 8 18" xfId="40124" xr:uid="{00000000-0005-0000-0000-0000CB090000}"/>
    <cellStyle name="Comma 10 8 19" xfId="40125" xr:uid="{00000000-0005-0000-0000-0000CC090000}"/>
    <cellStyle name="Comma 10 8 2" xfId="1816" xr:uid="{00000000-0005-0000-0000-0000CD090000}"/>
    <cellStyle name="Comma 10 8 2 2" xfId="40126" xr:uid="{00000000-0005-0000-0000-0000CE090000}"/>
    <cellStyle name="Comma 10 8 2 3" xfId="40127" xr:uid="{00000000-0005-0000-0000-0000CF090000}"/>
    <cellStyle name="Comma 10 8 2 4" xfId="55123" xr:uid="{00000000-0005-0000-0000-0000D0090000}"/>
    <cellStyle name="Comma 10 8 20" xfId="55114" xr:uid="{00000000-0005-0000-0000-0000D1090000}"/>
    <cellStyle name="Comma 10 8 3" xfId="1817" xr:uid="{00000000-0005-0000-0000-0000D2090000}"/>
    <cellStyle name="Comma 10 8 3 2" xfId="40128" xr:uid="{00000000-0005-0000-0000-0000D3090000}"/>
    <cellStyle name="Comma 10 8 3 3" xfId="40129" xr:uid="{00000000-0005-0000-0000-0000D4090000}"/>
    <cellStyle name="Comma 10 8 3 4" xfId="55124" xr:uid="{00000000-0005-0000-0000-0000D5090000}"/>
    <cellStyle name="Comma 10 8 4" xfId="1818" xr:uid="{00000000-0005-0000-0000-0000D6090000}"/>
    <cellStyle name="Comma 10 8 4 2" xfId="40130" xr:uid="{00000000-0005-0000-0000-0000D7090000}"/>
    <cellStyle name="Comma 10 8 4 3" xfId="40131" xr:uid="{00000000-0005-0000-0000-0000D8090000}"/>
    <cellStyle name="Comma 10 8 4 4" xfId="55125" xr:uid="{00000000-0005-0000-0000-0000D9090000}"/>
    <cellStyle name="Comma 10 8 5" xfId="1819" xr:uid="{00000000-0005-0000-0000-0000DA090000}"/>
    <cellStyle name="Comma 10 8 5 2" xfId="40132" xr:uid="{00000000-0005-0000-0000-0000DB090000}"/>
    <cellStyle name="Comma 10 8 5 3" xfId="40133" xr:uid="{00000000-0005-0000-0000-0000DC090000}"/>
    <cellStyle name="Comma 10 8 5 4" xfId="55126" xr:uid="{00000000-0005-0000-0000-0000DD090000}"/>
    <cellStyle name="Comma 10 8 6" xfId="1820" xr:uid="{00000000-0005-0000-0000-0000DE090000}"/>
    <cellStyle name="Comma 10 8 6 2" xfId="40134" xr:uid="{00000000-0005-0000-0000-0000DF090000}"/>
    <cellStyle name="Comma 10 8 6 3" xfId="40135" xr:uid="{00000000-0005-0000-0000-0000E0090000}"/>
    <cellStyle name="Comma 10 8 6 4" xfId="55127" xr:uid="{00000000-0005-0000-0000-0000E1090000}"/>
    <cellStyle name="Comma 10 8 7" xfId="1821" xr:uid="{00000000-0005-0000-0000-0000E2090000}"/>
    <cellStyle name="Comma 10 8 7 2" xfId="40136" xr:uid="{00000000-0005-0000-0000-0000E3090000}"/>
    <cellStyle name="Comma 10 8 7 3" xfId="40137" xr:uid="{00000000-0005-0000-0000-0000E4090000}"/>
    <cellStyle name="Comma 10 8 7 4" xfId="55128" xr:uid="{00000000-0005-0000-0000-0000E5090000}"/>
    <cellStyle name="Comma 10 8 8" xfId="1822" xr:uid="{00000000-0005-0000-0000-0000E6090000}"/>
    <cellStyle name="Comma 10 8 8 2" xfId="40138" xr:uid="{00000000-0005-0000-0000-0000E7090000}"/>
    <cellStyle name="Comma 10 8 8 3" xfId="40139" xr:uid="{00000000-0005-0000-0000-0000E8090000}"/>
    <cellStyle name="Comma 10 8 8 4" xfId="55129" xr:uid="{00000000-0005-0000-0000-0000E9090000}"/>
    <cellStyle name="Comma 10 8 9" xfId="1823" xr:uid="{00000000-0005-0000-0000-0000EA090000}"/>
    <cellStyle name="Comma 10 8 9 2" xfId="40140" xr:uid="{00000000-0005-0000-0000-0000EB090000}"/>
    <cellStyle name="Comma 10 8 9 3" xfId="40141" xr:uid="{00000000-0005-0000-0000-0000EC090000}"/>
    <cellStyle name="Comma 10 8 9 4" xfId="55130" xr:uid="{00000000-0005-0000-0000-0000ED090000}"/>
    <cellStyle name="Comma 10 9" xfId="9597" xr:uid="{00000000-0005-0000-0000-0000EE090000}"/>
    <cellStyle name="Comma 10 9 2" xfId="40143" xr:uid="{00000000-0005-0000-0000-0000EF090000}"/>
    <cellStyle name="Comma 10 9 3" xfId="40144" xr:uid="{00000000-0005-0000-0000-0000F0090000}"/>
    <cellStyle name="Comma 10 9 4" xfId="40142" xr:uid="{00000000-0005-0000-0000-0000F1090000}"/>
    <cellStyle name="Comma 11" xfId="40145" xr:uid="{00000000-0005-0000-0000-0000F2090000}"/>
    <cellStyle name="Comma 11 2" xfId="40146" xr:uid="{00000000-0005-0000-0000-0000F3090000}"/>
    <cellStyle name="Comma 12" xfId="40147" xr:uid="{00000000-0005-0000-0000-0000F4090000}"/>
    <cellStyle name="Comma 12 2" xfId="40148" xr:uid="{00000000-0005-0000-0000-0000F5090000}"/>
    <cellStyle name="Comma 13" xfId="40149" xr:uid="{00000000-0005-0000-0000-0000F6090000}"/>
    <cellStyle name="Comma 13 2" xfId="40150" xr:uid="{00000000-0005-0000-0000-0000F7090000}"/>
    <cellStyle name="Comma 14" xfId="1824" xr:uid="{00000000-0005-0000-0000-0000F8090000}"/>
    <cellStyle name="Comma 14 2" xfId="40152" xr:uid="{00000000-0005-0000-0000-0000F9090000}"/>
    <cellStyle name="Comma 14 2 2" xfId="40153" xr:uid="{00000000-0005-0000-0000-0000FA090000}"/>
    <cellStyle name="Comma 14 2 3" xfId="40154" xr:uid="{00000000-0005-0000-0000-0000FB090000}"/>
    <cellStyle name="Comma 14 3" xfId="40155" xr:uid="{00000000-0005-0000-0000-0000FC090000}"/>
    <cellStyle name="Comma 14 4" xfId="40151" xr:uid="{00000000-0005-0000-0000-0000FD090000}"/>
    <cellStyle name="Comma 15" xfId="40156" xr:uid="{00000000-0005-0000-0000-0000FE090000}"/>
    <cellStyle name="Comma 15 2" xfId="40157" xr:uid="{00000000-0005-0000-0000-0000FF090000}"/>
    <cellStyle name="Comma 15 2 2" xfId="40158" xr:uid="{00000000-0005-0000-0000-0000000A0000}"/>
    <cellStyle name="Comma 15 2 3" xfId="40159" xr:uid="{00000000-0005-0000-0000-0000010A0000}"/>
    <cellStyle name="Comma 15 3" xfId="40160" xr:uid="{00000000-0005-0000-0000-0000020A0000}"/>
    <cellStyle name="Comma 15 3 2" xfId="40161" xr:uid="{00000000-0005-0000-0000-0000030A0000}"/>
    <cellStyle name="Comma 15 4" xfId="40162" xr:uid="{00000000-0005-0000-0000-0000040A0000}"/>
    <cellStyle name="Comma 15 5" xfId="40163" xr:uid="{00000000-0005-0000-0000-0000050A0000}"/>
    <cellStyle name="Comma 16" xfId="40164" xr:uid="{00000000-0005-0000-0000-0000060A0000}"/>
    <cellStyle name="Comma 16 2" xfId="40165" xr:uid="{00000000-0005-0000-0000-0000070A0000}"/>
    <cellStyle name="Comma 16 2 2" xfId="40166" xr:uid="{00000000-0005-0000-0000-0000080A0000}"/>
    <cellStyle name="Comma 16 2 3" xfId="40167" xr:uid="{00000000-0005-0000-0000-0000090A0000}"/>
    <cellStyle name="Comma 16 3" xfId="40168" xr:uid="{00000000-0005-0000-0000-00000A0A0000}"/>
    <cellStyle name="Comma 16 3 2" xfId="40169" xr:uid="{00000000-0005-0000-0000-00000B0A0000}"/>
    <cellStyle name="Comma 16 4" xfId="40170" xr:uid="{00000000-0005-0000-0000-00000C0A0000}"/>
    <cellStyle name="Comma 16 5" xfId="40171" xr:uid="{00000000-0005-0000-0000-00000D0A0000}"/>
    <cellStyle name="Comma 17" xfId="40172" xr:uid="{00000000-0005-0000-0000-00000E0A0000}"/>
    <cellStyle name="Comma 17 2" xfId="40173" xr:uid="{00000000-0005-0000-0000-00000F0A0000}"/>
    <cellStyle name="Comma 17 2 2" xfId="40174" xr:uid="{00000000-0005-0000-0000-0000100A0000}"/>
    <cellStyle name="Comma 17 2 3" xfId="40175" xr:uid="{00000000-0005-0000-0000-0000110A0000}"/>
    <cellStyle name="Comma 17 3" xfId="40176" xr:uid="{00000000-0005-0000-0000-0000120A0000}"/>
    <cellStyle name="Comma 17 4" xfId="40177" xr:uid="{00000000-0005-0000-0000-0000130A0000}"/>
    <cellStyle name="Comma 18" xfId="40178" xr:uid="{00000000-0005-0000-0000-0000140A0000}"/>
    <cellStyle name="Comma 18 2" xfId="40179" xr:uid="{00000000-0005-0000-0000-0000150A0000}"/>
    <cellStyle name="Comma 18 2 2" xfId="40180" xr:uid="{00000000-0005-0000-0000-0000160A0000}"/>
    <cellStyle name="Comma 18 3" xfId="40181" xr:uid="{00000000-0005-0000-0000-0000170A0000}"/>
    <cellStyle name="Comma 19" xfId="40182" xr:uid="{00000000-0005-0000-0000-0000180A0000}"/>
    <cellStyle name="Comma 19 2" xfId="40183" xr:uid="{00000000-0005-0000-0000-0000190A0000}"/>
    <cellStyle name="Comma 19 2 2" xfId="40184" xr:uid="{00000000-0005-0000-0000-00001A0A0000}"/>
    <cellStyle name="Comma 19 3" xfId="40185" xr:uid="{00000000-0005-0000-0000-00001B0A0000}"/>
    <cellStyle name="Comma 2" xfId="1825" xr:uid="{00000000-0005-0000-0000-00001C0A0000}"/>
    <cellStyle name="Comma 2 10" xfId="1826" xr:uid="{00000000-0005-0000-0000-00001D0A0000}"/>
    <cellStyle name="Comma 2 10 2" xfId="1827" xr:uid="{00000000-0005-0000-0000-00001E0A0000}"/>
    <cellStyle name="Comma 2 10 2 2" xfId="40186" xr:uid="{00000000-0005-0000-0000-00001F0A0000}"/>
    <cellStyle name="Comma 2 10 3" xfId="1828" xr:uid="{00000000-0005-0000-0000-0000200A0000}"/>
    <cellStyle name="Comma 2 10 4" xfId="1829" xr:uid="{00000000-0005-0000-0000-0000210A0000}"/>
    <cellStyle name="Comma 2 10 4 2" xfId="40187" xr:uid="{00000000-0005-0000-0000-0000220A0000}"/>
    <cellStyle name="Comma 2 11" xfId="1830" xr:uid="{00000000-0005-0000-0000-0000230A0000}"/>
    <cellStyle name="Comma 2 11 2" xfId="1831" xr:uid="{00000000-0005-0000-0000-0000240A0000}"/>
    <cellStyle name="Comma 2 11 2 2" xfId="40188" xr:uid="{00000000-0005-0000-0000-0000250A0000}"/>
    <cellStyle name="Comma 2 11 3" xfId="1832" xr:uid="{00000000-0005-0000-0000-0000260A0000}"/>
    <cellStyle name="Comma 2 11 3 2" xfId="6645" xr:uid="{00000000-0005-0000-0000-0000270A0000}"/>
    <cellStyle name="Comma 2 11 4" xfId="1833" xr:uid="{00000000-0005-0000-0000-0000280A0000}"/>
    <cellStyle name="Comma 2 11 4 2" xfId="40189" xr:uid="{00000000-0005-0000-0000-0000290A0000}"/>
    <cellStyle name="Comma 2 12" xfId="1834" xr:uid="{00000000-0005-0000-0000-00002A0A0000}"/>
    <cellStyle name="Comma 2 12 2" xfId="1835" xr:uid="{00000000-0005-0000-0000-00002B0A0000}"/>
    <cellStyle name="Comma 2 12 2 2" xfId="1836" xr:uid="{00000000-0005-0000-0000-00002C0A0000}"/>
    <cellStyle name="Comma 2 12 2 3" xfId="40190" xr:uid="{00000000-0005-0000-0000-00002D0A0000}"/>
    <cellStyle name="Comma 2 12 3" xfId="1837" xr:uid="{00000000-0005-0000-0000-00002E0A0000}"/>
    <cellStyle name="Comma 2 12 4" xfId="1838" xr:uid="{00000000-0005-0000-0000-00002F0A0000}"/>
    <cellStyle name="Comma 2 12 4 2" xfId="6651" xr:uid="{00000000-0005-0000-0000-0000300A0000}"/>
    <cellStyle name="Comma 2 12 5" xfId="1839" xr:uid="{00000000-0005-0000-0000-0000310A0000}"/>
    <cellStyle name="Comma 2 13" xfId="1840" xr:uid="{00000000-0005-0000-0000-0000320A0000}"/>
    <cellStyle name="Comma 2 13 2" xfId="1841" xr:uid="{00000000-0005-0000-0000-0000330A0000}"/>
    <cellStyle name="Comma 2 13 2 2" xfId="1842" xr:uid="{00000000-0005-0000-0000-0000340A0000}"/>
    <cellStyle name="Comma 2 13 2 3" xfId="40191" xr:uid="{00000000-0005-0000-0000-0000350A0000}"/>
    <cellStyle name="Comma 2 13 3" xfId="1843" xr:uid="{00000000-0005-0000-0000-0000360A0000}"/>
    <cellStyle name="Comma 2 13 3 2" xfId="6656" xr:uid="{00000000-0005-0000-0000-0000370A0000}"/>
    <cellStyle name="Comma 2 13 4" xfId="1844" xr:uid="{00000000-0005-0000-0000-0000380A0000}"/>
    <cellStyle name="Comma 2 13 4 2" xfId="40192" xr:uid="{00000000-0005-0000-0000-0000390A0000}"/>
    <cellStyle name="Comma 2 14" xfId="1845" xr:uid="{00000000-0005-0000-0000-00003A0A0000}"/>
    <cellStyle name="Comma 2 14 2" xfId="1846" xr:uid="{00000000-0005-0000-0000-00003B0A0000}"/>
    <cellStyle name="Comma 2 14 2 2" xfId="1847" xr:uid="{00000000-0005-0000-0000-00003C0A0000}"/>
    <cellStyle name="Comma 2 14 3" xfId="1848" xr:uid="{00000000-0005-0000-0000-00003D0A0000}"/>
    <cellStyle name="Comma 2 14 4" xfId="1849" xr:uid="{00000000-0005-0000-0000-00003E0A0000}"/>
    <cellStyle name="Comma 2 15" xfId="1850" xr:uid="{00000000-0005-0000-0000-00003F0A0000}"/>
    <cellStyle name="Comma 2 15 2" xfId="1851" xr:uid="{00000000-0005-0000-0000-0000400A0000}"/>
    <cellStyle name="Comma 2 15 3" xfId="1852" xr:uid="{00000000-0005-0000-0000-0000410A0000}"/>
    <cellStyle name="Comma 2 16" xfId="1853" xr:uid="{00000000-0005-0000-0000-0000420A0000}"/>
    <cellStyle name="Comma 2 17" xfId="9645" xr:uid="{00000000-0005-0000-0000-0000430A0000}"/>
    <cellStyle name="Comma 2 17 2" xfId="40194" xr:uid="{00000000-0005-0000-0000-0000440A0000}"/>
    <cellStyle name="Comma 2 17 3" xfId="40193" xr:uid="{00000000-0005-0000-0000-0000450A0000}"/>
    <cellStyle name="Comma 2 18" xfId="8708" xr:uid="{00000000-0005-0000-0000-0000460A0000}"/>
    <cellStyle name="Comma 2 18 2" xfId="40196" xr:uid="{00000000-0005-0000-0000-0000470A0000}"/>
    <cellStyle name="Comma 2 18 3" xfId="40195" xr:uid="{00000000-0005-0000-0000-0000480A0000}"/>
    <cellStyle name="Comma 2 19" xfId="8707" xr:uid="{00000000-0005-0000-0000-0000490A0000}"/>
    <cellStyle name="Comma 2 19 2" xfId="8706" xr:uid="{00000000-0005-0000-0000-00004A0A0000}"/>
    <cellStyle name="Comma 2 19 2 2" xfId="40199" xr:uid="{00000000-0005-0000-0000-00004B0A0000}"/>
    <cellStyle name="Comma 2 19 2 3" xfId="40198" xr:uid="{00000000-0005-0000-0000-00004C0A0000}"/>
    <cellStyle name="Comma 2 19 3" xfId="8705" xr:uid="{00000000-0005-0000-0000-00004D0A0000}"/>
    <cellStyle name="Comma 2 19 3 2" xfId="8704" xr:uid="{00000000-0005-0000-0000-00004E0A0000}"/>
    <cellStyle name="Comma 2 19 3 2 2" xfId="40202" xr:uid="{00000000-0005-0000-0000-00004F0A0000}"/>
    <cellStyle name="Comma 2 19 3 2 3" xfId="40201" xr:uid="{00000000-0005-0000-0000-0000500A0000}"/>
    <cellStyle name="Comma 2 19 3 3" xfId="8703" xr:uid="{00000000-0005-0000-0000-0000510A0000}"/>
    <cellStyle name="Comma 2 19 3 4" xfId="40200" xr:uid="{00000000-0005-0000-0000-0000520A0000}"/>
    <cellStyle name="Comma 2 19 4" xfId="8702" xr:uid="{00000000-0005-0000-0000-0000530A0000}"/>
    <cellStyle name="Comma 2 19 4 2" xfId="40204" xr:uid="{00000000-0005-0000-0000-0000540A0000}"/>
    <cellStyle name="Comma 2 19 4 3" xfId="40203" xr:uid="{00000000-0005-0000-0000-0000550A0000}"/>
    <cellStyle name="Comma 2 19 5" xfId="40197" xr:uid="{00000000-0005-0000-0000-0000560A0000}"/>
    <cellStyle name="Comma 2 2" xfId="1854" xr:uid="{00000000-0005-0000-0000-0000570A0000}"/>
    <cellStyle name="Comma 2 2 10" xfId="1855" xr:uid="{00000000-0005-0000-0000-0000580A0000}"/>
    <cellStyle name="Comma 2 2 11" xfId="9646" xr:uid="{00000000-0005-0000-0000-0000590A0000}"/>
    <cellStyle name="Comma 2 2 2" xfId="1856" xr:uid="{00000000-0005-0000-0000-00005A0A0000}"/>
    <cellStyle name="Comma 2 2 2 2" xfId="1857" xr:uid="{00000000-0005-0000-0000-00005B0A0000}"/>
    <cellStyle name="Comma 2 2 2 2 2" xfId="1858" xr:uid="{00000000-0005-0000-0000-00005C0A0000}"/>
    <cellStyle name="Comma 2 2 2 2 3" xfId="40206" xr:uid="{00000000-0005-0000-0000-00005D0A0000}"/>
    <cellStyle name="Comma 2 2 2 3" xfId="1859" xr:uid="{00000000-0005-0000-0000-00005E0A0000}"/>
    <cellStyle name="Comma 2 2 2 3 2" xfId="1860" xr:uid="{00000000-0005-0000-0000-00005F0A0000}"/>
    <cellStyle name="Comma 2 2 2 3 3" xfId="40207" xr:uid="{00000000-0005-0000-0000-0000600A0000}"/>
    <cellStyle name="Comma 2 2 2 4" xfId="1861" xr:uid="{00000000-0005-0000-0000-0000610A0000}"/>
    <cellStyle name="Comma 2 2 2 4 2" xfId="1862" xr:uid="{00000000-0005-0000-0000-0000620A0000}"/>
    <cellStyle name="Comma 2 2 2 4 2 2" xfId="1863" xr:uid="{00000000-0005-0000-0000-0000630A0000}"/>
    <cellStyle name="Comma 2 2 2 4 2 3" xfId="40208" xr:uid="{00000000-0005-0000-0000-0000640A0000}"/>
    <cellStyle name="Comma 2 2 2 4 3" xfId="1864" xr:uid="{00000000-0005-0000-0000-0000650A0000}"/>
    <cellStyle name="Comma 2 2 2 4 3 2" xfId="1865" xr:uid="{00000000-0005-0000-0000-0000660A0000}"/>
    <cellStyle name="Comma 2 2 2 4 3 3" xfId="40209" xr:uid="{00000000-0005-0000-0000-0000670A0000}"/>
    <cellStyle name="Comma 2 2 2 4 4" xfId="40210" xr:uid="{00000000-0005-0000-0000-0000680A0000}"/>
    <cellStyle name="Comma 2 2 2 4 5" xfId="40211" xr:uid="{00000000-0005-0000-0000-0000690A0000}"/>
    <cellStyle name="Comma 2 2 2 5" xfId="1866" xr:uid="{00000000-0005-0000-0000-00006A0A0000}"/>
    <cellStyle name="Comma 2 2 2 5 2" xfId="1867" xr:uid="{00000000-0005-0000-0000-00006B0A0000}"/>
    <cellStyle name="Comma 2 2 2 5 3" xfId="40212" xr:uid="{00000000-0005-0000-0000-00006C0A0000}"/>
    <cellStyle name="Comma 2 2 2 6" xfId="1868" xr:uid="{00000000-0005-0000-0000-00006D0A0000}"/>
    <cellStyle name="Comma 2 2 2 6 2" xfId="40213" xr:uid="{00000000-0005-0000-0000-00006E0A0000}"/>
    <cellStyle name="Comma 2 2 2 7" xfId="1869" xr:uid="{00000000-0005-0000-0000-00006F0A0000}"/>
    <cellStyle name="Comma 2 2 2 8" xfId="40214" xr:uid="{00000000-0005-0000-0000-0000700A0000}"/>
    <cellStyle name="Comma 2 2 2 9" xfId="40205" xr:uid="{00000000-0005-0000-0000-0000710A0000}"/>
    <cellStyle name="Comma 2 2 3" xfId="1870" xr:uid="{00000000-0005-0000-0000-0000720A0000}"/>
    <cellStyle name="Comma 2 2 3 2" xfId="1871" xr:uid="{00000000-0005-0000-0000-0000730A0000}"/>
    <cellStyle name="Comma 2 2 3 2 2" xfId="1872" xr:uid="{00000000-0005-0000-0000-0000740A0000}"/>
    <cellStyle name="Comma 2 2 3 2 3" xfId="40215" xr:uid="{00000000-0005-0000-0000-0000750A0000}"/>
    <cellStyle name="Comma 2 2 3 3" xfId="1873" xr:uid="{00000000-0005-0000-0000-0000760A0000}"/>
    <cellStyle name="Comma 2 2 3 3 2" xfId="1874" xr:uid="{00000000-0005-0000-0000-0000770A0000}"/>
    <cellStyle name="Comma 2 2 3 3 3" xfId="40216" xr:uid="{00000000-0005-0000-0000-0000780A0000}"/>
    <cellStyle name="Comma 2 2 3 4" xfId="1875" xr:uid="{00000000-0005-0000-0000-0000790A0000}"/>
    <cellStyle name="Comma 2 2 3 4 2" xfId="1876" xr:uid="{00000000-0005-0000-0000-00007A0A0000}"/>
    <cellStyle name="Comma 2 2 3 4 2 2" xfId="40217" xr:uid="{00000000-0005-0000-0000-00007B0A0000}"/>
    <cellStyle name="Comma 2 2 3 4 2 3" xfId="40218" xr:uid="{00000000-0005-0000-0000-00007C0A0000}"/>
    <cellStyle name="Comma 2 2 3 4 3" xfId="40219" xr:uid="{00000000-0005-0000-0000-00007D0A0000}"/>
    <cellStyle name="Comma 2 2 3 4 4" xfId="40220" xr:uid="{00000000-0005-0000-0000-00007E0A0000}"/>
    <cellStyle name="Comma 2 2 3 5" xfId="1877" xr:uid="{00000000-0005-0000-0000-00007F0A0000}"/>
    <cellStyle name="Comma 2 2 3 5 2" xfId="40221" xr:uid="{00000000-0005-0000-0000-0000800A0000}"/>
    <cellStyle name="Comma 2 2 3 5 3" xfId="40222" xr:uid="{00000000-0005-0000-0000-0000810A0000}"/>
    <cellStyle name="Comma 2 2 3 6" xfId="1878" xr:uid="{00000000-0005-0000-0000-0000820A0000}"/>
    <cellStyle name="Comma 2 2 3 7" xfId="1879" xr:uid="{00000000-0005-0000-0000-0000830A0000}"/>
    <cellStyle name="Comma 2 2 3 7 2" xfId="6692" xr:uid="{00000000-0005-0000-0000-0000840A0000}"/>
    <cellStyle name="Comma 2 2 4" xfId="1880" xr:uid="{00000000-0005-0000-0000-0000850A0000}"/>
    <cellStyle name="Comma 2 2 4 2" xfId="1881" xr:uid="{00000000-0005-0000-0000-0000860A0000}"/>
    <cellStyle name="Comma 2 2 4 2 2" xfId="1882" xr:uid="{00000000-0005-0000-0000-0000870A0000}"/>
    <cellStyle name="Comma 2 2 4 2 3" xfId="40223" xr:uid="{00000000-0005-0000-0000-0000880A0000}"/>
    <cellStyle name="Comma 2 2 4 3" xfId="1883" xr:uid="{00000000-0005-0000-0000-0000890A0000}"/>
    <cellStyle name="Comma 2 2 4 4" xfId="1884" xr:uid="{00000000-0005-0000-0000-00008A0A0000}"/>
    <cellStyle name="Comma 2 2 4 5" xfId="1885" xr:uid="{00000000-0005-0000-0000-00008B0A0000}"/>
    <cellStyle name="Comma 2 2 4 5 2" xfId="6698" xr:uid="{00000000-0005-0000-0000-00008C0A0000}"/>
    <cellStyle name="Comma 2 2 5" xfId="1886" xr:uid="{00000000-0005-0000-0000-00008D0A0000}"/>
    <cellStyle name="Comma 2 2 5 2" xfId="1887" xr:uid="{00000000-0005-0000-0000-00008E0A0000}"/>
    <cellStyle name="Comma 2 2 5 3" xfId="1888" xr:uid="{00000000-0005-0000-0000-00008F0A0000}"/>
    <cellStyle name="Comma 2 2 5 4" xfId="1889" xr:uid="{00000000-0005-0000-0000-0000900A0000}"/>
    <cellStyle name="Comma 2 2 5 4 2" xfId="6702" xr:uid="{00000000-0005-0000-0000-0000910A0000}"/>
    <cellStyle name="Comma 2 2 6" xfId="1890" xr:uid="{00000000-0005-0000-0000-0000920A0000}"/>
    <cellStyle name="Comma 2 2 6 2" xfId="1891" xr:uid="{00000000-0005-0000-0000-0000930A0000}"/>
    <cellStyle name="Comma 2 2 6 2 2" xfId="1892" xr:uid="{00000000-0005-0000-0000-0000940A0000}"/>
    <cellStyle name="Comma 2 2 6 2 3" xfId="40224" xr:uid="{00000000-0005-0000-0000-0000950A0000}"/>
    <cellStyle name="Comma 2 2 6 3" xfId="1893" xr:uid="{00000000-0005-0000-0000-0000960A0000}"/>
    <cellStyle name="Comma 2 2 6 3 2" xfId="1894" xr:uid="{00000000-0005-0000-0000-0000970A0000}"/>
    <cellStyle name="Comma 2 2 6 3 3" xfId="40225" xr:uid="{00000000-0005-0000-0000-0000980A0000}"/>
    <cellStyle name="Comma 2 2 6 4" xfId="40226" xr:uid="{00000000-0005-0000-0000-0000990A0000}"/>
    <cellStyle name="Comma 2 2 6 5" xfId="40227" xr:uid="{00000000-0005-0000-0000-00009A0A0000}"/>
    <cellStyle name="Comma 2 2 7" xfId="1895" xr:uid="{00000000-0005-0000-0000-00009B0A0000}"/>
    <cellStyle name="Comma 2 2 7 2" xfId="1896" xr:uid="{00000000-0005-0000-0000-00009C0A0000}"/>
    <cellStyle name="Comma 2 2 7 3" xfId="40228" xr:uid="{00000000-0005-0000-0000-00009D0A0000}"/>
    <cellStyle name="Comma 2 2 8" xfId="1897" xr:uid="{00000000-0005-0000-0000-00009E0A0000}"/>
    <cellStyle name="Comma 2 2 8 2" xfId="40229" xr:uid="{00000000-0005-0000-0000-00009F0A0000}"/>
    <cellStyle name="Comma 2 2 9" xfId="1898" xr:uid="{00000000-0005-0000-0000-0000A00A0000}"/>
    <cellStyle name="Comma 2 20" xfId="8701" xr:uid="{00000000-0005-0000-0000-0000A10A0000}"/>
    <cellStyle name="Comma 2 20 2" xfId="40230" xr:uid="{00000000-0005-0000-0000-0000A20A0000}"/>
    <cellStyle name="Comma 2 21" xfId="40231" xr:uid="{00000000-0005-0000-0000-0000A30A0000}"/>
    <cellStyle name="Comma 2 21 2" xfId="40232" xr:uid="{00000000-0005-0000-0000-0000A40A0000}"/>
    <cellStyle name="Comma 2 22" xfId="40233" xr:uid="{00000000-0005-0000-0000-0000A50A0000}"/>
    <cellStyle name="Comma 2 22 2" xfId="40234" xr:uid="{00000000-0005-0000-0000-0000A60A0000}"/>
    <cellStyle name="Comma 2 22 3" xfId="40235" xr:uid="{00000000-0005-0000-0000-0000A70A0000}"/>
    <cellStyle name="Comma 2 23" xfId="55131" xr:uid="{00000000-0005-0000-0000-0000A80A0000}"/>
    <cellStyle name="Comma 2 3" xfId="1899" xr:uid="{00000000-0005-0000-0000-0000A90A0000}"/>
    <cellStyle name="Comma 2 3 10" xfId="9647" xr:uid="{00000000-0005-0000-0000-0000AA0A0000}"/>
    <cellStyle name="Comma 2 3 2" xfId="1900" xr:uid="{00000000-0005-0000-0000-0000AB0A0000}"/>
    <cellStyle name="Comma 2 3 2 2" xfId="1901" xr:uid="{00000000-0005-0000-0000-0000AC0A0000}"/>
    <cellStyle name="Comma 2 3 2 2 2" xfId="1902" xr:uid="{00000000-0005-0000-0000-0000AD0A0000}"/>
    <cellStyle name="Comma 2 3 2 2 3" xfId="40236" xr:uid="{00000000-0005-0000-0000-0000AE0A0000}"/>
    <cellStyle name="Comma 2 3 2 3" xfId="1903" xr:uid="{00000000-0005-0000-0000-0000AF0A0000}"/>
    <cellStyle name="Comma 2 3 2 3 2" xfId="1904" xr:uid="{00000000-0005-0000-0000-0000B00A0000}"/>
    <cellStyle name="Comma 2 3 2 3 3" xfId="40237" xr:uid="{00000000-0005-0000-0000-0000B10A0000}"/>
    <cellStyle name="Comma 2 3 2 4" xfId="1905" xr:uid="{00000000-0005-0000-0000-0000B20A0000}"/>
    <cellStyle name="Comma 2 3 2 4 2" xfId="1906" xr:uid="{00000000-0005-0000-0000-0000B30A0000}"/>
    <cellStyle name="Comma 2 3 2 4 2 2" xfId="1907" xr:uid="{00000000-0005-0000-0000-0000B40A0000}"/>
    <cellStyle name="Comma 2 3 2 4 2 3" xfId="40238" xr:uid="{00000000-0005-0000-0000-0000B50A0000}"/>
    <cellStyle name="Comma 2 3 2 4 3" xfId="1908" xr:uid="{00000000-0005-0000-0000-0000B60A0000}"/>
    <cellStyle name="Comma 2 3 2 4 3 2" xfId="1909" xr:uid="{00000000-0005-0000-0000-0000B70A0000}"/>
    <cellStyle name="Comma 2 3 2 4 3 3" xfId="40239" xr:uid="{00000000-0005-0000-0000-0000B80A0000}"/>
    <cellStyle name="Comma 2 3 2 4 4" xfId="40240" xr:uid="{00000000-0005-0000-0000-0000B90A0000}"/>
    <cellStyle name="Comma 2 3 2 4 4 2" xfId="40241" xr:uid="{00000000-0005-0000-0000-0000BA0A0000}"/>
    <cellStyle name="Comma 2 3 2 4 4 3" xfId="40242" xr:uid="{00000000-0005-0000-0000-0000BB0A0000}"/>
    <cellStyle name="Comma 2 3 2 4 5" xfId="40243" xr:uid="{00000000-0005-0000-0000-0000BC0A0000}"/>
    <cellStyle name="Comma 2 3 2 4 6" xfId="40244" xr:uid="{00000000-0005-0000-0000-0000BD0A0000}"/>
    <cellStyle name="Comma 2 3 2 5" xfId="1910" xr:uid="{00000000-0005-0000-0000-0000BE0A0000}"/>
    <cellStyle name="Comma 2 3 2 5 2" xfId="1911" xr:uid="{00000000-0005-0000-0000-0000BF0A0000}"/>
    <cellStyle name="Comma 2 3 2 5 3" xfId="40245" xr:uid="{00000000-0005-0000-0000-0000C00A0000}"/>
    <cellStyle name="Comma 2 3 2 6" xfId="1912" xr:uid="{00000000-0005-0000-0000-0000C10A0000}"/>
    <cellStyle name="Comma 2 3 2 6 2" xfId="40246" xr:uid="{00000000-0005-0000-0000-0000C20A0000}"/>
    <cellStyle name="Comma 2 3 2 6 3" xfId="40247" xr:uid="{00000000-0005-0000-0000-0000C30A0000}"/>
    <cellStyle name="Comma 2 3 2 7" xfId="1913" xr:uid="{00000000-0005-0000-0000-0000C40A0000}"/>
    <cellStyle name="Comma 2 3 3" xfId="1914" xr:uid="{00000000-0005-0000-0000-0000C50A0000}"/>
    <cellStyle name="Comma 2 3 3 2" xfId="1915" xr:uid="{00000000-0005-0000-0000-0000C60A0000}"/>
    <cellStyle name="Comma 2 3 3 2 2" xfId="1916" xr:uid="{00000000-0005-0000-0000-0000C70A0000}"/>
    <cellStyle name="Comma 2 3 3 2 3" xfId="40248" xr:uid="{00000000-0005-0000-0000-0000C80A0000}"/>
    <cellStyle name="Comma 2 3 3 3" xfId="1917" xr:uid="{00000000-0005-0000-0000-0000C90A0000}"/>
    <cellStyle name="Comma 2 3 3 3 2" xfId="1918" xr:uid="{00000000-0005-0000-0000-0000CA0A0000}"/>
    <cellStyle name="Comma 2 3 3 3 3" xfId="40249" xr:uid="{00000000-0005-0000-0000-0000CB0A0000}"/>
    <cellStyle name="Comma 2 3 3 4" xfId="1919" xr:uid="{00000000-0005-0000-0000-0000CC0A0000}"/>
    <cellStyle name="Comma 2 3 3 4 2" xfId="1920" xr:uid="{00000000-0005-0000-0000-0000CD0A0000}"/>
    <cellStyle name="Comma 2 3 3 4 2 2" xfId="40250" xr:uid="{00000000-0005-0000-0000-0000CE0A0000}"/>
    <cellStyle name="Comma 2 3 3 4 2 3" xfId="40251" xr:uid="{00000000-0005-0000-0000-0000CF0A0000}"/>
    <cellStyle name="Comma 2 3 3 4 3" xfId="40252" xr:uid="{00000000-0005-0000-0000-0000D00A0000}"/>
    <cellStyle name="Comma 2 3 3 4 4" xfId="40253" xr:uid="{00000000-0005-0000-0000-0000D10A0000}"/>
    <cellStyle name="Comma 2 3 3 5" xfId="1921" xr:uid="{00000000-0005-0000-0000-0000D20A0000}"/>
    <cellStyle name="Comma 2 3 3 6" xfId="40254" xr:uid="{00000000-0005-0000-0000-0000D30A0000}"/>
    <cellStyle name="Comma 2 3 4" xfId="1922" xr:uid="{00000000-0005-0000-0000-0000D40A0000}"/>
    <cellStyle name="Comma 2 3 4 2" xfId="1923" xr:uid="{00000000-0005-0000-0000-0000D50A0000}"/>
    <cellStyle name="Comma 2 3 4 2 2" xfId="1924" xr:uid="{00000000-0005-0000-0000-0000D60A0000}"/>
    <cellStyle name="Comma 2 3 4 2 3" xfId="40255" xr:uid="{00000000-0005-0000-0000-0000D70A0000}"/>
    <cellStyle name="Comma 2 3 4 3" xfId="1925" xr:uid="{00000000-0005-0000-0000-0000D80A0000}"/>
    <cellStyle name="Comma 2 3 4 4" xfId="40256" xr:uid="{00000000-0005-0000-0000-0000D90A0000}"/>
    <cellStyle name="Comma 2 3 5" xfId="1926" xr:uid="{00000000-0005-0000-0000-0000DA0A0000}"/>
    <cellStyle name="Comma 2 3 5 2" xfId="1927" xr:uid="{00000000-0005-0000-0000-0000DB0A0000}"/>
    <cellStyle name="Comma 2 3 5 3" xfId="40257" xr:uid="{00000000-0005-0000-0000-0000DC0A0000}"/>
    <cellStyle name="Comma 2 3 6" xfId="1928" xr:uid="{00000000-0005-0000-0000-0000DD0A0000}"/>
    <cellStyle name="Comma 2 3 6 2" xfId="1929" xr:uid="{00000000-0005-0000-0000-0000DE0A0000}"/>
    <cellStyle name="Comma 2 3 6 2 2" xfId="40258" xr:uid="{00000000-0005-0000-0000-0000DF0A0000}"/>
    <cellStyle name="Comma 2 3 6 2 3" xfId="40259" xr:uid="{00000000-0005-0000-0000-0000E00A0000}"/>
    <cellStyle name="Comma 2 3 6 3" xfId="40260" xr:uid="{00000000-0005-0000-0000-0000E10A0000}"/>
    <cellStyle name="Comma 2 3 6 4" xfId="40261" xr:uid="{00000000-0005-0000-0000-0000E20A0000}"/>
    <cellStyle name="Comma 2 3 7" xfId="1930" xr:uid="{00000000-0005-0000-0000-0000E30A0000}"/>
    <cellStyle name="Comma 2 3 7 2" xfId="40262" xr:uid="{00000000-0005-0000-0000-0000E40A0000}"/>
    <cellStyle name="Comma 2 3 8" xfId="1931" xr:uid="{00000000-0005-0000-0000-0000E50A0000}"/>
    <cellStyle name="Comma 2 3 8 2" xfId="40263" xr:uid="{00000000-0005-0000-0000-0000E60A0000}"/>
    <cellStyle name="Comma 2 3 8 3" xfId="40264" xr:uid="{00000000-0005-0000-0000-0000E70A0000}"/>
    <cellStyle name="Comma 2 3 9" xfId="1932" xr:uid="{00000000-0005-0000-0000-0000E80A0000}"/>
    <cellStyle name="Comma 2 4" xfId="1933" xr:uid="{00000000-0005-0000-0000-0000E90A0000}"/>
    <cellStyle name="Comma 2 4 2" xfId="1934" xr:uid="{00000000-0005-0000-0000-0000EA0A0000}"/>
    <cellStyle name="Comma 2 4 2 2" xfId="1935" xr:uid="{00000000-0005-0000-0000-0000EB0A0000}"/>
    <cellStyle name="Comma 2 4 2 2 2" xfId="40265" xr:uid="{00000000-0005-0000-0000-0000EC0A0000}"/>
    <cellStyle name="Comma 2 4 2 2 3" xfId="40266" xr:uid="{00000000-0005-0000-0000-0000ED0A0000}"/>
    <cellStyle name="Comma 2 4 2 3" xfId="1936" xr:uid="{00000000-0005-0000-0000-0000EE0A0000}"/>
    <cellStyle name="Comma 2 4 2 4" xfId="1937" xr:uid="{00000000-0005-0000-0000-0000EF0A0000}"/>
    <cellStyle name="Comma 2 4 2 4 2" xfId="6750" xr:uid="{00000000-0005-0000-0000-0000F00A0000}"/>
    <cellStyle name="Comma 2 4 3" xfId="1938" xr:uid="{00000000-0005-0000-0000-0000F10A0000}"/>
    <cellStyle name="Comma 2 4 3 2" xfId="1939" xr:uid="{00000000-0005-0000-0000-0000F20A0000}"/>
    <cellStyle name="Comma 2 4 3 2 2" xfId="40267" xr:uid="{00000000-0005-0000-0000-0000F30A0000}"/>
    <cellStyle name="Comma 2 4 3 2 3" xfId="40268" xr:uid="{00000000-0005-0000-0000-0000F40A0000}"/>
    <cellStyle name="Comma 2 4 3 3" xfId="8700" xr:uid="{00000000-0005-0000-0000-0000F50A0000}"/>
    <cellStyle name="Comma 2 4 4" xfId="1940" xr:uid="{00000000-0005-0000-0000-0000F60A0000}"/>
    <cellStyle name="Comma 2 4 4 2" xfId="1941" xr:uid="{00000000-0005-0000-0000-0000F70A0000}"/>
    <cellStyle name="Comma 2 4 4 2 2" xfId="1942" xr:uid="{00000000-0005-0000-0000-0000F80A0000}"/>
    <cellStyle name="Comma 2 4 4 2 3" xfId="40269" xr:uid="{00000000-0005-0000-0000-0000F90A0000}"/>
    <cellStyle name="Comma 2 4 4 3" xfId="1943" xr:uid="{00000000-0005-0000-0000-0000FA0A0000}"/>
    <cellStyle name="Comma 2 4 4 3 2" xfId="1944" xr:uid="{00000000-0005-0000-0000-0000FB0A0000}"/>
    <cellStyle name="Comma 2 4 4 3 3" xfId="40270" xr:uid="{00000000-0005-0000-0000-0000FC0A0000}"/>
    <cellStyle name="Comma 2 4 4 4" xfId="40271" xr:uid="{00000000-0005-0000-0000-0000FD0A0000}"/>
    <cellStyle name="Comma 2 4 4 4 2" xfId="40272" xr:uid="{00000000-0005-0000-0000-0000FE0A0000}"/>
    <cellStyle name="Comma 2 4 4 4 3" xfId="40273" xr:uid="{00000000-0005-0000-0000-0000FF0A0000}"/>
    <cellStyle name="Comma 2 4 4 5" xfId="40274" xr:uid="{00000000-0005-0000-0000-0000000B0000}"/>
    <cellStyle name="Comma 2 4 4 6" xfId="40275" xr:uid="{00000000-0005-0000-0000-0000010B0000}"/>
    <cellStyle name="Comma 2 4 5" xfId="1945" xr:uid="{00000000-0005-0000-0000-0000020B0000}"/>
    <cellStyle name="Comma 2 4 5 2" xfId="1946" xr:uid="{00000000-0005-0000-0000-0000030B0000}"/>
    <cellStyle name="Comma 2 4 5 3" xfId="40276" xr:uid="{00000000-0005-0000-0000-0000040B0000}"/>
    <cellStyle name="Comma 2 4 6" xfId="1947" xr:uid="{00000000-0005-0000-0000-0000050B0000}"/>
    <cellStyle name="Comma 2 4 6 2" xfId="40277" xr:uid="{00000000-0005-0000-0000-0000060B0000}"/>
    <cellStyle name="Comma 2 4 7" xfId="1948" xr:uid="{00000000-0005-0000-0000-0000070B0000}"/>
    <cellStyle name="Comma 2 4 8" xfId="1949" xr:uid="{00000000-0005-0000-0000-0000080B0000}"/>
    <cellStyle name="Comma 2 4 8 2" xfId="40278" xr:uid="{00000000-0005-0000-0000-0000090B0000}"/>
    <cellStyle name="Comma 2 5" xfId="1950" xr:uid="{00000000-0005-0000-0000-00000A0B0000}"/>
    <cellStyle name="Comma 2 5 2" xfId="1951" xr:uid="{00000000-0005-0000-0000-00000B0B0000}"/>
    <cellStyle name="Comma 2 5 2 2" xfId="1952" xr:uid="{00000000-0005-0000-0000-00000C0B0000}"/>
    <cellStyle name="Comma 2 5 2 3" xfId="40279" xr:uid="{00000000-0005-0000-0000-00000D0B0000}"/>
    <cellStyle name="Comma 2 5 3" xfId="1953" xr:uid="{00000000-0005-0000-0000-00000E0B0000}"/>
    <cellStyle name="Comma 2 5 3 2" xfId="1954" xr:uid="{00000000-0005-0000-0000-00000F0B0000}"/>
    <cellStyle name="Comma 2 5 3 3" xfId="40280" xr:uid="{00000000-0005-0000-0000-0000100B0000}"/>
    <cellStyle name="Comma 2 5 4" xfId="1955" xr:uid="{00000000-0005-0000-0000-0000110B0000}"/>
    <cellStyle name="Comma 2 5 4 2" xfId="1956" xr:uid="{00000000-0005-0000-0000-0000120B0000}"/>
    <cellStyle name="Comma 2 5 4 2 2" xfId="40281" xr:uid="{00000000-0005-0000-0000-0000130B0000}"/>
    <cellStyle name="Comma 2 5 4 2 3" xfId="40282" xr:uid="{00000000-0005-0000-0000-0000140B0000}"/>
    <cellStyle name="Comma 2 5 4 3" xfId="40283" xr:uid="{00000000-0005-0000-0000-0000150B0000}"/>
    <cellStyle name="Comma 2 5 4 4" xfId="40284" xr:uid="{00000000-0005-0000-0000-0000160B0000}"/>
    <cellStyle name="Comma 2 5 5" xfId="1957" xr:uid="{00000000-0005-0000-0000-0000170B0000}"/>
    <cellStyle name="Comma 2 5 5 2" xfId="40285" xr:uid="{00000000-0005-0000-0000-0000180B0000}"/>
    <cellStyle name="Comma 2 5 6" xfId="1958" xr:uid="{00000000-0005-0000-0000-0000190B0000}"/>
    <cellStyle name="Comma 2 5 7" xfId="1959" xr:uid="{00000000-0005-0000-0000-00001A0B0000}"/>
    <cellStyle name="Comma 2 5 7 2" xfId="40286" xr:uid="{00000000-0005-0000-0000-00001B0B0000}"/>
    <cellStyle name="Comma 2 6" xfId="1960" xr:uid="{00000000-0005-0000-0000-00001C0B0000}"/>
    <cellStyle name="Comma 2 6 2" xfId="1961" xr:uid="{00000000-0005-0000-0000-00001D0B0000}"/>
    <cellStyle name="Comma 2 6 2 2" xfId="1962" xr:uid="{00000000-0005-0000-0000-00001E0B0000}"/>
    <cellStyle name="Comma 2 6 2 2 2" xfId="40287" xr:uid="{00000000-0005-0000-0000-00001F0B0000}"/>
    <cellStyle name="Comma 2 6 2 2 3" xfId="40288" xr:uid="{00000000-0005-0000-0000-0000200B0000}"/>
    <cellStyle name="Comma 2 6 2 3" xfId="40289" xr:uid="{00000000-0005-0000-0000-0000210B0000}"/>
    <cellStyle name="Comma 2 6 2 4" xfId="40290" xr:uid="{00000000-0005-0000-0000-0000220B0000}"/>
    <cellStyle name="Comma 2 6 3" xfId="1963" xr:uid="{00000000-0005-0000-0000-0000230B0000}"/>
    <cellStyle name="Comma 2 6 3 2" xfId="40291" xr:uid="{00000000-0005-0000-0000-0000240B0000}"/>
    <cellStyle name="Comma 2 6 4" xfId="1964" xr:uid="{00000000-0005-0000-0000-0000250B0000}"/>
    <cellStyle name="Comma 2 6 5" xfId="1965" xr:uid="{00000000-0005-0000-0000-0000260B0000}"/>
    <cellStyle name="Comma 2 6 5 2" xfId="40292" xr:uid="{00000000-0005-0000-0000-0000270B0000}"/>
    <cellStyle name="Comma 2 7" xfId="1966" xr:uid="{00000000-0005-0000-0000-0000280B0000}"/>
    <cellStyle name="Comma 2 7 2" xfId="1967" xr:uid="{00000000-0005-0000-0000-0000290B0000}"/>
    <cellStyle name="Comma 2 7 2 2" xfId="1968" xr:uid="{00000000-0005-0000-0000-00002A0B0000}"/>
    <cellStyle name="Comma 2 7 2 2 2" xfId="40293" xr:uid="{00000000-0005-0000-0000-00002B0B0000}"/>
    <cellStyle name="Comma 2 7 2 2 3" xfId="40294" xr:uid="{00000000-0005-0000-0000-00002C0B0000}"/>
    <cellStyle name="Comma 2 7 2 3" xfId="40295" xr:uid="{00000000-0005-0000-0000-00002D0B0000}"/>
    <cellStyle name="Comma 2 7 2 4" xfId="40296" xr:uid="{00000000-0005-0000-0000-00002E0B0000}"/>
    <cellStyle name="Comma 2 7 3" xfId="1969" xr:uid="{00000000-0005-0000-0000-00002F0B0000}"/>
    <cellStyle name="Comma 2 7 3 2" xfId="40297" xr:uid="{00000000-0005-0000-0000-0000300B0000}"/>
    <cellStyle name="Comma 2 7 4" xfId="1970" xr:uid="{00000000-0005-0000-0000-0000310B0000}"/>
    <cellStyle name="Comma 2 7 5" xfId="1971" xr:uid="{00000000-0005-0000-0000-0000320B0000}"/>
    <cellStyle name="Comma 2 7 5 2" xfId="40298" xr:uid="{00000000-0005-0000-0000-0000330B0000}"/>
    <cellStyle name="Comma 2 8" xfId="1972" xr:uid="{00000000-0005-0000-0000-0000340B0000}"/>
    <cellStyle name="Comma 2 8 2" xfId="1973" xr:uid="{00000000-0005-0000-0000-0000350B0000}"/>
    <cellStyle name="Comma 2 8 2 2" xfId="1974" xr:uid="{00000000-0005-0000-0000-0000360B0000}"/>
    <cellStyle name="Comma 2 8 2 3" xfId="40299" xr:uid="{00000000-0005-0000-0000-0000370B0000}"/>
    <cellStyle name="Comma 2 8 3" xfId="1975" xr:uid="{00000000-0005-0000-0000-0000380B0000}"/>
    <cellStyle name="Comma 2 8 3 2" xfId="1976" xr:uid="{00000000-0005-0000-0000-0000390B0000}"/>
    <cellStyle name="Comma 2 8 3 3" xfId="40300" xr:uid="{00000000-0005-0000-0000-00003A0B0000}"/>
    <cellStyle name="Comma 2 8 4" xfId="1977" xr:uid="{00000000-0005-0000-0000-00003B0B0000}"/>
    <cellStyle name="Comma 2 8 4 2" xfId="6790" xr:uid="{00000000-0005-0000-0000-00003C0B0000}"/>
    <cellStyle name="Comma 2 8 4 3" xfId="40301" xr:uid="{00000000-0005-0000-0000-00003D0B0000}"/>
    <cellStyle name="Comma 2 8 5" xfId="1978" xr:uid="{00000000-0005-0000-0000-00003E0B0000}"/>
    <cellStyle name="Comma 2 8 6" xfId="40302" xr:uid="{00000000-0005-0000-0000-00003F0B0000}"/>
    <cellStyle name="Comma 2 8 7" xfId="40303" xr:uid="{00000000-0005-0000-0000-0000400B0000}"/>
    <cellStyle name="Comma 2 9" xfId="1979" xr:uid="{00000000-0005-0000-0000-0000410B0000}"/>
    <cellStyle name="Comma 2 9 2" xfId="1980" xr:uid="{00000000-0005-0000-0000-0000420B0000}"/>
    <cellStyle name="Comma 2 9 2 2" xfId="40304" xr:uid="{00000000-0005-0000-0000-0000430B0000}"/>
    <cellStyle name="Comma 2 9 3" xfId="1981" xr:uid="{00000000-0005-0000-0000-0000440B0000}"/>
    <cellStyle name="Comma 2 9 4" xfId="1982" xr:uid="{00000000-0005-0000-0000-0000450B0000}"/>
    <cellStyle name="Comma 2 9 4 2" xfId="40305" xr:uid="{00000000-0005-0000-0000-0000460B0000}"/>
    <cellStyle name="Comma 2_PrimaryEnergyPrices_TIMES" xfId="1983" xr:uid="{00000000-0005-0000-0000-0000470B0000}"/>
    <cellStyle name="Comma 20" xfId="40306" xr:uid="{00000000-0005-0000-0000-0000480B0000}"/>
    <cellStyle name="Comma 20 2" xfId="40307" xr:uid="{00000000-0005-0000-0000-0000490B0000}"/>
    <cellStyle name="Comma 21" xfId="40308" xr:uid="{00000000-0005-0000-0000-00004A0B0000}"/>
    <cellStyle name="Comma 21 2" xfId="40309" xr:uid="{00000000-0005-0000-0000-00004B0B0000}"/>
    <cellStyle name="Comma 22" xfId="40310" xr:uid="{00000000-0005-0000-0000-00004C0B0000}"/>
    <cellStyle name="Comma 22 2" xfId="40311" xr:uid="{00000000-0005-0000-0000-00004D0B0000}"/>
    <cellStyle name="Comma 23" xfId="40312" xr:uid="{00000000-0005-0000-0000-00004E0B0000}"/>
    <cellStyle name="Comma 23 2" xfId="40313" xr:uid="{00000000-0005-0000-0000-00004F0B0000}"/>
    <cellStyle name="Comma 24" xfId="40314" xr:uid="{00000000-0005-0000-0000-0000500B0000}"/>
    <cellStyle name="Comma 24 2" xfId="40315" xr:uid="{00000000-0005-0000-0000-0000510B0000}"/>
    <cellStyle name="Comma 25" xfId="40316" xr:uid="{00000000-0005-0000-0000-0000520B0000}"/>
    <cellStyle name="Comma 25 2" xfId="40317" xr:uid="{00000000-0005-0000-0000-0000530B0000}"/>
    <cellStyle name="Comma 26" xfId="40318" xr:uid="{00000000-0005-0000-0000-0000540B0000}"/>
    <cellStyle name="Comma 26 2" xfId="40319" xr:uid="{00000000-0005-0000-0000-0000550B0000}"/>
    <cellStyle name="Comma 27" xfId="40320" xr:uid="{00000000-0005-0000-0000-0000560B0000}"/>
    <cellStyle name="Comma 28" xfId="40321" xr:uid="{00000000-0005-0000-0000-0000570B0000}"/>
    <cellStyle name="Comma 29" xfId="40322" xr:uid="{00000000-0005-0000-0000-0000580B0000}"/>
    <cellStyle name="Comma 3" xfId="1984" xr:uid="{00000000-0005-0000-0000-0000590B0000}"/>
    <cellStyle name="Comma 3 10" xfId="1985" xr:uid="{00000000-0005-0000-0000-00005A0B0000}"/>
    <cellStyle name="Comma 3 10 2" xfId="6798" xr:uid="{00000000-0005-0000-0000-00005B0B0000}"/>
    <cellStyle name="Comma 3 10 2 2" xfId="40325" xr:uid="{00000000-0005-0000-0000-00005C0B0000}"/>
    <cellStyle name="Comma 3 10 2 3" xfId="40324" xr:uid="{00000000-0005-0000-0000-00005D0B0000}"/>
    <cellStyle name="Comma 3 10 3" xfId="40326" xr:uid="{00000000-0005-0000-0000-00005E0B0000}"/>
    <cellStyle name="Comma 3 10 4" xfId="40323" xr:uid="{00000000-0005-0000-0000-00005F0B0000}"/>
    <cellStyle name="Comma 3 11" xfId="9648" xr:uid="{00000000-0005-0000-0000-0000600B0000}"/>
    <cellStyle name="Comma 3 11 2" xfId="40328" xr:uid="{00000000-0005-0000-0000-0000610B0000}"/>
    <cellStyle name="Comma 3 11 3" xfId="40329" xr:uid="{00000000-0005-0000-0000-0000620B0000}"/>
    <cellStyle name="Comma 3 11 4" xfId="40327" xr:uid="{00000000-0005-0000-0000-0000630B0000}"/>
    <cellStyle name="Comma 3 12" xfId="40330" xr:uid="{00000000-0005-0000-0000-0000640B0000}"/>
    <cellStyle name="Comma 3 13" xfId="40331" xr:uid="{00000000-0005-0000-0000-0000650B0000}"/>
    <cellStyle name="Comma 3 13 2" xfId="40332" xr:uid="{00000000-0005-0000-0000-0000660B0000}"/>
    <cellStyle name="Comma 3 13 3" xfId="40333" xr:uid="{00000000-0005-0000-0000-0000670B0000}"/>
    <cellStyle name="Comma 3 14" xfId="55132" xr:uid="{00000000-0005-0000-0000-0000680B0000}"/>
    <cellStyle name="Comma 3 2" xfId="1986" xr:uid="{00000000-0005-0000-0000-0000690B0000}"/>
    <cellStyle name="Comma 3 2 2" xfId="1987" xr:uid="{00000000-0005-0000-0000-00006A0B0000}"/>
    <cellStyle name="Comma 3 2 2 2" xfId="40334" xr:uid="{00000000-0005-0000-0000-00006B0B0000}"/>
    <cellStyle name="Comma 3 2 2 3" xfId="40335" xr:uid="{00000000-0005-0000-0000-00006C0B0000}"/>
    <cellStyle name="Comma 3 2 3" xfId="1988" xr:uid="{00000000-0005-0000-0000-00006D0B0000}"/>
    <cellStyle name="Comma 3 2 3 2" xfId="6801" xr:uid="{00000000-0005-0000-0000-00006E0B0000}"/>
    <cellStyle name="Comma 3 2 3 3" xfId="40336" xr:uid="{00000000-0005-0000-0000-00006F0B0000}"/>
    <cellStyle name="Comma 3 2 4" xfId="9649" xr:uid="{00000000-0005-0000-0000-0000700B0000}"/>
    <cellStyle name="Comma 3 2 4 2" xfId="40337" xr:uid="{00000000-0005-0000-0000-0000710B0000}"/>
    <cellStyle name="Comma 3 2 5" xfId="40338" xr:uid="{00000000-0005-0000-0000-0000720B0000}"/>
    <cellStyle name="Comma 3 2 5 2" xfId="40339" xr:uid="{00000000-0005-0000-0000-0000730B0000}"/>
    <cellStyle name="Comma 3 2 5 3" xfId="40340" xr:uid="{00000000-0005-0000-0000-0000740B0000}"/>
    <cellStyle name="Comma 3 2 6" xfId="55133" xr:uid="{00000000-0005-0000-0000-0000750B0000}"/>
    <cellStyle name="Comma 3 3" xfId="1989" xr:uid="{00000000-0005-0000-0000-0000760B0000}"/>
    <cellStyle name="Comma 3 3 2" xfId="1990" xr:uid="{00000000-0005-0000-0000-0000770B0000}"/>
    <cellStyle name="Comma 3 3 2 2" xfId="1991" xr:uid="{00000000-0005-0000-0000-0000780B0000}"/>
    <cellStyle name="Comma 3 3 2 2 2" xfId="40342" xr:uid="{00000000-0005-0000-0000-0000790B0000}"/>
    <cellStyle name="Comma 3 3 2 3" xfId="1992" xr:uid="{00000000-0005-0000-0000-00007A0B0000}"/>
    <cellStyle name="Comma 3 3 2 3 2" xfId="6805" xr:uid="{00000000-0005-0000-0000-00007B0B0000}"/>
    <cellStyle name="Comma 3 3 2 3 3" xfId="40343" xr:uid="{00000000-0005-0000-0000-00007C0B0000}"/>
    <cellStyle name="Comma 3 3 2 4" xfId="40341" xr:uid="{00000000-0005-0000-0000-00007D0B0000}"/>
    <cellStyle name="Comma 3 3 3" xfId="1993" xr:uid="{00000000-0005-0000-0000-00007E0B0000}"/>
    <cellStyle name="Comma 3 3 3 2" xfId="40344" xr:uid="{00000000-0005-0000-0000-00007F0B0000}"/>
    <cellStyle name="Comma 3 3 3 2 2" xfId="40345" xr:uid="{00000000-0005-0000-0000-0000800B0000}"/>
    <cellStyle name="Comma 3 3 3 2 2 2" xfId="40346" xr:uid="{00000000-0005-0000-0000-0000810B0000}"/>
    <cellStyle name="Comma 3 3 3 2 3" xfId="40347" xr:uid="{00000000-0005-0000-0000-0000820B0000}"/>
    <cellStyle name="Comma 3 3 3 3" xfId="40348" xr:uid="{00000000-0005-0000-0000-0000830B0000}"/>
    <cellStyle name="Comma 3 3 3 3 2" xfId="40349" xr:uid="{00000000-0005-0000-0000-0000840B0000}"/>
    <cellStyle name="Comma 3 3 3 3 2 2" xfId="40350" xr:uid="{00000000-0005-0000-0000-0000850B0000}"/>
    <cellStyle name="Comma 3 3 3 3 3" xfId="40351" xr:uid="{00000000-0005-0000-0000-0000860B0000}"/>
    <cellStyle name="Comma 3 3 3 4" xfId="40352" xr:uid="{00000000-0005-0000-0000-0000870B0000}"/>
    <cellStyle name="Comma 3 3 3 4 2" xfId="40353" xr:uid="{00000000-0005-0000-0000-0000880B0000}"/>
    <cellStyle name="Comma 3 3 3 5" xfId="40354" xr:uid="{00000000-0005-0000-0000-0000890B0000}"/>
    <cellStyle name="Comma 3 3 3 6" xfId="40355" xr:uid="{00000000-0005-0000-0000-00008A0B0000}"/>
    <cellStyle name="Comma 3 3 3 7" xfId="40356" xr:uid="{00000000-0005-0000-0000-00008B0B0000}"/>
    <cellStyle name="Comma 3 3 4" xfId="1994" xr:uid="{00000000-0005-0000-0000-00008C0B0000}"/>
    <cellStyle name="Comma 3 3 4 2" xfId="6807" xr:uid="{00000000-0005-0000-0000-00008D0B0000}"/>
    <cellStyle name="Comma 3 3 4 2 2" xfId="40357" xr:uid="{00000000-0005-0000-0000-00008E0B0000}"/>
    <cellStyle name="Comma 3 3 4 2 2 2" xfId="40358" xr:uid="{00000000-0005-0000-0000-00008F0B0000}"/>
    <cellStyle name="Comma 3 3 4 2 3" xfId="40359" xr:uid="{00000000-0005-0000-0000-0000900B0000}"/>
    <cellStyle name="Comma 3 3 4 3" xfId="40360" xr:uid="{00000000-0005-0000-0000-0000910B0000}"/>
    <cellStyle name="Comma 3 3 4 3 2" xfId="40361" xr:uid="{00000000-0005-0000-0000-0000920B0000}"/>
    <cellStyle name="Comma 3 3 4 4" xfId="40362" xr:uid="{00000000-0005-0000-0000-0000930B0000}"/>
    <cellStyle name="Comma 3 3 4 5" xfId="40363" xr:uid="{00000000-0005-0000-0000-0000940B0000}"/>
    <cellStyle name="Comma 3 3 4 6" xfId="40364" xr:uid="{00000000-0005-0000-0000-0000950B0000}"/>
    <cellStyle name="Comma 3 3 5" xfId="1995" xr:uid="{00000000-0005-0000-0000-0000960B0000}"/>
    <cellStyle name="Comma 3 3 6" xfId="40365" xr:uid="{00000000-0005-0000-0000-0000970B0000}"/>
    <cellStyle name="Comma 3 3 6 2" xfId="40366" xr:uid="{00000000-0005-0000-0000-0000980B0000}"/>
    <cellStyle name="Comma 3 3 7" xfId="40367" xr:uid="{00000000-0005-0000-0000-0000990B0000}"/>
    <cellStyle name="Comma 3 3 8" xfId="40368" xr:uid="{00000000-0005-0000-0000-00009A0B0000}"/>
    <cellStyle name="Comma 3 3 9" xfId="55134" xr:uid="{00000000-0005-0000-0000-00009B0B0000}"/>
    <cellStyle name="Comma 3 4" xfId="1996" xr:uid="{00000000-0005-0000-0000-00009C0B0000}"/>
    <cellStyle name="Comma 3 4 2" xfId="1997" xr:uid="{00000000-0005-0000-0000-00009D0B0000}"/>
    <cellStyle name="Comma 3 4 2 2" xfId="1998" xr:uid="{00000000-0005-0000-0000-00009E0B0000}"/>
    <cellStyle name="Comma 3 4 2 2 2" xfId="40370" xr:uid="{00000000-0005-0000-0000-00009F0B0000}"/>
    <cellStyle name="Comma 3 4 2 3" xfId="40371" xr:uid="{00000000-0005-0000-0000-0000A00B0000}"/>
    <cellStyle name="Comma 3 4 2 4" xfId="40369" xr:uid="{00000000-0005-0000-0000-0000A10B0000}"/>
    <cellStyle name="Comma 3 4 3" xfId="1999" xr:uid="{00000000-0005-0000-0000-0000A20B0000}"/>
    <cellStyle name="Comma 3 4 3 2" xfId="6812" xr:uid="{00000000-0005-0000-0000-0000A30B0000}"/>
    <cellStyle name="Comma 3 4 3 3" xfId="40372" xr:uid="{00000000-0005-0000-0000-0000A40B0000}"/>
    <cellStyle name="Comma 3 4 4" xfId="2000" xr:uid="{00000000-0005-0000-0000-0000A50B0000}"/>
    <cellStyle name="Comma 3 4 5" xfId="55135" xr:uid="{00000000-0005-0000-0000-0000A60B0000}"/>
    <cellStyle name="Comma 3 5" xfId="2001" xr:uid="{00000000-0005-0000-0000-0000A70B0000}"/>
    <cellStyle name="Comma 3 5 2" xfId="2002" xr:uid="{00000000-0005-0000-0000-0000A80B0000}"/>
    <cellStyle name="Comma 3 5 2 2" xfId="2003" xr:uid="{00000000-0005-0000-0000-0000A90B0000}"/>
    <cellStyle name="Comma 3 5 2 3" xfId="40373" xr:uid="{00000000-0005-0000-0000-0000AA0B0000}"/>
    <cellStyle name="Comma 3 5 3" xfId="2004" xr:uid="{00000000-0005-0000-0000-0000AB0B0000}"/>
    <cellStyle name="Comma 3 5 3 2" xfId="40374" xr:uid="{00000000-0005-0000-0000-0000AC0B0000}"/>
    <cellStyle name="Comma 3 5 4" xfId="2005" xr:uid="{00000000-0005-0000-0000-0000AD0B0000}"/>
    <cellStyle name="Comma 3 6" xfId="2006" xr:uid="{00000000-0005-0000-0000-0000AE0B0000}"/>
    <cellStyle name="Comma 3 6 2" xfId="40375" xr:uid="{00000000-0005-0000-0000-0000AF0B0000}"/>
    <cellStyle name="Comma 3 6 3" xfId="40376" xr:uid="{00000000-0005-0000-0000-0000B00B0000}"/>
    <cellStyle name="Comma 3 6 4" xfId="55136" xr:uid="{00000000-0005-0000-0000-0000B10B0000}"/>
    <cellStyle name="Comma 3 7" xfId="2007" xr:uid="{00000000-0005-0000-0000-0000B20B0000}"/>
    <cellStyle name="Comma 3 7 2" xfId="40377" xr:uid="{00000000-0005-0000-0000-0000B30B0000}"/>
    <cellStyle name="Comma 3 7 3" xfId="40378" xr:uid="{00000000-0005-0000-0000-0000B40B0000}"/>
    <cellStyle name="Comma 3 7 4" xfId="55137" xr:uid="{00000000-0005-0000-0000-0000B50B0000}"/>
    <cellStyle name="Comma 3 8" xfId="2008" xr:uid="{00000000-0005-0000-0000-0000B60B0000}"/>
    <cellStyle name="Comma 3 8 2" xfId="40379" xr:uid="{00000000-0005-0000-0000-0000B70B0000}"/>
    <cellStyle name="Comma 3 8 3" xfId="40380" xr:uid="{00000000-0005-0000-0000-0000B80B0000}"/>
    <cellStyle name="Comma 3 8 4" xfId="55138" xr:uid="{00000000-0005-0000-0000-0000B90B0000}"/>
    <cellStyle name="Comma 3 9" xfId="2009" xr:uid="{00000000-0005-0000-0000-0000BA0B0000}"/>
    <cellStyle name="Comma 3 9 2" xfId="40382" xr:uid="{00000000-0005-0000-0000-0000BB0B0000}"/>
    <cellStyle name="Comma 3 9 3" xfId="40383" xr:uid="{00000000-0005-0000-0000-0000BC0B0000}"/>
    <cellStyle name="Comma 3 9 4" xfId="40381" xr:uid="{00000000-0005-0000-0000-0000BD0B0000}"/>
    <cellStyle name="Comma 4" xfId="2010" xr:uid="{00000000-0005-0000-0000-0000BE0B0000}"/>
    <cellStyle name="Comma 4 10" xfId="9650" xr:uid="{00000000-0005-0000-0000-0000BF0B0000}"/>
    <cellStyle name="Comma 4 10 2" xfId="40384" xr:uid="{00000000-0005-0000-0000-0000C00B0000}"/>
    <cellStyle name="Comma 4 11" xfId="8699" xr:uid="{00000000-0005-0000-0000-0000C10B0000}"/>
    <cellStyle name="Comma 4 11 2" xfId="40385" xr:uid="{00000000-0005-0000-0000-0000C20B0000}"/>
    <cellStyle name="Comma 4 12" xfId="40386" xr:uid="{00000000-0005-0000-0000-0000C30B0000}"/>
    <cellStyle name="Comma 4 13" xfId="55139" xr:uid="{00000000-0005-0000-0000-0000C40B0000}"/>
    <cellStyle name="Comma 4 2" xfId="2011" xr:uid="{00000000-0005-0000-0000-0000C50B0000}"/>
    <cellStyle name="Comma 4 2 2" xfId="40387" xr:uid="{00000000-0005-0000-0000-0000C60B0000}"/>
    <cellStyle name="Comma 4 2 2 2" xfId="40388" xr:uid="{00000000-0005-0000-0000-0000C70B0000}"/>
    <cellStyle name="Comma 4 2 2 3" xfId="40389" xr:uid="{00000000-0005-0000-0000-0000C80B0000}"/>
    <cellStyle name="Comma 4 2 3" xfId="40390" xr:uid="{00000000-0005-0000-0000-0000C90B0000}"/>
    <cellStyle name="Comma 4 2 4" xfId="40391" xr:uid="{00000000-0005-0000-0000-0000CA0B0000}"/>
    <cellStyle name="Comma 4 2 5" xfId="55140" xr:uid="{00000000-0005-0000-0000-0000CB0B0000}"/>
    <cellStyle name="Comma 4 3" xfId="2012" xr:uid="{00000000-0005-0000-0000-0000CC0B0000}"/>
    <cellStyle name="Comma 4 3 2" xfId="40392" xr:uid="{00000000-0005-0000-0000-0000CD0B0000}"/>
    <cellStyle name="Comma 4 3 3" xfId="40393" xr:uid="{00000000-0005-0000-0000-0000CE0B0000}"/>
    <cellStyle name="Comma 4 3 4" xfId="55141" xr:uid="{00000000-0005-0000-0000-0000CF0B0000}"/>
    <cellStyle name="Comma 4 4" xfId="2013" xr:uid="{00000000-0005-0000-0000-0000D00B0000}"/>
    <cellStyle name="Comma 4 4 2" xfId="40394" xr:uid="{00000000-0005-0000-0000-0000D10B0000}"/>
    <cellStyle name="Comma 4 4 3" xfId="40395" xr:uid="{00000000-0005-0000-0000-0000D20B0000}"/>
    <cellStyle name="Comma 4 4 4" xfId="55142" xr:uid="{00000000-0005-0000-0000-0000D30B0000}"/>
    <cellStyle name="Comma 4 5" xfId="2014" xr:uid="{00000000-0005-0000-0000-0000D40B0000}"/>
    <cellStyle name="Comma 4 5 2" xfId="40396" xr:uid="{00000000-0005-0000-0000-0000D50B0000}"/>
    <cellStyle name="Comma 4 5 3" xfId="40397" xr:uid="{00000000-0005-0000-0000-0000D60B0000}"/>
    <cellStyle name="Comma 4 5 4" xfId="55143" xr:uid="{00000000-0005-0000-0000-0000D70B0000}"/>
    <cellStyle name="Comma 4 6" xfId="2015" xr:uid="{00000000-0005-0000-0000-0000D80B0000}"/>
    <cellStyle name="Comma 4 6 2" xfId="40398" xr:uid="{00000000-0005-0000-0000-0000D90B0000}"/>
    <cellStyle name="Comma 4 6 3" xfId="40399" xr:uid="{00000000-0005-0000-0000-0000DA0B0000}"/>
    <cellStyle name="Comma 4 6 4" xfId="55144" xr:uid="{00000000-0005-0000-0000-0000DB0B0000}"/>
    <cellStyle name="Comma 4 7" xfId="2016" xr:uid="{00000000-0005-0000-0000-0000DC0B0000}"/>
    <cellStyle name="Comma 4 7 2" xfId="40400" xr:uid="{00000000-0005-0000-0000-0000DD0B0000}"/>
    <cellStyle name="Comma 4 7 3" xfId="40401" xr:uid="{00000000-0005-0000-0000-0000DE0B0000}"/>
    <cellStyle name="Comma 4 7 4" xfId="55145" xr:uid="{00000000-0005-0000-0000-0000DF0B0000}"/>
    <cellStyle name="Comma 4 8" xfId="2017" xr:uid="{00000000-0005-0000-0000-0000E00B0000}"/>
    <cellStyle name="Comma 4 8 2" xfId="40402" xr:uid="{00000000-0005-0000-0000-0000E10B0000}"/>
    <cellStyle name="Comma 4 8 3" xfId="40403" xr:uid="{00000000-0005-0000-0000-0000E20B0000}"/>
    <cellStyle name="Comma 4 8 4" xfId="55146" xr:uid="{00000000-0005-0000-0000-0000E30B0000}"/>
    <cellStyle name="Comma 4 9" xfId="4806" xr:uid="{00000000-0005-0000-0000-0000E40B0000}"/>
    <cellStyle name="Comma 4 9 2" xfId="9592" xr:uid="{00000000-0005-0000-0000-0000E50B0000}"/>
    <cellStyle name="Comma 4 9 3" xfId="40404" xr:uid="{00000000-0005-0000-0000-0000E60B0000}"/>
    <cellStyle name="Comma 5" xfId="2018" xr:uid="{00000000-0005-0000-0000-0000E70B0000}"/>
    <cellStyle name="Comma 5 10" xfId="8698" xr:uid="{00000000-0005-0000-0000-0000E80B0000}"/>
    <cellStyle name="Comma 5 11" xfId="55147" xr:uid="{00000000-0005-0000-0000-0000E90B0000}"/>
    <cellStyle name="Comma 5 2" xfId="2019" xr:uid="{00000000-0005-0000-0000-0000EA0B0000}"/>
    <cellStyle name="Comma 5 2 2" xfId="2020" xr:uid="{00000000-0005-0000-0000-0000EB0B0000}"/>
    <cellStyle name="Comma 5 2 3" xfId="40405" xr:uid="{00000000-0005-0000-0000-0000EC0B0000}"/>
    <cellStyle name="Comma 5 2 4" xfId="55148" xr:uid="{00000000-0005-0000-0000-0000ED0B0000}"/>
    <cellStyle name="Comma 5 3" xfId="2021" xr:uid="{00000000-0005-0000-0000-0000EE0B0000}"/>
    <cellStyle name="Comma 5 3 2" xfId="2022" xr:uid="{00000000-0005-0000-0000-0000EF0B0000}"/>
    <cellStyle name="Comma 5 3 2 2" xfId="2023" xr:uid="{00000000-0005-0000-0000-0000F00B0000}"/>
    <cellStyle name="Comma 5 3 2 3" xfId="40406" xr:uid="{00000000-0005-0000-0000-0000F10B0000}"/>
    <cellStyle name="Comma 5 3 3" xfId="2024" xr:uid="{00000000-0005-0000-0000-0000F20B0000}"/>
    <cellStyle name="Comma 5 3 4" xfId="40407" xr:uid="{00000000-0005-0000-0000-0000F30B0000}"/>
    <cellStyle name="Comma 5 3 5" xfId="55149" xr:uid="{00000000-0005-0000-0000-0000F40B0000}"/>
    <cellStyle name="Comma 5 4" xfId="2025" xr:uid="{00000000-0005-0000-0000-0000F50B0000}"/>
    <cellStyle name="Comma 5 4 2" xfId="40408" xr:uid="{00000000-0005-0000-0000-0000F60B0000}"/>
    <cellStyle name="Comma 5 4 3" xfId="40409" xr:uid="{00000000-0005-0000-0000-0000F70B0000}"/>
    <cellStyle name="Comma 5 4 4" xfId="55150" xr:uid="{00000000-0005-0000-0000-0000F80B0000}"/>
    <cellStyle name="Comma 5 5" xfId="2026" xr:uid="{00000000-0005-0000-0000-0000F90B0000}"/>
    <cellStyle name="Comma 5 5 2" xfId="40410" xr:uid="{00000000-0005-0000-0000-0000FA0B0000}"/>
    <cellStyle name="Comma 5 5 3" xfId="40411" xr:uid="{00000000-0005-0000-0000-0000FB0B0000}"/>
    <cellStyle name="Comma 5 5 4" xfId="55151" xr:uid="{00000000-0005-0000-0000-0000FC0B0000}"/>
    <cellStyle name="Comma 5 6" xfId="2027" xr:uid="{00000000-0005-0000-0000-0000FD0B0000}"/>
    <cellStyle name="Comma 5 6 2" xfId="40412" xr:uid="{00000000-0005-0000-0000-0000FE0B0000}"/>
    <cellStyle name="Comma 5 6 3" xfId="40413" xr:uid="{00000000-0005-0000-0000-0000FF0B0000}"/>
    <cellStyle name="Comma 5 6 4" xfId="55152" xr:uid="{00000000-0005-0000-0000-0000000C0000}"/>
    <cellStyle name="Comma 5 7" xfId="2028" xr:uid="{00000000-0005-0000-0000-0000010C0000}"/>
    <cellStyle name="Comma 5 7 2" xfId="40414" xr:uid="{00000000-0005-0000-0000-0000020C0000}"/>
    <cellStyle name="Comma 5 7 3" xfId="40415" xr:uid="{00000000-0005-0000-0000-0000030C0000}"/>
    <cellStyle name="Comma 5 7 4" xfId="55153" xr:uid="{00000000-0005-0000-0000-0000040C0000}"/>
    <cellStyle name="Comma 5 8" xfId="2029" xr:uid="{00000000-0005-0000-0000-0000050C0000}"/>
    <cellStyle name="Comma 5 8 2" xfId="40416" xr:uid="{00000000-0005-0000-0000-0000060C0000}"/>
    <cellStyle name="Comma 5 8 3" xfId="40417" xr:uid="{00000000-0005-0000-0000-0000070C0000}"/>
    <cellStyle name="Comma 5 8 4" xfId="55154" xr:uid="{00000000-0005-0000-0000-0000080C0000}"/>
    <cellStyle name="Comma 5 9" xfId="9651" xr:uid="{00000000-0005-0000-0000-0000090C0000}"/>
    <cellStyle name="Comma 5 9 2" xfId="40418" xr:uid="{00000000-0005-0000-0000-00000A0C0000}"/>
    <cellStyle name="Comma 6" xfId="2030" xr:uid="{00000000-0005-0000-0000-00000B0C0000}"/>
    <cellStyle name="Comma 6 10" xfId="8697" xr:uid="{00000000-0005-0000-0000-00000C0C0000}"/>
    <cellStyle name="Comma 6 11" xfId="55155" xr:uid="{00000000-0005-0000-0000-00000D0C0000}"/>
    <cellStyle name="Comma 6 2" xfId="2031" xr:uid="{00000000-0005-0000-0000-00000E0C0000}"/>
    <cellStyle name="Comma 6 2 2" xfId="40419" xr:uid="{00000000-0005-0000-0000-00000F0C0000}"/>
    <cellStyle name="Comma 6 2 3" xfId="40420" xr:uid="{00000000-0005-0000-0000-0000100C0000}"/>
    <cellStyle name="Comma 6 2 4" xfId="55156" xr:uid="{00000000-0005-0000-0000-0000110C0000}"/>
    <cellStyle name="Comma 6 3" xfId="2032" xr:uid="{00000000-0005-0000-0000-0000120C0000}"/>
    <cellStyle name="Comma 6 3 2" xfId="40421" xr:uid="{00000000-0005-0000-0000-0000130C0000}"/>
    <cellStyle name="Comma 6 3 3" xfId="40422" xr:uid="{00000000-0005-0000-0000-0000140C0000}"/>
    <cellStyle name="Comma 6 3 4" xfId="55157" xr:uid="{00000000-0005-0000-0000-0000150C0000}"/>
    <cellStyle name="Comma 6 4" xfId="2033" xr:uid="{00000000-0005-0000-0000-0000160C0000}"/>
    <cellStyle name="Comma 6 4 2" xfId="40423" xr:uid="{00000000-0005-0000-0000-0000170C0000}"/>
    <cellStyle name="Comma 6 4 3" xfId="40424" xr:uid="{00000000-0005-0000-0000-0000180C0000}"/>
    <cellStyle name="Comma 6 4 4" xfId="55158" xr:uid="{00000000-0005-0000-0000-0000190C0000}"/>
    <cellStyle name="Comma 6 5" xfId="2034" xr:uid="{00000000-0005-0000-0000-00001A0C0000}"/>
    <cellStyle name="Comma 6 5 2" xfId="40425" xr:uid="{00000000-0005-0000-0000-00001B0C0000}"/>
    <cellStyle name="Comma 6 5 3" xfId="40426" xr:uid="{00000000-0005-0000-0000-00001C0C0000}"/>
    <cellStyle name="Comma 6 5 4" xfId="55159" xr:uid="{00000000-0005-0000-0000-00001D0C0000}"/>
    <cellStyle name="Comma 6 6" xfId="2035" xr:uid="{00000000-0005-0000-0000-00001E0C0000}"/>
    <cellStyle name="Comma 6 6 2" xfId="40427" xr:uid="{00000000-0005-0000-0000-00001F0C0000}"/>
    <cellStyle name="Comma 6 6 3" xfId="40428" xr:uid="{00000000-0005-0000-0000-0000200C0000}"/>
    <cellStyle name="Comma 6 6 4" xfId="55160" xr:uid="{00000000-0005-0000-0000-0000210C0000}"/>
    <cellStyle name="Comma 6 7" xfId="2036" xr:uid="{00000000-0005-0000-0000-0000220C0000}"/>
    <cellStyle name="Comma 6 7 2" xfId="40429" xr:uid="{00000000-0005-0000-0000-0000230C0000}"/>
    <cellStyle name="Comma 6 7 3" xfId="40430" xr:uid="{00000000-0005-0000-0000-0000240C0000}"/>
    <cellStyle name="Comma 6 7 4" xfId="55161" xr:uid="{00000000-0005-0000-0000-0000250C0000}"/>
    <cellStyle name="Comma 6 8" xfId="2037" xr:uid="{00000000-0005-0000-0000-0000260C0000}"/>
    <cellStyle name="Comma 6 8 2" xfId="40431" xr:uid="{00000000-0005-0000-0000-0000270C0000}"/>
    <cellStyle name="Comma 6 8 3" xfId="40432" xr:uid="{00000000-0005-0000-0000-0000280C0000}"/>
    <cellStyle name="Comma 6 8 4" xfId="55162" xr:uid="{00000000-0005-0000-0000-0000290C0000}"/>
    <cellStyle name="Comma 6 9" xfId="9652" xr:uid="{00000000-0005-0000-0000-00002A0C0000}"/>
    <cellStyle name="Comma 6 9 2" xfId="40433" xr:uid="{00000000-0005-0000-0000-00002B0C0000}"/>
    <cellStyle name="Comma 7" xfId="2038" xr:uid="{00000000-0005-0000-0000-00002C0C0000}"/>
    <cellStyle name="Comma 7 10" xfId="2039" xr:uid="{00000000-0005-0000-0000-00002D0C0000}"/>
    <cellStyle name="Comma 7 10 2" xfId="40434" xr:uid="{00000000-0005-0000-0000-00002E0C0000}"/>
    <cellStyle name="Comma 7 10 3" xfId="40435" xr:uid="{00000000-0005-0000-0000-00002F0C0000}"/>
    <cellStyle name="Comma 7 10 4" xfId="55163" xr:uid="{00000000-0005-0000-0000-0000300C0000}"/>
    <cellStyle name="Comma 7 11" xfId="2040" xr:uid="{00000000-0005-0000-0000-0000310C0000}"/>
    <cellStyle name="Comma 7 11 2" xfId="6853" xr:uid="{00000000-0005-0000-0000-0000320C0000}"/>
    <cellStyle name="Comma 7 11 3" xfId="55164" xr:uid="{00000000-0005-0000-0000-0000330C0000}"/>
    <cellStyle name="Comma 7 12" xfId="2041" xr:uid="{00000000-0005-0000-0000-0000340C0000}"/>
    <cellStyle name="Comma 7 12 2" xfId="40436" xr:uid="{00000000-0005-0000-0000-0000350C0000}"/>
    <cellStyle name="Comma 7 12 3" xfId="40437" xr:uid="{00000000-0005-0000-0000-0000360C0000}"/>
    <cellStyle name="Comma 7 12 4" xfId="55165" xr:uid="{00000000-0005-0000-0000-0000370C0000}"/>
    <cellStyle name="Comma 7 13" xfId="2042" xr:uid="{00000000-0005-0000-0000-0000380C0000}"/>
    <cellStyle name="Comma 7 13 2" xfId="40438" xr:uid="{00000000-0005-0000-0000-0000390C0000}"/>
    <cellStyle name="Comma 7 13 3" xfId="40439" xr:uid="{00000000-0005-0000-0000-00003A0C0000}"/>
    <cellStyle name="Comma 7 13 4" xfId="55166" xr:uid="{00000000-0005-0000-0000-00003B0C0000}"/>
    <cellStyle name="Comma 7 14" xfId="2043" xr:uid="{00000000-0005-0000-0000-00003C0C0000}"/>
    <cellStyle name="Comma 7 14 2" xfId="40440" xr:uid="{00000000-0005-0000-0000-00003D0C0000}"/>
    <cellStyle name="Comma 7 14 3" xfId="40441" xr:uid="{00000000-0005-0000-0000-00003E0C0000}"/>
    <cellStyle name="Comma 7 14 4" xfId="55167" xr:uid="{00000000-0005-0000-0000-00003F0C0000}"/>
    <cellStyle name="Comma 7 15" xfId="2044" xr:uid="{00000000-0005-0000-0000-0000400C0000}"/>
    <cellStyle name="Comma 7 15 2" xfId="40442" xr:uid="{00000000-0005-0000-0000-0000410C0000}"/>
    <cellStyle name="Comma 7 15 3" xfId="40443" xr:uid="{00000000-0005-0000-0000-0000420C0000}"/>
    <cellStyle name="Comma 7 15 4" xfId="55168" xr:uid="{00000000-0005-0000-0000-0000430C0000}"/>
    <cellStyle name="Comma 7 16" xfId="2045" xr:uid="{00000000-0005-0000-0000-0000440C0000}"/>
    <cellStyle name="Comma 7 16 2" xfId="6858" xr:uid="{00000000-0005-0000-0000-0000450C0000}"/>
    <cellStyle name="Comma 7 16 3" xfId="55169" xr:uid="{00000000-0005-0000-0000-0000460C0000}"/>
    <cellStyle name="Comma 7 17" xfId="2046" xr:uid="{00000000-0005-0000-0000-0000470C0000}"/>
    <cellStyle name="Comma 7 17 2" xfId="6859" xr:uid="{00000000-0005-0000-0000-0000480C0000}"/>
    <cellStyle name="Comma 7 17 3" xfId="55170" xr:uid="{00000000-0005-0000-0000-0000490C0000}"/>
    <cellStyle name="Comma 7 18" xfId="2047" xr:uid="{00000000-0005-0000-0000-00004A0C0000}"/>
    <cellStyle name="Comma 7 18 2" xfId="6860" xr:uid="{00000000-0005-0000-0000-00004B0C0000}"/>
    <cellStyle name="Comma 7 18 3" xfId="55171" xr:uid="{00000000-0005-0000-0000-00004C0C0000}"/>
    <cellStyle name="Comma 7 19" xfId="2048" xr:uid="{00000000-0005-0000-0000-00004D0C0000}"/>
    <cellStyle name="Comma 7 19 2" xfId="6861" xr:uid="{00000000-0005-0000-0000-00004E0C0000}"/>
    <cellStyle name="Comma 7 19 3" xfId="55172" xr:uid="{00000000-0005-0000-0000-00004F0C0000}"/>
    <cellStyle name="Comma 7 2" xfId="2049" xr:uid="{00000000-0005-0000-0000-0000500C0000}"/>
    <cellStyle name="Comma 7 2 2" xfId="40444" xr:uid="{00000000-0005-0000-0000-0000510C0000}"/>
    <cellStyle name="Comma 7 2 3" xfId="40445" xr:uid="{00000000-0005-0000-0000-0000520C0000}"/>
    <cellStyle name="Comma 7 2 4" xfId="55173" xr:uid="{00000000-0005-0000-0000-0000530C0000}"/>
    <cellStyle name="Comma 7 20" xfId="2050" xr:uid="{00000000-0005-0000-0000-0000540C0000}"/>
    <cellStyle name="Comma 7 20 2" xfId="6863" xr:uid="{00000000-0005-0000-0000-0000550C0000}"/>
    <cellStyle name="Comma 7 20 3" xfId="55174" xr:uid="{00000000-0005-0000-0000-0000560C0000}"/>
    <cellStyle name="Comma 7 21" xfId="2051" xr:uid="{00000000-0005-0000-0000-0000570C0000}"/>
    <cellStyle name="Comma 7 21 2" xfId="6864" xr:uid="{00000000-0005-0000-0000-0000580C0000}"/>
    <cellStyle name="Comma 7 21 3" xfId="55175" xr:uid="{00000000-0005-0000-0000-0000590C0000}"/>
    <cellStyle name="Comma 7 3" xfId="2052" xr:uid="{00000000-0005-0000-0000-00005A0C0000}"/>
    <cellStyle name="Comma 7 3 10" xfId="2053" xr:uid="{00000000-0005-0000-0000-00005B0C0000}"/>
    <cellStyle name="Comma 7 3 10 2" xfId="40446" xr:uid="{00000000-0005-0000-0000-00005C0C0000}"/>
    <cellStyle name="Comma 7 3 10 3" xfId="40447" xr:uid="{00000000-0005-0000-0000-00005D0C0000}"/>
    <cellStyle name="Comma 7 3 10 4" xfId="55177" xr:uid="{00000000-0005-0000-0000-00005E0C0000}"/>
    <cellStyle name="Comma 7 3 11" xfId="2054" xr:uid="{00000000-0005-0000-0000-00005F0C0000}"/>
    <cellStyle name="Comma 7 3 11 2" xfId="40448" xr:uid="{00000000-0005-0000-0000-0000600C0000}"/>
    <cellStyle name="Comma 7 3 11 3" xfId="40449" xr:uid="{00000000-0005-0000-0000-0000610C0000}"/>
    <cellStyle name="Comma 7 3 11 4" xfId="55178" xr:uid="{00000000-0005-0000-0000-0000620C0000}"/>
    <cellStyle name="Comma 7 3 12" xfId="2055" xr:uid="{00000000-0005-0000-0000-0000630C0000}"/>
    <cellStyle name="Comma 7 3 12 2" xfId="40450" xr:uid="{00000000-0005-0000-0000-0000640C0000}"/>
    <cellStyle name="Comma 7 3 12 3" xfId="40451" xr:uid="{00000000-0005-0000-0000-0000650C0000}"/>
    <cellStyle name="Comma 7 3 12 4" xfId="55179" xr:uid="{00000000-0005-0000-0000-0000660C0000}"/>
    <cellStyle name="Comma 7 3 13" xfId="2056" xr:uid="{00000000-0005-0000-0000-0000670C0000}"/>
    <cellStyle name="Comma 7 3 13 2" xfId="40452" xr:uid="{00000000-0005-0000-0000-0000680C0000}"/>
    <cellStyle name="Comma 7 3 13 3" xfId="40453" xr:uid="{00000000-0005-0000-0000-0000690C0000}"/>
    <cellStyle name="Comma 7 3 13 4" xfId="55180" xr:uid="{00000000-0005-0000-0000-00006A0C0000}"/>
    <cellStyle name="Comma 7 3 14" xfId="2057" xr:uid="{00000000-0005-0000-0000-00006B0C0000}"/>
    <cellStyle name="Comma 7 3 14 2" xfId="40454" xr:uid="{00000000-0005-0000-0000-00006C0C0000}"/>
    <cellStyle name="Comma 7 3 14 3" xfId="40455" xr:uid="{00000000-0005-0000-0000-00006D0C0000}"/>
    <cellStyle name="Comma 7 3 14 4" xfId="55181" xr:uid="{00000000-0005-0000-0000-00006E0C0000}"/>
    <cellStyle name="Comma 7 3 15" xfId="2058" xr:uid="{00000000-0005-0000-0000-00006F0C0000}"/>
    <cellStyle name="Comma 7 3 15 2" xfId="40456" xr:uid="{00000000-0005-0000-0000-0000700C0000}"/>
    <cellStyle name="Comma 7 3 15 3" xfId="40457" xr:uid="{00000000-0005-0000-0000-0000710C0000}"/>
    <cellStyle name="Comma 7 3 15 4" xfId="55182" xr:uid="{00000000-0005-0000-0000-0000720C0000}"/>
    <cellStyle name="Comma 7 3 16" xfId="55176" xr:uid="{00000000-0005-0000-0000-0000730C0000}"/>
    <cellStyle name="Comma 7 3 2" xfId="2059" xr:uid="{00000000-0005-0000-0000-0000740C0000}"/>
    <cellStyle name="Comma 7 3 2 2" xfId="40458" xr:uid="{00000000-0005-0000-0000-0000750C0000}"/>
    <cellStyle name="Comma 7 3 2 3" xfId="40459" xr:uid="{00000000-0005-0000-0000-0000760C0000}"/>
    <cellStyle name="Comma 7 3 2 4" xfId="55183" xr:uid="{00000000-0005-0000-0000-0000770C0000}"/>
    <cellStyle name="Comma 7 3 3" xfId="2060" xr:uid="{00000000-0005-0000-0000-0000780C0000}"/>
    <cellStyle name="Comma 7 3 3 2" xfId="40460" xr:uid="{00000000-0005-0000-0000-0000790C0000}"/>
    <cellStyle name="Comma 7 3 3 3" xfId="40461" xr:uid="{00000000-0005-0000-0000-00007A0C0000}"/>
    <cellStyle name="Comma 7 3 3 4" xfId="55184" xr:uid="{00000000-0005-0000-0000-00007B0C0000}"/>
    <cellStyle name="Comma 7 3 4" xfId="2061" xr:uid="{00000000-0005-0000-0000-00007C0C0000}"/>
    <cellStyle name="Comma 7 3 4 2" xfId="40462" xr:uid="{00000000-0005-0000-0000-00007D0C0000}"/>
    <cellStyle name="Comma 7 3 4 3" xfId="40463" xr:uid="{00000000-0005-0000-0000-00007E0C0000}"/>
    <cellStyle name="Comma 7 3 4 4" xfId="55185" xr:uid="{00000000-0005-0000-0000-00007F0C0000}"/>
    <cellStyle name="Comma 7 3 5" xfId="2062" xr:uid="{00000000-0005-0000-0000-0000800C0000}"/>
    <cellStyle name="Comma 7 3 5 2" xfId="40464" xr:uid="{00000000-0005-0000-0000-0000810C0000}"/>
    <cellStyle name="Comma 7 3 5 3" xfId="40465" xr:uid="{00000000-0005-0000-0000-0000820C0000}"/>
    <cellStyle name="Comma 7 3 5 4" xfId="55186" xr:uid="{00000000-0005-0000-0000-0000830C0000}"/>
    <cellStyle name="Comma 7 3 6" xfId="2063" xr:uid="{00000000-0005-0000-0000-0000840C0000}"/>
    <cellStyle name="Comma 7 3 6 2" xfId="40466" xr:uid="{00000000-0005-0000-0000-0000850C0000}"/>
    <cellStyle name="Comma 7 3 6 3" xfId="40467" xr:uid="{00000000-0005-0000-0000-0000860C0000}"/>
    <cellStyle name="Comma 7 3 6 4" xfId="55187" xr:uid="{00000000-0005-0000-0000-0000870C0000}"/>
    <cellStyle name="Comma 7 3 7" xfId="2064" xr:uid="{00000000-0005-0000-0000-0000880C0000}"/>
    <cellStyle name="Comma 7 3 7 2" xfId="40468" xr:uid="{00000000-0005-0000-0000-0000890C0000}"/>
    <cellStyle name="Comma 7 3 7 3" xfId="40469" xr:uid="{00000000-0005-0000-0000-00008A0C0000}"/>
    <cellStyle name="Comma 7 3 7 4" xfId="55188" xr:uid="{00000000-0005-0000-0000-00008B0C0000}"/>
    <cellStyle name="Comma 7 3 8" xfId="2065" xr:uid="{00000000-0005-0000-0000-00008C0C0000}"/>
    <cellStyle name="Comma 7 3 8 2" xfId="40470" xr:uid="{00000000-0005-0000-0000-00008D0C0000}"/>
    <cellStyle name="Comma 7 3 8 3" xfId="40471" xr:uid="{00000000-0005-0000-0000-00008E0C0000}"/>
    <cellStyle name="Comma 7 3 8 4" xfId="55189" xr:uid="{00000000-0005-0000-0000-00008F0C0000}"/>
    <cellStyle name="Comma 7 3 9" xfId="2066" xr:uid="{00000000-0005-0000-0000-0000900C0000}"/>
    <cellStyle name="Comma 7 3 9 2" xfId="40472" xr:uid="{00000000-0005-0000-0000-0000910C0000}"/>
    <cellStyle name="Comma 7 3 9 3" xfId="40473" xr:uid="{00000000-0005-0000-0000-0000920C0000}"/>
    <cellStyle name="Comma 7 3 9 4" xfId="55190" xr:uid="{00000000-0005-0000-0000-0000930C0000}"/>
    <cellStyle name="Comma 7 4" xfId="2067" xr:uid="{00000000-0005-0000-0000-0000940C0000}"/>
    <cellStyle name="Comma 7 4 2" xfId="40474" xr:uid="{00000000-0005-0000-0000-0000950C0000}"/>
    <cellStyle name="Comma 7 4 3" xfId="40475" xr:uid="{00000000-0005-0000-0000-0000960C0000}"/>
    <cellStyle name="Comma 7 4 4" xfId="55191" xr:uid="{00000000-0005-0000-0000-0000970C0000}"/>
    <cellStyle name="Comma 7 5" xfId="2068" xr:uid="{00000000-0005-0000-0000-0000980C0000}"/>
    <cellStyle name="Comma 7 5 2" xfId="40476" xr:uid="{00000000-0005-0000-0000-0000990C0000}"/>
    <cellStyle name="Comma 7 5 3" xfId="40477" xr:uid="{00000000-0005-0000-0000-00009A0C0000}"/>
    <cellStyle name="Comma 7 5 4" xfId="55192" xr:uid="{00000000-0005-0000-0000-00009B0C0000}"/>
    <cellStyle name="Comma 7 6" xfId="2069" xr:uid="{00000000-0005-0000-0000-00009C0C0000}"/>
    <cellStyle name="Comma 7 6 2" xfId="40478" xr:uid="{00000000-0005-0000-0000-00009D0C0000}"/>
    <cellStyle name="Comma 7 6 3" xfId="40479" xr:uid="{00000000-0005-0000-0000-00009E0C0000}"/>
    <cellStyle name="Comma 7 6 4" xfId="55193" xr:uid="{00000000-0005-0000-0000-00009F0C0000}"/>
    <cellStyle name="Comma 7 7" xfId="2070" xr:uid="{00000000-0005-0000-0000-0000A00C0000}"/>
    <cellStyle name="Comma 7 7 2" xfId="40480" xr:uid="{00000000-0005-0000-0000-0000A10C0000}"/>
    <cellStyle name="Comma 7 7 3" xfId="40481" xr:uid="{00000000-0005-0000-0000-0000A20C0000}"/>
    <cellStyle name="Comma 7 7 4" xfId="55194" xr:uid="{00000000-0005-0000-0000-0000A30C0000}"/>
    <cellStyle name="Comma 7 8" xfId="2071" xr:uid="{00000000-0005-0000-0000-0000A40C0000}"/>
    <cellStyle name="Comma 7 8 2" xfId="40482" xr:uid="{00000000-0005-0000-0000-0000A50C0000}"/>
    <cellStyle name="Comma 7 8 3" xfId="40483" xr:uid="{00000000-0005-0000-0000-0000A60C0000}"/>
    <cellStyle name="Comma 7 8 4" xfId="55195" xr:uid="{00000000-0005-0000-0000-0000A70C0000}"/>
    <cellStyle name="Comma 7 9" xfId="2072" xr:uid="{00000000-0005-0000-0000-0000A80C0000}"/>
    <cellStyle name="Comma 7 9 2" xfId="40484" xr:uid="{00000000-0005-0000-0000-0000A90C0000}"/>
    <cellStyle name="Comma 7 9 3" xfId="40485" xr:uid="{00000000-0005-0000-0000-0000AA0C0000}"/>
    <cellStyle name="Comma 7 9 4" xfId="55196" xr:uid="{00000000-0005-0000-0000-0000AB0C0000}"/>
    <cellStyle name="Comma 8" xfId="2073" xr:uid="{00000000-0005-0000-0000-0000AC0C0000}"/>
    <cellStyle name="Comma 8 2" xfId="2074" xr:uid="{00000000-0005-0000-0000-0000AD0C0000}"/>
    <cellStyle name="Comma 8 2 2" xfId="2075" xr:uid="{00000000-0005-0000-0000-0000AE0C0000}"/>
    <cellStyle name="Comma 8 2 2 2" xfId="2076" xr:uid="{00000000-0005-0000-0000-0000AF0C0000}"/>
    <cellStyle name="Comma 8 2 2 2 2" xfId="40486" xr:uid="{00000000-0005-0000-0000-0000B00C0000}"/>
    <cellStyle name="Comma 8 2 2 2 3" xfId="40487" xr:uid="{00000000-0005-0000-0000-0000B10C0000}"/>
    <cellStyle name="Comma 8 2 3" xfId="2077" xr:uid="{00000000-0005-0000-0000-0000B20C0000}"/>
    <cellStyle name="Comma 8 2 4" xfId="55197" xr:uid="{00000000-0005-0000-0000-0000B30C0000}"/>
    <cellStyle name="Comma 8 3" xfId="2078" xr:uid="{00000000-0005-0000-0000-0000B40C0000}"/>
    <cellStyle name="Comma 8 3 2" xfId="6891" xr:uid="{00000000-0005-0000-0000-0000B50C0000}"/>
    <cellStyle name="Comma 8 3 3" xfId="55198" xr:uid="{00000000-0005-0000-0000-0000B60C0000}"/>
    <cellStyle name="Comma 8 4" xfId="2079" xr:uid="{00000000-0005-0000-0000-0000B70C0000}"/>
    <cellStyle name="Comma 8 4 2" xfId="6892" xr:uid="{00000000-0005-0000-0000-0000B80C0000}"/>
    <cellStyle name="Comma 8 4 3" xfId="55199" xr:uid="{00000000-0005-0000-0000-0000B90C0000}"/>
    <cellStyle name="Comma 8 5" xfId="2080" xr:uid="{00000000-0005-0000-0000-0000BA0C0000}"/>
    <cellStyle name="Comma 8 5 2" xfId="6893" xr:uid="{00000000-0005-0000-0000-0000BB0C0000}"/>
    <cellStyle name="Comma 8 5 3" xfId="55200" xr:uid="{00000000-0005-0000-0000-0000BC0C0000}"/>
    <cellStyle name="Comma 8 6" xfId="2081" xr:uid="{00000000-0005-0000-0000-0000BD0C0000}"/>
    <cellStyle name="Comma 8 6 2" xfId="6894" xr:uid="{00000000-0005-0000-0000-0000BE0C0000}"/>
    <cellStyle name="Comma 8 6 3" xfId="55201" xr:uid="{00000000-0005-0000-0000-0000BF0C0000}"/>
    <cellStyle name="Comma 8 7" xfId="2082" xr:uid="{00000000-0005-0000-0000-0000C00C0000}"/>
    <cellStyle name="Comma 8 7 2" xfId="6895" xr:uid="{00000000-0005-0000-0000-0000C10C0000}"/>
    <cellStyle name="Comma 8 7 3" xfId="55202" xr:uid="{00000000-0005-0000-0000-0000C20C0000}"/>
    <cellStyle name="Comma 8 8" xfId="2083" xr:uid="{00000000-0005-0000-0000-0000C30C0000}"/>
    <cellStyle name="Comma 8 8 2" xfId="6896" xr:uid="{00000000-0005-0000-0000-0000C40C0000}"/>
    <cellStyle name="Comma 8 8 3" xfId="55203" xr:uid="{00000000-0005-0000-0000-0000C50C0000}"/>
    <cellStyle name="Comma 9" xfId="4810" xr:uid="{00000000-0005-0000-0000-0000C60C0000}"/>
    <cellStyle name="Comma 9 10" xfId="9595" xr:uid="{00000000-0005-0000-0000-0000C70C0000}"/>
    <cellStyle name="Comma 9 10 2" xfId="40489" xr:uid="{00000000-0005-0000-0000-0000C80C0000}"/>
    <cellStyle name="Comma 9 10 3" xfId="40490" xr:uid="{00000000-0005-0000-0000-0000C90C0000}"/>
    <cellStyle name="Comma 9 10 4" xfId="40488" xr:uid="{00000000-0005-0000-0000-0000CA0C0000}"/>
    <cellStyle name="Comma 9 2" xfId="2084" xr:uid="{00000000-0005-0000-0000-0000CB0C0000}"/>
    <cellStyle name="Comma 9 2 2" xfId="40491" xr:uid="{00000000-0005-0000-0000-0000CC0C0000}"/>
    <cellStyle name="Comma 9 2 3" xfId="40492" xr:uid="{00000000-0005-0000-0000-0000CD0C0000}"/>
    <cellStyle name="Comma 9 2 4" xfId="55204" xr:uid="{00000000-0005-0000-0000-0000CE0C0000}"/>
    <cellStyle name="Comma 9 3" xfId="2085" xr:uid="{00000000-0005-0000-0000-0000CF0C0000}"/>
    <cellStyle name="Comma 9 3 2" xfId="40493" xr:uid="{00000000-0005-0000-0000-0000D00C0000}"/>
    <cellStyle name="Comma 9 3 3" xfId="40494" xr:uid="{00000000-0005-0000-0000-0000D10C0000}"/>
    <cellStyle name="Comma 9 3 4" xfId="55205" xr:uid="{00000000-0005-0000-0000-0000D20C0000}"/>
    <cellStyle name="Comma 9 4" xfId="2086" xr:uid="{00000000-0005-0000-0000-0000D30C0000}"/>
    <cellStyle name="Comma 9 4 2" xfId="40495" xr:uid="{00000000-0005-0000-0000-0000D40C0000}"/>
    <cellStyle name="Comma 9 4 3" xfId="40496" xr:uid="{00000000-0005-0000-0000-0000D50C0000}"/>
    <cellStyle name="Comma 9 4 4" xfId="55206" xr:uid="{00000000-0005-0000-0000-0000D60C0000}"/>
    <cellStyle name="Comma 9 5" xfId="2087" xr:uid="{00000000-0005-0000-0000-0000D70C0000}"/>
    <cellStyle name="Comma 9 5 2" xfId="40497" xr:uid="{00000000-0005-0000-0000-0000D80C0000}"/>
    <cellStyle name="Comma 9 5 3" xfId="40498" xr:uid="{00000000-0005-0000-0000-0000D90C0000}"/>
    <cellStyle name="Comma 9 5 4" xfId="55207" xr:uid="{00000000-0005-0000-0000-0000DA0C0000}"/>
    <cellStyle name="Comma 9 6" xfId="2088" xr:uid="{00000000-0005-0000-0000-0000DB0C0000}"/>
    <cellStyle name="Comma 9 6 2" xfId="40499" xr:uid="{00000000-0005-0000-0000-0000DC0C0000}"/>
    <cellStyle name="Comma 9 6 3" xfId="40500" xr:uid="{00000000-0005-0000-0000-0000DD0C0000}"/>
    <cellStyle name="Comma 9 6 4" xfId="55208" xr:uid="{00000000-0005-0000-0000-0000DE0C0000}"/>
    <cellStyle name="Comma 9 7" xfId="2089" xr:uid="{00000000-0005-0000-0000-0000DF0C0000}"/>
    <cellStyle name="Comma 9 7 2" xfId="40501" xr:uid="{00000000-0005-0000-0000-0000E00C0000}"/>
    <cellStyle name="Comma 9 7 3" xfId="40502" xr:uid="{00000000-0005-0000-0000-0000E10C0000}"/>
    <cellStyle name="Comma 9 7 4" xfId="55209" xr:uid="{00000000-0005-0000-0000-0000E20C0000}"/>
    <cellStyle name="Comma 9 8" xfId="2090" xr:uid="{00000000-0005-0000-0000-0000E30C0000}"/>
    <cellStyle name="Comma 9 8 2" xfId="40503" xr:uid="{00000000-0005-0000-0000-0000E40C0000}"/>
    <cellStyle name="Comma 9 8 3" xfId="40504" xr:uid="{00000000-0005-0000-0000-0000E50C0000}"/>
    <cellStyle name="Comma 9 8 4" xfId="55210" xr:uid="{00000000-0005-0000-0000-0000E60C0000}"/>
    <cellStyle name="Comma 9 9" xfId="2091" xr:uid="{00000000-0005-0000-0000-0000E70C0000}"/>
    <cellStyle name="Comma 9 9 2" xfId="40505" xr:uid="{00000000-0005-0000-0000-0000E80C0000}"/>
    <cellStyle name="Comma 9 9 3" xfId="40506" xr:uid="{00000000-0005-0000-0000-0000E90C0000}"/>
    <cellStyle name="Comma 9 9 4" xfId="55211" xr:uid="{00000000-0005-0000-0000-0000EA0C0000}"/>
    <cellStyle name="Constants" xfId="2092" xr:uid="{00000000-0005-0000-0000-0000EB0C0000}"/>
    <cellStyle name="Currency 2" xfId="9653" xr:uid="{00000000-0005-0000-0000-0000EC0C0000}"/>
    <cellStyle name="Currency 2 2" xfId="2093" xr:uid="{00000000-0005-0000-0000-0000ED0C0000}"/>
    <cellStyle name="Currency 2 3" xfId="8696" xr:uid="{00000000-0005-0000-0000-0000EE0C0000}"/>
    <cellStyle name="CustomCellsOrange" xfId="2094" xr:uid="{00000000-0005-0000-0000-0000EF0C0000}"/>
    <cellStyle name="CustomizationCells" xfId="2095" xr:uid="{00000000-0005-0000-0000-0000F00C0000}"/>
    <cellStyle name="CustomizationGreenCells" xfId="2096" xr:uid="{00000000-0005-0000-0000-0000F10C0000}"/>
    <cellStyle name="DocBox_EmptyRow" xfId="2097" xr:uid="{00000000-0005-0000-0000-0000F20C0000}"/>
    <cellStyle name="donn_normal" xfId="2098" xr:uid="{00000000-0005-0000-0000-0000F30C0000}"/>
    <cellStyle name="Eingabe" xfId="2099" xr:uid="{00000000-0005-0000-0000-0000F40C0000}"/>
    <cellStyle name="Empty_B_border" xfId="2100" xr:uid="{00000000-0005-0000-0000-0000F50C0000}"/>
    <cellStyle name="ent_col_ser" xfId="2101" xr:uid="{00000000-0005-0000-0000-0000F60C0000}"/>
    <cellStyle name="entete_source" xfId="2102" xr:uid="{00000000-0005-0000-0000-0000F70C0000}"/>
    <cellStyle name="Ergebnis" xfId="2103" xr:uid="{00000000-0005-0000-0000-0000F80C0000}"/>
    <cellStyle name="Erklärender Text" xfId="2104" xr:uid="{00000000-0005-0000-0000-0000F90C0000}"/>
    <cellStyle name="Estilo 1" xfId="2105" xr:uid="{00000000-0005-0000-0000-0000FA0C0000}"/>
    <cellStyle name="Euro" xfId="2106" xr:uid="{00000000-0005-0000-0000-0000FB0C0000}"/>
    <cellStyle name="Euro 10" xfId="2107" xr:uid="{00000000-0005-0000-0000-0000FC0C0000}"/>
    <cellStyle name="Euro 10 2" xfId="2108" xr:uid="{00000000-0005-0000-0000-0000FD0C0000}"/>
    <cellStyle name="Euro 11" xfId="2109" xr:uid="{00000000-0005-0000-0000-0000FE0C0000}"/>
    <cellStyle name="Euro 11 2" xfId="2110" xr:uid="{00000000-0005-0000-0000-0000FF0C0000}"/>
    <cellStyle name="Euro 12" xfId="2111" xr:uid="{00000000-0005-0000-0000-0000000D0000}"/>
    <cellStyle name="Euro 13" xfId="2112" xr:uid="{00000000-0005-0000-0000-0000010D0000}"/>
    <cellStyle name="Euro 14" xfId="2113" xr:uid="{00000000-0005-0000-0000-0000020D0000}"/>
    <cellStyle name="Euro 15" xfId="2114" xr:uid="{00000000-0005-0000-0000-0000030D0000}"/>
    <cellStyle name="Euro 16" xfId="2115" xr:uid="{00000000-0005-0000-0000-0000040D0000}"/>
    <cellStyle name="Euro 17" xfId="2116" xr:uid="{00000000-0005-0000-0000-0000050D0000}"/>
    <cellStyle name="Euro 18" xfId="2117" xr:uid="{00000000-0005-0000-0000-0000060D0000}"/>
    <cellStyle name="Euro 19" xfId="2118" xr:uid="{00000000-0005-0000-0000-0000070D0000}"/>
    <cellStyle name="Euro 2" xfId="2119" xr:uid="{00000000-0005-0000-0000-0000080D0000}"/>
    <cellStyle name="Euro 2 2" xfId="2120" xr:uid="{00000000-0005-0000-0000-0000090D0000}"/>
    <cellStyle name="Euro 2 2 2" xfId="2121" xr:uid="{00000000-0005-0000-0000-00000A0D0000}"/>
    <cellStyle name="Euro 2 2 2 2" xfId="8695" xr:uid="{00000000-0005-0000-0000-00000B0D0000}"/>
    <cellStyle name="Euro 2 2 3" xfId="2122" xr:uid="{00000000-0005-0000-0000-00000C0D0000}"/>
    <cellStyle name="Euro 2 2 4" xfId="2123" xr:uid="{00000000-0005-0000-0000-00000D0D0000}"/>
    <cellStyle name="Euro 2 2 4 2" xfId="40508" xr:uid="{00000000-0005-0000-0000-00000E0D0000}"/>
    <cellStyle name="Euro 2 2 4 3" xfId="40509" xr:uid="{00000000-0005-0000-0000-00000F0D0000}"/>
    <cellStyle name="Euro 2 2 4 4" xfId="40507" xr:uid="{00000000-0005-0000-0000-0000100D0000}"/>
    <cellStyle name="Euro 2 2 5" xfId="40510" xr:uid="{00000000-0005-0000-0000-0000110D0000}"/>
    <cellStyle name="Euro 2 2 6" xfId="40511" xr:uid="{00000000-0005-0000-0000-0000120D0000}"/>
    <cellStyle name="Euro 2 3" xfId="2124" xr:uid="{00000000-0005-0000-0000-0000130D0000}"/>
    <cellStyle name="Euro 2 3 2" xfId="8694" xr:uid="{00000000-0005-0000-0000-0000140D0000}"/>
    <cellStyle name="Euro 2 4" xfId="2125" xr:uid="{00000000-0005-0000-0000-0000150D0000}"/>
    <cellStyle name="Euro 2 4 2" xfId="8693" xr:uid="{00000000-0005-0000-0000-0000160D0000}"/>
    <cellStyle name="Euro 2 4 3" xfId="8692" xr:uid="{00000000-0005-0000-0000-0000170D0000}"/>
    <cellStyle name="Euro 2 4 3 2" xfId="8691" xr:uid="{00000000-0005-0000-0000-0000180D0000}"/>
    <cellStyle name="Euro 2 4 3 3" xfId="8690" xr:uid="{00000000-0005-0000-0000-0000190D0000}"/>
    <cellStyle name="Euro 2 4 4" xfId="8689" xr:uid="{00000000-0005-0000-0000-00001A0D0000}"/>
    <cellStyle name="Euro 2 5" xfId="2126" xr:uid="{00000000-0005-0000-0000-00001B0D0000}"/>
    <cellStyle name="Euro 2 5 2" xfId="2127" xr:uid="{00000000-0005-0000-0000-00001C0D0000}"/>
    <cellStyle name="Euro 2 6" xfId="2128" xr:uid="{00000000-0005-0000-0000-00001D0D0000}"/>
    <cellStyle name="Euro 2 6 2" xfId="2129" xr:uid="{00000000-0005-0000-0000-00001E0D0000}"/>
    <cellStyle name="Euro 2 6 3" xfId="40512" xr:uid="{00000000-0005-0000-0000-00001F0D0000}"/>
    <cellStyle name="Euro 2 7" xfId="2130" xr:uid="{00000000-0005-0000-0000-0000200D0000}"/>
    <cellStyle name="Euro 2 7 2" xfId="40513" xr:uid="{00000000-0005-0000-0000-0000210D0000}"/>
    <cellStyle name="Euro 2 8" xfId="40514" xr:uid="{00000000-0005-0000-0000-0000220D0000}"/>
    <cellStyle name="Euro 20" xfId="2131" xr:uid="{00000000-0005-0000-0000-0000230D0000}"/>
    <cellStyle name="Euro 21" xfId="2132" xr:uid="{00000000-0005-0000-0000-0000240D0000}"/>
    <cellStyle name="Euro 22" xfId="2133" xr:uid="{00000000-0005-0000-0000-0000250D0000}"/>
    <cellStyle name="Euro 23" xfId="2134" xr:uid="{00000000-0005-0000-0000-0000260D0000}"/>
    <cellStyle name="Euro 24" xfId="2135" xr:uid="{00000000-0005-0000-0000-0000270D0000}"/>
    <cellStyle name="Euro 25" xfId="2136" xr:uid="{00000000-0005-0000-0000-0000280D0000}"/>
    <cellStyle name="Euro 26" xfId="2137" xr:uid="{00000000-0005-0000-0000-0000290D0000}"/>
    <cellStyle name="Euro 27" xfId="2138" xr:uid="{00000000-0005-0000-0000-00002A0D0000}"/>
    <cellStyle name="Euro 28" xfId="2139" xr:uid="{00000000-0005-0000-0000-00002B0D0000}"/>
    <cellStyle name="Euro 29" xfId="2140" xr:uid="{00000000-0005-0000-0000-00002C0D0000}"/>
    <cellStyle name="Euro 3" xfId="2141" xr:uid="{00000000-0005-0000-0000-00002D0D0000}"/>
    <cellStyle name="Euro 3 10" xfId="40516" xr:uid="{00000000-0005-0000-0000-00002E0D0000}"/>
    <cellStyle name="Euro 3 11" xfId="40515" xr:uid="{00000000-0005-0000-0000-00002F0D0000}"/>
    <cellStyle name="Euro 3 2" xfId="2142" xr:uid="{00000000-0005-0000-0000-0000300D0000}"/>
    <cellStyle name="Euro 3 2 2" xfId="2143" xr:uid="{00000000-0005-0000-0000-0000310D0000}"/>
    <cellStyle name="Euro 3 2 2 2" xfId="8688" xr:uid="{00000000-0005-0000-0000-0000320D0000}"/>
    <cellStyle name="Euro 3 2 2 2 2" xfId="40517" xr:uid="{00000000-0005-0000-0000-0000330D0000}"/>
    <cellStyle name="Euro 3 3" xfId="2144" xr:uid="{00000000-0005-0000-0000-0000340D0000}"/>
    <cellStyle name="Euro 3 3 2" xfId="2145" xr:uid="{00000000-0005-0000-0000-0000350D0000}"/>
    <cellStyle name="Euro 3 3 3" xfId="2146" xr:uid="{00000000-0005-0000-0000-0000360D0000}"/>
    <cellStyle name="Euro 3 3 4" xfId="2147" xr:uid="{00000000-0005-0000-0000-0000370D0000}"/>
    <cellStyle name="Euro 3 3 4 2" xfId="40518" xr:uid="{00000000-0005-0000-0000-0000380D0000}"/>
    <cellStyle name="Euro 3 3 5" xfId="8687" xr:uid="{00000000-0005-0000-0000-0000390D0000}"/>
    <cellStyle name="Euro 3 3 5 2" xfId="40519" xr:uid="{00000000-0005-0000-0000-00003A0D0000}"/>
    <cellStyle name="Euro 3 4" xfId="2148" xr:uid="{00000000-0005-0000-0000-00003B0D0000}"/>
    <cellStyle name="Euro 3 4 2" xfId="8686" xr:uid="{00000000-0005-0000-0000-00003C0D0000}"/>
    <cellStyle name="Euro 3 4 2 2" xfId="40520" xr:uid="{00000000-0005-0000-0000-00003D0D0000}"/>
    <cellStyle name="Euro 3 5" xfId="2149" xr:uid="{00000000-0005-0000-0000-00003E0D0000}"/>
    <cellStyle name="Euro 3 6" xfId="2150" xr:uid="{00000000-0005-0000-0000-00003F0D0000}"/>
    <cellStyle name="Euro 3 7" xfId="2151" xr:uid="{00000000-0005-0000-0000-0000400D0000}"/>
    <cellStyle name="Euro 3 8" xfId="40521" xr:uid="{00000000-0005-0000-0000-0000410D0000}"/>
    <cellStyle name="Euro 3 9" xfId="40522" xr:uid="{00000000-0005-0000-0000-0000420D0000}"/>
    <cellStyle name="Euro 3_PrimaryEnergyPrices_TIMES" xfId="2152" xr:uid="{00000000-0005-0000-0000-0000430D0000}"/>
    <cellStyle name="Euro 30" xfId="2153" xr:uid="{00000000-0005-0000-0000-0000440D0000}"/>
    <cellStyle name="Euro 31" xfId="2154" xr:uid="{00000000-0005-0000-0000-0000450D0000}"/>
    <cellStyle name="Euro 32" xfId="2155" xr:uid="{00000000-0005-0000-0000-0000460D0000}"/>
    <cellStyle name="Euro 33" xfId="2156" xr:uid="{00000000-0005-0000-0000-0000470D0000}"/>
    <cellStyle name="Euro 34" xfId="2157" xr:uid="{00000000-0005-0000-0000-0000480D0000}"/>
    <cellStyle name="Euro 35" xfId="2158" xr:uid="{00000000-0005-0000-0000-0000490D0000}"/>
    <cellStyle name="Euro 36" xfId="2159" xr:uid="{00000000-0005-0000-0000-00004A0D0000}"/>
    <cellStyle name="Euro 37" xfId="2160" xr:uid="{00000000-0005-0000-0000-00004B0D0000}"/>
    <cellStyle name="Euro 38" xfId="2161" xr:uid="{00000000-0005-0000-0000-00004C0D0000}"/>
    <cellStyle name="Euro 39" xfId="2162" xr:uid="{00000000-0005-0000-0000-00004D0D0000}"/>
    <cellStyle name="Euro 4" xfId="2163" xr:uid="{00000000-0005-0000-0000-00004E0D0000}"/>
    <cellStyle name="Euro 4 2" xfId="2164" xr:uid="{00000000-0005-0000-0000-00004F0D0000}"/>
    <cellStyle name="Euro 4 2 2" xfId="2165" xr:uid="{00000000-0005-0000-0000-0000500D0000}"/>
    <cellStyle name="Euro 4 2 2 2" xfId="8685" xr:uid="{00000000-0005-0000-0000-0000510D0000}"/>
    <cellStyle name="Euro 4 2 2 2 2" xfId="40523" xr:uid="{00000000-0005-0000-0000-0000520D0000}"/>
    <cellStyle name="Euro 4 2 3" xfId="8684" xr:uid="{00000000-0005-0000-0000-0000530D0000}"/>
    <cellStyle name="Euro 4 3" xfId="2166" xr:uid="{00000000-0005-0000-0000-0000540D0000}"/>
    <cellStyle name="Euro 4 3 2" xfId="2167" xr:uid="{00000000-0005-0000-0000-0000550D0000}"/>
    <cellStyle name="Euro 4 3 3" xfId="2168" xr:uid="{00000000-0005-0000-0000-0000560D0000}"/>
    <cellStyle name="Euro 4 3 4" xfId="2169" xr:uid="{00000000-0005-0000-0000-0000570D0000}"/>
    <cellStyle name="Euro 4 3 4 2" xfId="40524" xr:uid="{00000000-0005-0000-0000-0000580D0000}"/>
    <cellStyle name="Euro 4 3 5" xfId="8683" xr:uid="{00000000-0005-0000-0000-0000590D0000}"/>
    <cellStyle name="Euro 4 3 5 2" xfId="40525" xr:uid="{00000000-0005-0000-0000-00005A0D0000}"/>
    <cellStyle name="Euro 4 4" xfId="2170" xr:uid="{00000000-0005-0000-0000-00005B0D0000}"/>
    <cellStyle name="Euro 4 4 2" xfId="8682" xr:uid="{00000000-0005-0000-0000-00005C0D0000}"/>
    <cellStyle name="Euro 4 4 2 2" xfId="40527" xr:uid="{00000000-0005-0000-0000-00005D0D0000}"/>
    <cellStyle name="Euro 4 4 3" xfId="40528" xr:uid="{00000000-0005-0000-0000-00005E0D0000}"/>
    <cellStyle name="Euro 4 4 4" xfId="40529" xr:uid="{00000000-0005-0000-0000-00005F0D0000}"/>
    <cellStyle name="Euro 4 4 5" xfId="40526" xr:uid="{00000000-0005-0000-0000-0000600D0000}"/>
    <cellStyle name="Euro 4 5" xfId="2171" xr:uid="{00000000-0005-0000-0000-0000610D0000}"/>
    <cellStyle name="Euro 4 6" xfId="2172" xr:uid="{00000000-0005-0000-0000-0000620D0000}"/>
    <cellStyle name="Euro 40" xfId="2173" xr:uid="{00000000-0005-0000-0000-0000630D0000}"/>
    <cellStyle name="Euro 41" xfId="2174" xr:uid="{00000000-0005-0000-0000-0000640D0000}"/>
    <cellStyle name="Euro 42" xfId="2175" xr:uid="{00000000-0005-0000-0000-0000650D0000}"/>
    <cellStyle name="Euro 43" xfId="2176" xr:uid="{00000000-0005-0000-0000-0000660D0000}"/>
    <cellStyle name="Euro 44" xfId="2177" xr:uid="{00000000-0005-0000-0000-0000670D0000}"/>
    <cellStyle name="Euro 45" xfId="2178" xr:uid="{00000000-0005-0000-0000-0000680D0000}"/>
    <cellStyle name="Euro 46" xfId="2179" xr:uid="{00000000-0005-0000-0000-0000690D0000}"/>
    <cellStyle name="Euro 47" xfId="2180" xr:uid="{00000000-0005-0000-0000-00006A0D0000}"/>
    <cellStyle name="Euro 48" xfId="2181" xr:uid="{00000000-0005-0000-0000-00006B0D0000}"/>
    <cellStyle name="Euro 48 2" xfId="2182" xr:uid="{00000000-0005-0000-0000-00006C0D0000}"/>
    <cellStyle name="Euro 49" xfId="2183" xr:uid="{00000000-0005-0000-0000-00006D0D0000}"/>
    <cellStyle name="Euro 49 2" xfId="2184" xr:uid="{00000000-0005-0000-0000-00006E0D0000}"/>
    <cellStyle name="Euro 5" xfId="2185" xr:uid="{00000000-0005-0000-0000-00006F0D0000}"/>
    <cellStyle name="Euro 5 2" xfId="2186" xr:uid="{00000000-0005-0000-0000-0000700D0000}"/>
    <cellStyle name="Euro 5 2 2" xfId="8681" xr:uid="{00000000-0005-0000-0000-0000710D0000}"/>
    <cellStyle name="Euro 5 3" xfId="2187" xr:uid="{00000000-0005-0000-0000-0000720D0000}"/>
    <cellStyle name="Euro 5 3 2" xfId="8680" xr:uid="{00000000-0005-0000-0000-0000730D0000}"/>
    <cellStyle name="Euro 5 3 2 2" xfId="40530" xr:uid="{00000000-0005-0000-0000-0000740D0000}"/>
    <cellStyle name="Euro 5 4" xfId="2188" xr:uid="{00000000-0005-0000-0000-0000750D0000}"/>
    <cellStyle name="Euro 5 4 2" xfId="40531" xr:uid="{00000000-0005-0000-0000-0000760D0000}"/>
    <cellStyle name="Euro 50" xfId="2189" xr:uid="{00000000-0005-0000-0000-0000770D0000}"/>
    <cellStyle name="Euro 50 2" xfId="2190" xr:uid="{00000000-0005-0000-0000-0000780D0000}"/>
    <cellStyle name="Euro 51" xfId="2191" xr:uid="{00000000-0005-0000-0000-0000790D0000}"/>
    <cellStyle name="Euro 51 2" xfId="2192" xr:uid="{00000000-0005-0000-0000-00007A0D0000}"/>
    <cellStyle name="Euro 52" xfId="2193" xr:uid="{00000000-0005-0000-0000-00007B0D0000}"/>
    <cellStyle name="Euro 52 2" xfId="2194" xr:uid="{00000000-0005-0000-0000-00007C0D0000}"/>
    <cellStyle name="Euro 53" xfId="2195" xr:uid="{00000000-0005-0000-0000-00007D0D0000}"/>
    <cellStyle name="Euro 53 2" xfId="2196" xr:uid="{00000000-0005-0000-0000-00007E0D0000}"/>
    <cellStyle name="Euro 54" xfId="2197" xr:uid="{00000000-0005-0000-0000-00007F0D0000}"/>
    <cellStyle name="Euro 54 2" xfId="2198" xr:uid="{00000000-0005-0000-0000-0000800D0000}"/>
    <cellStyle name="Euro 55" xfId="2199" xr:uid="{00000000-0005-0000-0000-0000810D0000}"/>
    <cellStyle name="Euro 55 2" xfId="2200" xr:uid="{00000000-0005-0000-0000-0000820D0000}"/>
    <cellStyle name="Euro 56" xfId="2201" xr:uid="{00000000-0005-0000-0000-0000830D0000}"/>
    <cellStyle name="Euro 56 2" xfId="2202" xr:uid="{00000000-0005-0000-0000-0000840D0000}"/>
    <cellStyle name="Euro 57" xfId="2203" xr:uid="{00000000-0005-0000-0000-0000850D0000}"/>
    <cellStyle name="Euro 58" xfId="2204" xr:uid="{00000000-0005-0000-0000-0000860D0000}"/>
    <cellStyle name="Euro 58 2" xfId="2205" xr:uid="{00000000-0005-0000-0000-0000870D0000}"/>
    <cellStyle name="Euro 58 2 2" xfId="8679" xr:uid="{00000000-0005-0000-0000-0000880D0000}"/>
    <cellStyle name="Euro 58 2 3" xfId="40532" xr:uid="{00000000-0005-0000-0000-0000890D0000}"/>
    <cellStyle name="Euro 58 3" xfId="8678" xr:uid="{00000000-0005-0000-0000-00008A0D0000}"/>
    <cellStyle name="Euro 58 3 2" xfId="8677" xr:uid="{00000000-0005-0000-0000-00008B0D0000}"/>
    <cellStyle name="Euro 58 3 3" xfId="8676" xr:uid="{00000000-0005-0000-0000-00008C0D0000}"/>
    <cellStyle name="Euro 58 4" xfId="8675" xr:uid="{00000000-0005-0000-0000-00008D0D0000}"/>
    <cellStyle name="Euro 58 5" xfId="8674" xr:uid="{00000000-0005-0000-0000-00008E0D0000}"/>
    <cellStyle name="Euro 58 5 2" xfId="40533" xr:uid="{00000000-0005-0000-0000-00008F0D0000}"/>
    <cellStyle name="Euro 59" xfId="2206" xr:uid="{00000000-0005-0000-0000-0000900D0000}"/>
    <cellStyle name="Euro 59 2" xfId="2207" xr:uid="{00000000-0005-0000-0000-0000910D0000}"/>
    <cellStyle name="Euro 59 3" xfId="40534" xr:uid="{00000000-0005-0000-0000-0000920D0000}"/>
    <cellStyle name="Euro 6" xfId="2208" xr:uid="{00000000-0005-0000-0000-0000930D0000}"/>
    <cellStyle name="Euro 6 2" xfId="2209" xr:uid="{00000000-0005-0000-0000-0000940D0000}"/>
    <cellStyle name="Euro 6 2 2" xfId="8673" xr:uid="{00000000-0005-0000-0000-0000950D0000}"/>
    <cellStyle name="Euro 6 2 3" xfId="40536" xr:uid="{00000000-0005-0000-0000-0000960D0000}"/>
    <cellStyle name="Euro 6 3" xfId="2210" xr:uid="{00000000-0005-0000-0000-0000970D0000}"/>
    <cellStyle name="Euro 6 3 2" xfId="8672" xr:uid="{00000000-0005-0000-0000-0000980D0000}"/>
    <cellStyle name="Euro 6 3 2 2" xfId="40537" xr:uid="{00000000-0005-0000-0000-0000990D0000}"/>
    <cellStyle name="Euro 6 4" xfId="8671" xr:uid="{00000000-0005-0000-0000-00009A0D0000}"/>
    <cellStyle name="Euro 6 4 2" xfId="40538" xr:uid="{00000000-0005-0000-0000-00009B0D0000}"/>
    <cellStyle name="Euro 6 5" xfId="40539" xr:uid="{00000000-0005-0000-0000-00009C0D0000}"/>
    <cellStyle name="Euro 6 6" xfId="40535" xr:uid="{00000000-0005-0000-0000-00009D0D0000}"/>
    <cellStyle name="Euro 60" xfId="2211" xr:uid="{00000000-0005-0000-0000-00009E0D0000}"/>
    <cellStyle name="Euro 60 2" xfId="40540" xr:uid="{00000000-0005-0000-0000-00009F0D0000}"/>
    <cellStyle name="Euro 61" xfId="2212" xr:uid="{00000000-0005-0000-0000-0000A00D0000}"/>
    <cellStyle name="Euro 61 2" xfId="7025" xr:uid="{00000000-0005-0000-0000-0000A10D0000}"/>
    <cellStyle name="Euro 61 2 2" xfId="40542" xr:uid="{00000000-0005-0000-0000-0000A20D0000}"/>
    <cellStyle name="Euro 61 3" xfId="40543" xr:uid="{00000000-0005-0000-0000-0000A30D0000}"/>
    <cellStyle name="Euro 61 4" xfId="40541" xr:uid="{00000000-0005-0000-0000-0000A40D0000}"/>
    <cellStyle name="Euro 62" xfId="40544" xr:uid="{00000000-0005-0000-0000-0000A50D0000}"/>
    <cellStyle name="Euro 62 2" xfId="40545" xr:uid="{00000000-0005-0000-0000-0000A60D0000}"/>
    <cellStyle name="Euro 7" xfId="2213" xr:uid="{00000000-0005-0000-0000-0000A70D0000}"/>
    <cellStyle name="Euro 7 2" xfId="2214" xr:uid="{00000000-0005-0000-0000-0000A80D0000}"/>
    <cellStyle name="Euro 7 3" xfId="2215" xr:uid="{00000000-0005-0000-0000-0000A90D0000}"/>
    <cellStyle name="Euro 7 3 2" xfId="8670" xr:uid="{00000000-0005-0000-0000-0000AA0D0000}"/>
    <cellStyle name="Euro 7 3 2 2" xfId="40546" xr:uid="{00000000-0005-0000-0000-0000AB0D0000}"/>
    <cellStyle name="Euro 8" xfId="2216" xr:uid="{00000000-0005-0000-0000-0000AC0D0000}"/>
    <cellStyle name="Euro 8 2" xfId="2217" xr:uid="{00000000-0005-0000-0000-0000AD0D0000}"/>
    <cellStyle name="Euro 9" xfId="2218" xr:uid="{00000000-0005-0000-0000-0000AE0D0000}"/>
    <cellStyle name="Euro 9 2" xfId="2219" xr:uid="{00000000-0005-0000-0000-0000AF0D0000}"/>
    <cellStyle name="Euro_Potentials in TIMES" xfId="2220" xr:uid="{00000000-0005-0000-0000-0000B00D0000}"/>
    <cellStyle name="Excel Built-in Hyperlink" xfId="2221" xr:uid="{00000000-0005-0000-0000-0000B10D0000}"/>
    <cellStyle name="Explanatory Text" xfId="2222" builtinId="53" customBuiltin="1"/>
    <cellStyle name="Explanatory Text 10" xfId="2223" xr:uid="{00000000-0005-0000-0000-0000B30D0000}"/>
    <cellStyle name="Explanatory Text 11" xfId="2224" xr:uid="{00000000-0005-0000-0000-0000B40D0000}"/>
    <cellStyle name="Explanatory Text 12" xfId="2225" xr:uid="{00000000-0005-0000-0000-0000B50D0000}"/>
    <cellStyle name="Explanatory Text 13" xfId="2226" xr:uid="{00000000-0005-0000-0000-0000B60D0000}"/>
    <cellStyle name="Explanatory Text 14" xfId="2227" xr:uid="{00000000-0005-0000-0000-0000B70D0000}"/>
    <cellStyle name="Explanatory Text 15" xfId="2228" xr:uid="{00000000-0005-0000-0000-0000B80D0000}"/>
    <cellStyle name="Explanatory Text 16" xfId="2229" xr:uid="{00000000-0005-0000-0000-0000B90D0000}"/>
    <cellStyle name="Explanatory Text 17" xfId="2230" xr:uid="{00000000-0005-0000-0000-0000BA0D0000}"/>
    <cellStyle name="Explanatory Text 18" xfId="2231" xr:uid="{00000000-0005-0000-0000-0000BB0D0000}"/>
    <cellStyle name="Explanatory Text 19" xfId="2232" xr:uid="{00000000-0005-0000-0000-0000BC0D0000}"/>
    <cellStyle name="Explanatory Text 2" xfId="2233" xr:uid="{00000000-0005-0000-0000-0000BD0D0000}"/>
    <cellStyle name="Explanatory Text 2 10" xfId="2234" xr:uid="{00000000-0005-0000-0000-0000BE0D0000}"/>
    <cellStyle name="Explanatory Text 2 2" xfId="2235" xr:uid="{00000000-0005-0000-0000-0000BF0D0000}"/>
    <cellStyle name="Explanatory Text 2 3" xfId="2236" xr:uid="{00000000-0005-0000-0000-0000C00D0000}"/>
    <cellStyle name="Explanatory Text 2 4" xfId="2237" xr:uid="{00000000-0005-0000-0000-0000C10D0000}"/>
    <cellStyle name="Explanatory Text 2 5" xfId="2238" xr:uid="{00000000-0005-0000-0000-0000C20D0000}"/>
    <cellStyle name="Explanatory Text 2 6" xfId="2239" xr:uid="{00000000-0005-0000-0000-0000C30D0000}"/>
    <cellStyle name="Explanatory Text 2 7" xfId="2240" xr:uid="{00000000-0005-0000-0000-0000C40D0000}"/>
    <cellStyle name="Explanatory Text 2 8" xfId="2241" xr:uid="{00000000-0005-0000-0000-0000C50D0000}"/>
    <cellStyle name="Explanatory Text 2 9" xfId="2242" xr:uid="{00000000-0005-0000-0000-0000C60D0000}"/>
    <cellStyle name="Explanatory Text 20" xfId="2243" xr:uid="{00000000-0005-0000-0000-0000C70D0000}"/>
    <cellStyle name="Explanatory Text 21" xfId="2244" xr:uid="{00000000-0005-0000-0000-0000C80D0000}"/>
    <cellStyle name="Explanatory Text 22" xfId="2245" xr:uid="{00000000-0005-0000-0000-0000C90D0000}"/>
    <cellStyle name="Explanatory Text 23" xfId="2246" xr:uid="{00000000-0005-0000-0000-0000CA0D0000}"/>
    <cellStyle name="Explanatory Text 24" xfId="2247" xr:uid="{00000000-0005-0000-0000-0000CB0D0000}"/>
    <cellStyle name="Explanatory Text 25" xfId="2248" xr:uid="{00000000-0005-0000-0000-0000CC0D0000}"/>
    <cellStyle name="Explanatory Text 26" xfId="2249" xr:uid="{00000000-0005-0000-0000-0000CD0D0000}"/>
    <cellStyle name="Explanatory Text 27" xfId="2250" xr:uid="{00000000-0005-0000-0000-0000CE0D0000}"/>
    <cellStyle name="Explanatory Text 28" xfId="2251" xr:uid="{00000000-0005-0000-0000-0000CF0D0000}"/>
    <cellStyle name="Explanatory Text 29" xfId="2252" xr:uid="{00000000-0005-0000-0000-0000D00D0000}"/>
    <cellStyle name="Explanatory Text 3" xfId="2253" xr:uid="{00000000-0005-0000-0000-0000D10D0000}"/>
    <cellStyle name="Explanatory Text 3 2" xfId="40547" xr:uid="{00000000-0005-0000-0000-0000D20D0000}"/>
    <cellStyle name="Explanatory Text 30" xfId="2254" xr:uid="{00000000-0005-0000-0000-0000D30D0000}"/>
    <cellStyle name="Explanatory Text 31" xfId="2255" xr:uid="{00000000-0005-0000-0000-0000D40D0000}"/>
    <cellStyle name="Explanatory Text 32" xfId="2256" xr:uid="{00000000-0005-0000-0000-0000D50D0000}"/>
    <cellStyle name="Explanatory Text 33" xfId="2257" xr:uid="{00000000-0005-0000-0000-0000D60D0000}"/>
    <cellStyle name="Explanatory Text 34" xfId="2258" xr:uid="{00000000-0005-0000-0000-0000D70D0000}"/>
    <cellStyle name="Explanatory Text 35" xfId="2259" xr:uid="{00000000-0005-0000-0000-0000D80D0000}"/>
    <cellStyle name="Explanatory Text 36" xfId="2260" xr:uid="{00000000-0005-0000-0000-0000D90D0000}"/>
    <cellStyle name="Explanatory Text 37" xfId="2261" xr:uid="{00000000-0005-0000-0000-0000DA0D0000}"/>
    <cellStyle name="Explanatory Text 38" xfId="2262" xr:uid="{00000000-0005-0000-0000-0000DB0D0000}"/>
    <cellStyle name="Explanatory Text 39" xfId="2263" xr:uid="{00000000-0005-0000-0000-0000DC0D0000}"/>
    <cellStyle name="Explanatory Text 4" xfId="2264" xr:uid="{00000000-0005-0000-0000-0000DD0D0000}"/>
    <cellStyle name="Explanatory Text 4 2" xfId="8669" xr:uid="{00000000-0005-0000-0000-0000DE0D0000}"/>
    <cellStyle name="Explanatory Text 40" xfId="2265" xr:uid="{00000000-0005-0000-0000-0000DF0D0000}"/>
    <cellStyle name="Explanatory Text 41" xfId="2266" xr:uid="{00000000-0005-0000-0000-0000E00D0000}"/>
    <cellStyle name="Explanatory Text 42" xfId="2267" xr:uid="{00000000-0005-0000-0000-0000E10D0000}"/>
    <cellStyle name="Explanatory Text 43" xfId="2268" xr:uid="{00000000-0005-0000-0000-0000E20D0000}"/>
    <cellStyle name="Explanatory Text 44" xfId="9610" xr:uid="{00000000-0005-0000-0000-0000E30D0000}"/>
    <cellStyle name="Explanatory Text 5" xfId="2269" xr:uid="{00000000-0005-0000-0000-0000E40D0000}"/>
    <cellStyle name="Explanatory Text 5 2" xfId="8668" xr:uid="{00000000-0005-0000-0000-0000E50D0000}"/>
    <cellStyle name="Explanatory Text 6" xfId="2270" xr:uid="{00000000-0005-0000-0000-0000E60D0000}"/>
    <cellStyle name="Explanatory Text 6 2" xfId="8667" xr:uid="{00000000-0005-0000-0000-0000E70D0000}"/>
    <cellStyle name="Explanatory Text 7" xfId="2271" xr:uid="{00000000-0005-0000-0000-0000E80D0000}"/>
    <cellStyle name="Explanatory Text 8" xfId="2272" xr:uid="{00000000-0005-0000-0000-0000E90D0000}"/>
    <cellStyle name="Explanatory Text 9" xfId="2273" xr:uid="{00000000-0005-0000-0000-0000EA0D0000}"/>
    <cellStyle name="Float" xfId="2274" xr:uid="{00000000-0005-0000-0000-0000EB0D0000}"/>
    <cellStyle name="Float 2" xfId="2275" xr:uid="{00000000-0005-0000-0000-0000EC0D0000}"/>
    <cellStyle name="Float 2 2" xfId="40548" xr:uid="{00000000-0005-0000-0000-0000ED0D0000}"/>
    <cellStyle name="Float 3" xfId="40549" xr:uid="{00000000-0005-0000-0000-0000EE0D0000}"/>
    <cellStyle name="Float 3 2" xfId="40550" xr:uid="{00000000-0005-0000-0000-0000EF0D0000}"/>
    <cellStyle name="Float 3 3" xfId="40551" xr:uid="{00000000-0005-0000-0000-0000F00D0000}"/>
    <cellStyle name="Float 4" xfId="40552" xr:uid="{00000000-0005-0000-0000-0000F10D0000}"/>
    <cellStyle name="Good" xfId="2276" builtinId="26" customBuiltin="1"/>
    <cellStyle name="Good 10" xfId="2277" xr:uid="{00000000-0005-0000-0000-0000F30D0000}"/>
    <cellStyle name="Good 11" xfId="2278" xr:uid="{00000000-0005-0000-0000-0000F40D0000}"/>
    <cellStyle name="Good 12" xfId="2279" xr:uid="{00000000-0005-0000-0000-0000F50D0000}"/>
    <cellStyle name="Good 13" xfId="2280" xr:uid="{00000000-0005-0000-0000-0000F60D0000}"/>
    <cellStyle name="Good 14" xfId="2281" xr:uid="{00000000-0005-0000-0000-0000F70D0000}"/>
    <cellStyle name="Good 15" xfId="2282" xr:uid="{00000000-0005-0000-0000-0000F80D0000}"/>
    <cellStyle name="Good 16" xfId="2283" xr:uid="{00000000-0005-0000-0000-0000F90D0000}"/>
    <cellStyle name="Good 17" xfId="2284" xr:uid="{00000000-0005-0000-0000-0000FA0D0000}"/>
    <cellStyle name="Good 18" xfId="2285" xr:uid="{00000000-0005-0000-0000-0000FB0D0000}"/>
    <cellStyle name="Good 19" xfId="2286" xr:uid="{00000000-0005-0000-0000-0000FC0D0000}"/>
    <cellStyle name="Good 2" xfId="2287" xr:uid="{00000000-0005-0000-0000-0000FD0D0000}"/>
    <cellStyle name="Good 2 10" xfId="2288" xr:uid="{00000000-0005-0000-0000-0000FE0D0000}"/>
    <cellStyle name="Good 2 11" xfId="8666" xr:uid="{00000000-0005-0000-0000-0000FF0D0000}"/>
    <cellStyle name="Good 2 12" xfId="8665" xr:uid="{00000000-0005-0000-0000-0000000E0000}"/>
    <cellStyle name="Good 2 12 2" xfId="8664" xr:uid="{00000000-0005-0000-0000-0000010E0000}"/>
    <cellStyle name="Good 2 2" xfId="2289" xr:uid="{00000000-0005-0000-0000-0000020E0000}"/>
    <cellStyle name="Good 2 2 2" xfId="2290" xr:uid="{00000000-0005-0000-0000-0000030E0000}"/>
    <cellStyle name="Good 2 2 2 2" xfId="40554" xr:uid="{00000000-0005-0000-0000-0000040E0000}"/>
    <cellStyle name="Good 2 2 2 3" xfId="40553" xr:uid="{00000000-0005-0000-0000-0000050E0000}"/>
    <cellStyle name="Good 2 2 3" xfId="40555" xr:uid="{00000000-0005-0000-0000-0000060E0000}"/>
    <cellStyle name="Good 2 3" xfId="2291" xr:uid="{00000000-0005-0000-0000-0000070E0000}"/>
    <cellStyle name="Good 2 3 2" xfId="40556" xr:uid="{00000000-0005-0000-0000-0000080E0000}"/>
    <cellStyle name="Good 2 3 3" xfId="40557" xr:uid="{00000000-0005-0000-0000-0000090E0000}"/>
    <cellStyle name="Good 2 4" xfId="2292" xr:uid="{00000000-0005-0000-0000-00000A0E0000}"/>
    <cellStyle name="Good 2 5" xfId="2293" xr:uid="{00000000-0005-0000-0000-00000B0E0000}"/>
    <cellStyle name="Good 2 6" xfId="2294" xr:uid="{00000000-0005-0000-0000-00000C0E0000}"/>
    <cellStyle name="Good 2 7" xfId="2295" xr:uid="{00000000-0005-0000-0000-00000D0E0000}"/>
    <cellStyle name="Good 2 8" xfId="2296" xr:uid="{00000000-0005-0000-0000-00000E0E0000}"/>
    <cellStyle name="Good 2 9" xfId="2297" xr:uid="{00000000-0005-0000-0000-00000F0E0000}"/>
    <cellStyle name="Good 20" xfId="2298" xr:uid="{00000000-0005-0000-0000-0000100E0000}"/>
    <cellStyle name="Good 21" xfId="2299" xr:uid="{00000000-0005-0000-0000-0000110E0000}"/>
    <cellStyle name="Good 22" xfId="2300" xr:uid="{00000000-0005-0000-0000-0000120E0000}"/>
    <cellStyle name="Good 23" xfId="2301" xr:uid="{00000000-0005-0000-0000-0000130E0000}"/>
    <cellStyle name="Good 24" xfId="2302" xr:uid="{00000000-0005-0000-0000-0000140E0000}"/>
    <cellStyle name="Good 25" xfId="2303" xr:uid="{00000000-0005-0000-0000-0000150E0000}"/>
    <cellStyle name="Good 26" xfId="2304" xr:uid="{00000000-0005-0000-0000-0000160E0000}"/>
    <cellStyle name="Good 27" xfId="2305" xr:uid="{00000000-0005-0000-0000-0000170E0000}"/>
    <cellStyle name="Good 28" xfId="2306" xr:uid="{00000000-0005-0000-0000-0000180E0000}"/>
    <cellStyle name="Good 29" xfId="2307" xr:uid="{00000000-0005-0000-0000-0000190E0000}"/>
    <cellStyle name="Good 3" xfId="2308" xr:uid="{00000000-0005-0000-0000-00001A0E0000}"/>
    <cellStyle name="Good 3 2" xfId="2309" xr:uid="{00000000-0005-0000-0000-00001B0E0000}"/>
    <cellStyle name="Good 3 2 2" xfId="40558" xr:uid="{00000000-0005-0000-0000-00001C0E0000}"/>
    <cellStyle name="Good 3 3" xfId="2310" xr:uid="{00000000-0005-0000-0000-00001D0E0000}"/>
    <cellStyle name="Good 3 4" xfId="40559" xr:uid="{00000000-0005-0000-0000-00001E0E0000}"/>
    <cellStyle name="Good 30" xfId="2311" xr:uid="{00000000-0005-0000-0000-00001F0E0000}"/>
    <cellStyle name="Good 31" xfId="2312" xr:uid="{00000000-0005-0000-0000-0000200E0000}"/>
    <cellStyle name="Good 32" xfId="2313" xr:uid="{00000000-0005-0000-0000-0000210E0000}"/>
    <cellStyle name="Good 33" xfId="2314" xr:uid="{00000000-0005-0000-0000-0000220E0000}"/>
    <cellStyle name="Good 34" xfId="2315" xr:uid="{00000000-0005-0000-0000-0000230E0000}"/>
    <cellStyle name="Good 35" xfId="2316" xr:uid="{00000000-0005-0000-0000-0000240E0000}"/>
    <cellStyle name="Good 36" xfId="2317" xr:uid="{00000000-0005-0000-0000-0000250E0000}"/>
    <cellStyle name="Good 37" xfId="2318" xr:uid="{00000000-0005-0000-0000-0000260E0000}"/>
    <cellStyle name="Good 38" xfId="2319" xr:uid="{00000000-0005-0000-0000-0000270E0000}"/>
    <cellStyle name="Good 39" xfId="2320" xr:uid="{00000000-0005-0000-0000-0000280E0000}"/>
    <cellStyle name="Good 4" xfId="2321" xr:uid="{00000000-0005-0000-0000-0000290E0000}"/>
    <cellStyle name="Good 4 2" xfId="8663" xr:uid="{00000000-0005-0000-0000-00002A0E0000}"/>
    <cellStyle name="Good 40" xfId="2322" xr:uid="{00000000-0005-0000-0000-00002B0E0000}"/>
    <cellStyle name="Good 41" xfId="2323" xr:uid="{00000000-0005-0000-0000-00002C0E0000}"/>
    <cellStyle name="Good 42" xfId="2324" xr:uid="{00000000-0005-0000-0000-00002D0E0000}"/>
    <cellStyle name="Good 43" xfId="8662" xr:uid="{00000000-0005-0000-0000-00002E0E0000}"/>
    <cellStyle name="Good 5" xfId="2325" xr:uid="{00000000-0005-0000-0000-00002F0E0000}"/>
    <cellStyle name="Good 5 2" xfId="8661" xr:uid="{00000000-0005-0000-0000-0000300E0000}"/>
    <cellStyle name="Good 6" xfId="2326" xr:uid="{00000000-0005-0000-0000-0000310E0000}"/>
    <cellStyle name="Good 6 2" xfId="8660" xr:uid="{00000000-0005-0000-0000-0000320E0000}"/>
    <cellStyle name="Good 7" xfId="2327" xr:uid="{00000000-0005-0000-0000-0000330E0000}"/>
    <cellStyle name="Good 8" xfId="2328" xr:uid="{00000000-0005-0000-0000-0000340E0000}"/>
    <cellStyle name="Good 9" xfId="2329" xr:uid="{00000000-0005-0000-0000-0000350E0000}"/>
    <cellStyle name="Gut" xfId="2330" xr:uid="{00000000-0005-0000-0000-0000360E0000}"/>
    <cellStyle name="Heading" xfId="2331" xr:uid="{00000000-0005-0000-0000-0000370E0000}"/>
    <cellStyle name="Heading 1" xfId="2332" builtinId="16" customBuiltin="1"/>
    <cellStyle name="Heading 1 10" xfId="2333" xr:uid="{00000000-0005-0000-0000-0000390E0000}"/>
    <cellStyle name="Heading 1 11" xfId="2334" xr:uid="{00000000-0005-0000-0000-00003A0E0000}"/>
    <cellStyle name="Heading 1 12" xfId="2335" xr:uid="{00000000-0005-0000-0000-00003B0E0000}"/>
    <cellStyle name="Heading 1 13" xfId="2336" xr:uid="{00000000-0005-0000-0000-00003C0E0000}"/>
    <cellStyle name="Heading 1 14" xfId="2337" xr:uid="{00000000-0005-0000-0000-00003D0E0000}"/>
    <cellStyle name="Heading 1 15" xfId="2338" xr:uid="{00000000-0005-0000-0000-00003E0E0000}"/>
    <cellStyle name="Heading 1 16" xfId="2339" xr:uid="{00000000-0005-0000-0000-00003F0E0000}"/>
    <cellStyle name="Heading 1 17" xfId="2340" xr:uid="{00000000-0005-0000-0000-0000400E0000}"/>
    <cellStyle name="Heading 1 18" xfId="2341" xr:uid="{00000000-0005-0000-0000-0000410E0000}"/>
    <cellStyle name="Heading 1 19" xfId="2342" xr:uid="{00000000-0005-0000-0000-0000420E0000}"/>
    <cellStyle name="Heading 1 2" xfId="2343" xr:uid="{00000000-0005-0000-0000-0000430E0000}"/>
    <cellStyle name="Heading 1 2 10" xfId="2344" xr:uid="{00000000-0005-0000-0000-0000440E0000}"/>
    <cellStyle name="Heading 1 2 11" xfId="8659" xr:uid="{00000000-0005-0000-0000-0000450E0000}"/>
    <cellStyle name="Heading 1 2 2" xfId="2345" xr:uid="{00000000-0005-0000-0000-0000460E0000}"/>
    <cellStyle name="Heading 1 2 2 2" xfId="2346" xr:uid="{00000000-0005-0000-0000-0000470E0000}"/>
    <cellStyle name="Heading 1 2 3" xfId="2347" xr:uid="{00000000-0005-0000-0000-0000480E0000}"/>
    <cellStyle name="Heading 1 2 4" xfId="2348" xr:uid="{00000000-0005-0000-0000-0000490E0000}"/>
    <cellStyle name="Heading 1 2 5" xfId="2349" xr:uid="{00000000-0005-0000-0000-00004A0E0000}"/>
    <cellStyle name="Heading 1 2 6" xfId="2350" xr:uid="{00000000-0005-0000-0000-00004B0E0000}"/>
    <cellStyle name="Heading 1 2 7" xfId="2351" xr:uid="{00000000-0005-0000-0000-00004C0E0000}"/>
    <cellStyle name="Heading 1 2 8" xfId="2352" xr:uid="{00000000-0005-0000-0000-00004D0E0000}"/>
    <cellStyle name="Heading 1 2 9" xfId="2353" xr:uid="{00000000-0005-0000-0000-00004E0E0000}"/>
    <cellStyle name="Heading 1 20" xfId="2354" xr:uid="{00000000-0005-0000-0000-00004F0E0000}"/>
    <cellStyle name="Heading 1 21" xfId="2355" xr:uid="{00000000-0005-0000-0000-0000500E0000}"/>
    <cellStyle name="Heading 1 22" xfId="2356" xr:uid="{00000000-0005-0000-0000-0000510E0000}"/>
    <cellStyle name="Heading 1 23" xfId="2357" xr:uid="{00000000-0005-0000-0000-0000520E0000}"/>
    <cellStyle name="Heading 1 24" xfId="2358" xr:uid="{00000000-0005-0000-0000-0000530E0000}"/>
    <cellStyle name="Heading 1 25" xfId="2359" xr:uid="{00000000-0005-0000-0000-0000540E0000}"/>
    <cellStyle name="Heading 1 26" xfId="2360" xr:uid="{00000000-0005-0000-0000-0000550E0000}"/>
    <cellStyle name="Heading 1 27" xfId="2361" xr:uid="{00000000-0005-0000-0000-0000560E0000}"/>
    <cellStyle name="Heading 1 28" xfId="2362" xr:uid="{00000000-0005-0000-0000-0000570E0000}"/>
    <cellStyle name="Heading 1 29" xfId="2363" xr:uid="{00000000-0005-0000-0000-0000580E0000}"/>
    <cellStyle name="Heading 1 3" xfId="2364" xr:uid="{00000000-0005-0000-0000-0000590E0000}"/>
    <cellStyle name="Heading 1 3 2" xfId="2365" xr:uid="{00000000-0005-0000-0000-00005A0E0000}"/>
    <cellStyle name="Heading 1 3 2 2" xfId="40560" xr:uid="{00000000-0005-0000-0000-00005B0E0000}"/>
    <cellStyle name="Heading 1 3 3" xfId="2366" xr:uid="{00000000-0005-0000-0000-00005C0E0000}"/>
    <cellStyle name="Heading 1 3 4" xfId="40561" xr:uid="{00000000-0005-0000-0000-00005D0E0000}"/>
    <cellStyle name="Heading 1 30" xfId="2367" xr:uid="{00000000-0005-0000-0000-00005E0E0000}"/>
    <cellStyle name="Heading 1 31" xfId="2368" xr:uid="{00000000-0005-0000-0000-00005F0E0000}"/>
    <cellStyle name="Heading 1 32" xfId="2369" xr:uid="{00000000-0005-0000-0000-0000600E0000}"/>
    <cellStyle name="Heading 1 33" xfId="2370" xr:uid="{00000000-0005-0000-0000-0000610E0000}"/>
    <cellStyle name="Heading 1 34" xfId="2371" xr:uid="{00000000-0005-0000-0000-0000620E0000}"/>
    <cellStyle name="Heading 1 35" xfId="2372" xr:uid="{00000000-0005-0000-0000-0000630E0000}"/>
    <cellStyle name="Heading 1 36" xfId="2373" xr:uid="{00000000-0005-0000-0000-0000640E0000}"/>
    <cellStyle name="Heading 1 37" xfId="2374" xr:uid="{00000000-0005-0000-0000-0000650E0000}"/>
    <cellStyle name="Heading 1 38" xfId="2375" xr:uid="{00000000-0005-0000-0000-0000660E0000}"/>
    <cellStyle name="Heading 1 39" xfId="2376" xr:uid="{00000000-0005-0000-0000-0000670E0000}"/>
    <cellStyle name="Heading 1 4" xfId="2377" xr:uid="{00000000-0005-0000-0000-0000680E0000}"/>
    <cellStyle name="Heading 1 4 2" xfId="8658" xr:uid="{00000000-0005-0000-0000-0000690E0000}"/>
    <cellStyle name="Heading 1 40" xfId="2378" xr:uid="{00000000-0005-0000-0000-00006A0E0000}"/>
    <cellStyle name="Heading 1 41" xfId="2379" xr:uid="{00000000-0005-0000-0000-00006B0E0000}"/>
    <cellStyle name="Heading 1 42" xfId="9600" xr:uid="{00000000-0005-0000-0000-00006C0E0000}"/>
    <cellStyle name="Heading 1 5" xfId="2380" xr:uid="{00000000-0005-0000-0000-00006D0E0000}"/>
    <cellStyle name="Heading 1 5 2" xfId="8657" xr:uid="{00000000-0005-0000-0000-00006E0E0000}"/>
    <cellStyle name="Heading 1 6" xfId="2381" xr:uid="{00000000-0005-0000-0000-00006F0E0000}"/>
    <cellStyle name="Heading 1 6 2" xfId="8656" xr:uid="{00000000-0005-0000-0000-0000700E0000}"/>
    <cellStyle name="Heading 1 7" xfId="2382" xr:uid="{00000000-0005-0000-0000-0000710E0000}"/>
    <cellStyle name="Heading 1 8" xfId="2383" xr:uid="{00000000-0005-0000-0000-0000720E0000}"/>
    <cellStyle name="Heading 1 9" xfId="2384" xr:uid="{00000000-0005-0000-0000-0000730E0000}"/>
    <cellStyle name="Heading 2" xfId="2385" builtinId="17" customBuiltin="1"/>
    <cellStyle name="Heading 2 10" xfId="2386" xr:uid="{00000000-0005-0000-0000-0000750E0000}"/>
    <cellStyle name="Heading 2 11" xfId="2387" xr:uid="{00000000-0005-0000-0000-0000760E0000}"/>
    <cellStyle name="Heading 2 12" xfId="2388" xr:uid="{00000000-0005-0000-0000-0000770E0000}"/>
    <cellStyle name="Heading 2 13" xfId="2389" xr:uid="{00000000-0005-0000-0000-0000780E0000}"/>
    <cellStyle name="Heading 2 14" xfId="2390" xr:uid="{00000000-0005-0000-0000-0000790E0000}"/>
    <cellStyle name="Heading 2 15" xfId="2391" xr:uid="{00000000-0005-0000-0000-00007A0E0000}"/>
    <cellStyle name="Heading 2 16" xfId="2392" xr:uid="{00000000-0005-0000-0000-00007B0E0000}"/>
    <cellStyle name="Heading 2 17" xfId="2393" xr:uid="{00000000-0005-0000-0000-00007C0E0000}"/>
    <cellStyle name="Heading 2 18" xfId="2394" xr:uid="{00000000-0005-0000-0000-00007D0E0000}"/>
    <cellStyle name="Heading 2 19" xfId="2395" xr:uid="{00000000-0005-0000-0000-00007E0E0000}"/>
    <cellStyle name="Heading 2 2" xfId="2396" xr:uid="{00000000-0005-0000-0000-00007F0E0000}"/>
    <cellStyle name="Heading 2 2 10" xfId="2397" xr:uid="{00000000-0005-0000-0000-0000800E0000}"/>
    <cellStyle name="Heading 2 2 11" xfId="8655" xr:uid="{00000000-0005-0000-0000-0000810E0000}"/>
    <cellStyle name="Heading 2 2 2" xfId="2398" xr:uid="{00000000-0005-0000-0000-0000820E0000}"/>
    <cellStyle name="Heading 2 2 2 2" xfId="2399" xr:uid="{00000000-0005-0000-0000-0000830E0000}"/>
    <cellStyle name="Heading 2 2 3" xfId="2400" xr:uid="{00000000-0005-0000-0000-0000840E0000}"/>
    <cellStyle name="Heading 2 2 4" xfId="2401" xr:uid="{00000000-0005-0000-0000-0000850E0000}"/>
    <cellStyle name="Heading 2 2 5" xfId="2402" xr:uid="{00000000-0005-0000-0000-0000860E0000}"/>
    <cellStyle name="Heading 2 2 6" xfId="2403" xr:uid="{00000000-0005-0000-0000-0000870E0000}"/>
    <cellStyle name="Heading 2 2 7" xfId="2404" xr:uid="{00000000-0005-0000-0000-0000880E0000}"/>
    <cellStyle name="Heading 2 2 8" xfId="2405" xr:uid="{00000000-0005-0000-0000-0000890E0000}"/>
    <cellStyle name="Heading 2 2 9" xfId="2406" xr:uid="{00000000-0005-0000-0000-00008A0E0000}"/>
    <cellStyle name="Heading 2 20" xfId="2407" xr:uid="{00000000-0005-0000-0000-00008B0E0000}"/>
    <cellStyle name="Heading 2 21" xfId="2408" xr:uid="{00000000-0005-0000-0000-00008C0E0000}"/>
    <cellStyle name="Heading 2 22" xfId="2409" xr:uid="{00000000-0005-0000-0000-00008D0E0000}"/>
    <cellStyle name="Heading 2 23" xfId="2410" xr:uid="{00000000-0005-0000-0000-00008E0E0000}"/>
    <cellStyle name="Heading 2 24" xfId="2411" xr:uid="{00000000-0005-0000-0000-00008F0E0000}"/>
    <cellStyle name="Heading 2 25" xfId="2412" xr:uid="{00000000-0005-0000-0000-0000900E0000}"/>
    <cellStyle name="Heading 2 26" xfId="2413" xr:uid="{00000000-0005-0000-0000-0000910E0000}"/>
    <cellStyle name="Heading 2 27" xfId="2414" xr:uid="{00000000-0005-0000-0000-0000920E0000}"/>
    <cellStyle name="Heading 2 28" xfId="2415" xr:uid="{00000000-0005-0000-0000-0000930E0000}"/>
    <cellStyle name="Heading 2 29" xfId="2416" xr:uid="{00000000-0005-0000-0000-0000940E0000}"/>
    <cellStyle name="Heading 2 3" xfId="2417" xr:uid="{00000000-0005-0000-0000-0000950E0000}"/>
    <cellStyle name="Heading 2 3 2" xfId="2418" xr:uid="{00000000-0005-0000-0000-0000960E0000}"/>
    <cellStyle name="Heading 2 3 2 2" xfId="40562" xr:uid="{00000000-0005-0000-0000-0000970E0000}"/>
    <cellStyle name="Heading 2 3 3" xfId="2419" xr:uid="{00000000-0005-0000-0000-0000980E0000}"/>
    <cellStyle name="Heading 2 3 4" xfId="40563" xr:uid="{00000000-0005-0000-0000-0000990E0000}"/>
    <cellStyle name="Heading 2 30" xfId="2420" xr:uid="{00000000-0005-0000-0000-00009A0E0000}"/>
    <cellStyle name="Heading 2 31" xfId="2421" xr:uid="{00000000-0005-0000-0000-00009B0E0000}"/>
    <cellStyle name="Heading 2 32" xfId="2422" xr:uid="{00000000-0005-0000-0000-00009C0E0000}"/>
    <cellStyle name="Heading 2 33" xfId="2423" xr:uid="{00000000-0005-0000-0000-00009D0E0000}"/>
    <cellStyle name="Heading 2 34" xfId="2424" xr:uid="{00000000-0005-0000-0000-00009E0E0000}"/>
    <cellStyle name="Heading 2 35" xfId="2425" xr:uid="{00000000-0005-0000-0000-00009F0E0000}"/>
    <cellStyle name="Heading 2 36" xfId="2426" xr:uid="{00000000-0005-0000-0000-0000A00E0000}"/>
    <cellStyle name="Heading 2 37" xfId="2427" xr:uid="{00000000-0005-0000-0000-0000A10E0000}"/>
    <cellStyle name="Heading 2 38" xfId="2428" xr:uid="{00000000-0005-0000-0000-0000A20E0000}"/>
    <cellStyle name="Heading 2 39" xfId="2429" xr:uid="{00000000-0005-0000-0000-0000A30E0000}"/>
    <cellStyle name="Heading 2 4" xfId="2430" xr:uid="{00000000-0005-0000-0000-0000A40E0000}"/>
    <cellStyle name="Heading 2 4 2" xfId="8654" xr:uid="{00000000-0005-0000-0000-0000A50E0000}"/>
    <cellStyle name="Heading 2 40" xfId="2431" xr:uid="{00000000-0005-0000-0000-0000A60E0000}"/>
    <cellStyle name="Heading 2 41" xfId="2432" xr:uid="{00000000-0005-0000-0000-0000A70E0000}"/>
    <cellStyle name="Heading 2 42" xfId="9601" xr:uid="{00000000-0005-0000-0000-0000A80E0000}"/>
    <cellStyle name="Heading 2 5" xfId="2433" xr:uid="{00000000-0005-0000-0000-0000A90E0000}"/>
    <cellStyle name="Heading 2 5 2" xfId="8653" xr:uid="{00000000-0005-0000-0000-0000AA0E0000}"/>
    <cellStyle name="Heading 2 6" xfId="2434" xr:uid="{00000000-0005-0000-0000-0000AB0E0000}"/>
    <cellStyle name="Heading 2 6 2" xfId="8652" xr:uid="{00000000-0005-0000-0000-0000AC0E0000}"/>
    <cellStyle name="Heading 2 7" xfId="2435" xr:uid="{00000000-0005-0000-0000-0000AD0E0000}"/>
    <cellStyle name="Heading 2 8" xfId="2436" xr:uid="{00000000-0005-0000-0000-0000AE0E0000}"/>
    <cellStyle name="Heading 2 9" xfId="2437" xr:uid="{00000000-0005-0000-0000-0000AF0E0000}"/>
    <cellStyle name="Heading 3" xfId="2438" builtinId="18" customBuiltin="1"/>
    <cellStyle name="Heading 3 10" xfId="2439" xr:uid="{00000000-0005-0000-0000-0000B10E0000}"/>
    <cellStyle name="Heading 3 11" xfId="2440" xr:uid="{00000000-0005-0000-0000-0000B20E0000}"/>
    <cellStyle name="Heading 3 12" xfId="2441" xr:uid="{00000000-0005-0000-0000-0000B30E0000}"/>
    <cellStyle name="Heading 3 13" xfId="2442" xr:uid="{00000000-0005-0000-0000-0000B40E0000}"/>
    <cellStyle name="Heading 3 14" xfId="2443" xr:uid="{00000000-0005-0000-0000-0000B50E0000}"/>
    <cellStyle name="Heading 3 15" xfId="2444" xr:uid="{00000000-0005-0000-0000-0000B60E0000}"/>
    <cellStyle name="Heading 3 16" xfId="2445" xr:uid="{00000000-0005-0000-0000-0000B70E0000}"/>
    <cellStyle name="Heading 3 17" xfId="2446" xr:uid="{00000000-0005-0000-0000-0000B80E0000}"/>
    <cellStyle name="Heading 3 18" xfId="2447" xr:uid="{00000000-0005-0000-0000-0000B90E0000}"/>
    <cellStyle name="Heading 3 19" xfId="2448" xr:uid="{00000000-0005-0000-0000-0000BA0E0000}"/>
    <cellStyle name="Heading 3 2" xfId="2449" xr:uid="{00000000-0005-0000-0000-0000BB0E0000}"/>
    <cellStyle name="Heading 3 2 10" xfId="2450" xr:uid="{00000000-0005-0000-0000-0000BC0E0000}"/>
    <cellStyle name="Heading 3 2 11" xfId="8651" xr:uid="{00000000-0005-0000-0000-0000BD0E0000}"/>
    <cellStyle name="Heading 3 2 2" xfId="2451" xr:uid="{00000000-0005-0000-0000-0000BE0E0000}"/>
    <cellStyle name="Heading 3 2 2 2" xfId="2452" xr:uid="{00000000-0005-0000-0000-0000BF0E0000}"/>
    <cellStyle name="Heading 3 2 3" xfId="2453" xr:uid="{00000000-0005-0000-0000-0000C00E0000}"/>
    <cellStyle name="Heading 3 2 4" xfId="2454" xr:uid="{00000000-0005-0000-0000-0000C10E0000}"/>
    <cellStyle name="Heading 3 2 5" xfId="2455" xr:uid="{00000000-0005-0000-0000-0000C20E0000}"/>
    <cellStyle name="Heading 3 2 6" xfId="2456" xr:uid="{00000000-0005-0000-0000-0000C30E0000}"/>
    <cellStyle name="Heading 3 2 7" xfId="2457" xr:uid="{00000000-0005-0000-0000-0000C40E0000}"/>
    <cellStyle name="Heading 3 2 8" xfId="2458" xr:uid="{00000000-0005-0000-0000-0000C50E0000}"/>
    <cellStyle name="Heading 3 2 9" xfId="2459" xr:uid="{00000000-0005-0000-0000-0000C60E0000}"/>
    <cellStyle name="Heading 3 20" xfId="2460" xr:uid="{00000000-0005-0000-0000-0000C70E0000}"/>
    <cellStyle name="Heading 3 21" xfId="2461" xr:uid="{00000000-0005-0000-0000-0000C80E0000}"/>
    <cellStyle name="Heading 3 22" xfId="2462" xr:uid="{00000000-0005-0000-0000-0000C90E0000}"/>
    <cellStyle name="Heading 3 23" xfId="2463" xr:uid="{00000000-0005-0000-0000-0000CA0E0000}"/>
    <cellStyle name="Heading 3 24" xfId="2464" xr:uid="{00000000-0005-0000-0000-0000CB0E0000}"/>
    <cellStyle name="Heading 3 25" xfId="2465" xr:uid="{00000000-0005-0000-0000-0000CC0E0000}"/>
    <cellStyle name="Heading 3 26" xfId="2466" xr:uid="{00000000-0005-0000-0000-0000CD0E0000}"/>
    <cellStyle name="Heading 3 27" xfId="2467" xr:uid="{00000000-0005-0000-0000-0000CE0E0000}"/>
    <cellStyle name="Heading 3 28" xfId="2468" xr:uid="{00000000-0005-0000-0000-0000CF0E0000}"/>
    <cellStyle name="Heading 3 29" xfId="2469" xr:uid="{00000000-0005-0000-0000-0000D00E0000}"/>
    <cellStyle name="Heading 3 3" xfId="2470" xr:uid="{00000000-0005-0000-0000-0000D10E0000}"/>
    <cellStyle name="Heading 3 3 2" xfId="2471" xr:uid="{00000000-0005-0000-0000-0000D20E0000}"/>
    <cellStyle name="Heading 3 3 2 2" xfId="40564" xr:uid="{00000000-0005-0000-0000-0000D30E0000}"/>
    <cellStyle name="Heading 3 3 3" xfId="2472" xr:uid="{00000000-0005-0000-0000-0000D40E0000}"/>
    <cellStyle name="Heading 3 3 4" xfId="40565" xr:uid="{00000000-0005-0000-0000-0000D50E0000}"/>
    <cellStyle name="Heading 3 30" xfId="2473" xr:uid="{00000000-0005-0000-0000-0000D60E0000}"/>
    <cellStyle name="Heading 3 31" xfId="2474" xr:uid="{00000000-0005-0000-0000-0000D70E0000}"/>
    <cellStyle name="Heading 3 32" xfId="2475" xr:uid="{00000000-0005-0000-0000-0000D80E0000}"/>
    <cellStyle name="Heading 3 33" xfId="2476" xr:uid="{00000000-0005-0000-0000-0000D90E0000}"/>
    <cellStyle name="Heading 3 34" xfId="2477" xr:uid="{00000000-0005-0000-0000-0000DA0E0000}"/>
    <cellStyle name="Heading 3 35" xfId="2478" xr:uid="{00000000-0005-0000-0000-0000DB0E0000}"/>
    <cellStyle name="Heading 3 36" xfId="2479" xr:uid="{00000000-0005-0000-0000-0000DC0E0000}"/>
    <cellStyle name="Heading 3 37" xfId="2480" xr:uid="{00000000-0005-0000-0000-0000DD0E0000}"/>
    <cellStyle name="Heading 3 38" xfId="2481" xr:uid="{00000000-0005-0000-0000-0000DE0E0000}"/>
    <cellStyle name="Heading 3 39" xfId="2482" xr:uid="{00000000-0005-0000-0000-0000DF0E0000}"/>
    <cellStyle name="Heading 3 4" xfId="2483" xr:uid="{00000000-0005-0000-0000-0000E00E0000}"/>
    <cellStyle name="Heading 3 4 2" xfId="8650" xr:uid="{00000000-0005-0000-0000-0000E10E0000}"/>
    <cellStyle name="Heading 3 40" xfId="2484" xr:uid="{00000000-0005-0000-0000-0000E20E0000}"/>
    <cellStyle name="Heading 3 41" xfId="2485" xr:uid="{00000000-0005-0000-0000-0000E30E0000}"/>
    <cellStyle name="Heading 3 42" xfId="9602" xr:uid="{00000000-0005-0000-0000-0000E40E0000}"/>
    <cellStyle name="Heading 3 5" xfId="2486" xr:uid="{00000000-0005-0000-0000-0000E50E0000}"/>
    <cellStyle name="Heading 3 5 2" xfId="8649" xr:uid="{00000000-0005-0000-0000-0000E60E0000}"/>
    <cellStyle name="Heading 3 6" xfId="2487" xr:uid="{00000000-0005-0000-0000-0000E70E0000}"/>
    <cellStyle name="Heading 3 6 2" xfId="8648" xr:uid="{00000000-0005-0000-0000-0000E80E0000}"/>
    <cellStyle name="Heading 3 7" xfId="2488" xr:uid="{00000000-0005-0000-0000-0000E90E0000}"/>
    <cellStyle name="Heading 3 8" xfId="2489" xr:uid="{00000000-0005-0000-0000-0000EA0E0000}"/>
    <cellStyle name="Heading 3 9" xfId="2490" xr:uid="{00000000-0005-0000-0000-0000EB0E0000}"/>
    <cellStyle name="Heading 4" xfId="2491" builtinId="19" customBuiltin="1"/>
    <cellStyle name="Heading 4 10" xfId="2492" xr:uid="{00000000-0005-0000-0000-0000ED0E0000}"/>
    <cellStyle name="Heading 4 11" xfId="2493" xr:uid="{00000000-0005-0000-0000-0000EE0E0000}"/>
    <cellStyle name="Heading 4 12" xfId="2494" xr:uid="{00000000-0005-0000-0000-0000EF0E0000}"/>
    <cellStyle name="Heading 4 13" xfId="2495" xr:uid="{00000000-0005-0000-0000-0000F00E0000}"/>
    <cellStyle name="Heading 4 14" xfId="2496" xr:uid="{00000000-0005-0000-0000-0000F10E0000}"/>
    <cellStyle name="Heading 4 15" xfId="2497" xr:uid="{00000000-0005-0000-0000-0000F20E0000}"/>
    <cellStyle name="Heading 4 16" xfId="2498" xr:uid="{00000000-0005-0000-0000-0000F30E0000}"/>
    <cellStyle name="Heading 4 17" xfId="2499" xr:uid="{00000000-0005-0000-0000-0000F40E0000}"/>
    <cellStyle name="Heading 4 18" xfId="2500" xr:uid="{00000000-0005-0000-0000-0000F50E0000}"/>
    <cellStyle name="Heading 4 19" xfId="2501" xr:uid="{00000000-0005-0000-0000-0000F60E0000}"/>
    <cellStyle name="Heading 4 2" xfId="2502" xr:uid="{00000000-0005-0000-0000-0000F70E0000}"/>
    <cellStyle name="Heading 4 2 10" xfId="2503" xr:uid="{00000000-0005-0000-0000-0000F80E0000}"/>
    <cellStyle name="Heading 4 2 11" xfId="8647" xr:uid="{00000000-0005-0000-0000-0000F90E0000}"/>
    <cellStyle name="Heading 4 2 2" xfId="2504" xr:uid="{00000000-0005-0000-0000-0000FA0E0000}"/>
    <cellStyle name="Heading 4 2 2 2" xfId="2505" xr:uid="{00000000-0005-0000-0000-0000FB0E0000}"/>
    <cellStyle name="Heading 4 2 3" xfId="2506" xr:uid="{00000000-0005-0000-0000-0000FC0E0000}"/>
    <cellStyle name="Heading 4 2 4" xfId="2507" xr:uid="{00000000-0005-0000-0000-0000FD0E0000}"/>
    <cellStyle name="Heading 4 2 5" xfId="2508" xr:uid="{00000000-0005-0000-0000-0000FE0E0000}"/>
    <cellStyle name="Heading 4 2 6" xfId="2509" xr:uid="{00000000-0005-0000-0000-0000FF0E0000}"/>
    <cellStyle name="Heading 4 2 7" xfId="2510" xr:uid="{00000000-0005-0000-0000-0000000F0000}"/>
    <cellStyle name="Heading 4 2 8" xfId="2511" xr:uid="{00000000-0005-0000-0000-0000010F0000}"/>
    <cellStyle name="Heading 4 2 9" xfId="2512" xr:uid="{00000000-0005-0000-0000-0000020F0000}"/>
    <cellStyle name="Heading 4 20" xfId="2513" xr:uid="{00000000-0005-0000-0000-0000030F0000}"/>
    <cellStyle name="Heading 4 21" xfId="2514" xr:uid="{00000000-0005-0000-0000-0000040F0000}"/>
    <cellStyle name="Heading 4 22" xfId="2515" xr:uid="{00000000-0005-0000-0000-0000050F0000}"/>
    <cellStyle name="Heading 4 23" xfId="2516" xr:uid="{00000000-0005-0000-0000-0000060F0000}"/>
    <cellStyle name="Heading 4 24" xfId="2517" xr:uid="{00000000-0005-0000-0000-0000070F0000}"/>
    <cellStyle name="Heading 4 25" xfId="2518" xr:uid="{00000000-0005-0000-0000-0000080F0000}"/>
    <cellStyle name="Heading 4 26" xfId="2519" xr:uid="{00000000-0005-0000-0000-0000090F0000}"/>
    <cellStyle name="Heading 4 27" xfId="2520" xr:uid="{00000000-0005-0000-0000-00000A0F0000}"/>
    <cellStyle name="Heading 4 28" xfId="2521" xr:uid="{00000000-0005-0000-0000-00000B0F0000}"/>
    <cellStyle name="Heading 4 29" xfId="2522" xr:uid="{00000000-0005-0000-0000-00000C0F0000}"/>
    <cellStyle name="Heading 4 3" xfId="2523" xr:uid="{00000000-0005-0000-0000-00000D0F0000}"/>
    <cellStyle name="Heading 4 3 2" xfId="2524" xr:uid="{00000000-0005-0000-0000-00000E0F0000}"/>
    <cellStyle name="Heading 4 3 2 2" xfId="40566" xr:uid="{00000000-0005-0000-0000-00000F0F0000}"/>
    <cellStyle name="Heading 4 3 3" xfId="2525" xr:uid="{00000000-0005-0000-0000-0000100F0000}"/>
    <cellStyle name="Heading 4 3 4" xfId="40567" xr:uid="{00000000-0005-0000-0000-0000110F0000}"/>
    <cellStyle name="Heading 4 30" xfId="2526" xr:uid="{00000000-0005-0000-0000-0000120F0000}"/>
    <cellStyle name="Heading 4 31" xfId="2527" xr:uid="{00000000-0005-0000-0000-0000130F0000}"/>
    <cellStyle name="Heading 4 32" xfId="2528" xr:uid="{00000000-0005-0000-0000-0000140F0000}"/>
    <cellStyle name="Heading 4 33" xfId="2529" xr:uid="{00000000-0005-0000-0000-0000150F0000}"/>
    <cellStyle name="Heading 4 34" xfId="2530" xr:uid="{00000000-0005-0000-0000-0000160F0000}"/>
    <cellStyle name="Heading 4 35" xfId="2531" xr:uid="{00000000-0005-0000-0000-0000170F0000}"/>
    <cellStyle name="Heading 4 36" xfId="2532" xr:uid="{00000000-0005-0000-0000-0000180F0000}"/>
    <cellStyle name="Heading 4 37" xfId="2533" xr:uid="{00000000-0005-0000-0000-0000190F0000}"/>
    <cellStyle name="Heading 4 38" xfId="2534" xr:uid="{00000000-0005-0000-0000-00001A0F0000}"/>
    <cellStyle name="Heading 4 39" xfId="2535" xr:uid="{00000000-0005-0000-0000-00001B0F0000}"/>
    <cellStyle name="Heading 4 4" xfId="2536" xr:uid="{00000000-0005-0000-0000-00001C0F0000}"/>
    <cellStyle name="Heading 4 4 2" xfId="8646" xr:uid="{00000000-0005-0000-0000-00001D0F0000}"/>
    <cellStyle name="Heading 4 40" xfId="2537" xr:uid="{00000000-0005-0000-0000-00001E0F0000}"/>
    <cellStyle name="Heading 4 41" xfId="2538" xr:uid="{00000000-0005-0000-0000-00001F0F0000}"/>
    <cellStyle name="Heading 4 42" xfId="9603" xr:uid="{00000000-0005-0000-0000-0000200F0000}"/>
    <cellStyle name="Heading 4 5" xfId="2539" xr:uid="{00000000-0005-0000-0000-0000210F0000}"/>
    <cellStyle name="Heading 4 5 2" xfId="8645" xr:uid="{00000000-0005-0000-0000-0000220F0000}"/>
    <cellStyle name="Heading 4 6" xfId="2540" xr:uid="{00000000-0005-0000-0000-0000230F0000}"/>
    <cellStyle name="Heading 4 6 2" xfId="8644" xr:uid="{00000000-0005-0000-0000-0000240F0000}"/>
    <cellStyle name="Heading 4 7" xfId="2541" xr:uid="{00000000-0005-0000-0000-0000250F0000}"/>
    <cellStyle name="Heading 4 8" xfId="2542" xr:uid="{00000000-0005-0000-0000-0000260F0000}"/>
    <cellStyle name="Heading 4 9" xfId="2543" xr:uid="{00000000-0005-0000-0000-0000270F0000}"/>
    <cellStyle name="Heading1" xfId="2544" xr:uid="{00000000-0005-0000-0000-0000280F0000}"/>
    <cellStyle name="Headline" xfId="2545" xr:uid="{00000000-0005-0000-0000-0000290F0000}"/>
    <cellStyle name="Hyperlink 2" xfId="2546" xr:uid="{00000000-0005-0000-0000-00002A0F0000}"/>
    <cellStyle name="Hyperlink 2 2" xfId="40568" xr:uid="{00000000-0005-0000-0000-00002B0F0000}"/>
    <cellStyle name="Hyperlink 3" xfId="8643" xr:uid="{00000000-0005-0000-0000-00002C0F0000}"/>
    <cellStyle name="Input" xfId="2547" builtinId="20" customBuiltin="1"/>
    <cellStyle name="Input 10 2" xfId="2548" xr:uid="{00000000-0005-0000-0000-00002E0F0000}"/>
    <cellStyle name="Input 11 2" xfId="2549" xr:uid="{00000000-0005-0000-0000-00002F0F0000}"/>
    <cellStyle name="Input 12 2" xfId="2550" xr:uid="{00000000-0005-0000-0000-0000300F0000}"/>
    <cellStyle name="Input 13 2" xfId="2551" xr:uid="{00000000-0005-0000-0000-0000310F0000}"/>
    <cellStyle name="Input 14 2" xfId="2552" xr:uid="{00000000-0005-0000-0000-0000320F0000}"/>
    <cellStyle name="Input 15 2" xfId="2553" xr:uid="{00000000-0005-0000-0000-0000330F0000}"/>
    <cellStyle name="Input 16 2" xfId="2554" xr:uid="{00000000-0005-0000-0000-0000340F0000}"/>
    <cellStyle name="Input 17 2" xfId="2555" xr:uid="{00000000-0005-0000-0000-0000350F0000}"/>
    <cellStyle name="Input 18 2" xfId="2556" xr:uid="{00000000-0005-0000-0000-0000360F0000}"/>
    <cellStyle name="Input 19 2" xfId="2557" xr:uid="{00000000-0005-0000-0000-0000370F0000}"/>
    <cellStyle name="Input 2" xfId="2558" xr:uid="{00000000-0005-0000-0000-0000380F0000}"/>
    <cellStyle name="Input 2 10" xfId="2559" xr:uid="{00000000-0005-0000-0000-0000390F0000}"/>
    <cellStyle name="Input 2 11" xfId="8642" xr:uid="{00000000-0005-0000-0000-00003A0F0000}"/>
    <cellStyle name="Input 2 12" xfId="8641" xr:uid="{00000000-0005-0000-0000-00003B0F0000}"/>
    <cellStyle name="Input 2 12 2" xfId="8640" xr:uid="{00000000-0005-0000-0000-00003C0F0000}"/>
    <cellStyle name="Input 2 2" xfId="2560" xr:uid="{00000000-0005-0000-0000-00003D0F0000}"/>
    <cellStyle name="Input 2 2 2" xfId="2561" xr:uid="{00000000-0005-0000-0000-00003E0F0000}"/>
    <cellStyle name="Input 2 2 2 2" xfId="40569" xr:uid="{00000000-0005-0000-0000-00003F0F0000}"/>
    <cellStyle name="Input 2 2 3" xfId="2562" xr:uid="{00000000-0005-0000-0000-0000400F0000}"/>
    <cellStyle name="Input 2 2 3 2" xfId="40570" xr:uid="{00000000-0005-0000-0000-0000410F0000}"/>
    <cellStyle name="Input 2 3" xfId="2563" xr:uid="{00000000-0005-0000-0000-0000420F0000}"/>
    <cellStyle name="Input 2 3 2" xfId="8639" xr:uid="{00000000-0005-0000-0000-0000430F0000}"/>
    <cellStyle name="Input 2 3 2 2" xfId="40572" xr:uid="{00000000-0005-0000-0000-0000440F0000}"/>
    <cellStyle name="Input 2 3 2 3" xfId="40571" xr:uid="{00000000-0005-0000-0000-0000450F0000}"/>
    <cellStyle name="Input 2 3 3" xfId="40573" xr:uid="{00000000-0005-0000-0000-0000460F0000}"/>
    <cellStyle name="Input 2 4" xfId="2564" xr:uid="{00000000-0005-0000-0000-0000470F0000}"/>
    <cellStyle name="Input 2 5" xfId="2565" xr:uid="{00000000-0005-0000-0000-0000480F0000}"/>
    <cellStyle name="Input 2 6" xfId="2566" xr:uid="{00000000-0005-0000-0000-0000490F0000}"/>
    <cellStyle name="Input 2 7" xfId="2567" xr:uid="{00000000-0005-0000-0000-00004A0F0000}"/>
    <cellStyle name="Input 2 8" xfId="2568" xr:uid="{00000000-0005-0000-0000-00004B0F0000}"/>
    <cellStyle name="Input 2 9" xfId="2569" xr:uid="{00000000-0005-0000-0000-00004C0F0000}"/>
    <cellStyle name="Input 2_PrimaryEnergyPrices_TIMES" xfId="2570" xr:uid="{00000000-0005-0000-0000-00004D0F0000}"/>
    <cellStyle name="Input 20 2" xfId="2571" xr:uid="{00000000-0005-0000-0000-00004E0F0000}"/>
    <cellStyle name="Input 21 2" xfId="2572" xr:uid="{00000000-0005-0000-0000-00004F0F0000}"/>
    <cellStyle name="Input 22 2" xfId="2573" xr:uid="{00000000-0005-0000-0000-0000500F0000}"/>
    <cellStyle name="Input 23 2" xfId="2574" xr:uid="{00000000-0005-0000-0000-0000510F0000}"/>
    <cellStyle name="Input 24 2" xfId="2575" xr:uid="{00000000-0005-0000-0000-0000520F0000}"/>
    <cellStyle name="Input 25 2" xfId="2576" xr:uid="{00000000-0005-0000-0000-0000530F0000}"/>
    <cellStyle name="Input 26 2" xfId="2577" xr:uid="{00000000-0005-0000-0000-0000540F0000}"/>
    <cellStyle name="Input 27 2" xfId="2578" xr:uid="{00000000-0005-0000-0000-0000550F0000}"/>
    <cellStyle name="Input 28 2" xfId="2579" xr:uid="{00000000-0005-0000-0000-0000560F0000}"/>
    <cellStyle name="Input 29 2" xfId="2580" xr:uid="{00000000-0005-0000-0000-0000570F0000}"/>
    <cellStyle name="Input 3" xfId="2581" xr:uid="{00000000-0005-0000-0000-0000580F0000}"/>
    <cellStyle name="Input 3 2" xfId="2582" xr:uid="{00000000-0005-0000-0000-0000590F0000}"/>
    <cellStyle name="Input 3 3" xfId="2583" xr:uid="{00000000-0005-0000-0000-00005A0F0000}"/>
    <cellStyle name="Input 3 3 2" xfId="40574" xr:uid="{00000000-0005-0000-0000-00005B0F0000}"/>
    <cellStyle name="Input 3 4" xfId="2584" xr:uid="{00000000-0005-0000-0000-00005C0F0000}"/>
    <cellStyle name="Input 3 5" xfId="40575" xr:uid="{00000000-0005-0000-0000-00005D0F0000}"/>
    <cellStyle name="Input 30 2" xfId="2585" xr:uid="{00000000-0005-0000-0000-00005E0F0000}"/>
    <cellStyle name="Input 31 2" xfId="2586" xr:uid="{00000000-0005-0000-0000-00005F0F0000}"/>
    <cellStyle name="Input 32 2" xfId="2587" xr:uid="{00000000-0005-0000-0000-0000600F0000}"/>
    <cellStyle name="Input 33 2" xfId="2588" xr:uid="{00000000-0005-0000-0000-0000610F0000}"/>
    <cellStyle name="Input 34" xfId="2589" xr:uid="{00000000-0005-0000-0000-0000620F0000}"/>
    <cellStyle name="Input 34 2" xfId="2590" xr:uid="{00000000-0005-0000-0000-0000630F0000}"/>
    <cellStyle name="Input 34_ELC_final" xfId="2591" xr:uid="{00000000-0005-0000-0000-0000640F0000}"/>
    <cellStyle name="Input 35" xfId="2592" xr:uid="{00000000-0005-0000-0000-0000650F0000}"/>
    <cellStyle name="Input 36" xfId="2593" xr:uid="{00000000-0005-0000-0000-0000660F0000}"/>
    <cellStyle name="Input 37" xfId="2594" xr:uid="{00000000-0005-0000-0000-0000670F0000}"/>
    <cellStyle name="Input 38" xfId="2595" xr:uid="{00000000-0005-0000-0000-0000680F0000}"/>
    <cellStyle name="Input 39" xfId="2596" xr:uid="{00000000-0005-0000-0000-0000690F0000}"/>
    <cellStyle name="Input 4" xfId="4807" xr:uid="{00000000-0005-0000-0000-00006A0F0000}"/>
    <cellStyle name="Input 4 2" xfId="2597" xr:uid="{00000000-0005-0000-0000-00006B0F0000}"/>
    <cellStyle name="Input 40" xfId="2598" xr:uid="{00000000-0005-0000-0000-00006C0F0000}"/>
    <cellStyle name="Input 5" xfId="4811" xr:uid="{00000000-0005-0000-0000-00006D0F0000}"/>
    <cellStyle name="Input 5 2" xfId="2599" xr:uid="{00000000-0005-0000-0000-00006E0F0000}"/>
    <cellStyle name="Input 6" xfId="9604" xr:uid="{00000000-0005-0000-0000-00006F0F0000}"/>
    <cellStyle name="Input 6 2" xfId="2600" xr:uid="{00000000-0005-0000-0000-0000700F0000}"/>
    <cellStyle name="Input 7" xfId="39696" xr:uid="{00000000-0005-0000-0000-0000710F0000}"/>
    <cellStyle name="Input 7 2" xfId="2601" xr:uid="{00000000-0005-0000-0000-0000720F0000}"/>
    <cellStyle name="Input 8 2" xfId="2602" xr:uid="{00000000-0005-0000-0000-0000730F0000}"/>
    <cellStyle name="Input 9 2" xfId="2603" xr:uid="{00000000-0005-0000-0000-0000740F0000}"/>
    <cellStyle name="InputCells" xfId="2604" xr:uid="{00000000-0005-0000-0000-0000750F0000}"/>
    <cellStyle name="InputCells12" xfId="2605" xr:uid="{00000000-0005-0000-0000-0000760F0000}"/>
    <cellStyle name="InputCells12 2" xfId="2606" xr:uid="{00000000-0005-0000-0000-0000770F0000}"/>
    <cellStyle name="InputCells12_BBorder" xfId="2607" xr:uid="{00000000-0005-0000-0000-0000780F0000}"/>
    <cellStyle name="IntCells" xfId="2608" xr:uid="{00000000-0005-0000-0000-0000790F0000}"/>
    <cellStyle name="KP_thin_border_dark_grey" xfId="2609" xr:uid="{00000000-0005-0000-0000-00007A0F0000}"/>
    <cellStyle name="ligne_titre_0" xfId="2610" xr:uid="{00000000-0005-0000-0000-00007B0F0000}"/>
    <cellStyle name="Linked Cell" xfId="2611" builtinId="24" customBuiltin="1"/>
    <cellStyle name="Linked Cell 10" xfId="2612" xr:uid="{00000000-0005-0000-0000-00007D0F0000}"/>
    <cellStyle name="Linked Cell 11" xfId="2613" xr:uid="{00000000-0005-0000-0000-00007E0F0000}"/>
    <cellStyle name="Linked Cell 12" xfId="2614" xr:uid="{00000000-0005-0000-0000-00007F0F0000}"/>
    <cellStyle name="Linked Cell 13" xfId="2615" xr:uid="{00000000-0005-0000-0000-0000800F0000}"/>
    <cellStyle name="Linked Cell 14" xfId="2616" xr:uid="{00000000-0005-0000-0000-0000810F0000}"/>
    <cellStyle name="Linked Cell 15" xfId="2617" xr:uid="{00000000-0005-0000-0000-0000820F0000}"/>
    <cellStyle name="Linked Cell 16" xfId="2618" xr:uid="{00000000-0005-0000-0000-0000830F0000}"/>
    <cellStyle name="Linked Cell 17" xfId="2619" xr:uid="{00000000-0005-0000-0000-0000840F0000}"/>
    <cellStyle name="Linked Cell 18" xfId="2620" xr:uid="{00000000-0005-0000-0000-0000850F0000}"/>
    <cellStyle name="Linked Cell 19" xfId="2621" xr:uid="{00000000-0005-0000-0000-0000860F0000}"/>
    <cellStyle name="Linked Cell 2" xfId="2622" xr:uid="{00000000-0005-0000-0000-0000870F0000}"/>
    <cellStyle name="Linked Cell 2 10" xfId="2623" xr:uid="{00000000-0005-0000-0000-0000880F0000}"/>
    <cellStyle name="Linked Cell 2 11" xfId="8638" xr:uid="{00000000-0005-0000-0000-0000890F0000}"/>
    <cellStyle name="Linked Cell 2 2" xfId="2624" xr:uid="{00000000-0005-0000-0000-00008A0F0000}"/>
    <cellStyle name="Linked Cell 2 2 2" xfId="2625" xr:uid="{00000000-0005-0000-0000-00008B0F0000}"/>
    <cellStyle name="Linked Cell 2 3" xfId="2626" xr:uid="{00000000-0005-0000-0000-00008C0F0000}"/>
    <cellStyle name="Linked Cell 2 4" xfId="2627" xr:uid="{00000000-0005-0000-0000-00008D0F0000}"/>
    <cellStyle name="Linked Cell 2 5" xfId="2628" xr:uid="{00000000-0005-0000-0000-00008E0F0000}"/>
    <cellStyle name="Linked Cell 2 6" xfId="2629" xr:uid="{00000000-0005-0000-0000-00008F0F0000}"/>
    <cellStyle name="Linked Cell 2 7" xfId="2630" xr:uid="{00000000-0005-0000-0000-0000900F0000}"/>
    <cellStyle name="Linked Cell 2 8" xfId="2631" xr:uid="{00000000-0005-0000-0000-0000910F0000}"/>
    <cellStyle name="Linked Cell 2 9" xfId="2632" xr:uid="{00000000-0005-0000-0000-0000920F0000}"/>
    <cellStyle name="Linked Cell 20" xfId="2633" xr:uid="{00000000-0005-0000-0000-0000930F0000}"/>
    <cellStyle name="Linked Cell 21" xfId="2634" xr:uid="{00000000-0005-0000-0000-0000940F0000}"/>
    <cellStyle name="Linked Cell 22" xfId="2635" xr:uid="{00000000-0005-0000-0000-0000950F0000}"/>
    <cellStyle name="Linked Cell 23" xfId="2636" xr:uid="{00000000-0005-0000-0000-0000960F0000}"/>
    <cellStyle name="Linked Cell 24" xfId="2637" xr:uid="{00000000-0005-0000-0000-0000970F0000}"/>
    <cellStyle name="Linked Cell 25" xfId="2638" xr:uid="{00000000-0005-0000-0000-0000980F0000}"/>
    <cellStyle name="Linked Cell 26" xfId="2639" xr:uid="{00000000-0005-0000-0000-0000990F0000}"/>
    <cellStyle name="Linked Cell 27" xfId="2640" xr:uid="{00000000-0005-0000-0000-00009A0F0000}"/>
    <cellStyle name="Linked Cell 28" xfId="2641" xr:uid="{00000000-0005-0000-0000-00009B0F0000}"/>
    <cellStyle name="Linked Cell 29" xfId="2642" xr:uid="{00000000-0005-0000-0000-00009C0F0000}"/>
    <cellStyle name="Linked Cell 3" xfId="2643" xr:uid="{00000000-0005-0000-0000-00009D0F0000}"/>
    <cellStyle name="Linked Cell 3 2" xfId="2644" xr:uid="{00000000-0005-0000-0000-00009E0F0000}"/>
    <cellStyle name="Linked Cell 3 2 2" xfId="40576" xr:uid="{00000000-0005-0000-0000-00009F0F0000}"/>
    <cellStyle name="Linked Cell 3 3" xfId="2645" xr:uid="{00000000-0005-0000-0000-0000A00F0000}"/>
    <cellStyle name="Linked Cell 3 4" xfId="40577" xr:uid="{00000000-0005-0000-0000-0000A10F0000}"/>
    <cellStyle name="Linked Cell 30" xfId="2646" xr:uid="{00000000-0005-0000-0000-0000A20F0000}"/>
    <cellStyle name="Linked Cell 31" xfId="2647" xr:uid="{00000000-0005-0000-0000-0000A30F0000}"/>
    <cellStyle name="Linked Cell 32" xfId="2648" xr:uid="{00000000-0005-0000-0000-0000A40F0000}"/>
    <cellStyle name="Linked Cell 33" xfId="2649" xr:uid="{00000000-0005-0000-0000-0000A50F0000}"/>
    <cellStyle name="Linked Cell 34" xfId="2650" xr:uid="{00000000-0005-0000-0000-0000A60F0000}"/>
    <cellStyle name="Linked Cell 35" xfId="2651" xr:uid="{00000000-0005-0000-0000-0000A70F0000}"/>
    <cellStyle name="Linked Cell 36" xfId="2652" xr:uid="{00000000-0005-0000-0000-0000A80F0000}"/>
    <cellStyle name="Linked Cell 37" xfId="2653" xr:uid="{00000000-0005-0000-0000-0000A90F0000}"/>
    <cellStyle name="Linked Cell 38" xfId="2654" xr:uid="{00000000-0005-0000-0000-0000AA0F0000}"/>
    <cellStyle name="Linked Cell 39" xfId="2655" xr:uid="{00000000-0005-0000-0000-0000AB0F0000}"/>
    <cellStyle name="Linked Cell 4" xfId="2656" xr:uid="{00000000-0005-0000-0000-0000AC0F0000}"/>
    <cellStyle name="Linked Cell 4 2" xfId="8637" xr:uid="{00000000-0005-0000-0000-0000AD0F0000}"/>
    <cellStyle name="Linked Cell 40" xfId="2657" xr:uid="{00000000-0005-0000-0000-0000AE0F0000}"/>
    <cellStyle name="Linked Cell 41" xfId="2658" xr:uid="{00000000-0005-0000-0000-0000AF0F0000}"/>
    <cellStyle name="Linked Cell 42" xfId="9606" xr:uid="{00000000-0005-0000-0000-0000B00F0000}"/>
    <cellStyle name="Linked Cell 5" xfId="2659" xr:uid="{00000000-0005-0000-0000-0000B10F0000}"/>
    <cellStyle name="Linked Cell 5 2" xfId="8636" xr:uid="{00000000-0005-0000-0000-0000B20F0000}"/>
    <cellStyle name="Linked Cell 6" xfId="2660" xr:uid="{00000000-0005-0000-0000-0000B30F0000}"/>
    <cellStyle name="Linked Cell 6 2" xfId="8635" xr:uid="{00000000-0005-0000-0000-0000B40F0000}"/>
    <cellStyle name="Linked Cell 7" xfId="2661" xr:uid="{00000000-0005-0000-0000-0000B50F0000}"/>
    <cellStyle name="Linked Cell 8" xfId="2662" xr:uid="{00000000-0005-0000-0000-0000B60F0000}"/>
    <cellStyle name="Linked Cell 9" xfId="2663" xr:uid="{00000000-0005-0000-0000-0000B70F0000}"/>
    <cellStyle name="Menu" xfId="56095" xr:uid="{00000000-0005-0000-0000-0000B80F0000}"/>
    <cellStyle name="Migliaia_Oil&amp;Gas IFE ARC POLITO" xfId="2664" xr:uid="{00000000-0005-0000-0000-0000B90F0000}"/>
    <cellStyle name="Neutral" xfId="2665" builtinId="28" customBuiltin="1"/>
    <cellStyle name="Neutral 10" xfId="2666" xr:uid="{00000000-0005-0000-0000-0000BB0F0000}"/>
    <cellStyle name="Neutral 11" xfId="2667" xr:uid="{00000000-0005-0000-0000-0000BC0F0000}"/>
    <cellStyle name="Neutral 12" xfId="2668" xr:uid="{00000000-0005-0000-0000-0000BD0F0000}"/>
    <cellStyle name="Neutral 13" xfId="2669" xr:uid="{00000000-0005-0000-0000-0000BE0F0000}"/>
    <cellStyle name="Neutral 14" xfId="2670" xr:uid="{00000000-0005-0000-0000-0000BF0F0000}"/>
    <cellStyle name="Neutral 15" xfId="2671" xr:uid="{00000000-0005-0000-0000-0000C00F0000}"/>
    <cellStyle name="Neutral 16" xfId="2672" xr:uid="{00000000-0005-0000-0000-0000C10F0000}"/>
    <cellStyle name="Neutral 17" xfId="2673" xr:uid="{00000000-0005-0000-0000-0000C20F0000}"/>
    <cellStyle name="Neutral 18" xfId="2674" xr:uid="{00000000-0005-0000-0000-0000C30F0000}"/>
    <cellStyle name="Neutral 19" xfId="2675" xr:uid="{00000000-0005-0000-0000-0000C40F0000}"/>
    <cellStyle name="Neutral 2" xfId="2676" xr:uid="{00000000-0005-0000-0000-0000C50F0000}"/>
    <cellStyle name="Neutral 2 10" xfId="2677" xr:uid="{00000000-0005-0000-0000-0000C60F0000}"/>
    <cellStyle name="Neutral 2 11" xfId="8634" xr:uid="{00000000-0005-0000-0000-0000C70F0000}"/>
    <cellStyle name="Neutral 2 2" xfId="2678" xr:uid="{00000000-0005-0000-0000-0000C80F0000}"/>
    <cellStyle name="Neutral 2 2 2" xfId="2679" xr:uid="{00000000-0005-0000-0000-0000C90F0000}"/>
    <cellStyle name="Neutral 2 2 3" xfId="8633" xr:uid="{00000000-0005-0000-0000-0000CA0F0000}"/>
    <cellStyle name="Neutral 2 3" xfId="2680" xr:uid="{00000000-0005-0000-0000-0000CB0F0000}"/>
    <cellStyle name="Neutral 2 4" xfId="2681" xr:uid="{00000000-0005-0000-0000-0000CC0F0000}"/>
    <cellStyle name="Neutral 2 5" xfId="2682" xr:uid="{00000000-0005-0000-0000-0000CD0F0000}"/>
    <cellStyle name="Neutral 2 6" xfId="2683" xr:uid="{00000000-0005-0000-0000-0000CE0F0000}"/>
    <cellStyle name="Neutral 2 7" xfId="2684" xr:uid="{00000000-0005-0000-0000-0000CF0F0000}"/>
    <cellStyle name="Neutral 2 8" xfId="2685" xr:uid="{00000000-0005-0000-0000-0000D00F0000}"/>
    <cellStyle name="Neutral 2 9" xfId="2686" xr:uid="{00000000-0005-0000-0000-0000D10F0000}"/>
    <cellStyle name="Neutral 20" xfId="2687" xr:uid="{00000000-0005-0000-0000-0000D20F0000}"/>
    <cellStyle name="Neutral 21" xfId="2688" xr:uid="{00000000-0005-0000-0000-0000D30F0000}"/>
    <cellStyle name="Neutral 22" xfId="2689" xr:uid="{00000000-0005-0000-0000-0000D40F0000}"/>
    <cellStyle name="Neutral 23" xfId="2690" xr:uid="{00000000-0005-0000-0000-0000D50F0000}"/>
    <cellStyle name="Neutral 24" xfId="2691" xr:uid="{00000000-0005-0000-0000-0000D60F0000}"/>
    <cellStyle name="Neutral 25" xfId="2692" xr:uid="{00000000-0005-0000-0000-0000D70F0000}"/>
    <cellStyle name="Neutral 26" xfId="2693" xr:uid="{00000000-0005-0000-0000-0000D80F0000}"/>
    <cellStyle name="Neutral 27" xfId="2694" xr:uid="{00000000-0005-0000-0000-0000D90F0000}"/>
    <cellStyle name="Neutral 28" xfId="2695" xr:uid="{00000000-0005-0000-0000-0000DA0F0000}"/>
    <cellStyle name="Neutral 29" xfId="2696" xr:uid="{00000000-0005-0000-0000-0000DB0F0000}"/>
    <cellStyle name="Neutral 3" xfId="2697" xr:uid="{00000000-0005-0000-0000-0000DC0F0000}"/>
    <cellStyle name="Neutral 3 2" xfId="2698" xr:uid="{00000000-0005-0000-0000-0000DD0F0000}"/>
    <cellStyle name="Neutral 3 2 2" xfId="8632" xr:uid="{00000000-0005-0000-0000-0000DE0F0000}"/>
    <cellStyle name="Neutral 3 2 2 2" xfId="40578" xr:uid="{00000000-0005-0000-0000-0000DF0F0000}"/>
    <cellStyle name="Neutral 3 3" xfId="2699" xr:uid="{00000000-0005-0000-0000-0000E00F0000}"/>
    <cellStyle name="Neutral 3 3 2" xfId="40579" xr:uid="{00000000-0005-0000-0000-0000E10F0000}"/>
    <cellStyle name="Neutral 3 4" xfId="2700" xr:uid="{00000000-0005-0000-0000-0000E20F0000}"/>
    <cellStyle name="Neutral 3 4 2" xfId="40580" xr:uid="{00000000-0005-0000-0000-0000E30F0000}"/>
    <cellStyle name="Neutral 3 5" xfId="40581" xr:uid="{00000000-0005-0000-0000-0000E40F0000}"/>
    <cellStyle name="Neutral 3 6" xfId="40582" xr:uid="{00000000-0005-0000-0000-0000E50F0000}"/>
    <cellStyle name="Neutral 3 7" xfId="40583" xr:uid="{00000000-0005-0000-0000-0000E60F0000}"/>
    <cellStyle name="Neutral 30" xfId="2701" xr:uid="{00000000-0005-0000-0000-0000E70F0000}"/>
    <cellStyle name="Neutral 31" xfId="2702" xr:uid="{00000000-0005-0000-0000-0000E80F0000}"/>
    <cellStyle name="Neutral 32" xfId="2703" xr:uid="{00000000-0005-0000-0000-0000E90F0000}"/>
    <cellStyle name="Neutral 33" xfId="2704" xr:uid="{00000000-0005-0000-0000-0000EA0F0000}"/>
    <cellStyle name="Neutral 34" xfId="2705" xr:uid="{00000000-0005-0000-0000-0000EB0F0000}"/>
    <cellStyle name="Neutral 35" xfId="2706" xr:uid="{00000000-0005-0000-0000-0000EC0F0000}"/>
    <cellStyle name="Neutral 36" xfId="2707" xr:uid="{00000000-0005-0000-0000-0000ED0F0000}"/>
    <cellStyle name="Neutral 37" xfId="2708" xr:uid="{00000000-0005-0000-0000-0000EE0F0000}"/>
    <cellStyle name="Neutral 38" xfId="2709" xr:uid="{00000000-0005-0000-0000-0000EF0F0000}"/>
    <cellStyle name="Neutral 39" xfId="2710" xr:uid="{00000000-0005-0000-0000-0000F00F0000}"/>
    <cellStyle name="Neutral 4" xfId="2711" xr:uid="{00000000-0005-0000-0000-0000F10F0000}"/>
    <cellStyle name="Neutral 4 2" xfId="2712" xr:uid="{00000000-0005-0000-0000-0000F20F0000}"/>
    <cellStyle name="Neutral 4 3" xfId="8631" xr:uid="{00000000-0005-0000-0000-0000F30F0000}"/>
    <cellStyle name="Neutral 40" xfId="2713" xr:uid="{00000000-0005-0000-0000-0000F40F0000}"/>
    <cellStyle name="Neutral 41" xfId="2714" xr:uid="{00000000-0005-0000-0000-0000F50F0000}"/>
    <cellStyle name="Neutral 42" xfId="2715" xr:uid="{00000000-0005-0000-0000-0000F60F0000}"/>
    <cellStyle name="Neutral 43" xfId="2716" xr:uid="{00000000-0005-0000-0000-0000F70F0000}"/>
    <cellStyle name="Neutral 44" xfId="8630" xr:uid="{00000000-0005-0000-0000-0000F80F0000}"/>
    <cellStyle name="Neutral 5" xfId="2717" xr:uid="{00000000-0005-0000-0000-0000F90F0000}"/>
    <cellStyle name="Neutral 5 2" xfId="8629" xr:uid="{00000000-0005-0000-0000-0000FA0F0000}"/>
    <cellStyle name="Neutral 6" xfId="2718" xr:uid="{00000000-0005-0000-0000-0000FB0F0000}"/>
    <cellStyle name="Neutral 6 2" xfId="8628" xr:uid="{00000000-0005-0000-0000-0000FC0F0000}"/>
    <cellStyle name="Neutral 7" xfId="2719" xr:uid="{00000000-0005-0000-0000-0000FD0F0000}"/>
    <cellStyle name="Neutral 8" xfId="2720" xr:uid="{00000000-0005-0000-0000-0000FE0F0000}"/>
    <cellStyle name="Neutral 9" xfId="2721" xr:uid="{00000000-0005-0000-0000-0000FF0F0000}"/>
    <cellStyle name="Normal" xfId="0" builtinId="0"/>
    <cellStyle name="Normal 10" xfId="2722" xr:uid="{00000000-0005-0000-0000-000001100000}"/>
    <cellStyle name="Normal 10 2" xfId="2723" xr:uid="{00000000-0005-0000-0000-000002100000}"/>
    <cellStyle name="Normal 10 2 2" xfId="2724" xr:uid="{00000000-0005-0000-0000-000003100000}"/>
    <cellStyle name="Normal 10 2 2 2" xfId="8627" xr:uid="{00000000-0005-0000-0000-000004100000}"/>
    <cellStyle name="Normal 10 2 2 3" xfId="40585" xr:uid="{00000000-0005-0000-0000-000005100000}"/>
    <cellStyle name="Normal 10 2 2 3 2" xfId="40586" xr:uid="{00000000-0005-0000-0000-000006100000}"/>
    <cellStyle name="Normal 10 2 2 3 2 2" xfId="40587" xr:uid="{00000000-0005-0000-0000-000007100000}"/>
    <cellStyle name="Normal 10 2 2 3 2 2 2" xfId="40588" xr:uid="{00000000-0005-0000-0000-000008100000}"/>
    <cellStyle name="Normal 10 2 2 3 2 3" xfId="40589" xr:uid="{00000000-0005-0000-0000-000009100000}"/>
    <cellStyle name="Normal 10 2 2 3 3" xfId="40590" xr:uid="{00000000-0005-0000-0000-00000A100000}"/>
    <cellStyle name="Normal 10 2 2 3 3 2" xfId="40591" xr:uid="{00000000-0005-0000-0000-00000B100000}"/>
    <cellStyle name="Normal 10 2 2 3 3 2 2" xfId="40592" xr:uid="{00000000-0005-0000-0000-00000C100000}"/>
    <cellStyle name="Normal 10 2 2 3 3 3" xfId="40593" xr:uid="{00000000-0005-0000-0000-00000D100000}"/>
    <cellStyle name="Normal 10 2 2 3 4" xfId="40594" xr:uid="{00000000-0005-0000-0000-00000E100000}"/>
    <cellStyle name="Normal 10 2 2 3 4 2" xfId="40595" xr:uid="{00000000-0005-0000-0000-00000F100000}"/>
    <cellStyle name="Normal 10 2 2 3 5" xfId="40596" xr:uid="{00000000-0005-0000-0000-000010100000}"/>
    <cellStyle name="Normal 10 2 2 4" xfId="40597" xr:uid="{00000000-0005-0000-0000-000011100000}"/>
    <cellStyle name="Normal 10 2 2 4 2" xfId="40598" xr:uid="{00000000-0005-0000-0000-000012100000}"/>
    <cellStyle name="Normal 10 2 2 4 2 2" xfId="40599" xr:uid="{00000000-0005-0000-0000-000013100000}"/>
    <cellStyle name="Normal 10 2 2 4 3" xfId="40600" xr:uid="{00000000-0005-0000-0000-000014100000}"/>
    <cellStyle name="Normal 10 2 2 4 4" xfId="40601" xr:uid="{00000000-0005-0000-0000-000015100000}"/>
    <cellStyle name="Normal 10 2 2 5" xfId="40602" xr:uid="{00000000-0005-0000-0000-000016100000}"/>
    <cellStyle name="Normal 10 2 2 5 2" xfId="40603" xr:uid="{00000000-0005-0000-0000-000017100000}"/>
    <cellStyle name="Normal 10 2 2 5 2 2" xfId="40604" xr:uid="{00000000-0005-0000-0000-000018100000}"/>
    <cellStyle name="Normal 10 2 2 5 3" xfId="40605" xr:uid="{00000000-0005-0000-0000-000019100000}"/>
    <cellStyle name="Normal 10 2 2 6" xfId="40606" xr:uid="{00000000-0005-0000-0000-00001A100000}"/>
    <cellStyle name="Normal 10 2 2 6 2" xfId="40607" xr:uid="{00000000-0005-0000-0000-00001B100000}"/>
    <cellStyle name="Normal 10 2 2 7" xfId="40608" xr:uid="{00000000-0005-0000-0000-00001C100000}"/>
    <cellStyle name="Normal 10 2 2 8" xfId="40584" xr:uid="{00000000-0005-0000-0000-00001D100000}"/>
    <cellStyle name="Normal 10 2 3" xfId="2725" xr:uid="{00000000-0005-0000-0000-00001E100000}"/>
    <cellStyle name="Normal 10 2 3 2" xfId="7537" xr:uid="{00000000-0005-0000-0000-00001F100000}"/>
    <cellStyle name="Normal 10 2 3 2 2" xfId="40611" xr:uid="{00000000-0005-0000-0000-000020100000}"/>
    <cellStyle name="Normal 10 2 3 2 2 2" xfId="40612" xr:uid="{00000000-0005-0000-0000-000021100000}"/>
    <cellStyle name="Normal 10 2 3 2 2 2 2" xfId="40613" xr:uid="{00000000-0005-0000-0000-000022100000}"/>
    <cellStyle name="Normal 10 2 3 2 2 3" xfId="40614" xr:uid="{00000000-0005-0000-0000-000023100000}"/>
    <cellStyle name="Normal 10 2 3 2 3" xfId="40615" xr:uid="{00000000-0005-0000-0000-000024100000}"/>
    <cellStyle name="Normal 10 2 3 2 3 2" xfId="40616" xr:uid="{00000000-0005-0000-0000-000025100000}"/>
    <cellStyle name="Normal 10 2 3 2 3 2 2" xfId="40617" xr:uid="{00000000-0005-0000-0000-000026100000}"/>
    <cellStyle name="Normal 10 2 3 2 3 3" xfId="40618" xr:uid="{00000000-0005-0000-0000-000027100000}"/>
    <cellStyle name="Normal 10 2 3 2 4" xfId="40619" xr:uid="{00000000-0005-0000-0000-000028100000}"/>
    <cellStyle name="Normal 10 2 3 2 4 2" xfId="40620" xr:uid="{00000000-0005-0000-0000-000029100000}"/>
    <cellStyle name="Normal 10 2 3 2 5" xfId="40621" xr:uid="{00000000-0005-0000-0000-00002A100000}"/>
    <cellStyle name="Normal 10 2 3 2 6" xfId="40610" xr:uid="{00000000-0005-0000-0000-00002B100000}"/>
    <cellStyle name="Normal 10 2 3 3" xfId="40622" xr:uid="{00000000-0005-0000-0000-00002C100000}"/>
    <cellStyle name="Normal 10 2 3 3 2" xfId="40623" xr:uid="{00000000-0005-0000-0000-00002D100000}"/>
    <cellStyle name="Normal 10 2 3 3 2 2" xfId="40624" xr:uid="{00000000-0005-0000-0000-00002E100000}"/>
    <cellStyle name="Normal 10 2 3 3 3" xfId="40625" xr:uid="{00000000-0005-0000-0000-00002F100000}"/>
    <cellStyle name="Normal 10 2 3 4" xfId="40626" xr:uid="{00000000-0005-0000-0000-000030100000}"/>
    <cellStyle name="Normal 10 2 3 4 2" xfId="40627" xr:uid="{00000000-0005-0000-0000-000031100000}"/>
    <cellStyle name="Normal 10 2 3 4 2 2" xfId="40628" xr:uid="{00000000-0005-0000-0000-000032100000}"/>
    <cellStyle name="Normal 10 2 3 4 3" xfId="40629" xr:uid="{00000000-0005-0000-0000-000033100000}"/>
    <cellStyle name="Normal 10 2 3 5" xfId="40630" xr:uid="{00000000-0005-0000-0000-000034100000}"/>
    <cellStyle name="Normal 10 2 3 5 2" xfId="40631" xr:uid="{00000000-0005-0000-0000-000035100000}"/>
    <cellStyle name="Normal 10 2 3 6" xfId="40632" xr:uid="{00000000-0005-0000-0000-000036100000}"/>
    <cellStyle name="Normal 10 2 3 7" xfId="40609" xr:uid="{00000000-0005-0000-0000-000037100000}"/>
    <cellStyle name="Normal 10 2 4" xfId="2726" xr:uid="{00000000-0005-0000-0000-000038100000}"/>
    <cellStyle name="Normal 10 2 5" xfId="7535" xr:uid="{00000000-0005-0000-0000-000039100000}"/>
    <cellStyle name="Normal 10 2 5 2" xfId="40634" xr:uid="{00000000-0005-0000-0000-00003A100000}"/>
    <cellStyle name="Normal 10 2 5 2 2" xfId="40635" xr:uid="{00000000-0005-0000-0000-00003B100000}"/>
    <cellStyle name="Normal 10 2 5 2 2 2" xfId="40636" xr:uid="{00000000-0005-0000-0000-00003C100000}"/>
    <cellStyle name="Normal 10 2 5 2 2 2 2" xfId="40637" xr:uid="{00000000-0005-0000-0000-00003D100000}"/>
    <cellStyle name="Normal 10 2 5 2 2 3" xfId="40638" xr:uid="{00000000-0005-0000-0000-00003E100000}"/>
    <cellStyle name="Normal 10 2 5 2 3" xfId="40639" xr:uid="{00000000-0005-0000-0000-00003F100000}"/>
    <cellStyle name="Normal 10 2 5 2 3 2" xfId="40640" xr:uid="{00000000-0005-0000-0000-000040100000}"/>
    <cellStyle name="Normal 10 2 5 2 3 2 2" xfId="40641" xr:uid="{00000000-0005-0000-0000-000041100000}"/>
    <cellStyle name="Normal 10 2 5 2 3 3" xfId="40642" xr:uid="{00000000-0005-0000-0000-000042100000}"/>
    <cellStyle name="Normal 10 2 5 2 4" xfId="40643" xr:uid="{00000000-0005-0000-0000-000043100000}"/>
    <cellStyle name="Normal 10 2 5 2 4 2" xfId="40644" xr:uid="{00000000-0005-0000-0000-000044100000}"/>
    <cellStyle name="Normal 10 2 5 2 5" xfId="40645" xr:uid="{00000000-0005-0000-0000-000045100000}"/>
    <cellStyle name="Normal 10 2 5 3" xfId="40646" xr:uid="{00000000-0005-0000-0000-000046100000}"/>
    <cellStyle name="Normal 10 2 5 3 2" xfId="40647" xr:uid="{00000000-0005-0000-0000-000047100000}"/>
    <cellStyle name="Normal 10 2 5 3 2 2" xfId="40648" xr:uid="{00000000-0005-0000-0000-000048100000}"/>
    <cellStyle name="Normal 10 2 5 3 3" xfId="40649" xr:uid="{00000000-0005-0000-0000-000049100000}"/>
    <cellStyle name="Normal 10 2 5 4" xfId="40650" xr:uid="{00000000-0005-0000-0000-00004A100000}"/>
    <cellStyle name="Normal 10 2 5 4 2" xfId="40651" xr:uid="{00000000-0005-0000-0000-00004B100000}"/>
    <cellStyle name="Normal 10 2 5 4 2 2" xfId="40652" xr:uid="{00000000-0005-0000-0000-00004C100000}"/>
    <cellStyle name="Normal 10 2 5 4 3" xfId="40653" xr:uid="{00000000-0005-0000-0000-00004D100000}"/>
    <cellStyle name="Normal 10 2 5 5" xfId="40654" xr:uid="{00000000-0005-0000-0000-00004E100000}"/>
    <cellStyle name="Normal 10 2 5 5 2" xfId="40655" xr:uid="{00000000-0005-0000-0000-00004F100000}"/>
    <cellStyle name="Normal 10 2 5 6" xfId="40656" xr:uid="{00000000-0005-0000-0000-000050100000}"/>
    <cellStyle name="Normal 10 2 5 7" xfId="40633" xr:uid="{00000000-0005-0000-0000-000051100000}"/>
    <cellStyle name="Normal 10 2 6" xfId="40657" xr:uid="{00000000-0005-0000-0000-000052100000}"/>
    <cellStyle name="Normal 10 2 6 2" xfId="40658" xr:uid="{00000000-0005-0000-0000-000053100000}"/>
    <cellStyle name="Normal 10 2 6 2 2" xfId="40659" xr:uid="{00000000-0005-0000-0000-000054100000}"/>
    <cellStyle name="Normal 10 2 6 2 2 2" xfId="40660" xr:uid="{00000000-0005-0000-0000-000055100000}"/>
    <cellStyle name="Normal 10 2 6 2 3" xfId="40661" xr:uid="{00000000-0005-0000-0000-000056100000}"/>
    <cellStyle name="Normal 10 2 6 3" xfId="40662" xr:uid="{00000000-0005-0000-0000-000057100000}"/>
    <cellStyle name="Normal 10 2 6 3 2" xfId="40663" xr:uid="{00000000-0005-0000-0000-000058100000}"/>
    <cellStyle name="Normal 10 2 6 3 2 2" xfId="40664" xr:uid="{00000000-0005-0000-0000-000059100000}"/>
    <cellStyle name="Normal 10 2 6 3 3" xfId="40665" xr:uid="{00000000-0005-0000-0000-00005A100000}"/>
    <cellStyle name="Normal 10 2 6 4" xfId="40666" xr:uid="{00000000-0005-0000-0000-00005B100000}"/>
    <cellStyle name="Normal 10 2 6 4 2" xfId="40667" xr:uid="{00000000-0005-0000-0000-00005C100000}"/>
    <cellStyle name="Normal 10 2 6 5" xfId="40668" xr:uid="{00000000-0005-0000-0000-00005D100000}"/>
    <cellStyle name="Normal 10 2 7" xfId="40669" xr:uid="{00000000-0005-0000-0000-00005E100000}"/>
    <cellStyle name="Normal 10 2 7 2" xfId="40670" xr:uid="{00000000-0005-0000-0000-00005F100000}"/>
    <cellStyle name="Normal 10 2 7 2 2" xfId="40671" xr:uid="{00000000-0005-0000-0000-000060100000}"/>
    <cellStyle name="Normal 10 2 7 2 2 2" xfId="40672" xr:uid="{00000000-0005-0000-0000-000061100000}"/>
    <cellStyle name="Normal 10 2 7 2 3" xfId="40673" xr:uid="{00000000-0005-0000-0000-000062100000}"/>
    <cellStyle name="Normal 10 2 7 3" xfId="40674" xr:uid="{00000000-0005-0000-0000-000063100000}"/>
    <cellStyle name="Normal 10 2 7 3 2" xfId="40675" xr:uid="{00000000-0005-0000-0000-000064100000}"/>
    <cellStyle name="Normal 10 2 7 4" xfId="40676" xr:uid="{00000000-0005-0000-0000-000065100000}"/>
    <cellStyle name="Normal 10 2 8" xfId="40677" xr:uid="{00000000-0005-0000-0000-000066100000}"/>
    <cellStyle name="Normal 10 2 8 2" xfId="40678" xr:uid="{00000000-0005-0000-0000-000067100000}"/>
    <cellStyle name="Normal 10 3" xfId="2727" xr:uid="{00000000-0005-0000-0000-000068100000}"/>
    <cellStyle name="Normal 10 4" xfId="2728" xr:uid="{00000000-0005-0000-0000-000069100000}"/>
    <cellStyle name="Normal 10 5" xfId="2729" xr:uid="{00000000-0005-0000-0000-00006A100000}"/>
    <cellStyle name="Normal 10 6" xfId="2730" xr:uid="{00000000-0005-0000-0000-00006B100000}"/>
    <cellStyle name="Normal 10 7" xfId="2731" xr:uid="{00000000-0005-0000-0000-00006C100000}"/>
    <cellStyle name="Normal 10 8" xfId="2732" xr:uid="{00000000-0005-0000-0000-00006D100000}"/>
    <cellStyle name="Normal 10 9" xfId="40679" xr:uid="{00000000-0005-0000-0000-00006E100000}"/>
    <cellStyle name="Normal 11" xfId="2733" xr:uid="{00000000-0005-0000-0000-00006F100000}"/>
    <cellStyle name="Normal 11 2" xfId="2734" xr:uid="{00000000-0005-0000-0000-000070100000}"/>
    <cellStyle name="Normal 11 2 2" xfId="2735" xr:uid="{00000000-0005-0000-0000-000071100000}"/>
    <cellStyle name="Normal 11 2 2 2" xfId="8626" xr:uid="{00000000-0005-0000-0000-000072100000}"/>
    <cellStyle name="Normal 11 2 2 2 2" xfId="40680" xr:uid="{00000000-0005-0000-0000-000073100000}"/>
    <cellStyle name="Normal 11 2 3" xfId="9654" xr:uid="{00000000-0005-0000-0000-000074100000}"/>
    <cellStyle name="Normal 11 2 4" xfId="8625" xr:uid="{00000000-0005-0000-0000-000075100000}"/>
    <cellStyle name="Normal 11 3" xfId="2736" xr:uid="{00000000-0005-0000-0000-000076100000}"/>
    <cellStyle name="Normal 11 3 2" xfId="9655" xr:uid="{00000000-0005-0000-0000-000077100000}"/>
    <cellStyle name="Normal 11 3 3" xfId="8624" xr:uid="{00000000-0005-0000-0000-000078100000}"/>
    <cellStyle name="Normal 11 4" xfId="2737" xr:uid="{00000000-0005-0000-0000-000079100000}"/>
    <cellStyle name="Normal 11 4 2" xfId="9656" xr:uid="{00000000-0005-0000-0000-00007A100000}"/>
    <cellStyle name="Normal 11 4 2 2" xfId="40681" xr:uid="{00000000-0005-0000-0000-00007B100000}"/>
    <cellStyle name="Normal 11 4 3" xfId="8623" xr:uid="{00000000-0005-0000-0000-00007C100000}"/>
    <cellStyle name="Normal 11 5" xfId="2738" xr:uid="{00000000-0005-0000-0000-00007D100000}"/>
    <cellStyle name="Normal 11 5 2" xfId="2739" xr:uid="{00000000-0005-0000-0000-00007E100000}"/>
    <cellStyle name="Normal 11 5 2 2" xfId="7551" xr:uid="{00000000-0005-0000-0000-00007F100000}"/>
    <cellStyle name="Normal 11 5 2 3" xfId="40682" xr:uid="{00000000-0005-0000-0000-000080100000}"/>
    <cellStyle name="Normal 11 5 3" xfId="2740" xr:uid="{00000000-0005-0000-0000-000081100000}"/>
    <cellStyle name="Normal 11 5 3 2" xfId="40684" xr:uid="{00000000-0005-0000-0000-000082100000}"/>
    <cellStyle name="Normal 11 5 3 2 2" xfId="40685" xr:uid="{00000000-0005-0000-0000-000083100000}"/>
    <cellStyle name="Normal 11 5 3 2 2 2" xfId="40686" xr:uid="{00000000-0005-0000-0000-000084100000}"/>
    <cellStyle name="Normal 11 5 3 2 3" xfId="40687" xr:uid="{00000000-0005-0000-0000-000085100000}"/>
    <cellStyle name="Normal 11 5 3 3" xfId="40688" xr:uid="{00000000-0005-0000-0000-000086100000}"/>
    <cellStyle name="Normal 11 5 3 3 2" xfId="40689" xr:uid="{00000000-0005-0000-0000-000087100000}"/>
    <cellStyle name="Normal 11 5 3 3 2 2" xfId="40690" xr:uid="{00000000-0005-0000-0000-000088100000}"/>
    <cellStyle name="Normal 11 5 3 3 3" xfId="40691" xr:uid="{00000000-0005-0000-0000-000089100000}"/>
    <cellStyle name="Normal 11 5 3 4" xfId="40692" xr:uid="{00000000-0005-0000-0000-00008A100000}"/>
    <cellStyle name="Normal 11 5 3 4 2" xfId="40693" xr:uid="{00000000-0005-0000-0000-00008B100000}"/>
    <cellStyle name="Normal 11 5 3 5" xfId="40694" xr:uid="{00000000-0005-0000-0000-00008C100000}"/>
    <cellStyle name="Normal 11 5 3 6" xfId="40683" xr:uid="{00000000-0005-0000-0000-00008D100000}"/>
    <cellStyle name="Normal 11 5 4" xfId="7550" xr:uid="{00000000-0005-0000-0000-00008E100000}"/>
    <cellStyle name="Normal 11 5 4 2" xfId="40696" xr:uid="{00000000-0005-0000-0000-00008F100000}"/>
    <cellStyle name="Normal 11 5 4 2 2" xfId="40697" xr:uid="{00000000-0005-0000-0000-000090100000}"/>
    <cellStyle name="Normal 11 5 4 2 2 2" xfId="40698" xr:uid="{00000000-0005-0000-0000-000091100000}"/>
    <cellStyle name="Normal 11 5 4 2 3" xfId="40699" xr:uid="{00000000-0005-0000-0000-000092100000}"/>
    <cellStyle name="Normal 11 5 4 3" xfId="40700" xr:uid="{00000000-0005-0000-0000-000093100000}"/>
    <cellStyle name="Normal 11 5 4 3 2" xfId="40701" xr:uid="{00000000-0005-0000-0000-000094100000}"/>
    <cellStyle name="Normal 11 5 4 4" xfId="40702" xr:uid="{00000000-0005-0000-0000-000095100000}"/>
    <cellStyle name="Normal 11 5 4 5" xfId="40695" xr:uid="{00000000-0005-0000-0000-000096100000}"/>
    <cellStyle name="Normal 11 5 5" xfId="40703" xr:uid="{00000000-0005-0000-0000-000097100000}"/>
    <cellStyle name="Normal 11 5 5 2" xfId="40704" xr:uid="{00000000-0005-0000-0000-000098100000}"/>
    <cellStyle name="Normal 11 6" xfId="2741" xr:uid="{00000000-0005-0000-0000-000099100000}"/>
    <cellStyle name="Normal 11 7" xfId="2742" xr:uid="{00000000-0005-0000-0000-00009A100000}"/>
    <cellStyle name="Normal 11 8" xfId="2743" xr:uid="{00000000-0005-0000-0000-00009B100000}"/>
    <cellStyle name="Normal 12" xfId="2744" xr:uid="{00000000-0005-0000-0000-00009C100000}"/>
    <cellStyle name="Normal 12 2" xfId="2745" xr:uid="{00000000-0005-0000-0000-00009D100000}"/>
    <cellStyle name="Normal 12 2 2" xfId="9657" xr:uid="{00000000-0005-0000-0000-00009E100000}"/>
    <cellStyle name="Normal 12 2 3" xfId="8622" xr:uid="{00000000-0005-0000-0000-00009F100000}"/>
    <cellStyle name="Normal 12 3" xfId="2746" xr:uid="{00000000-0005-0000-0000-0000A0100000}"/>
    <cellStyle name="Normal 12 3 2" xfId="9658" xr:uid="{00000000-0005-0000-0000-0000A1100000}"/>
    <cellStyle name="Normal 12 3 3" xfId="8621" xr:uid="{00000000-0005-0000-0000-0000A2100000}"/>
    <cellStyle name="Normal 12 4" xfId="2747" xr:uid="{00000000-0005-0000-0000-0000A3100000}"/>
    <cellStyle name="Normal 12 4 2" xfId="9659" xr:uid="{00000000-0005-0000-0000-0000A4100000}"/>
    <cellStyle name="Normal 12 4 3" xfId="8620" xr:uid="{00000000-0005-0000-0000-0000A5100000}"/>
    <cellStyle name="Normal 12 5" xfId="2748" xr:uid="{00000000-0005-0000-0000-0000A6100000}"/>
    <cellStyle name="Normal 12 6" xfId="2749" xr:uid="{00000000-0005-0000-0000-0000A7100000}"/>
    <cellStyle name="Normal 12 7" xfId="2750" xr:uid="{00000000-0005-0000-0000-0000A8100000}"/>
    <cellStyle name="Normal 12 8" xfId="2751" xr:uid="{00000000-0005-0000-0000-0000A9100000}"/>
    <cellStyle name="Normal 13" xfId="2752" xr:uid="{00000000-0005-0000-0000-0000AA100000}"/>
    <cellStyle name="Normal 13 10" xfId="2753" xr:uid="{00000000-0005-0000-0000-0000AB100000}"/>
    <cellStyle name="Normal 13 10 2" xfId="40706" xr:uid="{00000000-0005-0000-0000-0000AC100000}"/>
    <cellStyle name="Normal 13 10 2 2" xfId="40707" xr:uid="{00000000-0005-0000-0000-0000AD100000}"/>
    <cellStyle name="Normal 13 10 2 2 2" xfId="40708" xr:uid="{00000000-0005-0000-0000-0000AE100000}"/>
    <cellStyle name="Normal 13 10 2 2 2 2" xfId="40709" xr:uid="{00000000-0005-0000-0000-0000AF100000}"/>
    <cellStyle name="Normal 13 10 2 2 3" xfId="40710" xr:uid="{00000000-0005-0000-0000-0000B0100000}"/>
    <cellStyle name="Normal 13 10 2 3" xfId="40711" xr:uid="{00000000-0005-0000-0000-0000B1100000}"/>
    <cellStyle name="Normal 13 10 2 3 2" xfId="40712" xr:uid="{00000000-0005-0000-0000-0000B2100000}"/>
    <cellStyle name="Normal 13 10 2 3 2 2" xfId="40713" xr:uid="{00000000-0005-0000-0000-0000B3100000}"/>
    <cellStyle name="Normal 13 10 2 3 3" xfId="40714" xr:uid="{00000000-0005-0000-0000-0000B4100000}"/>
    <cellStyle name="Normal 13 10 2 4" xfId="40715" xr:uid="{00000000-0005-0000-0000-0000B5100000}"/>
    <cellStyle name="Normal 13 10 2 4 2" xfId="40716" xr:uid="{00000000-0005-0000-0000-0000B6100000}"/>
    <cellStyle name="Normal 13 10 2 5" xfId="40717" xr:uid="{00000000-0005-0000-0000-0000B7100000}"/>
    <cellStyle name="Normal 13 10 3" xfId="40718" xr:uid="{00000000-0005-0000-0000-0000B8100000}"/>
    <cellStyle name="Normal 13 10 3 2" xfId="40719" xr:uid="{00000000-0005-0000-0000-0000B9100000}"/>
    <cellStyle name="Normal 13 10 3 2 2" xfId="40720" xr:uid="{00000000-0005-0000-0000-0000BA100000}"/>
    <cellStyle name="Normal 13 10 3 2 2 2" xfId="40721" xr:uid="{00000000-0005-0000-0000-0000BB100000}"/>
    <cellStyle name="Normal 13 10 3 2 3" xfId="40722" xr:uid="{00000000-0005-0000-0000-0000BC100000}"/>
    <cellStyle name="Normal 13 10 3 3" xfId="40723" xr:uid="{00000000-0005-0000-0000-0000BD100000}"/>
    <cellStyle name="Normal 13 10 3 3 2" xfId="40724" xr:uid="{00000000-0005-0000-0000-0000BE100000}"/>
    <cellStyle name="Normal 13 10 3 4" xfId="40725" xr:uid="{00000000-0005-0000-0000-0000BF100000}"/>
    <cellStyle name="Normal 13 10 4" xfId="40726" xr:uid="{00000000-0005-0000-0000-0000C0100000}"/>
    <cellStyle name="Normal 13 10 5" xfId="40727" xr:uid="{00000000-0005-0000-0000-0000C1100000}"/>
    <cellStyle name="Normal 13 10 5 2" xfId="40728" xr:uid="{00000000-0005-0000-0000-0000C2100000}"/>
    <cellStyle name="Normal 13 10 6" xfId="40729" xr:uid="{00000000-0005-0000-0000-0000C3100000}"/>
    <cellStyle name="Normal 13 10 7" xfId="40705" xr:uid="{00000000-0005-0000-0000-0000C4100000}"/>
    <cellStyle name="Normal 13 11" xfId="2754" xr:uid="{00000000-0005-0000-0000-0000C5100000}"/>
    <cellStyle name="Normal 13 11 2" xfId="40731" xr:uid="{00000000-0005-0000-0000-0000C6100000}"/>
    <cellStyle name="Normal 13 11 2 2" xfId="40732" xr:uid="{00000000-0005-0000-0000-0000C7100000}"/>
    <cellStyle name="Normal 13 11 2 2 2" xfId="40733" xr:uid="{00000000-0005-0000-0000-0000C8100000}"/>
    <cellStyle name="Normal 13 11 2 2 2 2" xfId="40734" xr:uid="{00000000-0005-0000-0000-0000C9100000}"/>
    <cellStyle name="Normal 13 11 2 2 3" xfId="40735" xr:uid="{00000000-0005-0000-0000-0000CA100000}"/>
    <cellStyle name="Normal 13 11 2 3" xfId="40736" xr:uid="{00000000-0005-0000-0000-0000CB100000}"/>
    <cellStyle name="Normal 13 11 2 3 2" xfId="40737" xr:uid="{00000000-0005-0000-0000-0000CC100000}"/>
    <cellStyle name="Normal 13 11 2 3 2 2" xfId="40738" xr:uid="{00000000-0005-0000-0000-0000CD100000}"/>
    <cellStyle name="Normal 13 11 2 3 3" xfId="40739" xr:uid="{00000000-0005-0000-0000-0000CE100000}"/>
    <cellStyle name="Normal 13 11 2 4" xfId="40740" xr:uid="{00000000-0005-0000-0000-0000CF100000}"/>
    <cellStyle name="Normal 13 11 2 4 2" xfId="40741" xr:uid="{00000000-0005-0000-0000-0000D0100000}"/>
    <cellStyle name="Normal 13 11 2 5" xfId="40742" xr:uid="{00000000-0005-0000-0000-0000D1100000}"/>
    <cellStyle name="Normal 13 11 3" xfId="40743" xr:uid="{00000000-0005-0000-0000-0000D2100000}"/>
    <cellStyle name="Normal 13 11 3 2" xfId="40744" xr:uid="{00000000-0005-0000-0000-0000D3100000}"/>
    <cellStyle name="Normal 13 11 3 2 2" xfId="40745" xr:uid="{00000000-0005-0000-0000-0000D4100000}"/>
    <cellStyle name="Normal 13 11 3 2 2 2" xfId="40746" xr:uid="{00000000-0005-0000-0000-0000D5100000}"/>
    <cellStyle name="Normal 13 11 3 2 3" xfId="40747" xr:uid="{00000000-0005-0000-0000-0000D6100000}"/>
    <cellStyle name="Normal 13 11 3 3" xfId="40748" xr:uid="{00000000-0005-0000-0000-0000D7100000}"/>
    <cellStyle name="Normal 13 11 3 3 2" xfId="40749" xr:uid="{00000000-0005-0000-0000-0000D8100000}"/>
    <cellStyle name="Normal 13 11 3 4" xfId="40750" xr:uid="{00000000-0005-0000-0000-0000D9100000}"/>
    <cellStyle name="Normal 13 11 4" xfId="40751" xr:uid="{00000000-0005-0000-0000-0000DA100000}"/>
    <cellStyle name="Normal 13 11 5" xfId="40752" xr:uid="{00000000-0005-0000-0000-0000DB100000}"/>
    <cellStyle name="Normal 13 11 5 2" xfId="40753" xr:uid="{00000000-0005-0000-0000-0000DC100000}"/>
    <cellStyle name="Normal 13 11 6" xfId="40754" xr:uid="{00000000-0005-0000-0000-0000DD100000}"/>
    <cellStyle name="Normal 13 11 7" xfId="40730" xr:uid="{00000000-0005-0000-0000-0000DE100000}"/>
    <cellStyle name="Normal 13 12" xfId="2755" xr:uid="{00000000-0005-0000-0000-0000DF100000}"/>
    <cellStyle name="Normal 13 13" xfId="2756" xr:uid="{00000000-0005-0000-0000-0000E0100000}"/>
    <cellStyle name="Normal 13 13 2" xfId="40756" xr:uid="{00000000-0005-0000-0000-0000E1100000}"/>
    <cellStyle name="Normal 13 13 2 2" xfId="40757" xr:uid="{00000000-0005-0000-0000-0000E2100000}"/>
    <cellStyle name="Normal 13 13 2 2 2" xfId="40758" xr:uid="{00000000-0005-0000-0000-0000E3100000}"/>
    <cellStyle name="Normal 13 13 2 2 2 2" xfId="40759" xr:uid="{00000000-0005-0000-0000-0000E4100000}"/>
    <cellStyle name="Normal 13 13 2 2 3" xfId="40760" xr:uid="{00000000-0005-0000-0000-0000E5100000}"/>
    <cellStyle name="Normal 13 13 2 3" xfId="40761" xr:uid="{00000000-0005-0000-0000-0000E6100000}"/>
    <cellStyle name="Normal 13 13 2 3 2" xfId="40762" xr:uid="{00000000-0005-0000-0000-0000E7100000}"/>
    <cellStyle name="Normal 13 13 2 3 2 2" xfId="40763" xr:uid="{00000000-0005-0000-0000-0000E8100000}"/>
    <cellStyle name="Normal 13 13 2 3 3" xfId="40764" xr:uid="{00000000-0005-0000-0000-0000E9100000}"/>
    <cellStyle name="Normal 13 13 2 4" xfId="40765" xr:uid="{00000000-0005-0000-0000-0000EA100000}"/>
    <cellStyle name="Normal 13 13 2 4 2" xfId="40766" xr:uid="{00000000-0005-0000-0000-0000EB100000}"/>
    <cellStyle name="Normal 13 13 2 5" xfId="40767" xr:uid="{00000000-0005-0000-0000-0000EC100000}"/>
    <cellStyle name="Normal 13 13 3" xfId="40768" xr:uid="{00000000-0005-0000-0000-0000ED100000}"/>
    <cellStyle name="Normal 13 13 3 2" xfId="40769" xr:uid="{00000000-0005-0000-0000-0000EE100000}"/>
    <cellStyle name="Normal 13 13 3 2 2" xfId="40770" xr:uid="{00000000-0005-0000-0000-0000EF100000}"/>
    <cellStyle name="Normal 13 13 3 2 2 2" xfId="40771" xr:uid="{00000000-0005-0000-0000-0000F0100000}"/>
    <cellStyle name="Normal 13 13 3 2 3" xfId="40772" xr:uid="{00000000-0005-0000-0000-0000F1100000}"/>
    <cellStyle name="Normal 13 13 3 3" xfId="40773" xr:uid="{00000000-0005-0000-0000-0000F2100000}"/>
    <cellStyle name="Normal 13 13 3 3 2" xfId="40774" xr:uid="{00000000-0005-0000-0000-0000F3100000}"/>
    <cellStyle name="Normal 13 13 3 4" xfId="40775" xr:uid="{00000000-0005-0000-0000-0000F4100000}"/>
    <cellStyle name="Normal 13 13 4" xfId="40776" xr:uid="{00000000-0005-0000-0000-0000F5100000}"/>
    <cellStyle name="Normal 13 13 5" xfId="40777" xr:uid="{00000000-0005-0000-0000-0000F6100000}"/>
    <cellStyle name="Normal 13 13 5 2" xfId="40778" xr:uid="{00000000-0005-0000-0000-0000F7100000}"/>
    <cellStyle name="Normal 13 13 6" xfId="40779" xr:uid="{00000000-0005-0000-0000-0000F8100000}"/>
    <cellStyle name="Normal 13 13 7" xfId="40755" xr:uid="{00000000-0005-0000-0000-0000F9100000}"/>
    <cellStyle name="Normal 13 14" xfId="2757" xr:uid="{00000000-0005-0000-0000-0000FA100000}"/>
    <cellStyle name="Normal 13 14 2" xfId="40781" xr:uid="{00000000-0005-0000-0000-0000FB100000}"/>
    <cellStyle name="Normal 13 14 2 2" xfId="40782" xr:uid="{00000000-0005-0000-0000-0000FC100000}"/>
    <cellStyle name="Normal 13 14 2 2 2" xfId="40783" xr:uid="{00000000-0005-0000-0000-0000FD100000}"/>
    <cellStyle name="Normal 13 14 2 2 2 2" xfId="40784" xr:uid="{00000000-0005-0000-0000-0000FE100000}"/>
    <cellStyle name="Normal 13 14 2 2 3" xfId="40785" xr:uid="{00000000-0005-0000-0000-0000FF100000}"/>
    <cellStyle name="Normal 13 14 2 3" xfId="40786" xr:uid="{00000000-0005-0000-0000-000000110000}"/>
    <cellStyle name="Normal 13 14 2 3 2" xfId="40787" xr:uid="{00000000-0005-0000-0000-000001110000}"/>
    <cellStyle name="Normal 13 14 2 3 2 2" xfId="40788" xr:uid="{00000000-0005-0000-0000-000002110000}"/>
    <cellStyle name="Normal 13 14 2 3 3" xfId="40789" xr:uid="{00000000-0005-0000-0000-000003110000}"/>
    <cellStyle name="Normal 13 14 2 4" xfId="40790" xr:uid="{00000000-0005-0000-0000-000004110000}"/>
    <cellStyle name="Normal 13 14 2 4 2" xfId="40791" xr:uid="{00000000-0005-0000-0000-000005110000}"/>
    <cellStyle name="Normal 13 14 2 5" xfId="40792" xr:uid="{00000000-0005-0000-0000-000006110000}"/>
    <cellStyle name="Normal 13 14 3" xfId="40793" xr:uid="{00000000-0005-0000-0000-000007110000}"/>
    <cellStyle name="Normal 13 14 3 2" xfId="40794" xr:uid="{00000000-0005-0000-0000-000008110000}"/>
    <cellStyle name="Normal 13 14 3 2 2" xfId="40795" xr:uid="{00000000-0005-0000-0000-000009110000}"/>
    <cellStyle name="Normal 13 14 3 2 2 2" xfId="40796" xr:uid="{00000000-0005-0000-0000-00000A110000}"/>
    <cellStyle name="Normal 13 14 3 2 3" xfId="40797" xr:uid="{00000000-0005-0000-0000-00000B110000}"/>
    <cellStyle name="Normal 13 14 3 3" xfId="40798" xr:uid="{00000000-0005-0000-0000-00000C110000}"/>
    <cellStyle name="Normal 13 14 3 3 2" xfId="40799" xr:uid="{00000000-0005-0000-0000-00000D110000}"/>
    <cellStyle name="Normal 13 14 3 4" xfId="40800" xr:uid="{00000000-0005-0000-0000-00000E110000}"/>
    <cellStyle name="Normal 13 14 4" xfId="40801" xr:uid="{00000000-0005-0000-0000-00000F110000}"/>
    <cellStyle name="Normal 13 14 5" xfId="40802" xr:uid="{00000000-0005-0000-0000-000010110000}"/>
    <cellStyle name="Normal 13 14 5 2" xfId="40803" xr:uid="{00000000-0005-0000-0000-000011110000}"/>
    <cellStyle name="Normal 13 14 6" xfId="40804" xr:uid="{00000000-0005-0000-0000-000012110000}"/>
    <cellStyle name="Normal 13 14 7" xfId="40780" xr:uid="{00000000-0005-0000-0000-000013110000}"/>
    <cellStyle name="Normal 13 15" xfId="2758" xr:uid="{00000000-0005-0000-0000-000014110000}"/>
    <cellStyle name="Normal 13 15 2" xfId="40806" xr:uid="{00000000-0005-0000-0000-000015110000}"/>
    <cellStyle name="Normal 13 15 2 2" xfId="40807" xr:uid="{00000000-0005-0000-0000-000016110000}"/>
    <cellStyle name="Normal 13 15 2 2 2" xfId="40808" xr:uid="{00000000-0005-0000-0000-000017110000}"/>
    <cellStyle name="Normal 13 15 2 2 2 2" xfId="40809" xr:uid="{00000000-0005-0000-0000-000018110000}"/>
    <cellStyle name="Normal 13 15 2 2 3" xfId="40810" xr:uid="{00000000-0005-0000-0000-000019110000}"/>
    <cellStyle name="Normal 13 15 2 3" xfId="40811" xr:uid="{00000000-0005-0000-0000-00001A110000}"/>
    <cellStyle name="Normal 13 15 2 3 2" xfId="40812" xr:uid="{00000000-0005-0000-0000-00001B110000}"/>
    <cellStyle name="Normal 13 15 2 3 2 2" xfId="40813" xr:uid="{00000000-0005-0000-0000-00001C110000}"/>
    <cellStyle name="Normal 13 15 2 3 3" xfId="40814" xr:uid="{00000000-0005-0000-0000-00001D110000}"/>
    <cellStyle name="Normal 13 15 2 4" xfId="40815" xr:uid="{00000000-0005-0000-0000-00001E110000}"/>
    <cellStyle name="Normal 13 15 2 4 2" xfId="40816" xr:uid="{00000000-0005-0000-0000-00001F110000}"/>
    <cellStyle name="Normal 13 15 2 5" xfId="40817" xr:uid="{00000000-0005-0000-0000-000020110000}"/>
    <cellStyle name="Normal 13 15 3" xfId="40818" xr:uid="{00000000-0005-0000-0000-000021110000}"/>
    <cellStyle name="Normal 13 15 3 2" xfId="40819" xr:uid="{00000000-0005-0000-0000-000022110000}"/>
    <cellStyle name="Normal 13 15 3 2 2" xfId="40820" xr:uid="{00000000-0005-0000-0000-000023110000}"/>
    <cellStyle name="Normal 13 15 3 2 2 2" xfId="40821" xr:uid="{00000000-0005-0000-0000-000024110000}"/>
    <cellStyle name="Normal 13 15 3 2 3" xfId="40822" xr:uid="{00000000-0005-0000-0000-000025110000}"/>
    <cellStyle name="Normal 13 15 3 3" xfId="40823" xr:uid="{00000000-0005-0000-0000-000026110000}"/>
    <cellStyle name="Normal 13 15 3 3 2" xfId="40824" xr:uid="{00000000-0005-0000-0000-000027110000}"/>
    <cellStyle name="Normal 13 15 3 4" xfId="40825" xr:uid="{00000000-0005-0000-0000-000028110000}"/>
    <cellStyle name="Normal 13 15 4" xfId="40826" xr:uid="{00000000-0005-0000-0000-000029110000}"/>
    <cellStyle name="Normal 13 15 5" xfId="40827" xr:uid="{00000000-0005-0000-0000-00002A110000}"/>
    <cellStyle name="Normal 13 15 5 2" xfId="40828" xr:uid="{00000000-0005-0000-0000-00002B110000}"/>
    <cellStyle name="Normal 13 15 6" xfId="40829" xr:uid="{00000000-0005-0000-0000-00002C110000}"/>
    <cellStyle name="Normal 13 15 7" xfId="40805" xr:uid="{00000000-0005-0000-0000-00002D110000}"/>
    <cellStyle name="Normal 13 16" xfId="2759" xr:uid="{00000000-0005-0000-0000-00002E110000}"/>
    <cellStyle name="Normal 13 16 2" xfId="40831" xr:uid="{00000000-0005-0000-0000-00002F110000}"/>
    <cellStyle name="Normal 13 16 2 2" xfId="40832" xr:uid="{00000000-0005-0000-0000-000030110000}"/>
    <cellStyle name="Normal 13 16 2 2 2" xfId="40833" xr:uid="{00000000-0005-0000-0000-000031110000}"/>
    <cellStyle name="Normal 13 16 2 2 2 2" xfId="40834" xr:uid="{00000000-0005-0000-0000-000032110000}"/>
    <cellStyle name="Normal 13 16 2 2 3" xfId="40835" xr:uid="{00000000-0005-0000-0000-000033110000}"/>
    <cellStyle name="Normal 13 16 2 3" xfId="40836" xr:uid="{00000000-0005-0000-0000-000034110000}"/>
    <cellStyle name="Normal 13 16 2 3 2" xfId="40837" xr:uid="{00000000-0005-0000-0000-000035110000}"/>
    <cellStyle name="Normal 13 16 2 3 2 2" xfId="40838" xr:uid="{00000000-0005-0000-0000-000036110000}"/>
    <cellStyle name="Normal 13 16 2 3 3" xfId="40839" xr:uid="{00000000-0005-0000-0000-000037110000}"/>
    <cellStyle name="Normal 13 16 2 4" xfId="40840" xr:uid="{00000000-0005-0000-0000-000038110000}"/>
    <cellStyle name="Normal 13 16 2 4 2" xfId="40841" xr:uid="{00000000-0005-0000-0000-000039110000}"/>
    <cellStyle name="Normal 13 16 2 5" xfId="40842" xr:uid="{00000000-0005-0000-0000-00003A110000}"/>
    <cellStyle name="Normal 13 16 3" xfId="40843" xr:uid="{00000000-0005-0000-0000-00003B110000}"/>
    <cellStyle name="Normal 13 16 3 2" xfId="40844" xr:uid="{00000000-0005-0000-0000-00003C110000}"/>
    <cellStyle name="Normal 13 16 3 2 2" xfId="40845" xr:uid="{00000000-0005-0000-0000-00003D110000}"/>
    <cellStyle name="Normal 13 16 3 2 2 2" xfId="40846" xr:uid="{00000000-0005-0000-0000-00003E110000}"/>
    <cellStyle name="Normal 13 16 3 2 3" xfId="40847" xr:uid="{00000000-0005-0000-0000-00003F110000}"/>
    <cellStyle name="Normal 13 16 3 3" xfId="40848" xr:uid="{00000000-0005-0000-0000-000040110000}"/>
    <cellStyle name="Normal 13 16 3 3 2" xfId="40849" xr:uid="{00000000-0005-0000-0000-000041110000}"/>
    <cellStyle name="Normal 13 16 3 4" xfId="40850" xr:uid="{00000000-0005-0000-0000-000042110000}"/>
    <cellStyle name="Normal 13 16 4" xfId="40851" xr:uid="{00000000-0005-0000-0000-000043110000}"/>
    <cellStyle name="Normal 13 16 5" xfId="40852" xr:uid="{00000000-0005-0000-0000-000044110000}"/>
    <cellStyle name="Normal 13 16 5 2" xfId="40853" xr:uid="{00000000-0005-0000-0000-000045110000}"/>
    <cellStyle name="Normal 13 16 6" xfId="40854" xr:uid="{00000000-0005-0000-0000-000046110000}"/>
    <cellStyle name="Normal 13 16 7" xfId="40830" xr:uid="{00000000-0005-0000-0000-000047110000}"/>
    <cellStyle name="Normal 13 17" xfId="2760" xr:uid="{00000000-0005-0000-0000-000048110000}"/>
    <cellStyle name="Normal 13 18" xfId="2761" xr:uid="{00000000-0005-0000-0000-000049110000}"/>
    <cellStyle name="Normal 13 19" xfId="2762" xr:uid="{00000000-0005-0000-0000-00004A110000}"/>
    <cellStyle name="Normal 13 2" xfId="2763" xr:uid="{00000000-0005-0000-0000-00004B110000}"/>
    <cellStyle name="Normal 13 2 10" xfId="9660" xr:uid="{00000000-0005-0000-0000-00004C110000}"/>
    <cellStyle name="Normal 13 2 10 2" xfId="40855" xr:uid="{00000000-0005-0000-0000-00004D110000}"/>
    <cellStyle name="Normal 13 2 11" xfId="8619" xr:uid="{00000000-0005-0000-0000-00004E110000}"/>
    <cellStyle name="Normal 13 2 2" xfId="2764" xr:uid="{00000000-0005-0000-0000-00004F110000}"/>
    <cellStyle name="Normal 13 2 2 2" xfId="40857" xr:uid="{00000000-0005-0000-0000-000050110000}"/>
    <cellStyle name="Normal 13 2 2 2 2" xfId="40858" xr:uid="{00000000-0005-0000-0000-000051110000}"/>
    <cellStyle name="Normal 13 2 2 2 2 2" xfId="40859" xr:uid="{00000000-0005-0000-0000-000052110000}"/>
    <cellStyle name="Normal 13 2 2 2 2 2 2" xfId="40860" xr:uid="{00000000-0005-0000-0000-000053110000}"/>
    <cellStyle name="Normal 13 2 2 2 2 3" xfId="40861" xr:uid="{00000000-0005-0000-0000-000054110000}"/>
    <cellStyle name="Normal 13 2 2 2 3" xfId="40862" xr:uid="{00000000-0005-0000-0000-000055110000}"/>
    <cellStyle name="Normal 13 2 2 2 3 2" xfId="40863" xr:uid="{00000000-0005-0000-0000-000056110000}"/>
    <cellStyle name="Normal 13 2 2 2 3 2 2" xfId="40864" xr:uid="{00000000-0005-0000-0000-000057110000}"/>
    <cellStyle name="Normal 13 2 2 2 3 3" xfId="40865" xr:uid="{00000000-0005-0000-0000-000058110000}"/>
    <cellStyle name="Normal 13 2 2 2 4" xfId="40866" xr:uid="{00000000-0005-0000-0000-000059110000}"/>
    <cellStyle name="Normal 13 2 2 2 4 2" xfId="40867" xr:uid="{00000000-0005-0000-0000-00005A110000}"/>
    <cellStyle name="Normal 13 2 2 2 5" xfId="40868" xr:uid="{00000000-0005-0000-0000-00005B110000}"/>
    <cellStyle name="Normal 13 2 2 3" xfId="40869" xr:uid="{00000000-0005-0000-0000-00005C110000}"/>
    <cellStyle name="Normal 13 2 2 3 2" xfId="40870" xr:uid="{00000000-0005-0000-0000-00005D110000}"/>
    <cellStyle name="Normal 13 2 2 3 2 2" xfId="40871" xr:uid="{00000000-0005-0000-0000-00005E110000}"/>
    <cellStyle name="Normal 13 2 2 3 2 2 2" xfId="40872" xr:uid="{00000000-0005-0000-0000-00005F110000}"/>
    <cellStyle name="Normal 13 2 2 3 2 3" xfId="40873" xr:uid="{00000000-0005-0000-0000-000060110000}"/>
    <cellStyle name="Normal 13 2 2 3 3" xfId="40874" xr:uid="{00000000-0005-0000-0000-000061110000}"/>
    <cellStyle name="Normal 13 2 2 3 3 2" xfId="40875" xr:uid="{00000000-0005-0000-0000-000062110000}"/>
    <cellStyle name="Normal 13 2 2 3 4" xfId="40876" xr:uid="{00000000-0005-0000-0000-000063110000}"/>
    <cellStyle name="Normal 13 2 2 4" xfId="40877" xr:uid="{00000000-0005-0000-0000-000064110000}"/>
    <cellStyle name="Normal 13 2 2 5" xfId="40878" xr:uid="{00000000-0005-0000-0000-000065110000}"/>
    <cellStyle name="Normal 13 2 2 5 2" xfId="40879" xr:uid="{00000000-0005-0000-0000-000066110000}"/>
    <cellStyle name="Normal 13 2 2 6" xfId="40880" xr:uid="{00000000-0005-0000-0000-000067110000}"/>
    <cellStyle name="Normal 13 2 2 7" xfId="40856" xr:uid="{00000000-0005-0000-0000-000068110000}"/>
    <cellStyle name="Normal 13 2 3" xfId="2765" xr:uid="{00000000-0005-0000-0000-000069110000}"/>
    <cellStyle name="Normal 13 2 3 2" xfId="40882" xr:uid="{00000000-0005-0000-0000-00006A110000}"/>
    <cellStyle name="Normal 13 2 3 2 2" xfId="40883" xr:uid="{00000000-0005-0000-0000-00006B110000}"/>
    <cellStyle name="Normal 13 2 3 2 2 2" xfId="40884" xr:uid="{00000000-0005-0000-0000-00006C110000}"/>
    <cellStyle name="Normal 13 2 3 2 2 2 2" xfId="40885" xr:uid="{00000000-0005-0000-0000-00006D110000}"/>
    <cellStyle name="Normal 13 2 3 2 2 3" xfId="40886" xr:uid="{00000000-0005-0000-0000-00006E110000}"/>
    <cellStyle name="Normal 13 2 3 2 3" xfId="40887" xr:uid="{00000000-0005-0000-0000-00006F110000}"/>
    <cellStyle name="Normal 13 2 3 2 3 2" xfId="40888" xr:uid="{00000000-0005-0000-0000-000070110000}"/>
    <cellStyle name="Normal 13 2 3 2 3 2 2" xfId="40889" xr:uid="{00000000-0005-0000-0000-000071110000}"/>
    <cellStyle name="Normal 13 2 3 2 3 3" xfId="40890" xr:uid="{00000000-0005-0000-0000-000072110000}"/>
    <cellStyle name="Normal 13 2 3 2 4" xfId="40891" xr:uid="{00000000-0005-0000-0000-000073110000}"/>
    <cellStyle name="Normal 13 2 3 2 4 2" xfId="40892" xr:uid="{00000000-0005-0000-0000-000074110000}"/>
    <cellStyle name="Normal 13 2 3 2 5" xfId="40893" xr:uid="{00000000-0005-0000-0000-000075110000}"/>
    <cellStyle name="Normal 13 2 3 3" xfId="40894" xr:uid="{00000000-0005-0000-0000-000076110000}"/>
    <cellStyle name="Normal 13 2 3 3 2" xfId="40895" xr:uid="{00000000-0005-0000-0000-000077110000}"/>
    <cellStyle name="Normal 13 2 3 3 2 2" xfId="40896" xr:uid="{00000000-0005-0000-0000-000078110000}"/>
    <cellStyle name="Normal 13 2 3 3 2 2 2" xfId="40897" xr:uid="{00000000-0005-0000-0000-000079110000}"/>
    <cellStyle name="Normal 13 2 3 3 2 3" xfId="40898" xr:uid="{00000000-0005-0000-0000-00007A110000}"/>
    <cellStyle name="Normal 13 2 3 3 3" xfId="40899" xr:uid="{00000000-0005-0000-0000-00007B110000}"/>
    <cellStyle name="Normal 13 2 3 3 3 2" xfId="40900" xr:uid="{00000000-0005-0000-0000-00007C110000}"/>
    <cellStyle name="Normal 13 2 3 3 4" xfId="40901" xr:uid="{00000000-0005-0000-0000-00007D110000}"/>
    <cellStyle name="Normal 13 2 3 4" xfId="40902" xr:uid="{00000000-0005-0000-0000-00007E110000}"/>
    <cellStyle name="Normal 13 2 3 5" xfId="40903" xr:uid="{00000000-0005-0000-0000-00007F110000}"/>
    <cellStyle name="Normal 13 2 3 5 2" xfId="40904" xr:uid="{00000000-0005-0000-0000-000080110000}"/>
    <cellStyle name="Normal 13 2 3 6" xfId="40905" xr:uid="{00000000-0005-0000-0000-000081110000}"/>
    <cellStyle name="Normal 13 2 3 7" xfId="40881" xr:uid="{00000000-0005-0000-0000-000082110000}"/>
    <cellStyle name="Normal 13 2 4" xfId="2766" xr:uid="{00000000-0005-0000-0000-000083110000}"/>
    <cellStyle name="Normal 13 2 4 2" xfId="40907" xr:uid="{00000000-0005-0000-0000-000084110000}"/>
    <cellStyle name="Normal 13 2 4 2 2" xfId="40908" xr:uid="{00000000-0005-0000-0000-000085110000}"/>
    <cellStyle name="Normal 13 2 4 2 2 2" xfId="40909" xr:uid="{00000000-0005-0000-0000-000086110000}"/>
    <cellStyle name="Normal 13 2 4 2 2 2 2" xfId="40910" xr:uid="{00000000-0005-0000-0000-000087110000}"/>
    <cellStyle name="Normal 13 2 4 2 2 3" xfId="40911" xr:uid="{00000000-0005-0000-0000-000088110000}"/>
    <cellStyle name="Normal 13 2 4 2 3" xfId="40912" xr:uid="{00000000-0005-0000-0000-000089110000}"/>
    <cellStyle name="Normal 13 2 4 2 3 2" xfId="40913" xr:uid="{00000000-0005-0000-0000-00008A110000}"/>
    <cellStyle name="Normal 13 2 4 2 3 2 2" xfId="40914" xr:uid="{00000000-0005-0000-0000-00008B110000}"/>
    <cellStyle name="Normal 13 2 4 2 3 3" xfId="40915" xr:uid="{00000000-0005-0000-0000-00008C110000}"/>
    <cellStyle name="Normal 13 2 4 2 4" xfId="40916" xr:uid="{00000000-0005-0000-0000-00008D110000}"/>
    <cellStyle name="Normal 13 2 4 2 4 2" xfId="40917" xr:uid="{00000000-0005-0000-0000-00008E110000}"/>
    <cellStyle name="Normal 13 2 4 2 5" xfId="40918" xr:uid="{00000000-0005-0000-0000-00008F110000}"/>
    <cellStyle name="Normal 13 2 4 3" xfId="40919" xr:uid="{00000000-0005-0000-0000-000090110000}"/>
    <cellStyle name="Normal 13 2 4 3 2" xfId="40920" xr:uid="{00000000-0005-0000-0000-000091110000}"/>
    <cellStyle name="Normal 13 2 4 3 2 2" xfId="40921" xr:uid="{00000000-0005-0000-0000-000092110000}"/>
    <cellStyle name="Normal 13 2 4 3 2 2 2" xfId="40922" xr:uid="{00000000-0005-0000-0000-000093110000}"/>
    <cellStyle name="Normal 13 2 4 3 2 3" xfId="40923" xr:uid="{00000000-0005-0000-0000-000094110000}"/>
    <cellStyle name="Normal 13 2 4 3 3" xfId="40924" xr:uid="{00000000-0005-0000-0000-000095110000}"/>
    <cellStyle name="Normal 13 2 4 3 3 2" xfId="40925" xr:uid="{00000000-0005-0000-0000-000096110000}"/>
    <cellStyle name="Normal 13 2 4 3 4" xfId="40926" xr:uid="{00000000-0005-0000-0000-000097110000}"/>
    <cellStyle name="Normal 13 2 4 4" xfId="40927" xr:uid="{00000000-0005-0000-0000-000098110000}"/>
    <cellStyle name="Normal 13 2 4 5" xfId="40928" xr:uid="{00000000-0005-0000-0000-000099110000}"/>
    <cellStyle name="Normal 13 2 4 5 2" xfId="40929" xr:uid="{00000000-0005-0000-0000-00009A110000}"/>
    <cellStyle name="Normal 13 2 4 6" xfId="40930" xr:uid="{00000000-0005-0000-0000-00009B110000}"/>
    <cellStyle name="Normal 13 2 4 7" xfId="40906" xr:uid="{00000000-0005-0000-0000-00009C110000}"/>
    <cellStyle name="Normal 13 2 5" xfId="2767" xr:uid="{00000000-0005-0000-0000-00009D110000}"/>
    <cellStyle name="Normal 13 2 5 2" xfId="40932" xr:uid="{00000000-0005-0000-0000-00009E110000}"/>
    <cellStyle name="Normal 13 2 5 2 2" xfId="40933" xr:uid="{00000000-0005-0000-0000-00009F110000}"/>
    <cellStyle name="Normal 13 2 5 2 2 2" xfId="40934" xr:uid="{00000000-0005-0000-0000-0000A0110000}"/>
    <cellStyle name="Normal 13 2 5 2 2 2 2" xfId="40935" xr:uid="{00000000-0005-0000-0000-0000A1110000}"/>
    <cellStyle name="Normal 13 2 5 2 2 3" xfId="40936" xr:uid="{00000000-0005-0000-0000-0000A2110000}"/>
    <cellStyle name="Normal 13 2 5 2 3" xfId="40937" xr:uid="{00000000-0005-0000-0000-0000A3110000}"/>
    <cellStyle name="Normal 13 2 5 2 3 2" xfId="40938" xr:uid="{00000000-0005-0000-0000-0000A4110000}"/>
    <cellStyle name="Normal 13 2 5 2 3 2 2" xfId="40939" xr:uid="{00000000-0005-0000-0000-0000A5110000}"/>
    <cellStyle name="Normal 13 2 5 2 3 3" xfId="40940" xr:uid="{00000000-0005-0000-0000-0000A6110000}"/>
    <cellStyle name="Normal 13 2 5 2 4" xfId="40941" xr:uid="{00000000-0005-0000-0000-0000A7110000}"/>
    <cellStyle name="Normal 13 2 5 2 4 2" xfId="40942" xr:uid="{00000000-0005-0000-0000-0000A8110000}"/>
    <cellStyle name="Normal 13 2 5 2 5" xfId="40943" xr:uid="{00000000-0005-0000-0000-0000A9110000}"/>
    <cellStyle name="Normal 13 2 5 3" xfId="40944" xr:uid="{00000000-0005-0000-0000-0000AA110000}"/>
    <cellStyle name="Normal 13 2 5 3 2" xfId="40945" xr:uid="{00000000-0005-0000-0000-0000AB110000}"/>
    <cellStyle name="Normal 13 2 5 3 2 2" xfId="40946" xr:uid="{00000000-0005-0000-0000-0000AC110000}"/>
    <cellStyle name="Normal 13 2 5 3 2 2 2" xfId="40947" xr:uid="{00000000-0005-0000-0000-0000AD110000}"/>
    <cellStyle name="Normal 13 2 5 3 2 3" xfId="40948" xr:uid="{00000000-0005-0000-0000-0000AE110000}"/>
    <cellStyle name="Normal 13 2 5 3 3" xfId="40949" xr:uid="{00000000-0005-0000-0000-0000AF110000}"/>
    <cellStyle name="Normal 13 2 5 3 3 2" xfId="40950" xr:uid="{00000000-0005-0000-0000-0000B0110000}"/>
    <cellStyle name="Normal 13 2 5 3 4" xfId="40951" xr:uid="{00000000-0005-0000-0000-0000B1110000}"/>
    <cellStyle name="Normal 13 2 5 4" xfId="40952" xr:uid="{00000000-0005-0000-0000-0000B2110000}"/>
    <cellStyle name="Normal 13 2 5 5" xfId="40953" xr:uid="{00000000-0005-0000-0000-0000B3110000}"/>
    <cellStyle name="Normal 13 2 5 5 2" xfId="40954" xr:uid="{00000000-0005-0000-0000-0000B4110000}"/>
    <cellStyle name="Normal 13 2 5 6" xfId="40955" xr:uid="{00000000-0005-0000-0000-0000B5110000}"/>
    <cellStyle name="Normal 13 2 5 7" xfId="40931" xr:uid="{00000000-0005-0000-0000-0000B6110000}"/>
    <cellStyle name="Normal 13 2 6" xfId="2768" xr:uid="{00000000-0005-0000-0000-0000B7110000}"/>
    <cellStyle name="Normal 13 2 6 2" xfId="40957" xr:uid="{00000000-0005-0000-0000-0000B8110000}"/>
    <cellStyle name="Normal 13 2 6 2 2" xfId="40958" xr:uid="{00000000-0005-0000-0000-0000B9110000}"/>
    <cellStyle name="Normal 13 2 6 2 2 2" xfId="40959" xr:uid="{00000000-0005-0000-0000-0000BA110000}"/>
    <cellStyle name="Normal 13 2 6 2 2 2 2" xfId="40960" xr:uid="{00000000-0005-0000-0000-0000BB110000}"/>
    <cellStyle name="Normal 13 2 6 2 2 3" xfId="40961" xr:uid="{00000000-0005-0000-0000-0000BC110000}"/>
    <cellStyle name="Normal 13 2 6 2 3" xfId="40962" xr:uid="{00000000-0005-0000-0000-0000BD110000}"/>
    <cellStyle name="Normal 13 2 6 2 3 2" xfId="40963" xr:uid="{00000000-0005-0000-0000-0000BE110000}"/>
    <cellStyle name="Normal 13 2 6 2 3 2 2" xfId="40964" xr:uid="{00000000-0005-0000-0000-0000BF110000}"/>
    <cellStyle name="Normal 13 2 6 2 3 3" xfId="40965" xr:uid="{00000000-0005-0000-0000-0000C0110000}"/>
    <cellStyle name="Normal 13 2 6 2 4" xfId="40966" xr:uid="{00000000-0005-0000-0000-0000C1110000}"/>
    <cellStyle name="Normal 13 2 6 2 4 2" xfId="40967" xr:uid="{00000000-0005-0000-0000-0000C2110000}"/>
    <cellStyle name="Normal 13 2 6 2 5" xfId="40968" xr:uid="{00000000-0005-0000-0000-0000C3110000}"/>
    <cellStyle name="Normal 13 2 6 3" xfId="40969" xr:uid="{00000000-0005-0000-0000-0000C4110000}"/>
    <cellStyle name="Normal 13 2 6 3 2" xfId="40970" xr:uid="{00000000-0005-0000-0000-0000C5110000}"/>
    <cellStyle name="Normal 13 2 6 3 2 2" xfId="40971" xr:uid="{00000000-0005-0000-0000-0000C6110000}"/>
    <cellStyle name="Normal 13 2 6 3 2 2 2" xfId="40972" xr:uid="{00000000-0005-0000-0000-0000C7110000}"/>
    <cellStyle name="Normal 13 2 6 3 2 3" xfId="40973" xr:uid="{00000000-0005-0000-0000-0000C8110000}"/>
    <cellStyle name="Normal 13 2 6 3 3" xfId="40974" xr:uid="{00000000-0005-0000-0000-0000C9110000}"/>
    <cellStyle name="Normal 13 2 6 3 3 2" xfId="40975" xr:uid="{00000000-0005-0000-0000-0000CA110000}"/>
    <cellStyle name="Normal 13 2 6 3 4" xfId="40976" xr:uid="{00000000-0005-0000-0000-0000CB110000}"/>
    <cellStyle name="Normal 13 2 6 4" xfId="40977" xr:uid="{00000000-0005-0000-0000-0000CC110000}"/>
    <cellStyle name="Normal 13 2 6 5" xfId="40978" xr:uid="{00000000-0005-0000-0000-0000CD110000}"/>
    <cellStyle name="Normal 13 2 6 5 2" xfId="40979" xr:uid="{00000000-0005-0000-0000-0000CE110000}"/>
    <cellStyle name="Normal 13 2 6 6" xfId="40980" xr:uid="{00000000-0005-0000-0000-0000CF110000}"/>
    <cellStyle name="Normal 13 2 6 7" xfId="40956" xr:uid="{00000000-0005-0000-0000-0000D0110000}"/>
    <cellStyle name="Normal 13 2 7" xfId="2769" xr:uid="{00000000-0005-0000-0000-0000D1110000}"/>
    <cellStyle name="Normal 13 2 7 2" xfId="40982" xr:uid="{00000000-0005-0000-0000-0000D2110000}"/>
    <cellStyle name="Normal 13 2 7 2 2" xfId="40983" xr:uid="{00000000-0005-0000-0000-0000D3110000}"/>
    <cellStyle name="Normal 13 2 7 2 2 2" xfId="40984" xr:uid="{00000000-0005-0000-0000-0000D4110000}"/>
    <cellStyle name="Normal 13 2 7 2 2 2 2" xfId="40985" xr:uid="{00000000-0005-0000-0000-0000D5110000}"/>
    <cellStyle name="Normal 13 2 7 2 2 3" xfId="40986" xr:uid="{00000000-0005-0000-0000-0000D6110000}"/>
    <cellStyle name="Normal 13 2 7 2 3" xfId="40987" xr:uid="{00000000-0005-0000-0000-0000D7110000}"/>
    <cellStyle name="Normal 13 2 7 2 3 2" xfId="40988" xr:uid="{00000000-0005-0000-0000-0000D8110000}"/>
    <cellStyle name="Normal 13 2 7 2 3 2 2" xfId="40989" xr:uid="{00000000-0005-0000-0000-0000D9110000}"/>
    <cellStyle name="Normal 13 2 7 2 3 3" xfId="40990" xr:uid="{00000000-0005-0000-0000-0000DA110000}"/>
    <cellStyle name="Normal 13 2 7 2 4" xfId="40991" xr:uid="{00000000-0005-0000-0000-0000DB110000}"/>
    <cellStyle name="Normal 13 2 7 2 4 2" xfId="40992" xr:uid="{00000000-0005-0000-0000-0000DC110000}"/>
    <cellStyle name="Normal 13 2 7 2 5" xfId="40993" xr:uid="{00000000-0005-0000-0000-0000DD110000}"/>
    <cellStyle name="Normal 13 2 7 3" xfId="40994" xr:uid="{00000000-0005-0000-0000-0000DE110000}"/>
    <cellStyle name="Normal 13 2 7 3 2" xfId="40995" xr:uid="{00000000-0005-0000-0000-0000DF110000}"/>
    <cellStyle name="Normal 13 2 7 3 2 2" xfId="40996" xr:uid="{00000000-0005-0000-0000-0000E0110000}"/>
    <cellStyle name="Normal 13 2 7 3 2 2 2" xfId="40997" xr:uid="{00000000-0005-0000-0000-0000E1110000}"/>
    <cellStyle name="Normal 13 2 7 3 2 3" xfId="40998" xr:uid="{00000000-0005-0000-0000-0000E2110000}"/>
    <cellStyle name="Normal 13 2 7 3 3" xfId="40999" xr:uid="{00000000-0005-0000-0000-0000E3110000}"/>
    <cellStyle name="Normal 13 2 7 3 3 2" xfId="41000" xr:uid="{00000000-0005-0000-0000-0000E4110000}"/>
    <cellStyle name="Normal 13 2 7 3 4" xfId="41001" xr:uid="{00000000-0005-0000-0000-0000E5110000}"/>
    <cellStyle name="Normal 13 2 7 4" xfId="41002" xr:uid="{00000000-0005-0000-0000-0000E6110000}"/>
    <cellStyle name="Normal 13 2 7 5" xfId="41003" xr:uid="{00000000-0005-0000-0000-0000E7110000}"/>
    <cellStyle name="Normal 13 2 7 5 2" xfId="41004" xr:uid="{00000000-0005-0000-0000-0000E8110000}"/>
    <cellStyle name="Normal 13 2 7 6" xfId="41005" xr:uid="{00000000-0005-0000-0000-0000E9110000}"/>
    <cellStyle name="Normal 13 2 7 7" xfId="40981" xr:uid="{00000000-0005-0000-0000-0000EA110000}"/>
    <cellStyle name="Normal 13 2 8" xfId="2770" xr:uid="{00000000-0005-0000-0000-0000EB110000}"/>
    <cellStyle name="Normal 13 2 8 2" xfId="41007" xr:uid="{00000000-0005-0000-0000-0000EC110000}"/>
    <cellStyle name="Normal 13 2 8 2 2" xfId="41008" xr:uid="{00000000-0005-0000-0000-0000ED110000}"/>
    <cellStyle name="Normal 13 2 8 2 2 2" xfId="41009" xr:uid="{00000000-0005-0000-0000-0000EE110000}"/>
    <cellStyle name="Normal 13 2 8 2 2 2 2" xfId="41010" xr:uid="{00000000-0005-0000-0000-0000EF110000}"/>
    <cellStyle name="Normal 13 2 8 2 2 3" xfId="41011" xr:uid="{00000000-0005-0000-0000-0000F0110000}"/>
    <cellStyle name="Normal 13 2 8 2 3" xfId="41012" xr:uid="{00000000-0005-0000-0000-0000F1110000}"/>
    <cellStyle name="Normal 13 2 8 2 3 2" xfId="41013" xr:uid="{00000000-0005-0000-0000-0000F2110000}"/>
    <cellStyle name="Normal 13 2 8 2 3 2 2" xfId="41014" xr:uid="{00000000-0005-0000-0000-0000F3110000}"/>
    <cellStyle name="Normal 13 2 8 2 3 3" xfId="41015" xr:uid="{00000000-0005-0000-0000-0000F4110000}"/>
    <cellStyle name="Normal 13 2 8 2 4" xfId="41016" xr:uid="{00000000-0005-0000-0000-0000F5110000}"/>
    <cellStyle name="Normal 13 2 8 2 4 2" xfId="41017" xr:uid="{00000000-0005-0000-0000-0000F6110000}"/>
    <cellStyle name="Normal 13 2 8 2 5" xfId="41018" xr:uid="{00000000-0005-0000-0000-0000F7110000}"/>
    <cellStyle name="Normal 13 2 8 3" xfId="41019" xr:uid="{00000000-0005-0000-0000-0000F8110000}"/>
    <cellStyle name="Normal 13 2 8 3 2" xfId="41020" xr:uid="{00000000-0005-0000-0000-0000F9110000}"/>
    <cellStyle name="Normal 13 2 8 3 2 2" xfId="41021" xr:uid="{00000000-0005-0000-0000-0000FA110000}"/>
    <cellStyle name="Normal 13 2 8 3 2 2 2" xfId="41022" xr:uid="{00000000-0005-0000-0000-0000FB110000}"/>
    <cellStyle name="Normal 13 2 8 3 2 3" xfId="41023" xr:uid="{00000000-0005-0000-0000-0000FC110000}"/>
    <cellStyle name="Normal 13 2 8 3 3" xfId="41024" xr:uid="{00000000-0005-0000-0000-0000FD110000}"/>
    <cellStyle name="Normal 13 2 8 3 3 2" xfId="41025" xr:uid="{00000000-0005-0000-0000-0000FE110000}"/>
    <cellStyle name="Normal 13 2 8 3 4" xfId="41026" xr:uid="{00000000-0005-0000-0000-0000FF110000}"/>
    <cellStyle name="Normal 13 2 8 4" xfId="41027" xr:uid="{00000000-0005-0000-0000-000000120000}"/>
    <cellStyle name="Normal 13 2 8 5" xfId="41028" xr:uid="{00000000-0005-0000-0000-000001120000}"/>
    <cellStyle name="Normal 13 2 8 5 2" xfId="41029" xr:uid="{00000000-0005-0000-0000-000002120000}"/>
    <cellStyle name="Normal 13 2 8 6" xfId="41030" xr:uid="{00000000-0005-0000-0000-000003120000}"/>
    <cellStyle name="Normal 13 2 8 7" xfId="41006" xr:uid="{00000000-0005-0000-0000-000004120000}"/>
    <cellStyle name="Normal 13 2 9" xfId="2771" xr:uid="{00000000-0005-0000-0000-000005120000}"/>
    <cellStyle name="Normal 13 2 9 2" xfId="41031" xr:uid="{00000000-0005-0000-0000-000006120000}"/>
    <cellStyle name="Normal 13 20" xfId="2772" xr:uid="{00000000-0005-0000-0000-000007120000}"/>
    <cellStyle name="Normal 13 20 2" xfId="55212" xr:uid="{00000000-0005-0000-0000-000008120000}"/>
    <cellStyle name="Normal 13 20 3" xfId="41032" xr:uid="{00000000-0005-0000-0000-000009120000}"/>
    <cellStyle name="Normal 13 21" xfId="2773" xr:uid="{00000000-0005-0000-0000-00000A120000}"/>
    <cellStyle name="Normal 13 21 2" xfId="55213" xr:uid="{00000000-0005-0000-0000-00000B120000}"/>
    <cellStyle name="Normal 13 21 3" xfId="41033" xr:uid="{00000000-0005-0000-0000-00000C120000}"/>
    <cellStyle name="Normal 13 22" xfId="2774" xr:uid="{00000000-0005-0000-0000-00000D120000}"/>
    <cellStyle name="Normal 13 22 2" xfId="55214" xr:uid="{00000000-0005-0000-0000-00000E120000}"/>
    <cellStyle name="Normal 13 22 3" xfId="41034" xr:uid="{00000000-0005-0000-0000-00000F120000}"/>
    <cellStyle name="Normal 13 23" xfId="2775" xr:uid="{00000000-0005-0000-0000-000010120000}"/>
    <cellStyle name="Normal 13 23 2" xfId="55215" xr:uid="{00000000-0005-0000-0000-000011120000}"/>
    <cellStyle name="Normal 13 23 3" xfId="41035" xr:uid="{00000000-0005-0000-0000-000012120000}"/>
    <cellStyle name="Normal 13 24" xfId="2776" xr:uid="{00000000-0005-0000-0000-000013120000}"/>
    <cellStyle name="Normal 13 24 2" xfId="55216" xr:uid="{00000000-0005-0000-0000-000014120000}"/>
    <cellStyle name="Normal 13 24 3" xfId="41036" xr:uid="{00000000-0005-0000-0000-000015120000}"/>
    <cellStyle name="Normal 13 25" xfId="2777" xr:uid="{00000000-0005-0000-0000-000016120000}"/>
    <cellStyle name="Normal 13 25 2" xfId="55217" xr:uid="{00000000-0005-0000-0000-000017120000}"/>
    <cellStyle name="Normal 13 25 3" xfId="41037" xr:uid="{00000000-0005-0000-0000-000018120000}"/>
    <cellStyle name="Normal 13 26" xfId="2778" xr:uid="{00000000-0005-0000-0000-000019120000}"/>
    <cellStyle name="Normal 13 26 2" xfId="55218" xr:uid="{00000000-0005-0000-0000-00001A120000}"/>
    <cellStyle name="Normal 13 26 3" xfId="41038" xr:uid="{00000000-0005-0000-0000-00001B120000}"/>
    <cellStyle name="Normal 13 27" xfId="2779" xr:uid="{00000000-0005-0000-0000-00001C120000}"/>
    <cellStyle name="Normal 13 27 2" xfId="55219" xr:uid="{00000000-0005-0000-0000-00001D120000}"/>
    <cellStyle name="Normal 13 27 3" xfId="41039" xr:uid="{00000000-0005-0000-0000-00001E120000}"/>
    <cellStyle name="Normal 13 28" xfId="2780" xr:uid="{00000000-0005-0000-0000-00001F120000}"/>
    <cellStyle name="Normal 13 28 2" xfId="55220" xr:uid="{00000000-0005-0000-0000-000020120000}"/>
    <cellStyle name="Normal 13 28 3" xfId="41040" xr:uid="{00000000-0005-0000-0000-000021120000}"/>
    <cellStyle name="Normal 13 29" xfId="2781" xr:uid="{00000000-0005-0000-0000-000022120000}"/>
    <cellStyle name="Normal 13 29 2" xfId="55221" xr:uid="{00000000-0005-0000-0000-000023120000}"/>
    <cellStyle name="Normal 13 29 3" xfId="41041" xr:uid="{00000000-0005-0000-0000-000024120000}"/>
    <cellStyle name="Normal 13 3" xfId="2782" xr:uid="{00000000-0005-0000-0000-000025120000}"/>
    <cellStyle name="Normal 13 3 2" xfId="2783" xr:uid="{00000000-0005-0000-0000-000026120000}"/>
    <cellStyle name="Normal 13 3 2 2" xfId="41044" xr:uid="{00000000-0005-0000-0000-000027120000}"/>
    <cellStyle name="Normal 13 3 2 2 2" xfId="41045" xr:uid="{00000000-0005-0000-0000-000028120000}"/>
    <cellStyle name="Normal 13 3 2 2 2 2" xfId="41046" xr:uid="{00000000-0005-0000-0000-000029120000}"/>
    <cellStyle name="Normal 13 3 2 2 2 2 2" xfId="41047" xr:uid="{00000000-0005-0000-0000-00002A120000}"/>
    <cellStyle name="Normal 13 3 2 2 2 3" xfId="41048" xr:uid="{00000000-0005-0000-0000-00002B120000}"/>
    <cellStyle name="Normal 13 3 2 2 3" xfId="41049" xr:uid="{00000000-0005-0000-0000-00002C120000}"/>
    <cellStyle name="Normal 13 3 2 2 3 2" xfId="41050" xr:uid="{00000000-0005-0000-0000-00002D120000}"/>
    <cellStyle name="Normal 13 3 2 2 3 2 2" xfId="41051" xr:uid="{00000000-0005-0000-0000-00002E120000}"/>
    <cellStyle name="Normal 13 3 2 2 3 3" xfId="41052" xr:uid="{00000000-0005-0000-0000-00002F120000}"/>
    <cellStyle name="Normal 13 3 2 2 4" xfId="41053" xr:uid="{00000000-0005-0000-0000-000030120000}"/>
    <cellStyle name="Normal 13 3 2 2 4 2" xfId="41054" xr:uid="{00000000-0005-0000-0000-000031120000}"/>
    <cellStyle name="Normal 13 3 2 2 5" xfId="41055" xr:uid="{00000000-0005-0000-0000-000032120000}"/>
    <cellStyle name="Normal 13 3 2 3" xfId="41056" xr:uid="{00000000-0005-0000-0000-000033120000}"/>
    <cellStyle name="Normal 13 3 2 3 2" xfId="41057" xr:uid="{00000000-0005-0000-0000-000034120000}"/>
    <cellStyle name="Normal 13 3 2 3 2 2" xfId="41058" xr:uid="{00000000-0005-0000-0000-000035120000}"/>
    <cellStyle name="Normal 13 3 2 3 3" xfId="41059" xr:uid="{00000000-0005-0000-0000-000036120000}"/>
    <cellStyle name="Normal 13 3 2 4" xfId="41060" xr:uid="{00000000-0005-0000-0000-000037120000}"/>
    <cellStyle name="Normal 13 3 2 4 2" xfId="41061" xr:uid="{00000000-0005-0000-0000-000038120000}"/>
    <cellStyle name="Normal 13 3 2 4 2 2" xfId="41062" xr:uid="{00000000-0005-0000-0000-000039120000}"/>
    <cellStyle name="Normal 13 3 2 4 3" xfId="41063" xr:uid="{00000000-0005-0000-0000-00003A120000}"/>
    <cellStyle name="Normal 13 3 2 5" xfId="41064" xr:uid="{00000000-0005-0000-0000-00003B120000}"/>
    <cellStyle name="Normal 13 3 2 5 2" xfId="41065" xr:uid="{00000000-0005-0000-0000-00003C120000}"/>
    <cellStyle name="Normal 13 3 2 6" xfId="41066" xr:uid="{00000000-0005-0000-0000-00003D120000}"/>
    <cellStyle name="Normal 13 3 2 7" xfId="41043" xr:uid="{00000000-0005-0000-0000-00003E120000}"/>
    <cellStyle name="Normal 13 3 3" xfId="2784" xr:uid="{00000000-0005-0000-0000-00003F120000}"/>
    <cellStyle name="Normal 13 3 3 2" xfId="41067" xr:uid="{00000000-0005-0000-0000-000040120000}"/>
    <cellStyle name="Normal 13 3 4" xfId="9661" xr:uid="{00000000-0005-0000-0000-000041120000}"/>
    <cellStyle name="Normal 13 3 4 2" xfId="41068" xr:uid="{00000000-0005-0000-0000-000042120000}"/>
    <cellStyle name="Normal 13 3 5" xfId="41069" xr:uid="{00000000-0005-0000-0000-000043120000}"/>
    <cellStyle name="Normal 13 3 6" xfId="55222" xr:uid="{00000000-0005-0000-0000-000044120000}"/>
    <cellStyle name="Normal 13 3 7" xfId="41042" xr:uid="{00000000-0005-0000-0000-000045120000}"/>
    <cellStyle name="Normal 13 30" xfId="2785" xr:uid="{00000000-0005-0000-0000-000046120000}"/>
    <cellStyle name="Normal 13 30 2" xfId="55223" xr:uid="{00000000-0005-0000-0000-000047120000}"/>
    <cellStyle name="Normal 13 30 3" xfId="41070" xr:uid="{00000000-0005-0000-0000-000048120000}"/>
    <cellStyle name="Normal 13 31" xfId="2786" xr:uid="{00000000-0005-0000-0000-000049120000}"/>
    <cellStyle name="Normal 13 31 2" xfId="55224" xr:uid="{00000000-0005-0000-0000-00004A120000}"/>
    <cellStyle name="Normal 13 31 3" xfId="41071" xr:uid="{00000000-0005-0000-0000-00004B120000}"/>
    <cellStyle name="Normal 13 32" xfId="2787" xr:uid="{00000000-0005-0000-0000-00004C120000}"/>
    <cellStyle name="Normal 13 32 2" xfId="55225" xr:uid="{00000000-0005-0000-0000-00004D120000}"/>
    <cellStyle name="Normal 13 32 3" xfId="41072" xr:uid="{00000000-0005-0000-0000-00004E120000}"/>
    <cellStyle name="Normal 13 33" xfId="2788" xr:uid="{00000000-0005-0000-0000-00004F120000}"/>
    <cellStyle name="Normal 13 33 2" xfId="55226" xr:uid="{00000000-0005-0000-0000-000050120000}"/>
    <cellStyle name="Normal 13 33 3" xfId="41073" xr:uid="{00000000-0005-0000-0000-000051120000}"/>
    <cellStyle name="Normal 13 34" xfId="2789" xr:uid="{00000000-0005-0000-0000-000052120000}"/>
    <cellStyle name="Normal 13 34 2" xfId="55227" xr:uid="{00000000-0005-0000-0000-000053120000}"/>
    <cellStyle name="Normal 13 34 3" xfId="41074" xr:uid="{00000000-0005-0000-0000-000054120000}"/>
    <cellStyle name="Normal 13 35" xfId="2790" xr:uid="{00000000-0005-0000-0000-000055120000}"/>
    <cellStyle name="Normal 13 35 2" xfId="55228" xr:uid="{00000000-0005-0000-0000-000056120000}"/>
    <cellStyle name="Normal 13 35 3" xfId="41075" xr:uid="{00000000-0005-0000-0000-000057120000}"/>
    <cellStyle name="Normal 13 36" xfId="2791" xr:uid="{00000000-0005-0000-0000-000058120000}"/>
    <cellStyle name="Normal 13 36 2" xfId="55229" xr:uid="{00000000-0005-0000-0000-000059120000}"/>
    <cellStyle name="Normal 13 36 3" xfId="41076" xr:uid="{00000000-0005-0000-0000-00005A120000}"/>
    <cellStyle name="Normal 13 37" xfId="2792" xr:uid="{00000000-0005-0000-0000-00005B120000}"/>
    <cellStyle name="Normal 13 37 2" xfId="55230" xr:uid="{00000000-0005-0000-0000-00005C120000}"/>
    <cellStyle name="Normal 13 37 3" xfId="41077" xr:uid="{00000000-0005-0000-0000-00005D120000}"/>
    <cellStyle name="Normal 13 38" xfId="2793" xr:uid="{00000000-0005-0000-0000-00005E120000}"/>
    <cellStyle name="Normal 13 38 2" xfId="55231" xr:uid="{00000000-0005-0000-0000-00005F120000}"/>
    <cellStyle name="Normal 13 38 3" xfId="41078" xr:uid="{00000000-0005-0000-0000-000060120000}"/>
    <cellStyle name="Normal 13 39" xfId="2794" xr:uid="{00000000-0005-0000-0000-000061120000}"/>
    <cellStyle name="Normal 13 39 2" xfId="7606" xr:uid="{00000000-0005-0000-0000-000062120000}"/>
    <cellStyle name="Normal 13 39 2 2" xfId="41081" xr:uid="{00000000-0005-0000-0000-000063120000}"/>
    <cellStyle name="Normal 13 39 2 2 2" xfId="41082" xr:uid="{00000000-0005-0000-0000-000064120000}"/>
    <cellStyle name="Normal 13 39 2 3" xfId="41083" xr:uid="{00000000-0005-0000-0000-000065120000}"/>
    <cellStyle name="Normal 13 39 2 4" xfId="41080" xr:uid="{00000000-0005-0000-0000-000066120000}"/>
    <cellStyle name="Normal 13 39 3" xfId="41084" xr:uid="{00000000-0005-0000-0000-000067120000}"/>
    <cellStyle name="Normal 13 39 3 2" xfId="41085" xr:uid="{00000000-0005-0000-0000-000068120000}"/>
    <cellStyle name="Normal 13 39 3 2 2" xfId="41086" xr:uid="{00000000-0005-0000-0000-000069120000}"/>
    <cellStyle name="Normal 13 39 3 3" xfId="41087" xr:uid="{00000000-0005-0000-0000-00006A120000}"/>
    <cellStyle name="Normal 13 39 4" xfId="41088" xr:uid="{00000000-0005-0000-0000-00006B120000}"/>
    <cellStyle name="Normal 13 39 4 2" xfId="41089" xr:uid="{00000000-0005-0000-0000-00006C120000}"/>
    <cellStyle name="Normal 13 39 5" xfId="41090" xr:uid="{00000000-0005-0000-0000-00006D120000}"/>
    <cellStyle name="Normal 13 39 6" xfId="41079" xr:uid="{00000000-0005-0000-0000-00006E120000}"/>
    <cellStyle name="Normal 13 4" xfId="2795" xr:uid="{00000000-0005-0000-0000-00006F120000}"/>
    <cellStyle name="Normal 13 4 2" xfId="9662" xr:uid="{00000000-0005-0000-0000-000070120000}"/>
    <cellStyle name="Normal 13 4 2 2" xfId="41093" xr:uid="{00000000-0005-0000-0000-000071120000}"/>
    <cellStyle name="Normal 13 4 2 2 2" xfId="41094" xr:uid="{00000000-0005-0000-0000-000072120000}"/>
    <cellStyle name="Normal 13 4 2 2 2 2" xfId="41095" xr:uid="{00000000-0005-0000-0000-000073120000}"/>
    <cellStyle name="Normal 13 4 2 2 2 2 2" xfId="41096" xr:uid="{00000000-0005-0000-0000-000074120000}"/>
    <cellStyle name="Normal 13 4 2 2 2 3" xfId="41097" xr:uid="{00000000-0005-0000-0000-000075120000}"/>
    <cellStyle name="Normal 13 4 2 2 3" xfId="41098" xr:uid="{00000000-0005-0000-0000-000076120000}"/>
    <cellStyle name="Normal 13 4 2 2 3 2" xfId="41099" xr:uid="{00000000-0005-0000-0000-000077120000}"/>
    <cellStyle name="Normal 13 4 2 2 3 2 2" xfId="41100" xr:uid="{00000000-0005-0000-0000-000078120000}"/>
    <cellStyle name="Normal 13 4 2 2 3 3" xfId="41101" xr:uid="{00000000-0005-0000-0000-000079120000}"/>
    <cellStyle name="Normal 13 4 2 2 4" xfId="41102" xr:uid="{00000000-0005-0000-0000-00007A120000}"/>
    <cellStyle name="Normal 13 4 2 2 4 2" xfId="41103" xr:uid="{00000000-0005-0000-0000-00007B120000}"/>
    <cellStyle name="Normal 13 4 2 2 5" xfId="41104" xr:uid="{00000000-0005-0000-0000-00007C120000}"/>
    <cellStyle name="Normal 13 4 2 3" xfId="41105" xr:uid="{00000000-0005-0000-0000-00007D120000}"/>
    <cellStyle name="Normal 13 4 2 3 2" xfId="41106" xr:uid="{00000000-0005-0000-0000-00007E120000}"/>
    <cellStyle name="Normal 13 4 2 3 2 2" xfId="41107" xr:uid="{00000000-0005-0000-0000-00007F120000}"/>
    <cellStyle name="Normal 13 4 2 3 3" xfId="41108" xr:uid="{00000000-0005-0000-0000-000080120000}"/>
    <cellStyle name="Normal 13 4 2 4" xfId="41109" xr:uid="{00000000-0005-0000-0000-000081120000}"/>
    <cellStyle name="Normal 13 4 2 4 2" xfId="41110" xr:uid="{00000000-0005-0000-0000-000082120000}"/>
    <cellStyle name="Normal 13 4 2 4 2 2" xfId="41111" xr:uid="{00000000-0005-0000-0000-000083120000}"/>
    <cellStyle name="Normal 13 4 2 4 3" xfId="41112" xr:uid="{00000000-0005-0000-0000-000084120000}"/>
    <cellStyle name="Normal 13 4 2 5" xfId="41113" xr:uid="{00000000-0005-0000-0000-000085120000}"/>
    <cellStyle name="Normal 13 4 2 5 2" xfId="41114" xr:uid="{00000000-0005-0000-0000-000086120000}"/>
    <cellStyle name="Normal 13 4 2 6" xfId="41115" xr:uid="{00000000-0005-0000-0000-000087120000}"/>
    <cellStyle name="Normal 13 4 2 7" xfId="41092" xr:uid="{00000000-0005-0000-0000-000088120000}"/>
    <cellStyle name="Normal 13 4 3" xfId="8618" xr:uid="{00000000-0005-0000-0000-000089120000}"/>
    <cellStyle name="Normal 13 4 3 2" xfId="41117" xr:uid="{00000000-0005-0000-0000-00008A120000}"/>
    <cellStyle name="Normal 13 4 3 2 2" xfId="41118" xr:uid="{00000000-0005-0000-0000-00008B120000}"/>
    <cellStyle name="Normal 13 4 3 2 2 2" xfId="41119" xr:uid="{00000000-0005-0000-0000-00008C120000}"/>
    <cellStyle name="Normal 13 4 3 2 3" xfId="41120" xr:uid="{00000000-0005-0000-0000-00008D120000}"/>
    <cellStyle name="Normal 13 4 3 3" xfId="41121" xr:uid="{00000000-0005-0000-0000-00008E120000}"/>
    <cellStyle name="Normal 13 4 3 3 2" xfId="41122" xr:uid="{00000000-0005-0000-0000-00008F120000}"/>
    <cellStyle name="Normal 13 4 3 3 2 2" xfId="41123" xr:uid="{00000000-0005-0000-0000-000090120000}"/>
    <cellStyle name="Normal 13 4 3 3 3" xfId="41124" xr:uid="{00000000-0005-0000-0000-000091120000}"/>
    <cellStyle name="Normal 13 4 3 4" xfId="41125" xr:uid="{00000000-0005-0000-0000-000092120000}"/>
    <cellStyle name="Normal 13 4 3 4 2" xfId="41126" xr:uid="{00000000-0005-0000-0000-000093120000}"/>
    <cellStyle name="Normal 13 4 3 5" xfId="41127" xr:uid="{00000000-0005-0000-0000-000094120000}"/>
    <cellStyle name="Normal 13 4 3 6" xfId="41116" xr:uid="{00000000-0005-0000-0000-000095120000}"/>
    <cellStyle name="Normal 13 4 4" xfId="41128" xr:uid="{00000000-0005-0000-0000-000096120000}"/>
    <cellStyle name="Normal 13 4 4 2" xfId="41129" xr:uid="{00000000-0005-0000-0000-000097120000}"/>
    <cellStyle name="Normal 13 4 4 2 2" xfId="41130" xr:uid="{00000000-0005-0000-0000-000098120000}"/>
    <cellStyle name="Normal 13 4 4 2 2 2" xfId="41131" xr:uid="{00000000-0005-0000-0000-000099120000}"/>
    <cellStyle name="Normal 13 4 4 2 3" xfId="41132" xr:uid="{00000000-0005-0000-0000-00009A120000}"/>
    <cellStyle name="Normal 13 4 4 3" xfId="41133" xr:uid="{00000000-0005-0000-0000-00009B120000}"/>
    <cellStyle name="Normal 13 4 4 3 2" xfId="41134" xr:uid="{00000000-0005-0000-0000-00009C120000}"/>
    <cellStyle name="Normal 13 4 4 4" xfId="41135" xr:uid="{00000000-0005-0000-0000-00009D120000}"/>
    <cellStyle name="Normal 13 4 5" xfId="41136" xr:uid="{00000000-0005-0000-0000-00009E120000}"/>
    <cellStyle name="Normal 13 4 6" xfId="41137" xr:uid="{00000000-0005-0000-0000-00009F120000}"/>
    <cellStyle name="Normal 13 4 6 2" xfId="41138" xr:uid="{00000000-0005-0000-0000-0000A0120000}"/>
    <cellStyle name="Normal 13 4 7" xfId="41139" xr:uid="{00000000-0005-0000-0000-0000A1120000}"/>
    <cellStyle name="Normal 13 4 8" xfId="55232" xr:uid="{00000000-0005-0000-0000-0000A2120000}"/>
    <cellStyle name="Normal 13 4 9" xfId="41091" xr:uid="{00000000-0005-0000-0000-0000A3120000}"/>
    <cellStyle name="Normal 13 40" xfId="7564" xr:uid="{00000000-0005-0000-0000-0000A4120000}"/>
    <cellStyle name="Normal 13 40 2" xfId="41141" xr:uid="{00000000-0005-0000-0000-0000A5120000}"/>
    <cellStyle name="Normal 13 40 2 2" xfId="41142" xr:uid="{00000000-0005-0000-0000-0000A6120000}"/>
    <cellStyle name="Normal 13 40 2 2 2" xfId="41143" xr:uid="{00000000-0005-0000-0000-0000A7120000}"/>
    <cellStyle name="Normal 13 40 2 3" xfId="41144" xr:uid="{00000000-0005-0000-0000-0000A8120000}"/>
    <cellStyle name="Normal 13 40 3" xfId="41145" xr:uid="{00000000-0005-0000-0000-0000A9120000}"/>
    <cellStyle name="Normal 13 40 3 2" xfId="41146" xr:uid="{00000000-0005-0000-0000-0000AA120000}"/>
    <cellStyle name="Normal 13 40 4" xfId="41147" xr:uid="{00000000-0005-0000-0000-0000AB120000}"/>
    <cellStyle name="Normal 13 40 5" xfId="41140" xr:uid="{00000000-0005-0000-0000-0000AC120000}"/>
    <cellStyle name="Normal 13 41" xfId="41148" xr:uid="{00000000-0005-0000-0000-0000AD120000}"/>
    <cellStyle name="Normal 13 41 2" xfId="41149" xr:uid="{00000000-0005-0000-0000-0000AE120000}"/>
    <cellStyle name="Normal 13 5" xfId="2796" xr:uid="{00000000-0005-0000-0000-0000AF120000}"/>
    <cellStyle name="Normal 13 5 2" xfId="55233" xr:uid="{00000000-0005-0000-0000-0000B0120000}"/>
    <cellStyle name="Normal 13 5 3" xfId="41150" xr:uid="{00000000-0005-0000-0000-0000B1120000}"/>
    <cellStyle name="Normal 13 6" xfId="2797" xr:uid="{00000000-0005-0000-0000-0000B2120000}"/>
    <cellStyle name="Normal 13 6 2" xfId="55234" xr:uid="{00000000-0005-0000-0000-0000B3120000}"/>
    <cellStyle name="Normal 13 6 3" xfId="41151" xr:uid="{00000000-0005-0000-0000-0000B4120000}"/>
    <cellStyle name="Normal 13 7" xfId="2798" xr:uid="{00000000-0005-0000-0000-0000B5120000}"/>
    <cellStyle name="Normal 13 7 2" xfId="55235" xr:uid="{00000000-0005-0000-0000-0000B6120000}"/>
    <cellStyle name="Normal 13 7 3" xfId="41152" xr:uid="{00000000-0005-0000-0000-0000B7120000}"/>
    <cellStyle name="Normal 13 8" xfId="2799" xr:uid="{00000000-0005-0000-0000-0000B8120000}"/>
    <cellStyle name="Normal 13 8 2" xfId="55236" xr:uid="{00000000-0005-0000-0000-0000B9120000}"/>
    <cellStyle name="Normal 13 8 3" xfId="41153" xr:uid="{00000000-0005-0000-0000-0000BA120000}"/>
    <cellStyle name="Normal 13 9" xfId="2800" xr:uid="{00000000-0005-0000-0000-0000BB120000}"/>
    <cellStyle name="Normal 13 9 2" xfId="41155" xr:uid="{00000000-0005-0000-0000-0000BC120000}"/>
    <cellStyle name="Normal 13 9 2 2" xfId="41156" xr:uid="{00000000-0005-0000-0000-0000BD120000}"/>
    <cellStyle name="Normal 13 9 2 2 2" xfId="41157" xr:uid="{00000000-0005-0000-0000-0000BE120000}"/>
    <cellStyle name="Normal 13 9 2 2 2 2" xfId="41158" xr:uid="{00000000-0005-0000-0000-0000BF120000}"/>
    <cellStyle name="Normal 13 9 2 2 3" xfId="41159" xr:uid="{00000000-0005-0000-0000-0000C0120000}"/>
    <cellStyle name="Normal 13 9 2 3" xfId="41160" xr:uid="{00000000-0005-0000-0000-0000C1120000}"/>
    <cellStyle name="Normal 13 9 2 3 2" xfId="41161" xr:uid="{00000000-0005-0000-0000-0000C2120000}"/>
    <cellStyle name="Normal 13 9 2 3 2 2" xfId="41162" xr:uid="{00000000-0005-0000-0000-0000C3120000}"/>
    <cellStyle name="Normal 13 9 2 3 3" xfId="41163" xr:uid="{00000000-0005-0000-0000-0000C4120000}"/>
    <cellStyle name="Normal 13 9 2 4" xfId="41164" xr:uid="{00000000-0005-0000-0000-0000C5120000}"/>
    <cellStyle name="Normal 13 9 2 4 2" xfId="41165" xr:uid="{00000000-0005-0000-0000-0000C6120000}"/>
    <cellStyle name="Normal 13 9 2 5" xfId="41166" xr:uid="{00000000-0005-0000-0000-0000C7120000}"/>
    <cellStyle name="Normal 13 9 3" xfId="41167" xr:uid="{00000000-0005-0000-0000-0000C8120000}"/>
    <cellStyle name="Normal 13 9 3 2" xfId="41168" xr:uid="{00000000-0005-0000-0000-0000C9120000}"/>
    <cellStyle name="Normal 13 9 3 2 2" xfId="41169" xr:uid="{00000000-0005-0000-0000-0000CA120000}"/>
    <cellStyle name="Normal 13 9 3 2 2 2" xfId="41170" xr:uid="{00000000-0005-0000-0000-0000CB120000}"/>
    <cellStyle name="Normal 13 9 3 2 3" xfId="41171" xr:uid="{00000000-0005-0000-0000-0000CC120000}"/>
    <cellStyle name="Normal 13 9 3 3" xfId="41172" xr:uid="{00000000-0005-0000-0000-0000CD120000}"/>
    <cellStyle name="Normal 13 9 3 3 2" xfId="41173" xr:uid="{00000000-0005-0000-0000-0000CE120000}"/>
    <cellStyle name="Normal 13 9 3 4" xfId="41174" xr:uid="{00000000-0005-0000-0000-0000CF120000}"/>
    <cellStyle name="Normal 13 9 4" xfId="41175" xr:uid="{00000000-0005-0000-0000-0000D0120000}"/>
    <cellStyle name="Normal 13 9 5" xfId="41176" xr:uid="{00000000-0005-0000-0000-0000D1120000}"/>
    <cellStyle name="Normal 13 9 5 2" xfId="41177" xr:uid="{00000000-0005-0000-0000-0000D2120000}"/>
    <cellStyle name="Normal 13 9 6" xfId="41178" xr:uid="{00000000-0005-0000-0000-0000D3120000}"/>
    <cellStyle name="Normal 13 9 7" xfId="55237" xr:uid="{00000000-0005-0000-0000-0000D4120000}"/>
    <cellStyle name="Normal 13 9 8" xfId="41154" xr:uid="{00000000-0005-0000-0000-0000D5120000}"/>
    <cellStyle name="Normal 14" xfId="2801" xr:uid="{00000000-0005-0000-0000-0000D6120000}"/>
    <cellStyle name="Normal 14 10" xfId="2802" xr:uid="{00000000-0005-0000-0000-0000D7120000}"/>
    <cellStyle name="Normal 14 10 2" xfId="41181" xr:uid="{00000000-0005-0000-0000-0000D8120000}"/>
    <cellStyle name="Normal 14 10 2 2" xfId="41182" xr:uid="{00000000-0005-0000-0000-0000D9120000}"/>
    <cellStyle name="Normal 14 10 2 2 2" xfId="41183" xr:uid="{00000000-0005-0000-0000-0000DA120000}"/>
    <cellStyle name="Normal 14 10 2 2 2 2" xfId="41184" xr:uid="{00000000-0005-0000-0000-0000DB120000}"/>
    <cellStyle name="Normal 14 10 2 2 3" xfId="41185" xr:uid="{00000000-0005-0000-0000-0000DC120000}"/>
    <cellStyle name="Normal 14 10 2 3" xfId="41186" xr:uid="{00000000-0005-0000-0000-0000DD120000}"/>
    <cellStyle name="Normal 14 10 2 3 2" xfId="41187" xr:uid="{00000000-0005-0000-0000-0000DE120000}"/>
    <cellStyle name="Normal 14 10 2 3 2 2" xfId="41188" xr:uid="{00000000-0005-0000-0000-0000DF120000}"/>
    <cellStyle name="Normal 14 10 2 3 3" xfId="41189" xr:uid="{00000000-0005-0000-0000-0000E0120000}"/>
    <cellStyle name="Normal 14 10 2 4" xfId="41190" xr:uid="{00000000-0005-0000-0000-0000E1120000}"/>
    <cellStyle name="Normal 14 10 2 4 2" xfId="41191" xr:uid="{00000000-0005-0000-0000-0000E2120000}"/>
    <cellStyle name="Normal 14 10 2 5" xfId="41192" xr:uid="{00000000-0005-0000-0000-0000E3120000}"/>
    <cellStyle name="Normal 14 10 3" xfId="41193" xr:uid="{00000000-0005-0000-0000-0000E4120000}"/>
    <cellStyle name="Normal 14 10 3 2" xfId="41194" xr:uid="{00000000-0005-0000-0000-0000E5120000}"/>
    <cellStyle name="Normal 14 10 3 2 2" xfId="41195" xr:uid="{00000000-0005-0000-0000-0000E6120000}"/>
    <cellStyle name="Normal 14 10 3 2 2 2" xfId="41196" xr:uid="{00000000-0005-0000-0000-0000E7120000}"/>
    <cellStyle name="Normal 14 10 3 2 3" xfId="41197" xr:uid="{00000000-0005-0000-0000-0000E8120000}"/>
    <cellStyle name="Normal 14 10 3 3" xfId="41198" xr:uid="{00000000-0005-0000-0000-0000E9120000}"/>
    <cellStyle name="Normal 14 10 3 3 2" xfId="41199" xr:uid="{00000000-0005-0000-0000-0000EA120000}"/>
    <cellStyle name="Normal 14 10 3 4" xfId="41200" xr:uid="{00000000-0005-0000-0000-0000EB120000}"/>
    <cellStyle name="Normal 14 10 4" xfId="41201" xr:uid="{00000000-0005-0000-0000-0000EC120000}"/>
    <cellStyle name="Normal 14 10 5" xfId="41202" xr:uid="{00000000-0005-0000-0000-0000ED120000}"/>
    <cellStyle name="Normal 14 10 5 2" xfId="41203" xr:uid="{00000000-0005-0000-0000-0000EE120000}"/>
    <cellStyle name="Normal 14 10 6" xfId="41204" xr:uid="{00000000-0005-0000-0000-0000EF120000}"/>
    <cellStyle name="Normal 14 10 7" xfId="55239" xr:uid="{00000000-0005-0000-0000-0000F0120000}"/>
    <cellStyle name="Normal 14 10 8" xfId="41180" xr:uid="{00000000-0005-0000-0000-0000F1120000}"/>
    <cellStyle name="Normal 14 11" xfId="2803" xr:uid="{00000000-0005-0000-0000-0000F2120000}"/>
    <cellStyle name="Normal 14 11 2" xfId="41206" xr:uid="{00000000-0005-0000-0000-0000F3120000}"/>
    <cellStyle name="Normal 14 11 2 2" xfId="41207" xr:uid="{00000000-0005-0000-0000-0000F4120000}"/>
    <cellStyle name="Normal 14 11 2 2 2" xfId="41208" xr:uid="{00000000-0005-0000-0000-0000F5120000}"/>
    <cellStyle name="Normal 14 11 2 2 2 2" xfId="41209" xr:uid="{00000000-0005-0000-0000-0000F6120000}"/>
    <cellStyle name="Normal 14 11 2 2 3" xfId="41210" xr:uid="{00000000-0005-0000-0000-0000F7120000}"/>
    <cellStyle name="Normal 14 11 2 3" xfId="41211" xr:uid="{00000000-0005-0000-0000-0000F8120000}"/>
    <cellStyle name="Normal 14 11 2 3 2" xfId="41212" xr:uid="{00000000-0005-0000-0000-0000F9120000}"/>
    <cellStyle name="Normal 14 11 2 3 2 2" xfId="41213" xr:uid="{00000000-0005-0000-0000-0000FA120000}"/>
    <cellStyle name="Normal 14 11 2 3 3" xfId="41214" xr:uid="{00000000-0005-0000-0000-0000FB120000}"/>
    <cellStyle name="Normal 14 11 2 4" xfId="41215" xr:uid="{00000000-0005-0000-0000-0000FC120000}"/>
    <cellStyle name="Normal 14 11 2 4 2" xfId="41216" xr:uid="{00000000-0005-0000-0000-0000FD120000}"/>
    <cellStyle name="Normal 14 11 2 5" xfId="41217" xr:uid="{00000000-0005-0000-0000-0000FE120000}"/>
    <cellStyle name="Normal 14 11 3" xfId="41218" xr:uid="{00000000-0005-0000-0000-0000FF120000}"/>
    <cellStyle name="Normal 14 11 3 2" xfId="41219" xr:uid="{00000000-0005-0000-0000-000000130000}"/>
    <cellStyle name="Normal 14 11 3 2 2" xfId="41220" xr:uid="{00000000-0005-0000-0000-000001130000}"/>
    <cellStyle name="Normal 14 11 3 2 2 2" xfId="41221" xr:uid="{00000000-0005-0000-0000-000002130000}"/>
    <cellStyle name="Normal 14 11 3 2 3" xfId="41222" xr:uid="{00000000-0005-0000-0000-000003130000}"/>
    <cellStyle name="Normal 14 11 3 3" xfId="41223" xr:uid="{00000000-0005-0000-0000-000004130000}"/>
    <cellStyle name="Normal 14 11 3 3 2" xfId="41224" xr:uid="{00000000-0005-0000-0000-000005130000}"/>
    <cellStyle name="Normal 14 11 3 4" xfId="41225" xr:uid="{00000000-0005-0000-0000-000006130000}"/>
    <cellStyle name="Normal 14 11 4" xfId="41226" xr:uid="{00000000-0005-0000-0000-000007130000}"/>
    <cellStyle name="Normal 14 11 5" xfId="41227" xr:uid="{00000000-0005-0000-0000-000008130000}"/>
    <cellStyle name="Normal 14 11 5 2" xfId="41228" xr:uid="{00000000-0005-0000-0000-000009130000}"/>
    <cellStyle name="Normal 14 11 6" xfId="41229" xr:uid="{00000000-0005-0000-0000-00000A130000}"/>
    <cellStyle name="Normal 14 11 7" xfId="55240" xr:uid="{00000000-0005-0000-0000-00000B130000}"/>
    <cellStyle name="Normal 14 11 8" xfId="41205" xr:uid="{00000000-0005-0000-0000-00000C130000}"/>
    <cellStyle name="Normal 14 12" xfId="2804" xr:uid="{00000000-0005-0000-0000-00000D130000}"/>
    <cellStyle name="Normal 14 12 2" xfId="41231" xr:uid="{00000000-0005-0000-0000-00000E130000}"/>
    <cellStyle name="Normal 14 12 2 2" xfId="41232" xr:uid="{00000000-0005-0000-0000-00000F130000}"/>
    <cellStyle name="Normal 14 12 2 2 2" xfId="41233" xr:uid="{00000000-0005-0000-0000-000010130000}"/>
    <cellStyle name="Normal 14 12 2 2 2 2" xfId="41234" xr:uid="{00000000-0005-0000-0000-000011130000}"/>
    <cellStyle name="Normal 14 12 2 2 3" xfId="41235" xr:uid="{00000000-0005-0000-0000-000012130000}"/>
    <cellStyle name="Normal 14 12 2 3" xfId="41236" xr:uid="{00000000-0005-0000-0000-000013130000}"/>
    <cellStyle name="Normal 14 12 2 3 2" xfId="41237" xr:uid="{00000000-0005-0000-0000-000014130000}"/>
    <cellStyle name="Normal 14 12 2 3 2 2" xfId="41238" xr:uid="{00000000-0005-0000-0000-000015130000}"/>
    <cellStyle name="Normal 14 12 2 3 3" xfId="41239" xr:uid="{00000000-0005-0000-0000-000016130000}"/>
    <cellStyle name="Normal 14 12 2 4" xfId="41240" xr:uid="{00000000-0005-0000-0000-000017130000}"/>
    <cellStyle name="Normal 14 12 2 4 2" xfId="41241" xr:uid="{00000000-0005-0000-0000-000018130000}"/>
    <cellStyle name="Normal 14 12 2 5" xfId="41242" xr:uid="{00000000-0005-0000-0000-000019130000}"/>
    <cellStyle name="Normal 14 12 3" xfId="41243" xr:uid="{00000000-0005-0000-0000-00001A130000}"/>
    <cellStyle name="Normal 14 12 3 2" xfId="41244" xr:uid="{00000000-0005-0000-0000-00001B130000}"/>
    <cellStyle name="Normal 14 12 3 2 2" xfId="41245" xr:uid="{00000000-0005-0000-0000-00001C130000}"/>
    <cellStyle name="Normal 14 12 3 2 2 2" xfId="41246" xr:uid="{00000000-0005-0000-0000-00001D130000}"/>
    <cellStyle name="Normal 14 12 3 2 3" xfId="41247" xr:uid="{00000000-0005-0000-0000-00001E130000}"/>
    <cellStyle name="Normal 14 12 3 3" xfId="41248" xr:uid="{00000000-0005-0000-0000-00001F130000}"/>
    <cellStyle name="Normal 14 12 3 3 2" xfId="41249" xr:uid="{00000000-0005-0000-0000-000020130000}"/>
    <cellStyle name="Normal 14 12 3 4" xfId="41250" xr:uid="{00000000-0005-0000-0000-000021130000}"/>
    <cellStyle name="Normal 14 12 4" xfId="41251" xr:uid="{00000000-0005-0000-0000-000022130000}"/>
    <cellStyle name="Normal 14 12 5" xfId="41252" xr:uid="{00000000-0005-0000-0000-000023130000}"/>
    <cellStyle name="Normal 14 12 5 2" xfId="41253" xr:uid="{00000000-0005-0000-0000-000024130000}"/>
    <cellStyle name="Normal 14 12 6" xfId="41254" xr:uid="{00000000-0005-0000-0000-000025130000}"/>
    <cellStyle name="Normal 14 12 7" xfId="55241" xr:uid="{00000000-0005-0000-0000-000026130000}"/>
    <cellStyle name="Normal 14 12 8" xfId="41230" xr:uid="{00000000-0005-0000-0000-000027130000}"/>
    <cellStyle name="Normal 14 13" xfId="2805" xr:uid="{00000000-0005-0000-0000-000028130000}"/>
    <cellStyle name="Normal 14 13 2" xfId="41256" xr:uid="{00000000-0005-0000-0000-000029130000}"/>
    <cellStyle name="Normal 14 13 2 2" xfId="41257" xr:uid="{00000000-0005-0000-0000-00002A130000}"/>
    <cellStyle name="Normal 14 13 2 2 2" xfId="41258" xr:uid="{00000000-0005-0000-0000-00002B130000}"/>
    <cellStyle name="Normal 14 13 2 2 2 2" xfId="41259" xr:uid="{00000000-0005-0000-0000-00002C130000}"/>
    <cellStyle name="Normal 14 13 2 2 3" xfId="41260" xr:uid="{00000000-0005-0000-0000-00002D130000}"/>
    <cellStyle name="Normal 14 13 2 3" xfId="41261" xr:uid="{00000000-0005-0000-0000-00002E130000}"/>
    <cellStyle name="Normal 14 13 2 3 2" xfId="41262" xr:uid="{00000000-0005-0000-0000-00002F130000}"/>
    <cellStyle name="Normal 14 13 2 3 2 2" xfId="41263" xr:uid="{00000000-0005-0000-0000-000030130000}"/>
    <cellStyle name="Normal 14 13 2 3 3" xfId="41264" xr:uid="{00000000-0005-0000-0000-000031130000}"/>
    <cellStyle name="Normal 14 13 2 4" xfId="41265" xr:uid="{00000000-0005-0000-0000-000032130000}"/>
    <cellStyle name="Normal 14 13 2 4 2" xfId="41266" xr:uid="{00000000-0005-0000-0000-000033130000}"/>
    <cellStyle name="Normal 14 13 2 5" xfId="41267" xr:uid="{00000000-0005-0000-0000-000034130000}"/>
    <cellStyle name="Normal 14 13 3" xfId="41268" xr:uid="{00000000-0005-0000-0000-000035130000}"/>
    <cellStyle name="Normal 14 13 3 2" xfId="41269" xr:uid="{00000000-0005-0000-0000-000036130000}"/>
    <cellStyle name="Normal 14 13 3 2 2" xfId="41270" xr:uid="{00000000-0005-0000-0000-000037130000}"/>
    <cellStyle name="Normal 14 13 3 2 2 2" xfId="41271" xr:uid="{00000000-0005-0000-0000-000038130000}"/>
    <cellStyle name="Normal 14 13 3 2 3" xfId="41272" xr:uid="{00000000-0005-0000-0000-000039130000}"/>
    <cellStyle name="Normal 14 13 3 3" xfId="41273" xr:uid="{00000000-0005-0000-0000-00003A130000}"/>
    <cellStyle name="Normal 14 13 3 3 2" xfId="41274" xr:uid="{00000000-0005-0000-0000-00003B130000}"/>
    <cellStyle name="Normal 14 13 3 4" xfId="41275" xr:uid="{00000000-0005-0000-0000-00003C130000}"/>
    <cellStyle name="Normal 14 13 4" xfId="41276" xr:uid="{00000000-0005-0000-0000-00003D130000}"/>
    <cellStyle name="Normal 14 13 5" xfId="41277" xr:uid="{00000000-0005-0000-0000-00003E130000}"/>
    <cellStyle name="Normal 14 13 5 2" xfId="41278" xr:uid="{00000000-0005-0000-0000-00003F130000}"/>
    <cellStyle name="Normal 14 13 6" xfId="41279" xr:uid="{00000000-0005-0000-0000-000040130000}"/>
    <cellStyle name="Normal 14 13 7" xfId="55242" xr:uid="{00000000-0005-0000-0000-000041130000}"/>
    <cellStyle name="Normal 14 13 8" xfId="41255" xr:uid="{00000000-0005-0000-0000-000042130000}"/>
    <cellStyle name="Normal 14 14" xfId="2806" xr:uid="{00000000-0005-0000-0000-000043130000}"/>
    <cellStyle name="Normal 14 14 2" xfId="41281" xr:uid="{00000000-0005-0000-0000-000044130000}"/>
    <cellStyle name="Normal 14 14 2 2" xfId="41282" xr:uid="{00000000-0005-0000-0000-000045130000}"/>
    <cellStyle name="Normal 14 14 2 2 2" xfId="41283" xr:uid="{00000000-0005-0000-0000-000046130000}"/>
    <cellStyle name="Normal 14 14 2 2 2 2" xfId="41284" xr:uid="{00000000-0005-0000-0000-000047130000}"/>
    <cellStyle name="Normal 14 14 2 2 3" xfId="41285" xr:uid="{00000000-0005-0000-0000-000048130000}"/>
    <cellStyle name="Normal 14 14 2 3" xfId="41286" xr:uid="{00000000-0005-0000-0000-000049130000}"/>
    <cellStyle name="Normal 14 14 2 3 2" xfId="41287" xr:uid="{00000000-0005-0000-0000-00004A130000}"/>
    <cellStyle name="Normal 14 14 2 3 2 2" xfId="41288" xr:uid="{00000000-0005-0000-0000-00004B130000}"/>
    <cellStyle name="Normal 14 14 2 3 3" xfId="41289" xr:uid="{00000000-0005-0000-0000-00004C130000}"/>
    <cellStyle name="Normal 14 14 2 4" xfId="41290" xr:uid="{00000000-0005-0000-0000-00004D130000}"/>
    <cellStyle name="Normal 14 14 2 4 2" xfId="41291" xr:uid="{00000000-0005-0000-0000-00004E130000}"/>
    <cellStyle name="Normal 14 14 2 5" xfId="41292" xr:uid="{00000000-0005-0000-0000-00004F130000}"/>
    <cellStyle name="Normal 14 14 3" xfId="41293" xr:uid="{00000000-0005-0000-0000-000050130000}"/>
    <cellStyle name="Normal 14 14 3 2" xfId="41294" xr:uid="{00000000-0005-0000-0000-000051130000}"/>
    <cellStyle name="Normal 14 14 3 2 2" xfId="41295" xr:uid="{00000000-0005-0000-0000-000052130000}"/>
    <cellStyle name="Normal 14 14 3 2 2 2" xfId="41296" xr:uid="{00000000-0005-0000-0000-000053130000}"/>
    <cellStyle name="Normal 14 14 3 2 3" xfId="41297" xr:uid="{00000000-0005-0000-0000-000054130000}"/>
    <cellStyle name="Normal 14 14 3 3" xfId="41298" xr:uid="{00000000-0005-0000-0000-000055130000}"/>
    <cellStyle name="Normal 14 14 3 3 2" xfId="41299" xr:uid="{00000000-0005-0000-0000-000056130000}"/>
    <cellStyle name="Normal 14 14 3 4" xfId="41300" xr:uid="{00000000-0005-0000-0000-000057130000}"/>
    <cellStyle name="Normal 14 14 4" xfId="41301" xr:uid="{00000000-0005-0000-0000-000058130000}"/>
    <cellStyle name="Normal 14 14 5" xfId="41302" xr:uid="{00000000-0005-0000-0000-000059130000}"/>
    <cellStyle name="Normal 14 14 5 2" xfId="41303" xr:uid="{00000000-0005-0000-0000-00005A130000}"/>
    <cellStyle name="Normal 14 14 6" xfId="41304" xr:uid="{00000000-0005-0000-0000-00005B130000}"/>
    <cellStyle name="Normal 14 14 7" xfId="55243" xr:uid="{00000000-0005-0000-0000-00005C130000}"/>
    <cellStyle name="Normal 14 14 8" xfId="41280" xr:uid="{00000000-0005-0000-0000-00005D130000}"/>
    <cellStyle name="Normal 14 15" xfId="2807" xr:uid="{00000000-0005-0000-0000-00005E130000}"/>
    <cellStyle name="Normal 14 15 2" xfId="41306" xr:uid="{00000000-0005-0000-0000-00005F130000}"/>
    <cellStyle name="Normal 14 15 2 2" xfId="41307" xr:uid="{00000000-0005-0000-0000-000060130000}"/>
    <cellStyle name="Normal 14 15 2 2 2" xfId="41308" xr:uid="{00000000-0005-0000-0000-000061130000}"/>
    <cellStyle name="Normal 14 15 2 2 2 2" xfId="41309" xr:uid="{00000000-0005-0000-0000-000062130000}"/>
    <cellStyle name="Normal 14 15 2 2 3" xfId="41310" xr:uid="{00000000-0005-0000-0000-000063130000}"/>
    <cellStyle name="Normal 14 15 2 3" xfId="41311" xr:uid="{00000000-0005-0000-0000-000064130000}"/>
    <cellStyle name="Normal 14 15 2 3 2" xfId="41312" xr:uid="{00000000-0005-0000-0000-000065130000}"/>
    <cellStyle name="Normal 14 15 2 3 2 2" xfId="41313" xr:uid="{00000000-0005-0000-0000-000066130000}"/>
    <cellStyle name="Normal 14 15 2 3 3" xfId="41314" xr:uid="{00000000-0005-0000-0000-000067130000}"/>
    <cellStyle name="Normal 14 15 2 4" xfId="41315" xr:uid="{00000000-0005-0000-0000-000068130000}"/>
    <cellStyle name="Normal 14 15 2 4 2" xfId="41316" xr:uid="{00000000-0005-0000-0000-000069130000}"/>
    <cellStyle name="Normal 14 15 2 5" xfId="41317" xr:uid="{00000000-0005-0000-0000-00006A130000}"/>
    <cellStyle name="Normal 14 15 3" xfId="41318" xr:uid="{00000000-0005-0000-0000-00006B130000}"/>
    <cellStyle name="Normal 14 15 3 2" xfId="41319" xr:uid="{00000000-0005-0000-0000-00006C130000}"/>
    <cellStyle name="Normal 14 15 3 2 2" xfId="41320" xr:uid="{00000000-0005-0000-0000-00006D130000}"/>
    <cellStyle name="Normal 14 15 3 2 2 2" xfId="41321" xr:uid="{00000000-0005-0000-0000-00006E130000}"/>
    <cellStyle name="Normal 14 15 3 2 3" xfId="41322" xr:uid="{00000000-0005-0000-0000-00006F130000}"/>
    <cellStyle name="Normal 14 15 3 3" xfId="41323" xr:uid="{00000000-0005-0000-0000-000070130000}"/>
    <cellStyle name="Normal 14 15 3 3 2" xfId="41324" xr:uid="{00000000-0005-0000-0000-000071130000}"/>
    <cellStyle name="Normal 14 15 3 4" xfId="41325" xr:uid="{00000000-0005-0000-0000-000072130000}"/>
    <cellStyle name="Normal 14 15 4" xfId="41326" xr:uid="{00000000-0005-0000-0000-000073130000}"/>
    <cellStyle name="Normal 14 15 5" xfId="41327" xr:uid="{00000000-0005-0000-0000-000074130000}"/>
    <cellStyle name="Normal 14 15 5 2" xfId="41328" xr:uid="{00000000-0005-0000-0000-000075130000}"/>
    <cellStyle name="Normal 14 15 6" xfId="41329" xr:uid="{00000000-0005-0000-0000-000076130000}"/>
    <cellStyle name="Normal 14 15 7" xfId="55244" xr:uid="{00000000-0005-0000-0000-000077130000}"/>
    <cellStyle name="Normal 14 15 8" xfId="41305" xr:uid="{00000000-0005-0000-0000-000078130000}"/>
    <cellStyle name="Normal 14 16" xfId="2808" xr:uid="{00000000-0005-0000-0000-000079130000}"/>
    <cellStyle name="Normal 14 16 2" xfId="41330" xr:uid="{00000000-0005-0000-0000-00007A130000}"/>
    <cellStyle name="Normal 14 17" xfId="41331" xr:uid="{00000000-0005-0000-0000-00007B130000}"/>
    <cellStyle name="Normal 14 17 2" xfId="41332" xr:uid="{00000000-0005-0000-0000-00007C130000}"/>
    <cellStyle name="Normal 14 17 2 2" xfId="41333" xr:uid="{00000000-0005-0000-0000-00007D130000}"/>
    <cellStyle name="Normal 14 17 2 2 2" xfId="41334" xr:uid="{00000000-0005-0000-0000-00007E130000}"/>
    <cellStyle name="Normal 14 17 2 3" xfId="41335" xr:uid="{00000000-0005-0000-0000-00007F130000}"/>
    <cellStyle name="Normal 14 17 3" xfId="41336" xr:uid="{00000000-0005-0000-0000-000080130000}"/>
    <cellStyle name="Normal 14 17 3 2" xfId="41337" xr:uid="{00000000-0005-0000-0000-000081130000}"/>
    <cellStyle name="Normal 14 17 3 2 2" xfId="41338" xr:uid="{00000000-0005-0000-0000-000082130000}"/>
    <cellStyle name="Normal 14 17 3 3" xfId="41339" xr:uid="{00000000-0005-0000-0000-000083130000}"/>
    <cellStyle name="Normal 14 17 4" xfId="41340" xr:uid="{00000000-0005-0000-0000-000084130000}"/>
    <cellStyle name="Normal 14 17 4 2" xfId="41341" xr:uid="{00000000-0005-0000-0000-000085130000}"/>
    <cellStyle name="Normal 14 17 5" xfId="41342" xr:uid="{00000000-0005-0000-0000-000086130000}"/>
    <cellStyle name="Normal 14 18" xfId="41343" xr:uid="{00000000-0005-0000-0000-000087130000}"/>
    <cellStyle name="Normal 14 18 2" xfId="41344" xr:uid="{00000000-0005-0000-0000-000088130000}"/>
    <cellStyle name="Normal 14 18 2 2" xfId="41345" xr:uid="{00000000-0005-0000-0000-000089130000}"/>
    <cellStyle name="Normal 14 18 2 2 2" xfId="41346" xr:uid="{00000000-0005-0000-0000-00008A130000}"/>
    <cellStyle name="Normal 14 18 2 3" xfId="41347" xr:uid="{00000000-0005-0000-0000-00008B130000}"/>
    <cellStyle name="Normal 14 18 3" xfId="41348" xr:uid="{00000000-0005-0000-0000-00008C130000}"/>
    <cellStyle name="Normal 14 18 3 2" xfId="41349" xr:uid="{00000000-0005-0000-0000-00008D130000}"/>
    <cellStyle name="Normal 14 18 4" xfId="41350" xr:uid="{00000000-0005-0000-0000-00008E130000}"/>
    <cellStyle name="Normal 14 19" xfId="41351" xr:uid="{00000000-0005-0000-0000-00008F130000}"/>
    <cellStyle name="Normal 14 19 2" xfId="41352" xr:uid="{00000000-0005-0000-0000-000090130000}"/>
    <cellStyle name="Normal 14 2" xfId="2809" xr:uid="{00000000-0005-0000-0000-000091130000}"/>
    <cellStyle name="Normal 14 2 10" xfId="8617" xr:uid="{00000000-0005-0000-0000-000092130000}"/>
    <cellStyle name="Normal 14 2 10 2" xfId="41354" xr:uid="{00000000-0005-0000-0000-000093130000}"/>
    <cellStyle name="Normal 14 2 11" xfId="55245" xr:uid="{00000000-0005-0000-0000-000094130000}"/>
    <cellStyle name="Normal 14 2 12" xfId="41353" xr:uid="{00000000-0005-0000-0000-000095130000}"/>
    <cellStyle name="Normal 14 2 2" xfId="2810" xr:uid="{00000000-0005-0000-0000-000096130000}"/>
    <cellStyle name="Normal 14 2 2 2" xfId="55246" xr:uid="{00000000-0005-0000-0000-000097130000}"/>
    <cellStyle name="Normal 14 2 2 3" xfId="41355" xr:uid="{00000000-0005-0000-0000-000098130000}"/>
    <cellStyle name="Normal 14 2 3" xfId="2811" xr:uid="{00000000-0005-0000-0000-000099130000}"/>
    <cellStyle name="Normal 14 2 3 2" xfId="55247" xr:uid="{00000000-0005-0000-0000-00009A130000}"/>
    <cellStyle name="Normal 14 2 3 3" xfId="41356" xr:uid="{00000000-0005-0000-0000-00009B130000}"/>
    <cellStyle name="Normal 14 2 4" xfId="2812" xr:uid="{00000000-0005-0000-0000-00009C130000}"/>
    <cellStyle name="Normal 14 2 4 2" xfId="55248" xr:uid="{00000000-0005-0000-0000-00009D130000}"/>
    <cellStyle name="Normal 14 2 4 3" xfId="41357" xr:uid="{00000000-0005-0000-0000-00009E130000}"/>
    <cellStyle name="Normal 14 2 5" xfId="2813" xr:uid="{00000000-0005-0000-0000-00009F130000}"/>
    <cellStyle name="Normal 14 2 5 2" xfId="55249" xr:uid="{00000000-0005-0000-0000-0000A0130000}"/>
    <cellStyle name="Normal 14 2 5 3" xfId="41358" xr:uid="{00000000-0005-0000-0000-0000A1130000}"/>
    <cellStyle name="Normal 14 2 6" xfId="2814" xr:uid="{00000000-0005-0000-0000-0000A2130000}"/>
    <cellStyle name="Normal 14 2 6 2" xfId="55250" xr:uid="{00000000-0005-0000-0000-0000A3130000}"/>
    <cellStyle name="Normal 14 2 6 3" xfId="41359" xr:uid="{00000000-0005-0000-0000-0000A4130000}"/>
    <cellStyle name="Normal 14 2 7" xfId="2815" xr:uid="{00000000-0005-0000-0000-0000A5130000}"/>
    <cellStyle name="Normal 14 2 7 2" xfId="55251" xr:uid="{00000000-0005-0000-0000-0000A6130000}"/>
    <cellStyle name="Normal 14 2 7 3" xfId="41360" xr:uid="{00000000-0005-0000-0000-0000A7130000}"/>
    <cellStyle name="Normal 14 2 8" xfId="9663" xr:uid="{00000000-0005-0000-0000-0000A8130000}"/>
    <cellStyle name="Normal 14 2 8 2" xfId="41362" xr:uid="{00000000-0005-0000-0000-0000A9130000}"/>
    <cellStyle name="Normal 14 2 8 2 2" xfId="41363" xr:uid="{00000000-0005-0000-0000-0000AA130000}"/>
    <cellStyle name="Normal 14 2 8 2 2 2" xfId="41364" xr:uid="{00000000-0005-0000-0000-0000AB130000}"/>
    <cellStyle name="Normal 14 2 8 2 2 2 2" xfId="41365" xr:uid="{00000000-0005-0000-0000-0000AC130000}"/>
    <cellStyle name="Normal 14 2 8 2 2 3" xfId="41366" xr:uid="{00000000-0005-0000-0000-0000AD130000}"/>
    <cellStyle name="Normal 14 2 8 2 3" xfId="41367" xr:uid="{00000000-0005-0000-0000-0000AE130000}"/>
    <cellStyle name="Normal 14 2 8 2 3 2" xfId="41368" xr:uid="{00000000-0005-0000-0000-0000AF130000}"/>
    <cellStyle name="Normal 14 2 8 2 3 2 2" xfId="41369" xr:uid="{00000000-0005-0000-0000-0000B0130000}"/>
    <cellStyle name="Normal 14 2 8 2 3 3" xfId="41370" xr:uid="{00000000-0005-0000-0000-0000B1130000}"/>
    <cellStyle name="Normal 14 2 8 2 4" xfId="41371" xr:uid="{00000000-0005-0000-0000-0000B2130000}"/>
    <cellStyle name="Normal 14 2 8 2 4 2" xfId="41372" xr:uid="{00000000-0005-0000-0000-0000B3130000}"/>
    <cellStyle name="Normal 14 2 8 2 5" xfId="41373" xr:uid="{00000000-0005-0000-0000-0000B4130000}"/>
    <cellStyle name="Normal 14 2 8 3" xfId="41374" xr:uid="{00000000-0005-0000-0000-0000B5130000}"/>
    <cellStyle name="Normal 14 2 8 3 2" xfId="41375" xr:uid="{00000000-0005-0000-0000-0000B6130000}"/>
    <cellStyle name="Normal 14 2 8 3 2 2" xfId="41376" xr:uid="{00000000-0005-0000-0000-0000B7130000}"/>
    <cellStyle name="Normal 14 2 8 3 3" xfId="41377" xr:uid="{00000000-0005-0000-0000-0000B8130000}"/>
    <cellStyle name="Normal 14 2 8 4" xfId="41378" xr:uid="{00000000-0005-0000-0000-0000B9130000}"/>
    <cellStyle name="Normal 14 2 8 4 2" xfId="41379" xr:uid="{00000000-0005-0000-0000-0000BA130000}"/>
    <cellStyle name="Normal 14 2 8 4 2 2" xfId="41380" xr:uid="{00000000-0005-0000-0000-0000BB130000}"/>
    <cellStyle name="Normal 14 2 8 4 3" xfId="41381" xr:uid="{00000000-0005-0000-0000-0000BC130000}"/>
    <cellStyle name="Normal 14 2 8 5" xfId="41382" xr:uid="{00000000-0005-0000-0000-0000BD130000}"/>
    <cellStyle name="Normal 14 2 8 5 2" xfId="41383" xr:uid="{00000000-0005-0000-0000-0000BE130000}"/>
    <cellStyle name="Normal 14 2 8 6" xfId="41384" xr:uid="{00000000-0005-0000-0000-0000BF130000}"/>
    <cellStyle name="Normal 14 2 8 7" xfId="41361" xr:uid="{00000000-0005-0000-0000-0000C0130000}"/>
    <cellStyle name="Normal 14 2 9" xfId="8616" xr:uid="{00000000-0005-0000-0000-0000C1130000}"/>
    <cellStyle name="Normal 14 2 9 2" xfId="41385" xr:uid="{00000000-0005-0000-0000-0000C2130000}"/>
    <cellStyle name="Normal 14 20" xfId="55238" xr:uid="{00000000-0005-0000-0000-0000C3130000}"/>
    <cellStyle name="Normal 14 21" xfId="41179" xr:uid="{00000000-0005-0000-0000-0000C4130000}"/>
    <cellStyle name="Normal 14 3" xfId="2816" xr:uid="{00000000-0005-0000-0000-0000C5130000}"/>
    <cellStyle name="Normal 14 3 2" xfId="9664" xr:uid="{00000000-0005-0000-0000-0000C6130000}"/>
    <cellStyle name="Normal 14 3 2 2" xfId="55252" xr:uid="{00000000-0005-0000-0000-0000C7130000}"/>
    <cellStyle name="Normal 14 3 3" xfId="8615" xr:uid="{00000000-0005-0000-0000-0000C8130000}"/>
    <cellStyle name="Normal 14 3 4" xfId="41386" xr:uid="{00000000-0005-0000-0000-0000C9130000}"/>
    <cellStyle name="Normal 14 4" xfId="2817" xr:uid="{00000000-0005-0000-0000-0000CA130000}"/>
    <cellStyle name="Normal 14 4 2" xfId="9665" xr:uid="{00000000-0005-0000-0000-0000CB130000}"/>
    <cellStyle name="Normal 14 4 2 2" xfId="41389" xr:uid="{00000000-0005-0000-0000-0000CC130000}"/>
    <cellStyle name="Normal 14 4 2 2 2" xfId="41390" xr:uid="{00000000-0005-0000-0000-0000CD130000}"/>
    <cellStyle name="Normal 14 4 2 2 2 2" xfId="41391" xr:uid="{00000000-0005-0000-0000-0000CE130000}"/>
    <cellStyle name="Normal 14 4 2 2 3" xfId="41392" xr:uid="{00000000-0005-0000-0000-0000CF130000}"/>
    <cellStyle name="Normal 14 4 2 3" xfId="41393" xr:uid="{00000000-0005-0000-0000-0000D0130000}"/>
    <cellStyle name="Normal 14 4 2 3 2" xfId="41394" xr:uid="{00000000-0005-0000-0000-0000D1130000}"/>
    <cellStyle name="Normal 14 4 2 3 2 2" xfId="41395" xr:uid="{00000000-0005-0000-0000-0000D2130000}"/>
    <cellStyle name="Normal 14 4 2 3 3" xfId="41396" xr:uid="{00000000-0005-0000-0000-0000D3130000}"/>
    <cellStyle name="Normal 14 4 2 4" xfId="41397" xr:uid="{00000000-0005-0000-0000-0000D4130000}"/>
    <cellStyle name="Normal 14 4 2 4 2" xfId="41398" xr:uid="{00000000-0005-0000-0000-0000D5130000}"/>
    <cellStyle name="Normal 14 4 2 5" xfId="41399" xr:uid="{00000000-0005-0000-0000-0000D6130000}"/>
    <cellStyle name="Normal 14 4 2 6" xfId="41388" xr:uid="{00000000-0005-0000-0000-0000D7130000}"/>
    <cellStyle name="Normal 14 4 3" xfId="8614" xr:uid="{00000000-0005-0000-0000-0000D8130000}"/>
    <cellStyle name="Normal 14 4 3 2" xfId="41401" xr:uid="{00000000-0005-0000-0000-0000D9130000}"/>
    <cellStyle name="Normal 14 4 3 2 2" xfId="41402" xr:uid="{00000000-0005-0000-0000-0000DA130000}"/>
    <cellStyle name="Normal 14 4 3 2 2 2" xfId="41403" xr:uid="{00000000-0005-0000-0000-0000DB130000}"/>
    <cellStyle name="Normal 14 4 3 2 3" xfId="41404" xr:uid="{00000000-0005-0000-0000-0000DC130000}"/>
    <cellStyle name="Normal 14 4 3 3" xfId="41405" xr:uid="{00000000-0005-0000-0000-0000DD130000}"/>
    <cellStyle name="Normal 14 4 3 3 2" xfId="41406" xr:uid="{00000000-0005-0000-0000-0000DE130000}"/>
    <cellStyle name="Normal 14 4 3 4" xfId="41407" xr:uid="{00000000-0005-0000-0000-0000DF130000}"/>
    <cellStyle name="Normal 14 4 3 5" xfId="41400" xr:uid="{00000000-0005-0000-0000-0000E0130000}"/>
    <cellStyle name="Normal 14 4 4" xfId="41408" xr:uid="{00000000-0005-0000-0000-0000E1130000}"/>
    <cellStyle name="Normal 14 4 5" xfId="41409" xr:uid="{00000000-0005-0000-0000-0000E2130000}"/>
    <cellStyle name="Normal 14 4 5 2" xfId="41410" xr:uid="{00000000-0005-0000-0000-0000E3130000}"/>
    <cellStyle name="Normal 14 4 6" xfId="41411" xr:uid="{00000000-0005-0000-0000-0000E4130000}"/>
    <cellStyle name="Normal 14 4 7" xfId="55253" xr:uid="{00000000-0005-0000-0000-0000E5130000}"/>
    <cellStyle name="Normal 14 4 8" xfId="41387" xr:uid="{00000000-0005-0000-0000-0000E6130000}"/>
    <cellStyle name="Normal 14 5" xfId="2818" xr:uid="{00000000-0005-0000-0000-0000E7130000}"/>
    <cellStyle name="Normal 14 5 2" xfId="41413" xr:uid="{00000000-0005-0000-0000-0000E8130000}"/>
    <cellStyle name="Normal 14 5 2 2" xfId="41414" xr:uid="{00000000-0005-0000-0000-0000E9130000}"/>
    <cellStyle name="Normal 14 5 2 2 2" xfId="41415" xr:uid="{00000000-0005-0000-0000-0000EA130000}"/>
    <cellStyle name="Normal 14 5 2 2 2 2" xfId="41416" xr:uid="{00000000-0005-0000-0000-0000EB130000}"/>
    <cellStyle name="Normal 14 5 2 2 3" xfId="41417" xr:uid="{00000000-0005-0000-0000-0000EC130000}"/>
    <cellStyle name="Normal 14 5 2 3" xfId="41418" xr:uid="{00000000-0005-0000-0000-0000ED130000}"/>
    <cellStyle name="Normal 14 5 2 3 2" xfId="41419" xr:uid="{00000000-0005-0000-0000-0000EE130000}"/>
    <cellStyle name="Normal 14 5 2 3 2 2" xfId="41420" xr:uid="{00000000-0005-0000-0000-0000EF130000}"/>
    <cellStyle name="Normal 14 5 2 3 3" xfId="41421" xr:uid="{00000000-0005-0000-0000-0000F0130000}"/>
    <cellStyle name="Normal 14 5 2 4" xfId="41422" xr:uid="{00000000-0005-0000-0000-0000F1130000}"/>
    <cellStyle name="Normal 14 5 2 4 2" xfId="41423" xr:uid="{00000000-0005-0000-0000-0000F2130000}"/>
    <cellStyle name="Normal 14 5 2 5" xfId="41424" xr:uid="{00000000-0005-0000-0000-0000F3130000}"/>
    <cellStyle name="Normal 14 5 3" xfId="41425" xr:uid="{00000000-0005-0000-0000-0000F4130000}"/>
    <cellStyle name="Normal 14 5 3 2" xfId="41426" xr:uid="{00000000-0005-0000-0000-0000F5130000}"/>
    <cellStyle name="Normal 14 5 3 2 2" xfId="41427" xr:uid="{00000000-0005-0000-0000-0000F6130000}"/>
    <cellStyle name="Normal 14 5 3 2 2 2" xfId="41428" xr:uid="{00000000-0005-0000-0000-0000F7130000}"/>
    <cellStyle name="Normal 14 5 3 2 3" xfId="41429" xr:uid="{00000000-0005-0000-0000-0000F8130000}"/>
    <cellStyle name="Normal 14 5 3 3" xfId="41430" xr:uid="{00000000-0005-0000-0000-0000F9130000}"/>
    <cellStyle name="Normal 14 5 3 3 2" xfId="41431" xr:uid="{00000000-0005-0000-0000-0000FA130000}"/>
    <cellStyle name="Normal 14 5 3 4" xfId="41432" xr:uid="{00000000-0005-0000-0000-0000FB130000}"/>
    <cellStyle name="Normal 14 5 4" xfId="41433" xr:uid="{00000000-0005-0000-0000-0000FC130000}"/>
    <cellStyle name="Normal 14 5 5" xfId="41434" xr:uid="{00000000-0005-0000-0000-0000FD130000}"/>
    <cellStyle name="Normal 14 5 5 2" xfId="41435" xr:uid="{00000000-0005-0000-0000-0000FE130000}"/>
    <cellStyle name="Normal 14 5 6" xfId="41436" xr:uid="{00000000-0005-0000-0000-0000FF130000}"/>
    <cellStyle name="Normal 14 5 7" xfId="55254" xr:uid="{00000000-0005-0000-0000-000000140000}"/>
    <cellStyle name="Normal 14 5 8" xfId="41412" xr:uid="{00000000-0005-0000-0000-000001140000}"/>
    <cellStyle name="Normal 14 6" xfId="2819" xr:uid="{00000000-0005-0000-0000-000002140000}"/>
    <cellStyle name="Normal 14 6 2" xfId="55255" xr:uid="{00000000-0005-0000-0000-000003140000}"/>
    <cellStyle name="Normal 14 6 3" xfId="41437" xr:uid="{00000000-0005-0000-0000-000004140000}"/>
    <cellStyle name="Normal 14 7" xfId="2820" xr:uid="{00000000-0005-0000-0000-000005140000}"/>
    <cellStyle name="Normal 14 7 2" xfId="55256" xr:uid="{00000000-0005-0000-0000-000006140000}"/>
    <cellStyle name="Normal 14 7 3" xfId="41438" xr:uid="{00000000-0005-0000-0000-000007140000}"/>
    <cellStyle name="Normal 14 8" xfId="2821" xr:uid="{00000000-0005-0000-0000-000008140000}"/>
    <cellStyle name="Normal 14 8 2" xfId="55257" xr:uid="{00000000-0005-0000-0000-000009140000}"/>
    <cellStyle name="Normal 14 8 3" xfId="41439" xr:uid="{00000000-0005-0000-0000-00000A140000}"/>
    <cellStyle name="Normal 14 9" xfId="2822" xr:uid="{00000000-0005-0000-0000-00000B140000}"/>
    <cellStyle name="Normal 14 9 2" xfId="55258" xr:uid="{00000000-0005-0000-0000-00000C140000}"/>
    <cellStyle name="Normal 14 9 3" xfId="41440" xr:uid="{00000000-0005-0000-0000-00000D140000}"/>
    <cellStyle name="Normal 15" xfId="2823" xr:uid="{00000000-0005-0000-0000-00000E140000}"/>
    <cellStyle name="Normal 15 2" xfId="2824" xr:uid="{00000000-0005-0000-0000-00000F140000}"/>
    <cellStyle name="Normal 15 2 2" xfId="2825" xr:uid="{00000000-0005-0000-0000-000010140000}"/>
    <cellStyle name="Normal 15 2 2 2" xfId="41443" xr:uid="{00000000-0005-0000-0000-000011140000}"/>
    <cellStyle name="Normal 15 2 3" xfId="2826" xr:uid="{00000000-0005-0000-0000-000012140000}"/>
    <cellStyle name="Normal 15 2 3 2" xfId="41444" xr:uid="{00000000-0005-0000-0000-000013140000}"/>
    <cellStyle name="Normal 15 2 4" xfId="9666" xr:uid="{00000000-0005-0000-0000-000014140000}"/>
    <cellStyle name="Normal 15 2 4 2" xfId="55260" xr:uid="{00000000-0005-0000-0000-000015140000}"/>
    <cellStyle name="Normal 15 2 5" xfId="41442" xr:uid="{00000000-0005-0000-0000-000016140000}"/>
    <cellStyle name="Normal 15 3" xfId="2827" xr:uid="{00000000-0005-0000-0000-000017140000}"/>
    <cellStyle name="Normal 15 3 2" xfId="9667" xr:uid="{00000000-0005-0000-0000-000018140000}"/>
    <cellStyle name="Normal 15 3 2 2" xfId="55261" xr:uid="{00000000-0005-0000-0000-000019140000}"/>
    <cellStyle name="Normal 15 3 3" xfId="8613" xr:uid="{00000000-0005-0000-0000-00001A140000}"/>
    <cellStyle name="Normal 15 3 4" xfId="41445" xr:uid="{00000000-0005-0000-0000-00001B140000}"/>
    <cellStyle name="Normal 15 4" xfId="2828" xr:uid="{00000000-0005-0000-0000-00001C140000}"/>
    <cellStyle name="Normal 15 4 2" xfId="9668" xr:uid="{00000000-0005-0000-0000-00001D140000}"/>
    <cellStyle name="Normal 15 4 2 2" xfId="55262" xr:uid="{00000000-0005-0000-0000-00001E140000}"/>
    <cellStyle name="Normal 15 4 3" xfId="8612" xr:uid="{00000000-0005-0000-0000-00001F140000}"/>
    <cellStyle name="Normal 15 4 4" xfId="41446" xr:uid="{00000000-0005-0000-0000-000020140000}"/>
    <cellStyle name="Normal 15 5" xfId="2829" xr:uid="{00000000-0005-0000-0000-000021140000}"/>
    <cellStyle name="Normal 15 5 2" xfId="55263" xr:uid="{00000000-0005-0000-0000-000022140000}"/>
    <cellStyle name="Normal 15 5 3" xfId="41447" xr:uid="{00000000-0005-0000-0000-000023140000}"/>
    <cellStyle name="Normal 15 6" xfId="2830" xr:uid="{00000000-0005-0000-0000-000024140000}"/>
    <cellStyle name="Normal 15 6 2" xfId="55264" xr:uid="{00000000-0005-0000-0000-000025140000}"/>
    <cellStyle name="Normal 15 6 3" xfId="41448" xr:uid="{00000000-0005-0000-0000-000026140000}"/>
    <cellStyle name="Normal 15 7" xfId="2831" xr:uid="{00000000-0005-0000-0000-000027140000}"/>
    <cellStyle name="Normal 15 7 2" xfId="41449" xr:uid="{00000000-0005-0000-0000-000028140000}"/>
    <cellStyle name="Normal 15 8" xfId="55259" xr:uid="{00000000-0005-0000-0000-000029140000}"/>
    <cellStyle name="Normal 15 9" xfId="41441" xr:uid="{00000000-0005-0000-0000-00002A140000}"/>
    <cellStyle name="Normal 16" xfId="2832" xr:uid="{00000000-0005-0000-0000-00002B140000}"/>
    <cellStyle name="Normal 16 10" xfId="41450" xr:uid="{00000000-0005-0000-0000-00002C140000}"/>
    <cellStyle name="Normal 16 2" xfId="2833" xr:uid="{00000000-0005-0000-0000-00002D140000}"/>
    <cellStyle name="Normal 16 2 2" xfId="2834" xr:uid="{00000000-0005-0000-0000-00002E140000}"/>
    <cellStyle name="Normal 16 2 2 2" xfId="41452" xr:uid="{00000000-0005-0000-0000-00002F140000}"/>
    <cellStyle name="Normal 16 2 3" xfId="2835" xr:uid="{00000000-0005-0000-0000-000030140000}"/>
    <cellStyle name="Normal 16 2 3 2" xfId="41453" xr:uid="{00000000-0005-0000-0000-000031140000}"/>
    <cellStyle name="Normal 16 2 4" xfId="55266" xr:uid="{00000000-0005-0000-0000-000032140000}"/>
    <cellStyle name="Normal 16 2 5" xfId="41451" xr:uid="{00000000-0005-0000-0000-000033140000}"/>
    <cellStyle name="Normal 16 3" xfId="2836" xr:uid="{00000000-0005-0000-0000-000034140000}"/>
    <cellStyle name="Normal 16 3 2" xfId="55267" xr:uid="{00000000-0005-0000-0000-000035140000}"/>
    <cellStyle name="Normal 16 3 3" xfId="41454" xr:uid="{00000000-0005-0000-0000-000036140000}"/>
    <cellStyle name="Normal 16 4" xfId="2837" xr:uid="{00000000-0005-0000-0000-000037140000}"/>
    <cellStyle name="Normal 16 4 2" xfId="55268" xr:uid="{00000000-0005-0000-0000-000038140000}"/>
    <cellStyle name="Normal 16 4 3" xfId="41455" xr:uid="{00000000-0005-0000-0000-000039140000}"/>
    <cellStyle name="Normal 16 5" xfId="2838" xr:uid="{00000000-0005-0000-0000-00003A140000}"/>
    <cellStyle name="Normal 16 5 2" xfId="55269" xr:uid="{00000000-0005-0000-0000-00003B140000}"/>
    <cellStyle name="Normal 16 5 3" xfId="41456" xr:uid="{00000000-0005-0000-0000-00003C140000}"/>
    <cellStyle name="Normal 16 6" xfId="2839" xr:uid="{00000000-0005-0000-0000-00003D140000}"/>
    <cellStyle name="Normal 16 6 2" xfId="55270" xr:uid="{00000000-0005-0000-0000-00003E140000}"/>
    <cellStyle name="Normal 16 6 3" xfId="41457" xr:uid="{00000000-0005-0000-0000-00003F140000}"/>
    <cellStyle name="Normal 16 7" xfId="8611" xr:uid="{00000000-0005-0000-0000-000040140000}"/>
    <cellStyle name="Normal 16 7 2" xfId="41459" xr:uid="{00000000-0005-0000-0000-000041140000}"/>
    <cellStyle name="Normal 16 7 2 2" xfId="41460" xr:uid="{00000000-0005-0000-0000-000042140000}"/>
    <cellStyle name="Normal 16 7 2 2 2" xfId="41461" xr:uid="{00000000-0005-0000-0000-000043140000}"/>
    <cellStyle name="Normal 16 7 2 2 2 2" xfId="41462" xr:uid="{00000000-0005-0000-0000-000044140000}"/>
    <cellStyle name="Normal 16 7 2 2 3" xfId="41463" xr:uid="{00000000-0005-0000-0000-000045140000}"/>
    <cellStyle name="Normal 16 7 2 3" xfId="41464" xr:uid="{00000000-0005-0000-0000-000046140000}"/>
    <cellStyle name="Normal 16 7 2 3 2" xfId="41465" xr:uid="{00000000-0005-0000-0000-000047140000}"/>
    <cellStyle name="Normal 16 7 2 3 2 2" xfId="41466" xr:uid="{00000000-0005-0000-0000-000048140000}"/>
    <cellStyle name="Normal 16 7 2 3 3" xfId="41467" xr:uid="{00000000-0005-0000-0000-000049140000}"/>
    <cellStyle name="Normal 16 7 2 4" xfId="41468" xr:uid="{00000000-0005-0000-0000-00004A140000}"/>
    <cellStyle name="Normal 16 7 2 4 2" xfId="41469" xr:uid="{00000000-0005-0000-0000-00004B140000}"/>
    <cellStyle name="Normal 16 7 2 5" xfId="41470" xr:uid="{00000000-0005-0000-0000-00004C140000}"/>
    <cellStyle name="Normal 16 7 3" xfId="41471" xr:uid="{00000000-0005-0000-0000-00004D140000}"/>
    <cellStyle name="Normal 16 7 3 2" xfId="41472" xr:uid="{00000000-0005-0000-0000-00004E140000}"/>
    <cellStyle name="Normal 16 7 3 2 2" xfId="41473" xr:uid="{00000000-0005-0000-0000-00004F140000}"/>
    <cellStyle name="Normal 16 7 3 3" xfId="41474" xr:uid="{00000000-0005-0000-0000-000050140000}"/>
    <cellStyle name="Normal 16 7 4" xfId="41475" xr:uid="{00000000-0005-0000-0000-000051140000}"/>
    <cellStyle name="Normal 16 7 4 2" xfId="41476" xr:uid="{00000000-0005-0000-0000-000052140000}"/>
    <cellStyle name="Normal 16 7 4 2 2" xfId="41477" xr:uid="{00000000-0005-0000-0000-000053140000}"/>
    <cellStyle name="Normal 16 7 4 3" xfId="41478" xr:uid="{00000000-0005-0000-0000-000054140000}"/>
    <cellStyle name="Normal 16 7 5" xfId="41479" xr:uid="{00000000-0005-0000-0000-000055140000}"/>
    <cellStyle name="Normal 16 7 5 2" xfId="41480" xr:uid="{00000000-0005-0000-0000-000056140000}"/>
    <cellStyle name="Normal 16 7 6" xfId="41481" xr:uid="{00000000-0005-0000-0000-000057140000}"/>
    <cellStyle name="Normal 16 7 7" xfId="41458" xr:uid="{00000000-0005-0000-0000-000058140000}"/>
    <cellStyle name="Normal 16 8" xfId="41482" xr:uid="{00000000-0005-0000-0000-000059140000}"/>
    <cellStyle name="Normal 16 9" xfId="55265" xr:uid="{00000000-0005-0000-0000-00005A140000}"/>
    <cellStyle name="Normal 17" xfId="2840" xr:uid="{00000000-0005-0000-0000-00005B140000}"/>
    <cellStyle name="Normal 17 10" xfId="2841" xr:uid="{00000000-0005-0000-0000-00005C140000}"/>
    <cellStyle name="Normal 17 10 2" xfId="55272" xr:uid="{00000000-0005-0000-0000-00005D140000}"/>
    <cellStyle name="Normal 17 10 3" xfId="41484" xr:uid="{00000000-0005-0000-0000-00005E140000}"/>
    <cellStyle name="Normal 17 11" xfId="2842" xr:uid="{00000000-0005-0000-0000-00005F140000}"/>
    <cellStyle name="Normal 17 11 2" xfId="55273" xr:uid="{00000000-0005-0000-0000-000060140000}"/>
    <cellStyle name="Normal 17 11 3" xfId="41485" xr:uid="{00000000-0005-0000-0000-000061140000}"/>
    <cellStyle name="Normal 17 12" xfId="2843" xr:uid="{00000000-0005-0000-0000-000062140000}"/>
    <cellStyle name="Normal 17 12 2" xfId="55274" xr:uid="{00000000-0005-0000-0000-000063140000}"/>
    <cellStyle name="Normal 17 12 3" xfId="41486" xr:uid="{00000000-0005-0000-0000-000064140000}"/>
    <cellStyle name="Normal 17 13" xfId="2844" xr:uid="{00000000-0005-0000-0000-000065140000}"/>
    <cellStyle name="Normal 17 13 2" xfId="55275" xr:uid="{00000000-0005-0000-0000-000066140000}"/>
    <cellStyle name="Normal 17 13 3" xfId="41487" xr:uid="{00000000-0005-0000-0000-000067140000}"/>
    <cellStyle name="Normal 17 14" xfId="8610" xr:uid="{00000000-0005-0000-0000-000068140000}"/>
    <cellStyle name="Normal 17 14 2" xfId="41489" xr:uid="{00000000-0005-0000-0000-000069140000}"/>
    <cellStyle name="Normal 17 14 2 2" xfId="41490" xr:uid="{00000000-0005-0000-0000-00006A140000}"/>
    <cellStyle name="Normal 17 14 2 2 2" xfId="41491" xr:uid="{00000000-0005-0000-0000-00006B140000}"/>
    <cellStyle name="Normal 17 14 2 2 2 2" xfId="41492" xr:uid="{00000000-0005-0000-0000-00006C140000}"/>
    <cellStyle name="Normal 17 14 2 2 3" xfId="41493" xr:uid="{00000000-0005-0000-0000-00006D140000}"/>
    <cellStyle name="Normal 17 14 2 3" xfId="41494" xr:uid="{00000000-0005-0000-0000-00006E140000}"/>
    <cellStyle name="Normal 17 14 2 3 2" xfId="41495" xr:uid="{00000000-0005-0000-0000-00006F140000}"/>
    <cellStyle name="Normal 17 14 2 3 2 2" xfId="41496" xr:uid="{00000000-0005-0000-0000-000070140000}"/>
    <cellStyle name="Normal 17 14 2 3 3" xfId="41497" xr:uid="{00000000-0005-0000-0000-000071140000}"/>
    <cellStyle name="Normal 17 14 2 4" xfId="41498" xr:uid="{00000000-0005-0000-0000-000072140000}"/>
    <cellStyle name="Normal 17 14 2 4 2" xfId="41499" xr:uid="{00000000-0005-0000-0000-000073140000}"/>
    <cellStyle name="Normal 17 14 2 5" xfId="41500" xr:uid="{00000000-0005-0000-0000-000074140000}"/>
    <cellStyle name="Normal 17 14 3" xfId="41501" xr:uid="{00000000-0005-0000-0000-000075140000}"/>
    <cellStyle name="Normal 17 14 3 2" xfId="41502" xr:uid="{00000000-0005-0000-0000-000076140000}"/>
    <cellStyle name="Normal 17 14 3 2 2" xfId="41503" xr:uid="{00000000-0005-0000-0000-000077140000}"/>
    <cellStyle name="Normal 17 14 3 3" xfId="41504" xr:uid="{00000000-0005-0000-0000-000078140000}"/>
    <cellStyle name="Normal 17 14 4" xfId="41505" xr:uid="{00000000-0005-0000-0000-000079140000}"/>
    <cellStyle name="Normal 17 14 4 2" xfId="41506" xr:uid="{00000000-0005-0000-0000-00007A140000}"/>
    <cellStyle name="Normal 17 14 4 2 2" xfId="41507" xr:uid="{00000000-0005-0000-0000-00007B140000}"/>
    <cellStyle name="Normal 17 14 4 3" xfId="41508" xr:uid="{00000000-0005-0000-0000-00007C140000}"/>
    <cellStyle name="Normal 17 14 5" xfId="41509" xr:uid="{00000000-0005-0000-0000-00007D140000}"/>
    <cellStyle name="Normal 17 14 5 2" xfId="41510" xr:uid="{00000000-0005-0000-0000-00007E140000}"/>
    <cellStyle name="Normal 17 14 6" xfId="41511" xr:uid="{00000000-0005-0000-0000-00007F140000}"/>
    <cellStyle name="Normal 17 14 7" xfId="41488" xr:uid="{00000000-0005-0000-0000-000080140000}"/>
    <cellStyle name="Normal 17 15" xfId="41512" xr:uid="{00000000-0005-0000-0000-000081140000}"/>
    <cellStyle name="Normal 17 16" xfId="55271" xr:uid="{00000000-0005-0000-0000-000082140000}"/>
    <cellStyle name="Normal 17 17" xfId="41483" xr:uid="{00000000-0005-0000-0000-000083140000}"/>
    <cellStyle name="Normal 17 2" xfId="2845" xr:uid="{00000000-0005-0000-0000-000084140000}"/>
    <cellStyle name="Normal 17 2 2" xfId="2846" xr:uid="{00000000-0005-0000-0000-000085140000}"/>
    <cellStyle name="Normal 17 2 2 2" xfId="41514" xr:uid="{00000000-0005-0000-0000-000086140000}"/>
    <cellStyle name="Normal 17 2 3" xfId="2847" xr:uid="{00000000-0005-0000-0000-000087140000}"/>
    <cellStyle name="Normal 17 2 3 2" xfId="41515" xr:uid="{00000000-0005-0000-0000-000088140000}"/>
    <cellStyle name="Normal 17 2 4" xfId="55276" xr:uid="{00000000-0005-0000-0000-000089140000}"/>
    <cellStyle name="Normal 17 2 5" xfId="41513" xr:uid="{00000000-0005-0000-0000-00008A140000}"/>
    <cellStyle name="Normal 17 3" xfId="2848" xr:uid="{00000000-0005-0000-0000-00008B140000}"/>
    <cellStyle name="Normal 17 3 2" xfId="55277" xr:uid="{00000000-0005-0000-0000-00008C140000}"/>
    <cellStyle name="Normal 17 3 3" xfId="41516" xr:uid="{00000000-0005-0000-0000-00008D140000}"/>
    <cellStyle name="Normal 17 4" xfId="2849" xr:uid="{00000000-0005-0000-0000-00008E140000}"/>
    <cellStyle name="Normal 17 4 2" xfId="55278" xr:uid="{00000000-0005-0000-0000-00008F140000}"/>
    <cellStyle name="Normal 17 4 3" xfId="41517" xr:uid="{00000000-0005-0000-0000-000090140000}"/>
    <cellStyle name="Normal 17 5" xfId="2850" xr:uid="{00000000-0005-0000-0000-000091140000}"/>
    <cellStyle name="Normal 17 5 2" xfId="55279" xr:uid="{00000000-0005-0000-0000-000092140000}"/>
    <cellStyle name="Normal 17 5 3" xfId="41518" xr:uid="{00000000-0005-0000-0000-000093140000}"/>
    <cellStyle name="Normal 17 6" xfId="2851" xr:uid="{00000000-0005-0000-0000-000094140000}"/>
    <cellStyle name="Normal 17 6 2" xfId="55280" xr:uid="{00000000-0005-0000-0000-000095140000}"/>
    <cellStyle name="Normal 17 6 3" xfId="41519" xr:uid="{00000000-0005-0000-0000-000096140000}"/>
    <cellStyle name="Normal 17 7" xfId="2852" xr:uid="{00000000-0005-0000-0000-000097140000}"/>
    <cellStyle name="Normal 17 7 2" xfId="55281" xr:uid="{00000000-0005-0000-0000-000098140000}"/>
    <cellStyle name="Normal 17 7 3" xfId="41520" xr:uid="{00000000-0005-0000-0000-000099140000}"/>
    <cellStyle name="Normal 17 8" xfId="2853" xr:uid="{00000000-0005-0000-0000-00009A140000}"/>
    <cellStyle name="Normal 17 8 2" xfId="55282" xr:uid="{00000000-0005-0000-0000-00009B140000}"/>
    <cellStyle name="Normal 17 8 3" xfId="41521" xr:uid="{00000000-0005-0000-0000-00009C140000}"/>
    <cellStyle name="Normal 17 9" xfId="2854" xr:uid="{00000000-0005-0000-0000-00009D140000}"/>
    <cellStyle name="Normal 17 9 2" xfId="55283" xr:uid="{00000000-0005-0000-0000-00009E140000}"/>
    <cellStyle name="Normal 17 9 3" xfId="41522" xr:uid="{00000000-0005-0000-0000-00009F140000}"/>
    <cellStyle name="Normal 18" xfId="2855" xr:uid="{00000000-0005-0000-0000-0000A0140000}"/>
    <cellStyle name="Normal 18 2" xfId="2856" xr:uid="{00000000-0005-0000-0000-0000A1140000}"/>
    <cellStyle name="Normal 18 2 2" xfId="41524" xr:uid="{00000000-0005-0000-0000-0000A2140000}"/>
    <cellStyle name="Normal 18 3" xfId="2857" xr:uid="{00000000-0005-0000-0000-0000A3140000}"/>
    <cellStyle name="Normal 18 3 2" xfId="41526" xr:uid="{00000000-0005-0000-0000-0000A4140000}"/>
    <cellStyle name="Normal 18 3 2 2" xfId="41527" xr:uid="{00000000-0005-0000-0000-0000A5140000}"/>
    <cellStyle name="Normal 18 3 2 2 2" xfId="41528" xr:uid="{00000000-0005-0000-0000-0000A6140000}"/>
    <cellStyle name="Normal 18 3 2 2 2 2" xfId="41529" xr:uid="{00000000-0005-0000-0000-0000A7140000}"/>
    <cellStyle name="Normal 18 3 2 2 3" xfId="41530" xr:uid="{00000000-0005-0000-0000-0000A8140000}"/>
    <cellStyle name="Normal 18 3 2 3" xfId="41531" xr:uid="{00000000-0005-0000-0000-0000A9140000}"/>
    <cellStyle name="Normal 18 3 2 3 2" xfId="41532" xr:uid="{00000000-0005-0000-0000-0000AA140000}"/>
    <cellStyle name="Normal 18 3 2 3 2 2" xfId="41533" xr:uid="{00000000-0005-0000-0000-0000AB140000}"/>
    <cellStyle name="Normal 18 3 2 3 3" xfId="41534" xr:uid="{00000000-0005-0000-0000-0000AC140000}"/>
    <cellStyle name="Normal 18 3 2 4" xfId="41535" xr:uid="{00000000-0005-0000-0000-0000AD140000}"/>
    <cellStyle name="Normal 18 3 2 4 2" xfId="41536" xr:uid="{00000000-0005-0000-0000-0000AE140000}"/>
    <cellStyle name="Normal 18 3 2 5" xfId="41537" xr:uid="{00000000-0005-0000-0000-0000AF140000}"/>
    <cellStyle name="Normal 18 3 3" xfId="41538" xr:uid="{00000000-0005-0000-0000-0000B0140000}"/>
    <cellStyle name="Normal 18 3 3 2" xfId="41539" xr:uid="{00000000-0005-0000-0000-0000B1140000}"/>
    <cellStyle name="Normal 18 3 3 2 2" xfId="41540" xr:uid="{00000000-0005-0000-0000-0000B2140000}"/>
    <cellStyle name="Normal 18 3 3 3" xfId="41541" xr:uid="{00000000-0005-0000-0000-0000B3140000}"/>
    <cellStyle name="Normal 18 3 4" xfId="41542" xr:uid="{00000000-0005-0000-0000-0000B4140000}"/>
    <cellStyle name="Normal 18 3 4 2" xfId="41543" xr:uid="{00000000-0005-0000-0000-0000B5140000}"/>
    <cellStyle name="Normal 18 3 4 2 2" xfId="41544" xr:uid="{00000000-0005-0000-0000-0000B6140000}"/>
    <cellStyle name="Normal 18 3 4 3" xfId="41545" xr:uid="{00000000-0005-0000-0000-0000B7140000}"/>
    <cellStyle name="Normal 18 3 5" xfId="41546" xr:uid="{00000000-0005-0000-0000-0000B8140000}"/>
    <cellStyle name="Normal 18 3 5 2" xfId="41547" xr:uid="{00000000-0005-0000-0000-0000B9140000}"/>
    <cellStyle name="Normal 18 3 6" xfId="41548" xr:uid="{00000000-0005-0000-0000-0000BA140000}"/>
    <cellStyle name="Normal 18 3 7" xfId="41525" xr:uid="{00000000-0005-0000-0000-0000BB140000}"/>
    <cellStyle name="Normal 18 4" xfId="41549" xr:uid="{00000000-0005-0000-0000-0000BC140000}"/>
    <cellStyle name="Normal 18 5" xfId="41550" xr:uid="{00000000-0005-0000-0000-0000BD140000}"/>
    <cellStyle name="Normal 18 6" xfId="55284" xr:uid="{00000000-0005-0000-0000-0000BE140000}"/>
    <cellStyle name="Normal 18 7" xfId="41523" xr:uid="{00000000-0005-0000-0000-0000BF140000}"/>
    <cellStyle name="Normal 19" xfId="2858" xr:uid="{00000000-0005-0000-0000-0000C0140000}"/>
    <cellStyle name="Normal 19 2" xfId="2859" xr:uid="{00000000-0005-0000-0000-0000C1140000}"/>
    <cellStyle name="Normal 19 2 2" xfId="41552" xr:uid="{00000000-0005-0000-0000-0000C2140000}"/>
    <cellStyle name="Normal 19 3" xfId="55002" xr:uid="{00000000-0005-0000-0000-0000C3140000}"/>
    <cellStyle name="Normal 19 4" xfId="41551" xr:uid="{00000000-0005-0000-0000-0000C4140000}"/>
    <cellStyle name="Normal 2" xfId="4803" xr:uid="{00000000-0005-0000-0000-0000C5140000}"/>
    <cellStyle name="Normal 2 10" xfId="2860" xr:uid="{00000000-0005-0000-0000-0000C6140000}"/>
    <cellStyle name="Normal 2 10 2" xfId="9669" xr:uid="{00000000-0005-0000-0000-0000C7140000}"/>
    <cellStyle name="Normal 2 10 2 2" xfId="41555" xr:uid="{00000000-0005-0000-0000-0000C8140000}"/>
    <cellStyle name="Normal 2 10 3" xfId="8609" xr:uid="{00000000-0005-0000-0000-0000C9140000}"/>
    <cellStyle name="Normal 2 10 3 2" xfId="41557" xr:uid="{00000000-0005-0000-0000-0000CA140000}"/>
    <cellStyle name="Normal 2 10 3 2 2" xfId="41558" xr:uid="{00000000-0005-0000-0000-0000CB140000}"/>
    <cellStyle name="Normal 2 10 3 2 2 2" xfId="41559" xr:uid="{00000000-0005-0000-0000-0000CC140000}"/>
    <cellStyle name="Normal 2 10 3 2 3" xfId="41560" xr:uid="{00000000-0005-0000-0000-0000CD140000}"/>
    <cellStyle name="Normal 2 10 3 3" xfId="41561" xr:uid="{00000000-0005-0000-0000-0000CE140000}"/>
    <cellStyle name="Normal 2 10 3 3 2" xfId="41562" xr:uid="{00000000-0005-0000-0000-0000CF140000}"/>
    <cellStyle name="Normal 2 10 3 3 2 2" xfId="41563" xr:uid="{00000000-0005-0000-0000-0000D0140000}"/>
    <cellStyle name="Normal 2 10 3 3 3" xfId="41564" xr:uid="{00000000-0005-0000-0000-0000D1140000}"/>
    <cellStyle name="Normal 2 10 3 4" xfId="41565" xr:uid="{00000000-0005-0000-0000-0000D2140000}"/>
    <cellStyle name="Normal 2 10 3 4 2" xfId="41566" xr:uid="{00000000-0005-0000-0000-0000D3140000}"/>
    <cellStyle name="Normal 2 10 3 5" xfId="41567" xr:uid="{00000000-0005-0000-0000-0000D4140000}"/>
    <cellStyle name="Normal 2 10 3 6" xfId="41556" xr:uid="{00000000-0005-0000-0000-0000D5140000}"/>
    <cellStyle name="Normal 2 10 4" xfId="41568" xr:uid="{00000000-0005-0000-0000-0000D6140000}"/>
    <cellStyle name="Normal 2 10 4 2" xfId="41569" xr:uid="{00000000-0005-0000-0000-0000D7140000}"/>
    <cellStyle name="Normal 2 10 4 2 2" xfId="41570" xr:uid="{00000000-0005-0000-0000-0000D8140000}"/>
    <cellStyle name="Normal 2 10 4 2 2 2" xfId="41571" xr:uid="{00000000-0005-0000-0000-0000D9140000}"/>
    <cellStyle name="Normal 2 10 4 2 3" xfId="41572" xr:uid="{00000000-0005-0000-0000-0000DA140000}"/>
    <cellStyle name="Normal 2 10 4 3" xfId="41573" xr:uid="{00000000-0005-0000-0000-0000DB140000}"/>
    <cellStyle name="Normal 2 10 4 3 2" xfId="41574" xr:uid="{00000000-0005-0000-0000-0000DC140000}"/>
    <cellStyle name="Normal 2 10 4 4" xfId="41575" xr:uid="{00000000-0005-0000-0000-0000DD140000}"/>
    <cellStyle name="Normal 2 10 5" xfId="41576" xr:uid="{00000000-0005-0000-0000-0000DE140000}"/>
    <cellStyle name="Normal 2 10 5 2" xfId="41577" xr:uid="{00000000-0005-0000-0000-0000DF140000}"/>
    <cellStyle name="Normal 2 10 6" xfId="55286" xr:uid="{00000000-0005-0000-0000-0000E0140000}"/>
    <cellStyle name="Normal 2 10 7" xfId="41554" xr:uid="{00000000-0005-0000-0000-0000E1140000}"/>
    <cellStyle name="Normal 2 11" xfId="2861" xr:uid="{00000000-0005-0000-0000-0000E2140000}"/>
    <cellStyle name="Normal 2 11 2" xfId="9670" xr:uid="{00000000-0005-0000-0000-0000E3140000}"/>
    <cellStyle name="Normal 2 11 2 2" xfId="55287" xr:uid="{00000000-0005-0000-0000-0000E4140000}"/>
    <cellStyle name="Normal 2 11 3" xfId="8608" xr:uid="{00000000-0005-0000-0000-0000E5140000}"/>
    <cellStyle name="Normal 2 11 4" xfId="41578" xr:uid="{00000000-0005-0000-0000-0000E6140000}"/>
    <cellStyle name="Normal 2 12" xfId="2862" xr:uid="{00000000-0005-0000-0000-0000E7140000}"/>
    <cellStyle name="Normal 2 12 2" xfId="55288" xr:uid="{00000000-0005-0000-0000-0000E8140000}"/>
    <cellStyle name="Normal 2 12 3" xfId="41579" xr:uid="{00000000-0005-0000-0000-0000E9140000}"/>
    <cellStyle name="Normal 2 13" xfId="2863" xr:uid="{00000000-0005-0000-0000-0000EA140000}"/>
    <cellStyle name="Normal 2 13 2" xfId="9671" xr:uid="{00000000-0005-0000-0000-0000EB140000}"/>
    <cellStyle name="Normal 2 13 2 2" xfId="55289" xr:uid="{00000000-0005-0000-0000-0000EC140000}"/>
    <cellStyle name="Normal 2 13 3" xfId="8607" xr:uid="{00000000-0005-0000-0000-0000ED140000}"/>
    <cellStyle name="Normal 2 13 4" xfId="41580" xr:uid="{00000000-0005-0000-0000-0000EE140000}"/>
    <cellStyle name="Normal 2 14" xfId="2864" xr:uid="{00000000-0005-0000-0000-0000EF140000}"/>
    <cellStyle name="Normal 2 14 2" xfId="55290" xr:uid="{00000000-0005-0000-0000-0000F0140000}"/>
    <cellStyle name="Normal 2 14 3" xfId="41581" xr:uid="{00000000-0005-0000-0000-0000F1140000}"/>
    <cellStyle name="Normal 2 15" xfId="2865" xr:uid="{00000000-0005-0000-0000-0000F2140000}"/>
    <cellStyle name="Normal 2 15 2" xfId="55291" xr:uid="{00000000-0005-0000-0000-0000F3140000}"/>
    <cellStyle name="Normal 2 15 3" xfId="41582" xr:uid="{00000000-0005-0000-0000-0000F4140000}"/>
    <cellStyle name="Normal 2 16" xfId="2866" xr:uid="{00000000-0005-0000-0000-0000F5140000}"/>
    <cellStyle name="Normal 2 16 2" xfId="55292" xr:uid="{00000000-0005-0000-0000-0000F6140000}"/>
    <cellStyle name="Normal 2 16 3" xfId="41583" xr:uid="{00000000-0005-0000-0000-0000F7140000}"/>
    <cellStyle name="Normal 2 17" xfId="2867" xr:uid="{00000000-0005-0000-0000-0000F8140000}"/>
    <cellStyle name="Normal 2 17 2" xfId="55293" xr:uid="{00000000-0005-0000-0000-0000F9140000}"/>
    <cellStyle name="Normal 2 17 3" xfId="41584" xr:uid="{00000000-0005-0000-0000-0000FA140000}"/>
    <cellStyle name="Normal 2 18" xfId="2868" xr:uid="{00000000-0005-0000-0000-0000FB140000}"/>
    <cellStyle name="Normal 2 18 2" xfId="2869" xr:uid="{00000000-0005-0000-0000-0000FC140000}"/>
    <cellStyle name="Normal 2 18 2 2" xfId="41587" xr:uid="{00000000-0005-0000-0000-0000FD140000}"/>
    <cellStyle name="Normal 2 18 2 2 2" xfId="41588" xr:uid="{00000000-0005-0000-0000-0000FE140000}"/>
    <cellStyle name="Normal 2 18 2 2 2 2" xfId="41589" xr:uid="{00000000-0005-0000-0000-0000FF140000}"/>
    <cellStyle name="Normal 2 18 2 2 2 2 2" xfId="41590" xr:uid="{00000000-0005-0000-0000-000000150000}"/>
    <cellStyle name="Normal 2 18 2 2 2 3" xfId="41591" xr:uid="{00000000-0005-0000-0000-000001150000}"/>
    <cellStyle name="Normal 2 18 2 2 3" xfId="41592" xr:uid="{00000000-0005-0000-0000-000002150000}"/>
    <cellStyle name="Normal 2 18 2 2 3 2" xfId="41593" xr:uid="{00000000-0005-0000-0000-000003150000}"/>
    <cellStyle name="Normal 2 18 2 2 3 2 2" xfId="41594" xr:uid="{00000000-0005-0000-0000-000004150000}"/>
    <cellStyle name="Normal 2 18 2 2 3 3" xfId="41595" xr:uid="{00000000-0005-0000-0000-000005150000}"/>
    <cellStyle name="Normal 2 18 2 2 4" xfId="41596" xr:uid="{00000000-0005-0000-0000-000006150000}"/>
    <cellStyle name="Normal 2 18 2 2 4 2" xfId="41597" xr:uid="{00000000-0005-0000-0000-000007150000}"/>
    <cellStyle name="Normal 2 18 2 2 5" xfId="41598" xr:uid="{00000000-0005-0000-0000-000008150000}"/>
    <cellStyle name="Normal 2 18 2 3" xfId="41599" xr:uid="{00000000-0005-0000-0000-000009150000}"/>
    <cellStyle name="Normal 2 18 2 3 2" xfId="41600" xr:uid="{00000000-0005-0000-0000-00000A150000}"/>
    <cellStyle name="Normal 2 18 2 3 2 2" xfId="41601" xr:uid="{00000000-0005-0000-0000-00000B150000}"/>
    <cellStyle name="Normal 2 18 2 3 3" xfId="41602" xr:uid="{00000000-0005-0000-0000-00000C150000}"/>
    <cellStyle name="Normal 2 18 2 4" xfId="41603" xr:uid="{00000000-0005-0000-0000-00000D150000}"/>
    <cellStyle name="Normal 2 18 2 4 2" xfId="41604" xr:uid="{00000000-0005-0000-0000-00000E150000}"/>
    <cellStyle name="Normal 2 18 2 4 2 2" xfId="41605" xr:uid="{00000000-0005-0000-0000-00000F150000}"/>
    <cellStyle name="Normal 2 18 2 4 3" xfId="41606" xr:uid="{00000000-0005-0000-0000-000010150000}"/>
    <cellStyle name="Normal 2 18 2 5" xfId="41607" xr:uid="{00000000-0005-0000-0000-000011150000}"/>
    <cellStyle name="Normal 2 18 2 5 2" xfId="41608" xr:uid="{00000000-0005-0000-0000-000012150000}"/>
    <cellStyle name="Normal 2 18 2 6" xfId="41609" xr:uid="{00000000-0005-0000-0000-000013150000}"/>
    <cellStyle name="Normal 2 18 2 7" xfId="41586" xr:uid="{00000000-0005-0000-0000-000014150000}"/>
    <cellStyle name="Normal 2 18 3" xfId="2870" xr:uid="{00000000-0005-0000-0000-000015150000}"/>
    <cellStyle name="Normal 2 18 3 2" xfId="41611" xr:uid="{00000000-0005-0000-0000-000016150000}"/>
    <cellStyle name="Normal 2 18 3 3" xfId="41610" xr:uid="{00000000-0005-0000-0000-000017150000}"/>
    <cellStyle name="Normal 2 18 4" xfId="41612" xr:uid="{00000000-0005-0000-0000-000018150000}"/>
    <cellStyle name="Normal 2 18 5" xfId="41585" xr:uid="{00000000-0005-0000-0000-000019150000}"/>
    <cellStyle name="Normal 2 19" xfId="2871" xr:uid="{00000000-0005-0000-0000-00001A150000}"/>
    <cellStyle name="Normal 2 19 2" xfId="8606" xr:uid="{00000000-0005-0000-0000-00001B150000}"/>
    <cellStyle name="Normal 2 19 2 2" xfId="41614" xr:uid="{00000000-0005-0000-0000-00001C150000}"/>
    <cellStyle name="Normal 2 19 3" xfId="41613" xr:uid="{00000000-0005-0000-0000-00001D150000}"/>
    <cellStyle name="Normal 2 2" xfId="2872" xr:uid="{00000000-0005-0000-0000-00001E150000}"/>
    <cellStyle name="Normal 2 2 10" xfId="2873" xr:uid="{00000000-0005-0000-0000-00001F150000}"/>
    <cellStyle name="Normal 2 2 10 2" xfId="41617" xr:uid="{00000000-0005-0000-0000-000020150000}"/>
    <cellStyle name="Normal 2 2 10 2 2" xfId="41618" xr:uid="{00000000-0005-0000-0000-000021150000}"/>
    <cellStyle name="Normal 2 2 10 2 2 2" xfId="41619" xr:uid="{00000000-0005-0000-0000-000022150000}"/>
    <cellStyle name="Normal 2 2 10 2 2 2 2" xfId="41620" xr:uid="{00000000-0005-0000-0000-000023150000}"/>
    <cellStyle name="Normal 2 2 10 2 2 3" xfId="41621" xr:uid="{00000000-0005-0000-0000-000024150000}"/>
    <cellStyle name="Normal 2 2 10 2 3" xfId="41622" xr:uid="{00000000-0005-0000-0000-000025150000}"/>
    <cellStyle name="Normal 2 2 10 2 3 2" xfId="41623" xr:uid="{00000000-0005-0000-0000-000026150000}"/>
    <cellStyle name="Normal 2 2 10 2 3 2 2" xfId="41624" xr:uid="{00000000-0005-0000-0000-000027150000}"/>
    <cellStyle name="Normal 2 2 10 2 3 3" xfId="41625" xr:uid="{00000000-0005-0000-0000-000028150000}"/>
    <cellStyle name="Normal 2 2 10 2 4" xfId="41626" xr:uid="{00000000-0005-0000-0000-000029150000}"/>
    <cellStyle name="Normal 2 2 10 2 4 2" xfId="41627" xr:uid="{00000000-0005-0000-0000-00002A150000}"/>
    <cellStyle name="Normal 2 2 10 2 5" xfId="41628" xr:uid="{00000000-0005-0000-0000-00002B150000}"/>
    <cellStyle name="Normal 2 2 10 3" xfId="41629" xr:uid="{00000000-0005-0000-0000-00002C150000}"/>
    <cellStyle name="Normal 2 2 10 3 2" xfId="41630" xr:uid="{00000000-0005-0000-0000-00002D150000}"/>
    <cellStyle name="Normal 2 2 10 3 2 2" xfId="41631" xr:uid="{00000000-0005-0000-0000-00002E150000}"/>
    <cellStyle name="Normal 2 2 10 3 2 2 2" xfId="41632" xr:uid="{00000000-0005-0000-0000-00002F150000}"/>
    <cellStyle name="Normal 2 2 10 3 2 3" xfId="41633" xr:uid="{00000000-0005-0000-0000-000030150000}"/>
    <cellStyle name="Normal 2 2 10 3 3" xfId="41634" xr:uid="{00000000-0005-0000-0000-000031150000}"/>
    <cellStyle name="Normal 2 2 10 3 3 2" xfId="41635" xr:uid="{00000000-0005-0000-0000-000032150000}"/>
    <cellStyle name="Normal 2 2 10 3 4" xfId="41636" xr:uid="{00000000-0005-0000-0000-000033150000}"/>
    <cellStyle name="Normal 2 2 10 4" xfId="41637" xr:uid="{00000000-0005-0000-0000-000034150000}"/>
    <cellStyle name="Normal 2 2 10 5" xfId="41638" xr:uid="{00000000-0005-0000-0000-000035150000}"/>
    <cellStyle name="Normal 2 2 10 5 2" xfId="41639" xr:uid="{00000000-0005-0000-0000-000036150000}"/>
    <cellStyle name="Normal 2 2 10 6" xfId="41640" xr:uid="{00000000-0005-0000-0000-000037150000}"/>
    <cellStyle name="Normal 2 2 10 7" xfId="55295" xr:uid="{00000000-0005-0000-0000-000038150000}"/>
    <cellStyle name="Normal 2 2 10 8" xfId="41616" xr:uid="{00000000-0005-0000-0000-000039150000}"/>
    <cellStyle name="Normal 2 2 11" xfId="2874" xr:uid="{00000000-0005-0000-0000-00003A150000}"/>
    <cellStyle name="Normal 2 2 11 2" xfId="41642" xr:uid="{00000000-0005-0000-0000-00003B150000}"/>
    <cellStyle name="Normal 2 2 11 2 2" xfId="41643" xr:uid="{00000000-0005-0000-0000-00003C150000}"/>
    <cellStyle name="Normal 2 2 11 2 2 2" xfId="41644" xr:uid="{00000000-0005-0000-0000-00003D150000}"/>
    <cellStyle name="Normal 2 2 11 2 2 2 2" xfId="41645" xr:uid="{00000000-0005-0000-0000-00003E150000}"/>
    <cellStyle name="Normal 2 2 11 2 2 3" xfId="41646" xr:uid="{00000000-0005-0000-0000-00003F150000}"/>
    <cellStyle name="Normal 2 2 11 2 3" xfId="41647" xr:uid="{00000000-0005-0000-0000-000040150000}"/>
    <cellStyle name="Normal 2 2 11 2 3 2" xfId="41648" xr:uid="{00000000-0005-0000-0000-000041150000}"/>
    <cellStyle name="Normal 2 2 11 2 3 2 2" xfId="41649" xr:uid="{00000000-0005-0000-0000-000042150000}"/>
    <cellStyle name="Normal 2 2 11 2 3 3" xfId="41650" xr:uid="{00000000-0005-0000-0000-000043150000}"/>
    <cellStyle name="Normal 2 2 11 2 4" xfId="41651" xr:uid="{00000000-0005-0000-0000-000044150000}"/>
    <cellStyle name="Normal 2 2 11 2 4 2" xfId="41652" xr:uid="{00000000-0005-0000-0000-000045150000}"/>
    <cellStyle name="Normal 2 2 11 2 5" xfId="41653" xr:uid="{00000000-0005-0000-0000-000046150000}"/>
    <cellStyle name="Normal 2 2 11 3" xfId="41654" xr:uid="{00000000-0005-0000-0000-000047150000}"/>
    <cellStyle name="Normal 2 2 11 3 2" xfId="41655" xr:uid="{00000000-0005-0000-0000-000048150000}"/>
    <cellStyle name="Normal 2 2 11 3 2 2" xfId="41656" xr:uid="{00000000-0005-0000-0000-000049150000}"/>
    <cellStyle name="Normal 2 2 11 3 2 2 2" xfId="41657" xr:uid="{00000000-0005-0000-0000-00004A150000}"/>
    <cellStyle name="Normal 2 2 11 3 2 3" xfId="41658" xr:uid="{00000000-0005-0000-0000-00004B150000}"/>
    <cellStyle name="Normal 2 2 11 3 3" xfId="41659" xr:uid="{00000000-0005-0000-0000-00004C150000}"/>
    <cellStyle name="Normal 2 2 11 3 3 2" xfId="41660" xr:uid="{00000000-0005-0000-0000-00004D150000}"/>
    <cellStyle name="Normal 2 2 11 3 4" xfId="41661" xr:uid="{00000000-0005-0000-0000-00004E150000}"/>
    <cellStyle name="Normal 2 2 11 4" xfId="41662" xr:uid="{00000000-0005-0000-0000-00004F150000}"/>
    <cellStyle name="Normal 2 2 11 5" xfId="41663" xr:uid="{00000000-0005-0000-0000-000050150000}"/>
    <cellStyle name="Normal 2 2 11 5 2" xfId="41664" xr:uid="{00000000-0005-0000-0000-000051150000}"/>
    <cellStyle name="Normal 2 2 11 6" xfId="41665" xr:uid="{00000000-0005-0000-0000-000052150000}"/>
    <cellStyle name="Normal 2 2 11 7" xfId="55296" xr:uid="{00000000-0005-0000-0000-000053150000}"/>
    <cellStyle name="Normal 2 2 11 8" xfId="41641" xr:uid="{00000000-0005-0000-0000-000054150000}"/>
    <cellStyle name="Normal 2 2 12" xfId="2875" xr:uid="{00000000-0005-0000-0000-000055150000}"/>
    <cellStyle name="Normal 2 2 12 2" xfId="41667" xr:uid="{00000000-0005-0000-0000-000056150000}"/>
    <cellStyle name="Normal 2 2 12 2 2" xfId="41668" xr:uid="{00000000-0005-0000-0000-000057150000}"/>
    <cellStyle name="Normal 2 2 12 2 2 2" xfId="41669" xr:uid="{00000000-0005-0000-0000-000058150000}"/>
    <cellStyle name="Normal 2 2 12 2 2 2 2" xfId="41670" xr:uid="{00000000-0005-0000-0000-000059150000}"/>
    <cellStyle name="Normal 2 2 12 2 2 3" xfId="41671" xr:uid="{00000000-0005-0000-0000-00005A150000}"/>
    <cellStyle name="Normal 2 2 12 2 3" xfId="41672" xr:uid="{00000000-0005-0000-0000-00005B150000}"/>
    <cellStyle name="Normal 2 2 12 2 3 2" xfId="41673" xr:uid="{00000000-0005-0000-0000-00005C150000}"/>
    <cellStyle name="Normal 2 2 12 2 3 2 2" xfId="41674" xr:uid="{00000000-0005-0000-0000-00005D150000}"/>
    <cellStyle name="Normal 2 2 12 2 3 3" xfId="41675" xr:uid="{00000000-0005-0000-0000-00005E150000}"/>
    <cellStyle name="Normal 2 2 12 2 4" xfId="41676" xr:uid="{00000000-0005-0000-0000-00005F150000}"/>
    <cellStyle name="Normal 2 2 12 2 4 2" xfId="41677" xr:uid="{00000000-0005-0000-0000-000060150000}"/>
    <cellStyle name="Normal 2 2 12 2 5" xfId="41678" xr:uid="{00000000-0005-0000-0000-000061150000}"/>
    <cellStyle name="Normal 2 2 12 3" xfId="41679" xr:uid="{00000000-0005-0000-0000-000062150000}"/>
    <cellStyle name="Normal 2 2 12 3 2" xfId="41680" xr:uid="{00000000-0005-0000-0000-000063150000}"/>
    <cellStyle name="Normal 2 2 12 3 2 2" xfId="41681" xr:uid="{00000000-0005-0000-0000-000064150000}"/>
    <cellStyle name="Normal 2 2 12 3 2 2 2" xfId="41682" xr:uid="{00000000-0005-0000-0000-000065150000}"/>
    <cellStyle name="Normal 2 2 12 3 2 3" xfId="41683" xr:uid="{00000000-0005-0000-0000-000066150000}"/>
    <cellStyle name="Normal 2 2 12 3 3" xfId="41684" xr:uid="{00000000-0005-0000-0000-000067150000}"/>
    <cellStyle name="Normal 2 2 12 3 3 2" xfId="41685" xr:uid="{00000000-0005-0000-0000-000068150000}"/>
    <cellStyle name="Normal 2 2 12 3 4" xfId="41686" xr:uid="{00000000-0005-0000-0000-000069150000}"/>
    <cellStyle name="Normal 2 2 12 4" xfId="41687" xr:uid="{00000000-0005-0000-0000-00006A150000}"/>
    <cellStyle name="Normal 2 2 12 5" xfId="41688" xr:uid="{00000000-0005-0000-0000-00006B150000}"/>
    <cellStyle name="Normal 2 2 12 5 2" xfId="41689" xr:uid="{00000000-0005-0000-0000-00006C150000}"/>
    <cellStyle name="Normal 2 2 12 6" xfId="41690" xr:uid="{00000000-0005-0000-0000-00006D150000}"/>
    <cellStyle name="Normal 2 2 12 7" xfId="55297" xr:uid="{00000000-0005-0000-0000-00006E150000}"/>
    <cellStyle name="Normal 2 2 12 8" xfId="41666" xr:uid="{00000000-0005-0000-0000-00006F150000}"/>
    <cellStyle name="Normal 2 2 13" xfId="2876" xr:uid="{00000000-0005-0000-0000-000070150000}"/>
    <cellStyle name="Normal 2 2 13 2" xfId="41692" xr:uid="{00000000-0005-0000-0000-000071150000}"/>
    <cellStyle name="Normal 2 2 13 2 2" xfId="41693" xr:uid="{00000000-0005-0000-0000-000072150000}"/>
    <cellStyle name="Normal 2 2 13 2 2 2" xfId="41694" xr:uid="{00000000-0005-0000-0000-000073150000}"/>
    <cellStyle name="Normal 2 2 13 2 2 2 2" xfId="41695" xr:uid="{00000000-0005-0000-0000-000074150000}"/>
    <cellStyle name="Normal 2 2 13 2 2 3" xfId="41696" xr:uid="{00000000-0005-0000-0000-000075150000}"/>
    <cellStyle name="Normal 2 2 13 2 3" xfId="41697" xr:uid="{00000000-0005-0000-0000-000076150000}"/>
    <cellStyle name="Normal 2 2 13 2 3 2" xfId="41698" xr:uid="{00000000-0005-0000-0000-000077150000}"/>
    <cellStyle name="Normal 2 2 13 2 3 2 2" xfId="41699" xr:uid="{00000000-0005-0000-0000-000078150000}"/>
    <cellStyle name="Normal 2 2 13 2 3 3" xfId="41700" xr:uid="{00000000-0005-0000-0000-000079150000}"/>
    <cellStyle name="Normal 2 2 13 2 4" xfId="41701" xr:uid="{00000000-0005-0000-0000-00007A150000}"/>
    <cellStyle name="Normal 2 2 13 2 4 2" xfId="41702" xr:uid="{00000000-0005-0000-0000-00007B150000}"/>
    <cellStyle name="Normal 2 2 13 2 5" xfId="41703" xr:uid="{00000000-0005-0000-0000-00007C150000}"/>
    <cellStyle name="Normal 2 2 13 3" xfId="41704" xr:uid="{00000000-0005-0000-0000-00007D150000}"/>
    <cellStyle name="Normal 2 2 13 3 2" xfId="41705" xr:uid="{00000000-0005-0000-0000-00007E150000}"/>
    <cellStyle name="Normal 2 2 13 3 2 2" xfId="41706" xr:uid="{00000000-0005-0000-0000-00007F150000}"/>
    <cellStyle name="Normal 2 2 13 3 2 2 2" xfId="41707" xr:uid="{00000000-0005-0000-0000-000080150000}"/>
    <cellStyle name="Normal 2 2 13 3 2 3" xfId="41708" xr:uid="{00000000-0005-0000-0000-000081150000}"/>
    <cellStyle name="Normal 2 2 13 3 3" xfId="41709" xr:uid="{00000000-0005-0000-0000-000082150000}"/>
    <cellStyle name="Normal 2 2 13 3 3 2" xfId="41710" xr:uid="{00000000-0005-0000-0000-000083150000}"/>
    <cellStyle name="Normal 2 2 13 3 4" xfId="41711" xr:uid="{00000000-0005-0000-0000-000084150000}"/>
    <cellStyle name="Normal 2 2 13 4" xfId="41712" xr:uid="{00000000-0005-0000-0000-000085150000}"/>
    <cellStyle name="Normal 2 2 13 5" xfId="41713" xr:uid="{00000000-0005-0000-0000-000086150000}"/>
    <cellStyle name="Normal 2 2 13 5 2" xfId="41714" xr:uid="{00000000-0005-0000-0000-000087150000}"/>
    <cellStyle name="Normal 2 2 13 6" xfId="41715" xr:uid="{00000000-0005-0000-0000-000088150000}"/>
    <cellStyle name="Normal 2 2 13 7" xfId="55298" xr:uid="{00000000-0005-0000-0000-000089150000}"/>
    <cellStyle name="Normal 2 2 13 8" xfId="41691" xr:uid="{00000000-0005-0000-0000-00008A150000}"/>
    <cellStyle name="Normal 2 2 14" xfId="8605" xr:uid="{00000000-0005-0000-0000-00008B150000}"/>
    <cellStyle name="Normal 2 2 14 2" xfId="41717" xr:uid="{00000000-0005-0000-0000-00008C150000}"/>
    <cellStyle name="Normal 2 2 14 3" xfId="41718" xr:uid="{00000000-0005-0000-0000-00008D150000}"/>
    <cellStyle name="Normal 2 2 14 3 2" xfId="41719" xr:uid="{00000000-0005-0000-0000-00008E150000}"/>
    <cellStyle name="Normal 2 2 14 3 2 2" xfId="41720" xr:uid="{00000000-0005-0000-0000-00008F150000}"/>
    <cellStyle name="Normal 2 2 14 3 3" xfId="41721" xr:uid="{00000000-0005-0000-0000-000090150000}"/>
    <cellStyle name="Normal 2 2 14 4" xfId="41716" xr:uid="{00000000-0005-0000-0000-000091150000}"/>
    <cellStyle name="Normal 2 2 15" xfId="8604" xr:uid="{00000000-0005-0000-0000-000092150000}"/>
    <cellStyle name="Normal 2 2 15 2" xfId="41723" xr:uid="{00000000-0005-0000-0000-000093150000}"/>
    <cellStyle name="Normal 2 2 15 2 2" xfId="41724" xr:uid="{00000000-0005-0000-0000-000094150000}"/>
    <cellStyle name="Normal 2 2 15 2 2 2" xfId="41725" xr:uid="{00000000-0005-0000-0000-000095150000}"/>
    <cellStyle name="Normal 2 2 15 2 2 2 2" xfId="41726" xr:uid="{00000000-0005-0000-0000-000096150000}"/>
    <cellStyle name="Normal 2 2 15 2 2 3" xfId="41727" xr:uid="{00000000-0005-0000-0000-000097150000}"/>
    <cellStyle name="Normal 2 2 15 2 3" xfId="41728" xr:uid="{00000000-0005-0000-0000-000098150000}"/>
    <cellStyle name="Normal 2 2 15 2 3 2" xfId="41729" xr:uid="{00000000-0005-0000-0000-000099150000}"/>
    <cellStyle name="Normal 2 2 15 2 3 2 2" xfId="41730" xr:uid="{00000000-0005-0000-0000-00009A150000}"/>
    <cellStyle name="Normal 2 2 15 2 3 3" xfId="41731" xr:uid="{00000000-0005-0000-0000-00009B150000}"/>
    <cellStyle name="Normal 2 2 15 2 4" xfId="41732" xr:uid="{00000000-0005-0000-0000-00009C150000}"/>
    <cellStyle name="Normal 2 2 15 2 4 2" xfId="41733" xr:uid="{00000000-0005-0000-0000-00009D150000}"/>
    <cellStyle name="Normal 2 2 15 2 5" xfId="41734" xr:uid="{00000000-0005-0000-0000-00009E150000}"/>
    <cellStyle name="Normal 2 2 15 3" xfId="41735" xr:uid="{00000000-0005-0000-0000-00009F150000}"/>
    <cellStyle name="Normal 2 2 15 3 2" xfId="41736" xr:uid="{00000000-0005-0000-0000-0000A0150000}"/>
    <cellStyle name="Normal 2 2 15 3 2 2" xfId="41737" xr:uid="{00000000-0005-0000-0000-0000A1150000}"/>
    <cellStyle name="Normal 2 2 15 3 3" xfId="41738" xr:uid="{00000000-0005-0000-0000-0000A2150000}"/>
    <cellStyle name="Normal 2 2 15 4" xfId="41739" xr:uid="{00000000-0005-0000-0000-0000A3150000}"/>
    <cellStyle name="Normal 2 2 15 4 2" xfId="41740" xr:uid="{00000000-0005-0000-0000-0000A4150000}"/>
    <cellStyle name="Normal 2 2 15 4 2 2" xfId="41741" xr:uid="{00000000-0005-0000-0000-0000A5150000}"/>
    <cellStyle name="Normal 2 2 15 4 3" xfId="41742" xr:uid="{00000000-0005-0000-0000-0000A6150000}"/>
    <cellStyle name="Normal 2 2 15 5" xfId="41743" xr:uid="{00000000-0005-0000-0000-0000A7150000}"/>
    <cellStyle name="Normal 2 2 15 5 2" xfId="41744" xr:uid="{00000000-0005-0000-0000-0000A8150000}"/>
    <cellStyle name="Normal 2 2 15 6" xfId="41745" xr:uid="{00000000-0005-0000-0000-0000A9150000}"/>
    <cellStyle name="Normal 2 2 15 7" xfId="41722" xr:uid="{00000000-0005-0000-0000-0000AA150000}"/>
    <cellStyle name="Normal 2 2 16" xfId="41746" xr:uid="{00000000-0005-0000-0000-0000AB150000}"/>
    <cellStyle name="Normal 2 2 17" xfId="55294" xr:uid="{00000000-0005-0000-0000-0000AC150000}"/>
    <cellStyle name="Normal 2 2 18" xfId="41615" xr:uid="{00000000-0005-0000-0000-0000AD150000}"/>
    <cellStyle name="Normal 2 2 2" xfId="2877" xr:uid="{00000000-0005-0000-0000-0000AE150000}"/>
    <cellStyle name="Normal 2 2 2 10" xfId="41747" xr:uid="{00000000-0005-0000-0000-0000AF150000}"/>
    <cellStyle name="Normal 2 2 2 2" xfId="2878" xr:uid="{00000000-0005-0000-0000-0000B0150000}"/>
    <cellStyle name="Normal 2 2 2 2 2" xfId="2879" xr:uid="{00000000-0005-0000-0000-0000B1150000}"/>
    <cellStyle name="Normal 2 2 2 2 2 2" xfId="41749" xr:uid="{00000000-0005-0000-0000-0000B2150000}"/>
    <cellStyle name="Normal 2 2 2 2 3" xfId="8603" xr:uid="{00000000-0005-0000-0000-0000B3150000}"/>
    <cellStyle name="Normal 2 2 2 2 4" xfId="41748" xr:uid="{00000000-0005-0000-0000-0000B4150000}"/>
    <cellStyle name="Normal 2 2 2 3" xfId="2880" xr:uid="{00000000-0005-0000-0000-0000B5150000}"/>
    <cellStyle name="Normal 2 2 2 3 2" xfId="8602" xr:uid="{00000000-0005-0000-0000-0000B6150000}"/>
    <cellStyle name="Normal 2 2 2 3 2 2" xfId="41751" xr:uid="{00000000-0005-0000-0000-0000B7150000}"/>
    <cellStyle name="Normal 2 2 2 3 3" xfId="41750" xr:uid="{00000000-0005-0000-0000-0000B8150000}"/>
    <cellStyle name="Normal 2 2 2 4" xfId="2881" xr:uid="{00000000-0005-0000-0000-0000B9150000}"/>
    <cellStyle name="Normal 2 2 2 4 2" xfId="41752" xr:uid="{00000000-0005-0000-0000-0000BA150000}"/>
    <cellStyle name="Normal 2 2 2 5" xfId="41753" xr:uid="{00000000-0005-0000-0000-0000BB150000}"/>
    <cellStyle name="Normal 2 2 2 5 2" xfId="41754" xr:uid="{00000000-0005-0000-0000-0000BC150000}"/>
    <cellStyle name="Normal 2 2 2 5 2 2" xfId="41755" xr:uid="{00000000-0005-0000-0000-0000BD150000}"/>
    <cellStyle name="Normal 2 2 2 5 2 2 2" xfId="41756" xr:uid="{00000000-0005-0000-0000-0000BE150000}"/>
    <cellStyle name="Normal 2 2 2 5 2 2 2 2" xfId="41757" xr:uid="{00000000-0005-0000-0000-0000BF150000}"/>
    <cellStyle name="Normal 2 2 2 5 2 2 3" xfId="41758" xr:uid="{00000000-0005-0000-0000-0000C0150000}"/>
    <cellStyle name="Normal 2 2 2 5 2 3" xfId="41759" xr:uid="{00000000-0005-0000-0000-0000C1150000}"/>
    <cellStyle name="Normal 2 2 2 5 2 3 2" xfId="41760" xr:uid="{00000000-0005-0000-0000-0000C2150000}"/>
    <cellStyle name="Normal 2 2 2 5 2 3 2 2" xfId="41761" xr:uid="{00000000-0005-0000-0000-0000C3150000}"/>
    <cellStyle name="Normal 2 2 2 5 2 3 3" xfId="41762" xr:uid="{00000000-0005-0000-0000-0000C4150000}"/>
    <cellStyle name="Normal 2 2 2 5 2 4" xfId="41763" xr:uid="{00000000-0005-0000-0000-0000C5150000}"/>
    <cellStyle name="Normal 2 2 2 5 2 4 2" xfId="41764" xr:uid="{00000000-0005-0000-0000-0000C6150000}"/>
    <cellStyle name="Normal 2 2 2 5 2 5" xfId="41765" xr:uid="{00000000-0005-0000-0000-0000C7150000}"/>
    <cellStyle name="Normal 2 2 2 5 3" xfId="41766" xr:uid="{00000000-0005-0000-0000-0000C8150000}"/>
    <cellStyle name="Normal 2 2 2 5 3 2" xfId="41767" xr:uid="{00000000-0005-0000-0000-0000C9150000}"/>
    <cellStyle name="Normal 2 2 2 5 3 2 2" xfId="41768" xr:uid="{00000000-0005-0000-0000-0000CA150000}"/>
    <cellStyle name="Normal 2 2 2 5 3 3" xfId="41769" xr:uid="{00000000-0005-0000-0000-0000CB150000}"/>
    <cellStyle name="Normal 2 2 2 5 4" xfId="41770" xr:uid="{00000000-0005-0000-0000-0000CC150000}"/>
    <cellStyle name="Normal 2 2 2 5 4 2" xfId="41771" xr:uid="{00000000-0005-0000-0000-0000CD150000}"/>
    <cellStyle name="Normal 2 2 2 5 4 2 2" xfId="41772" xr:uid="{00000000-0005-0000-0000-0000CE150000}"/>
    <cellStyle name="Normal 2 2 2 5 4 3" xfId="41773" xr:uid="{00000000-0005-0000-0000-0000CF150000}"/>
    <cellStyle name="Normal 2 2 2 5 5" xfId="41774" xr:uid="{00000000-0005-0000-0000-0000D0150000}"/>
    <cellStyle name="Normal 2 2 2 5 5 2" xfId="41775" xr:uid="{00000000-0005-0000-0000-0000D1150000}"/>
    <cellStyle name="Normal 2 2 2 5 6" xfId="41776" xr:uid="{00000000-0005-0000-0000-0000D2150000}"/>
    <cellStyle name="Normal 2 2 2 6" xfId="41777" xr:uid="{00000000-0005-0000-0000-0000D3150000}"/>
    <cellStyle name="Normal 2 2 2 6 2" xfId="41778" xr:uid="{00000000-0005-0000-0000-0000D4150000}"/>
    <cellStyle name="Normal 2 2 2 6 2 2" xfId="41779" xr:uid="{00000000-0005-0000-0000-0000D5150000}"/>
    <cellStyle name="Normal 2 2 2 6 2 2 2" xfId="41780" xr:uid="{00000000-0005-0000-0000-0000D6150000}"/>
    <cellStyle name="Normal 2 2 2 6 2 2 2 2" xfId="41781" xr:uid="{00000000-0005-0000-0000-0000D7150000}"/>
    <cellStyle name="Normal 2 2 2 6 2 2 3" xfId="41782" xr:uid="{00000000-0005-0000-0000-0000D8150000}"/>
    <cellStyle name="Normal 2 2 2 6 2 3" xfId="41783" xr:uid="{00000000-0005-0000-0000-0000D9150000}"/>
    <cellStyle name="Normal 2 2 2 6 2 3 2" xfId="41784" xr:uid="{00000000-0005-0000-0000-0000DA150000}"/>
    <cellStyle name="Normal 2 2 2 6 2 3 2 2" xfId="41785" xr:uid="{00000000-0005-0000-0000-0000DB150000}"/>
    <cellStyle name="Normal 2 2 2 6 2 3 3" xfId="41786" xr:uid="{00000000-0005-0000-0000-0000DC150000}"/>
    <cellStyle name="Normal 2 2 2 6 2 4" xfId="41787" xr:uid="{00000000-0005-0000-0000-0000DD150000}"/>
    <cellStyle name="Normal 2 2 2 6 2 4 2" xfId="41788" xr:uid="{00000000-0005-0000-0000-0000DE150000}"/>
    <cellStyle name="Normal 2 2 2 6 2 5" xfId="41789" xr:uid="{00000000-0005-0000-0000-0000DF150000}"/>
    <cellStyle name="Normal 2 2 2 6 3" xfId="41790" xr:uid="{00000000-0005-0000-0000-0000E0150000}"/>
    <cellStyle name="Normal 2 2 2 6 3 2" xfId="41791" xr:uid="{00000000-0005-0000-0000-0000E1150000}"/>
    <cellStyle name="Normal 2 2 2 6 3 2 2" xfId="41792" xr:uid="{00000000-0005-0000-0000-0000E2150000}"/>
    <cellStyle name="Normal 2 2 2 6 3 3" xfId="41793" xr:uid="{00000000-0005-0000-0000-0000E3150000}"/>
    <cellStyle name="Normal 2 2 2 6 4" xfId="41794" xr:uid="{00000000-0005-0000-0000-0000E4150000}"/>
    <cellStyle name="Normal 2 2 2 6 4 2" xfId="41795" xr:uid="{00000000-0005-0000-0000-0000E5150000}"/>
    <cellStyle name="Normal 2 2 2 6 4 2 2" xfId="41796" xr:uid="{00000000-0005-0000-0000-0000E6150000}"/>
    <cellStyle name="Normal 2 2 2 6 4 3" xfId="41797" xr:uid="{00000000-0005-0000-0000-0000E7150000}"/>
    <cellStyle name="Normal 2 2 2 6 5" xfId="41798" xr:uid="{00000000-0005-0000-0000-0000E8150000}"/>
    <cellStyle name="Normal 2 2 2 6 5 2" xfId="41799" xr:uid="{00000000-0005-0000-0000-0000E9150000}"/>
    <cellStyle name="Normal 2 2 2 6 6" xfId="41800" xr:uid="{00000000-0005-0000-0000-0000EA150000}"/>
    <cellStyle name="Normal 2 2 2 7" xfId="41801" xr:uid="{00000000-0005-0000-0000-0000EB150000}"/>
    <cellStyle name="Normal 2 2 2 8" xfId="41802" xr:uid="{00000000-0005-0000-0000-0000EC150000}"/>
    <cellStyle name="Normal 2 2 2 9" xfId="55299" xr:uid="{00000000-0005-0000-0000-0000ED150000}"/>
    <cellStyle name="Normal 2 2 3" xfId="2882" xr:uid="{00000000-0005-0000-0000-0000EE150000}"/>
    <cellStyle name="Normal 2 2 3 2" xfId="9672" xr:uid="{00000000-0005-0000-0000-0000EF150000}"/>
    <cellStyle name="Normal 2 2 3 2 2" xfId="41805" xr:uid="{00000000-0005-0000-0000-0000F0150000}"/>
    <cellStyle name="Normal 2 2 3 2 2 2" xfId="41806" xr:uid="{00000000-0005-0000-0000-0000F1150000}"/>
    <cellStyle name="Normal 2 2 3 2 2 2 2" xfId="41807" xr:uid="{00000000-0005-0000-0000-0000F2150000}"/>
    <cellStyle name="Normal 2 2 3 2 2 2 2 2" xfId="41808" xr:uid="{00000000-0005-0000-0000-0000F3150000}"/>
    <cellStyle name="Normal 2 2 3 2 2 2 3" xfId="41809" xr:uid="{00000000-0005-0000-0000-0000F4150000}"/>
    <cellStyle name="Normal 2 2 3 2 2 3" xfId="41810" xr:uid="{00000000-0005-0000-0000-0000F5150000}"/>
    <cellStyle name="Normal 2 2 3 2 2 3 2" xfId="41811" xr:uid="{00000000-0005-0000-0000-0000F6150000}"/>
    <cellStyle name="Normal 2 2 3 2 2 3 2 2" xfId="41812" xr:uid="{00000000-0005-0000-0000-0000F7150000}"/>
    <cellStyle name="Normal 2 2 3 2 2 3 3" xfId="41813" xr:uid="{00000000-0005-0000-0000-0000F8150000}"/>
    <cellStyle name="Normal 2 2 3 2 2 4" xfId="41814" xr:uid="{00000000-0005-0000-0000-0000F9150000}"/>
    <cellStyle name="Normal 2 2 3 2 2 4 2" xfId="41815" xr:uid="{00000000-0005-0000-0000-0000FA150000}"/>
    <cellStyle name="Normal 2 2 3 2 2 5" xfId="41816" xr:uid="{00000000-0005-0000-0000-0000FB150000}"/>
    <cellStyle name="Normal 2 2 3 2 3" xfId="41817" xr:uid="{00000000-0005-0000-0000-0000FC150000}"/>
    <cellStyle name="Normal 2 2 3 2 3 2" xfId="41818" xr:uid="{00000000-0005-0000-0000-0000FD150000}"/>
    <cellStyle name="Normal 2 2 3 2 3 2 2" xfId="41819" xr:uid="{00000000-0005-0000-0000-0000FE150000}"/>
    <cellStyle name="Normal 2 2 3 2 3 3" xfId="41820" xr:uid="{00000000-0005-0000-0000-0000FF150000}"/>
    <cellStyle name="Normal 2 2 3 2 4" xfId="41821" xr:uid="{00000000-0005-0000-0000-000000160000}"/>
    <cellStyle name="Normal 2 2 3 2 4 2" xfId="41822" xr:uid="{00000000-0005-0000-0000-000001160000}"/>
    <cellStyle name="Normal 2 2 3 2 4 2 2" xfId="41823" xr:uid="{00000000-0005-0000-0000-000002160000}"/>
    <cellStyle name="Normal 2 2 3 2 4 3" xfId="41824" xr:uid="{00000000-0005-0000-0000-000003160000}"/>
    <cellStyle name="Normal 2 2 3 2 5" xfId="41825" xr:uid="{00000000-0005-0000-0000-000004160000}"/>
    <cellStyle name="Normal 2 2 3 2 5 2" xfId="41826" xr:uid="{00000000-0005-0000-0000-000005160000}"/>
    <cellStyle name="Normal 2 2 3 2 6" xfId="41827" xr:uid="{00000000-0005-0000-0000-000006160000}"/>
    <cellStyle name="Normal 2 2 3 2 7" xfId="41804" xr:uid="{00000000-0005-0000-0000-000007160000}"/>
    <cellStyle name="Normal 2 2 3 3" xfId="8601" xr:uid="{00000000-0005-0000-0000-000008160000}"/>
    <cellStyle name="Normal 2 2 3 3 2" xfId="41828" xr:uid="{00000000-0005-0000-0000-000009160000}"/>
    <cellStyle name="Normal 2 2 3 4" xfId="8600" xr:uid="{00000000-0005-0000-0000-00000A160000}"/>
    <cellStyle name="Normal 2 2 3 4 2" xfId="41829" xr:uid="{00000000-0005-0000-0000-00000B160000}"/>
    <cellStyle name="Normal 2 2 3 5" xfId="55300" xr:uid="{00000000-0005-0000-0000-00000C160000}"/>
    <cellStyle name="Normal 2 2 3 6" xfId="41803" xr:uid="{00000000-0005-0000-0000-00000D160000}"/>
    <cellStyle name="Normal 2 2 4" xfId="2883" xr:uid="{00000000-0005-0000-0000-00000E160000}"/>
    <cellStyle name="Normal 2 2 4 2" xfId="2884" xr:uid="{00000000-0005-0000-0000-00000F160000}"/>
    <cellStyle name="Normal 2 2 4 2 2" xfId="8599" xr:uid="{00000000-0005-0000-0000-000010160000}"/>
    <cellStyle name="Normal 2 2 4 2 2 2" xfId="41832" xr:uid="{00000000-0005-0000-0000-000011160000}"/>
    <cellStyle name="Normal 2 2 4 2 3" xfId="41831" xr:uid="{00000000-0005-0000-0000-000012160000}"/>
    <cellStyle name="Normal 2 2 4 3" xfId="2885" xr:uid="{00000000-0005-0000-0000-000013160000}"/>
    <cellStyle name="Normal 2 2 4 3 2" xfId="41834" xr:uid="{00000000-0005-0000-0000-000014160000}"/>
    <cellStyle name="Normal 2 2 4 3 2 2" xfId="41835" xr:uid="{00000000-0005-0000-0000-000015160000}"/>
    <cellStyle name="Normal 2 2 4 3 2 2 2" xfId="41836" xr:uid="{00000000-0005-0000-0000-000016160000}"/>
    <cellStyle name="Normal 2 2 4 3 2 2 2 2" xfId="41837" xr:uid="{00000000-0005-0000-0000-000017160000}"/>
    <cellStyle name="Normal 2 2 4 3 2 2 3" xfId="41838" xr:uid="{00000000-0005-0000-0000-000018160000}"/>
    <cellStyle name="Normal 2 2 4 3 2 3" xfId="41839" xr:uid="{00000000-0005-0000-0000-000019160000}"/>
    <cellStyle name="Normal 2 2 4 3 2 3 2" xfId="41840" xr:uid="{00000000-0005-0000-0000-00001A160000}"/>
    <cellStyle name="Normal 2 2 4 3 2 3 2 2" xfId="41841" xr:uid="{00000000-0005-0000-0000-00001B160000}"/>
    <cellStyle name="Normal 2 2 4 3 2 3 3" xfId="41842" xr:uid="{00000000-0005-0000-0000-00001C160000}"/>
    <cellStyle name="Normal 2 2 4 3 2 4" xfId="41843" xr:uid="{00000000-0005-0000-0000-00001D160000}"/>
    <cellStyle name="Normal 2 2 4 3 2 4 2" xfId="41844" xr:uid="{00000000-0005-0000-0000-00001E160000}"/>
    <cellStyle name="Normal 2 2 4 3 2 5" xfId="41845" xr:uid="{00000000-0005-0000-0000-00001F160000}"/>
    <cellStyle name="Normal 2 2 4 3 3" xfId="41846" xr:uid="{00000000-0005-0000-0000-000020160000}"/>
    <cellStyle name="Normal 2 2 4 3 3 2" xfId="41847" xr:uid="{00000000-0005-0000-0000-000021160000}"/>
    <cellStyle name="Normal 2 2 4 3 3 2 2" xfId="41848" xr:uid="{00000000-0005-0000-0000-000022160000}"/>
    <cellStyle name="Normal 2 2 4 3 3 3" xfId="41849" xr:uid="{00000000-0005-0000-0000-000023160000}"/>
    <cellStyle name="Normal 2 2 4 3 4" xfId="41850" xr:uid="{00000000-0005-0000-0000-000024160000}"/>
    <cellStyle name="Normal 2 2 4 3 4 2" xfId="41851" xr:uid="{00000000-0005-0000-0000-000025160000}"/>
    <cellStyle name="Normal 2 2 4 3 4 2 2" xfId="41852" xr:uid="{00000000-0005-0000-0000-000026160000}"/>
    <cellStyle name="Normal 2 2 4 3 4 3" xfId="41853" xr:uid="{00000000-0005-0000-0000-000027160000}"/>
    <cellStyle name="Normal 2 2 4 3 5" xfId="41854" xr:uid="{00000000-0005-0000-0000-000028160000}"/>
    <cellStyle name="Normal 2 2 4 3 5 2" xfId="41855" xr:uid="{00000000-0005-0000-0000-000029160000}"/>
    <cellStyle name="Normal 2 2 4 3 6" xfId="41856" xr:uid="{00000000-0005-0000-0000-00002A160000}"/>
    <cellStyle name="Normal 2 2 4 3 7" xfId="41833" xr:uid="{00000000-0005-0000-0000-00002B160000}"/>
    <cellStyle name="Normal 2 2 4 4" xfId="2886" xr:uid="{00000000-0005-0000-0000-00002C160000}"/>
    <cellStyle name="Normal 2 2 4 4 2" xfId="41857" xr:uid="{00000000-0005-0000-0000-00002D160000}"/>
    <cellStyle name="Normal 2 2 4 5" xfId="41858" xr:uid="{00000000-0005-0000-0000-00002E160000}"/>
    <cellStyle name="Normal 2 2 4 6" xfId="41859" xr:uid="{00000000-0005-0000-0000-00002F160000}"/>
    <cellStyle name="Normal 2 2 4 7" xfId="55301" xr:uid="{00000000-0005-0000-0000-000030160000}"/>
    <cellStyle name="Normal 2 2 4 8" xfId="41830" xr:uid="{00000000-0005-0000-0000-000031160000}"/>
    <cellStyle name="Normal 2 2 5" xfId="2887" xr:uid="{00000000-0005-0000-0000-000032160000}"/>
    <cellStyle name="Normal 2 2 5 2" xfId="2888" xr:uid="{00000000-0005-0000-0000-000033160000}"/>
    <cellStyle name="Normal 2 2 5 2 2" xfId="41862" xr:uid="{00000000-0005-0000-0000-000034160000}"/>
    <cellStyle name="Normal 2 2 5 2 2 2" xfId="41863" xr:uid="{00000000-0005-0000-0000-000035160000}"/>
    <cellStyle name="Normal 2 2 5 2 2 2 2" xfId="41864" xr:uid="{00000000-0005-0000-0000-000036160000}"/>
    <cellStyle name="Normal 2 2 5 2 2 2 2 2" xfId="41865" xr:uid="{00000000-0005-0000-0000-000037160000}"/>
    <cellStyle name="Normal 2 2 5 2 2 2 3" xfId="41866" xr:uid="{00000000-0005-0000-0000-000038160000}"/>
    <cellStyle name="Normal 2 2 5 2 2 3" xfId="41867" xr:uid="{00000000-0005-0000-0000-000039160000}"/>
    <cellStyle name="Normal 2 2 5 2 2 3 2" xfId="41868" xr:uid="{00000000-0005-0000-0000-00003A160000}"/>
    <cellStyle name="Normal 2 2 5 2 2 3 2 2" xfId="41869" xr:uid="{00000000-0005-0000-0000-00003B160000}"/>
    <cellStyle name="Normal 2 2 5 2 2 3 3" xfId="41870" xr:uid="{00000000-0005-0000-0000-00003C160000}"/>
    <cellStyle name="Normal 2 2 5 2 2 4" xfId="41871" xr:uid="{00000000-0005-0000-0000-00003D160000}"/>
    <cellStyle name="Normal 2 2 5 2 2 4 2" xfId="41872" xr:uid="{00000000-0005-0000-0000-00003E160000}"/>
    <cellStyle name="Normal 2 2 5 2 2 5" xfId="41873" xr:uid="{00000000-0005-0000-0000-00003F160000}"/>
    <cellStyle name="Normal 2 2 5 2 3" xfId="41874" xr:uid="{00000000-0005-0000-0000-000040160000}"/>
    <cellStyle name="Normal 2 2 5 2 3 2" xfId="41875" xr:uid="{00000000-0005-0000-0000-000041160000}"/>
    <cellStyle name="Normal 2 2 5 2 3 2 2" xfId="41876" xr:uid="{00000000-0005-0000-0000-000042160000}"/>
    <cellStyle name="Normal 2 2 5 2 3 3" xfId="41877" xr:uid="{00000000-0005-0000-0000-000043160000}"/>
    <cellStyle name="Normal 2 2 5 2 4" xfId="41878" xr:uid="{00000000-0005-0000-0000-000044160000}"/>
    <cellStyle name="Normal 2 2 5 2 4 2" xfId="41879" xr:uid="{00000000-0005-0000-0000-000045160000}"/>
    <cellStyle name="Normal 2 2 5 2 4 2 2" xfId="41880" xr:uid="{00000000-0005-0000-0000-000046160000}"/>
    <cellStyle name="Normal 2 2 5 2 4 3" xfId="41881" xr:uid="{00000000-0005-0000-0000-000047160000}"/>
    <cellStyle name="Normal 2 2 5 2 5" xfId="41882" xr:uid="{00000000-0005-0000-0000-000048160000}"/>
    <cellStyle name="Normal 2 2 5 2 5 2" xfId="41883" xr:uid="{00000000-0005-0000-0000-000049160000}"/>
    <cellStyle name="Normal 2 2 5 2 6" xfId="41884" xr:uid="{00000000-0005-0000-0000-00004A160000}"/>
    <cellStyle name="Normal 2 2 5 2 7" xfId="41861" xr:uid="{00000000-0005-0000-0000-00004B160000}"/>
    <cellStyle name="Normal 2 2 5 3" xfId="2889" xr:uid="{00000000-0005-0000-0000-00004C160000}"/>
    <cellStyle name="Normal 2 2 5 3 2" xfId="41886" xr:uid="{00000000-0005-0000-0000-00004D160000}"/>
    <cellStyle name="Normal 2 2 5 3 2 2" xfId="41887" xr:uid="{00000000-0005-0000-0000-00004E160000}"/>
    <cellStyle name="Normal 2 2 5 3 2 2 2" xfId="41888" xr:uid="{00000000-0005-0000-0000-00004F160000}"/>
    <cellStyle name="Normal 2 2 5 3 2 2 2 2" xfId="41889" xr:uid="{00000000-0005-0000-0000-000050160000}"/>
    <cellStyle name="Normal 2 2 5 3 2 2 3" xfId="41890" xr:uid="{00000000-0005-0000-0000-000051160000}"/>
    <cellStyle name="Normal 2 2 5 3 2 3" xfId="41891" xr:uid="{00000000-0005-0000-0000-000052160000}"/>
    <cellStyle name="Normal 2 2 5 3 2 3 2" xfId="41892" xr:uid="{00000000-0005-0000-0000-000053160000}"/>
    <cellStyle name="Normal 2 2 5 3 2 3 2 2" xfId="41893" xr:uid="{00000000-0005-0000-0000-000054160000}"/>
    <cellStyle name="Normal 2 2 5 3 2 3 3" xfId="41894" xr:uid="{00000000-0005-0000-0000-000055160000}"/>
    <cellStyle name="Normal 2 2 5 3 2 4" xfId="41895" xr:uid="{00000000-0005-0000-0000-000056160000}"/>
    <cellStyle name="Normal 2 2 5 3 2 4 2" xfId="41896" xr:uid="{00000000-0005-0000-0000-000057160000}"/>
    <cellStyle name="Normal 2 2 5 3 2 5" xfId="41897" xr:uid="{00000000-0005-0000-0000-000058160000}"/>
    <cellStyle name="Normal 2 2 5 3 3" xfId="41898" xr:uid="{00000000-0005-0000-0000-000059160000}"/>
    <cellStyle name="Normal 2 2 5 3 3 2" xfId="41899" xr:uid="{00000000-0005-0000-0000-00005A160000}"/>
    <cellStyle name="Normal 2 2 5 3 3 2 2" xfId="41900" xr:uid="{00000000-0005-0000-0000-00005B160000}"/>
    <cellStyle name="Normal 2 2 5 3 3 3" xfId="41901" xr:uid="{00000000-0005-0000-0000-00005C160000}"/>
    <cellStyle name="Normal 2 2 5 3 4" xfId="41902" xr:uid="{00000000-0005-0000-0000-00005D160000}"/>
    <cellStyle name="Normal 2 2 5 3 4 2" xfId="41903" xr:uid="{00000000-0005-0000-0000-00005E160000}"/>
    <cellStyle name="Normal 2 2 5 3 4 2 2" xfId="41904" xr:uid="{00000000-0005-0000-0000-00005F160000}"/>
    <cellStyle name="Normal 2 2 5 3 4 3" xfId="41905" xr:uid="{00000000-0005-0000-0000-000060160000}"/>
    <cellStyle name="Normal 2 2 5 3 5" xfId="41906" xr:uid="{00000000-0005-0000-0000-000061160000}"/>
    <cellStyle name="Normal 2 2 5 3 5 2" xfId="41907" xr:uid="{00000000-0005-0000-0000-000062160000}"/>
    <cellStyle name="Normal 2 2 5 3 6" xfId="41908" xr:uid="{00000000-0005-0000-0000-000063160000}"/>
    <cellStyle name="Normal 2 2 5 3 7" xfId="41885" xr:uid="{00000000-0005-0000-0000-000064160000}"/>
    <cellStyle name="Normal 2 2 5 4" xfId="41909" xr:uid="{00000000-0005-0000-0000-000065160000}"/>
    <cellStyle name="Normal 2 2 5 5" xfId="41910" xr:uid="{00000000-0005-0000-0000-000066160000}"/>
    <cellStyle name="Normal 2 2 5 6" xfId="41911" xr:uid="{00000000-0005-0000-0000-000067160000}"/>
    <cellStyle name="Normal 2 2 5 7" xfId="55302" xr:uid="{00000000-0005-0000-0000-000068160000}"/>
    <cellStyle name="Normal 2 2 5 8" xfId="41860" xr:uid="{00000000-0005-0000-0000-000069160000}"/>
    <cellStyle name="Normal 2 2 6" xfId="2890" xr:uid="{00000000-0005-0000-0000-00006A160000}"/>
    <cellStyle name="Normal 2 2 6 2" xfId="2891" xr:uid="{00000000-0005-0000-0000-00006B160000}"/>
    <cellStyle name="Normal 2 2 6 2 2" xfId="41914" xr:uid="{00000000-0005-0000-0000-00006C160000}"/>
    <cellStyle name="Normal 2 2 6 2 2 2" xfId="41915" xr:uid="{00000000-0005-0000-0000-00006D160000}"/>
    <cellStyle name="Normal 2 2 6 2 2 2 2" xfId="41916" xr:uid="{00000000-0005-0000-0000-00006E160000}"/>
    <cellStyle name="Normal 2 2 6 2 2 2 2 2" xfId="41917" xr:uid="{00000000-0005-0000-0000-00006F160000}"/>
    <cellStyle name="Normal 2 2 6 2 2 2 3" xfId="41918" xr:uid="{00000000-0005-0000-0000-000070160000}"/>
    <cellStyle name="Normal 2 2 6 2 2 3" xfId="41919" xr:uid="{00000000-0005-0000-0000-000071160000}"/>
    <cellStyle name="Normal 2 2 6 2 2 3 2" xfId="41920" xr:uid="{00000000-0005-0000-0000-000072160000}"/>
    <cellStyle name="Normal 2 2 6 2 2 3 2 2" xfId="41921" xr:uid="{00000000-0005-0000-0000-000073160000}"/>
    <cellStyle name="Normal 2 2 6 2 2 3 3" xfId="41922" xr:uid="{00000000-0005-0000-0000-000074160000}"/>
    <cellStyle name="Normal 2 2 6 2 2 4" xfId="41923" xr:uid="{00000000-0005-0000-0000-000075160000}"/>
    <cellStyle name="Normal 2 2 6 2 2 4 2" xfId="41924" xr:uid="{00000000-0005-0000-0000-000076160000}"/>
    <cellStyle name="Normal 2 2 6 2 2 5" xfId="41925" xr:uid="{00000000-0005-0000-0000-000077160000}"/>
    <cellStyle name="Normal 2 2 6 2 3" xfId="41926" xr:uid="{00000000-0005-0000-0000-000078160000}"/>
    <cellStyle name="Normal 2 2 6 2 3 2" xfId="41927" xr:uid="{00000000-0005-0000-0000-000079160000}"/>
    <cellStyle name="Normal 2 2 6 2 3 2 2" xfId="41928" xr:uid="{00000000-0005-0000-0000-00007A160000}"/>
    <cellStyle name="Normal 2 2 6 2 3 3" xfId="41929" xr:uid="{00000000-0005-0000-0000-00007B160000}"/>
    <cellStyle name="Normal 2 2 6 2 4" xfId="41930" xr:uid="{00000000-0005-0000-0000-00007C160000}"/>
    <cellStyle name="Normal 2 2 6 2 4 2" xfId="41931" xr:uid="{00000000-0005-0000-0000-00007D160000}"/>
    <cellStyle name="Normal 2 2 6 2 4 2 2" xfId="41932" xr:uid="{00000000-0005-0000-0000-00007E160000}"/>
    <cellStyle name="Normal 2 2 6 2 4 3" xfId="41933" xr:uid="{00000000-0005-0000-0000-00007F160000}"/>
    <cellStyle name="Normal 2 2 6 2 5" xfId="41934" xr:uid="{00000000-0005-0000-0000-000080160000}"/>
    <cellStyle name="Normal 2 2 6 2 5 2" xfId="41935" xr:uid="{00000000-0005-0000-0000-000081160000}"/>
    <cellStyle name="Normal 2 2 6 2 6" xfId="41936" xr:uid="{00000000-0005-0000-0000-000082160000}"/>
    <cellStyle name="Normal 2 2 6 2 7" xfId="41913" xr:uid="{00000000-0005-0000-0000-000083160000}"/>
    <cellStyle name="Normal 2 2 6 3" xfId="2892" xr:uid="{00000000-0005-0000-0000-000084160000}"/>
    <cellStyle name="Normal 2 2 6 3 2" xfId="41937" xr:uid="{00000000-0005-0000-0000-000085160000}"/>
    <cellStyle name="Normal 2 2 6 4" xfId="41938" xr:uid="{00000000-0005-0000-0000-000086160000}"/>
    <cellStyle name="Normal 2 2 6 5" xfId="41939" xr:uid="{00000000-0005-0000-0000-000087160000}"/>
    <cellStyle name="Normal 2 2 6 6" xfId="55303" xr:uid="{00000000-0005-0000-0000-000088160000}"/>
    <cellStyle name="Normal 2 2 6 7" xfId="41912" xr:uid="{00000000-0005-0000-0000-000089160000}"/>
    <cellStyle name="Normal 2 2 7" xfId="2893" xr:uid="{00000000-0005-0000-0000-00008A160000}"/>
    <cellStyle name="Normal 2 2 7 2" xfId="2894" xr:uid="{00000000-0005-0000-0000-00008B160000}"/>
    <cellStyle name="Normal 2 2 7 2 2" xfId="7706" xr:uid="{00000000-0005-0000-0000-00008C160000}"/>
    <cellStyle name="Normal 2 2 7 2 2 2" xfId="41943" xr:uid="{00000000-0005-0000-0000-00008D160000}"/>
    <cellStyle name="Normal 2 2 7 2 2 2 2" xfId="41944" xr:uid="{00000000-0005-0000-0000-00008E160000}"/>
    <cellStyle name="Normal 2 2 7 2 2 2 2 2" xfId="41945" xr:uid="{00000000-0005-0000-0000-00008F160000}"/>
    <cellStyle name="Normal 2 2 7 2 2 2 3" xfId="41946" xr:uid="{00000000-0005-0000-0000-000090160000}"/>
    <cellStyle name="Normal 2 2 7 2 2 3" xfId="41947" xr:uid="{00000000-0005-0000-0000-000091160000}"/>
    <cellStyle name="Normal 2 2 7 2 2 3 2" xfId="41948" xr:uid="{00000000-0005-0000-0000-000092160000}"/>
    <cellStyle name="Normal 2 2 7 2 2 3 2 2" xfId="41949" xr:uid="{00000000-0005-0000-0000-000093160000}"/>
    <cellStyle name="Normal 2 2 7 2 2 3 3" xfId="41950" xr:uid="{00000000-0005-0000-0000-000094160000}"/>
    <cellStyle name="Normal 2 2 7 2 2 4" xfId="41951" xr:uid="{00000000-0005-0000-0000-000095160000}"/>
    <cellStyle name="Normal 2 2 7 2 2 4 2" xfId="41952" xr:uid="{00000000-0005-0000-0000-000096160000}"/>
    <cellStyle name="Normal 2 2 7 2 2 5" xfId="41953" xr:uid="{00000000-0005-0000-0000-000097160000}"/>
    <cellStyle name="Normal 2 2 7 2 2 6" xfId="41942" xr:uid="{00000000-0005-0000-0000-000098160000}"/>
    <cellStyle name="Normal 2 2 7 2 3" xfId="41954" xr:uid="{00000000-0005-0000-0000-000099160000}"/>
    <cellStyle name="Normal 2 2 7 2 3 2" xfId="41955" xr:uid="{00000000-0005-0000-0000-00009A160000}"/>
    <cellStyle name="Normal 2 2 7 2 3 2 2" xfId="41956" xr:uid="{00000000-0005-0000-0000-00009B160000}"/>
    <cellStyle name="Normal 2 2 7 2 3 3" xfId="41957" xr:uid="{00000000-0005-0000-0000-00009C160000}"/>
    <cellStyle name="Normal 2 2 7 2 4" xfId="41958" xr:uid="{00000000-0005-0000-0000-00009D160000}"/>
    <cellStyle name="Normal 2 2 7 2 4 2" xfId="41959" xr:uid="{00000000-0005-0000-0000-00009E160000}"/>
    <cellStyle name="Normal 2 2 7 2 4 2 2" xfId="41960" xr:uid="{00000000-0005-0000-0000-00009F160000}"/>
    <cellStyle name="Normal 2 2 7 2 4 3" xfId="41961" xr:uid="{00000000-0005-0000-0000-0000A0160000}"/>
    <cellStyle name="Normal 2 2 7 2 5" xfId="41962" xr:uid="{00000000-0005-0000-0000-0000A1160000}"/>
    <cellStyle name="Normal 2 2 7 2 5 2" xfId="41963" xr:uid="{00000000-0005-0000-0000-0000A2160000}"/>
    <cellStyle name="Normal 2 2 7 2 6" xfId="41964" xr:uid="{00000000-0005-0000-0000-0000A3160000}"/>
    <cellStyle name="Normal 2 2 7 2 7" xfId="41941" xr:uid="{00000000-0005-0000-0000-0000A4160000}"/>
    <cellStyle name="Normal 2 2 7 3" xfId="2895" xr:uid="{00000000-0005-0000-0000-0000A5160000}"/>
    <cellStyle name="Normal 2 2 7 3 2" xfId="41966" xr:uid="{00000000-0005-0000-0000-0000A6160000}"/>
    <cellStyle name="Normal 2 2 7 3 2 2" xfId="41967" xr:uid="{00000000-0005-0000-0000-0000A7160000}"/>
    <cellStyle name="Normal 2 2 7 3 2 2 2" xfId="41968" xr:uid="{00000000-0005-0000-0000-0000A8160000}"/>
    <cellStyle name="Normal 2 2 7 3 2 3" xfId="41969" xr:uid="{00000000-0005-0000-0000-0000A9160000}"/>
    <cellStyle name="Normal 2 2 7 3 3" xfId="41970" xr:uid="{00000000-0005-0000-0000-0000AA160000}"/>
    <cellStyle name="Normal 2 2 7 3 3 2" xfId="41971" xr:uid="{00000000-0005-0000-0000-0000AB160000}"/>
    <cellStyle name="Normal 2 2 7 3 3 2 2" xfId="41972" xr:uid="{00000000-0005-0000-0000-0000AC160000}"/>
    <cellStyle name="Normal 2 2 7 3 3 3" xfId="41973" xr:uid="{00000000-0005-0000-0000-0000AD160000}"/>
    <cellStyle name="Normal 2 2 7 3 4" xfId="41974" xr:uid="{00000000-0005-0000-0000-0000AE160000}"/>
    <cellStyle name="Normal 2 2 7 3 4 2" xfId="41975" xr:uid="{00000000-0005-0000-0000-0000AF160000}"/>
    <cellStyle name="Normal 2 2 7 3 5" xfId="41976" xr:uid="{00000000-0005-0000-0000-0000B0160000}"/>
    <cellStyle name="Normal 2 2 7 3 6" xfId="41965" xr:uid="{00000000-0005-0000-0000-0000B1160000}"/>
    <cellStyle name="Normal 2 2 7 4" xfId="7705" xr:uid="{00000000-0005-0000-0000-0000B2160000}"/>
    <cellStyle name="Normal 2 2 7 4 2" xfId="41978" xr:uid="{00000000-0005-0000-0000-0000B3160000}"/>
    <cellStyle name="Normal 2 2 7 4 2 2" xfId="41979" xr:uid="{00000000-0005-0000-0000-0000B4160000}"/>
    <cellStyle name="Normal 2 2 7 4 2 2 2" xfId="41980" xr:uid="{00000000-0005-0000-0000-0000B5160000}"/>
    <cellStyle name="Normal 2 2 7 4 2 3" xfId="41981" xr:uid="{00000000-0005-0000-0000-0000B6160000}"/>
    <cellStyle name="Normal 2 2 7 4 3" xfId="41982" xr:uid="{00000000-0005-0000-0000-0000B7160000}"/>
    <cellStyle name="Normal 2 2 7 4 3 2" xfId="41983" xr:uid="{00000000-0005-0000-0000-0000B8160000}"/>
    <cellStyle name="Normal 2 2 7 4 4" xfId="41984" xr:uid="{00000000-0005-0000-0000-0000B9160000}"/>
    <cellStyle name="Normal 2 2 7 4 5" xfId="41977" xr:uid="{00000000-0005-0000-0000-0000BA160000}"/>
    <cellStyle name="Normal 2 2 7 5" xfId="41985" xr:uid="{00000000-0005-0000-0000-0000BB160000}"/>
    <cellStyle name="Normal 2 2 7 6" xfId="41986" xr:uid="{00000000-0005-0000-0000-0000BC160000}"/>
    <cellStyle name="Normal 2 2 7 6 2" xfId="41987" xr:uid="{00000000-0005-0000-0000-0000BD160000}"/>
    <cellStyle name="Normal 2 2 7 7" xfId="41988" xr:uid="{00000000-0005-0000-0000-0000BE160000}"/>
    <cellStyle name="Normal 2 2 7 8" xfId="55304" xr:uid="{00000000-0005-0000-0000-0000BF160000}"/>
    <cellStyle name="Normal 2 2 7 9" xfId="41940" xr:uid="{00000000-0005-0000-0000-0000C0160000}"/>
    <cellStyle name="Normal 2 2 8" xfId="2896" xr:uid="{00000000-0005-0000-0000-0000C1160000}"/>
    <cellStyle name="Normal 2 2 8 2" xfId="41990" xr:uid="{00000000-0005-0000-0000-0000C2160000}"/>
    <cellStyle name="Normal 2 2 8 2 2" xfId="41991" xr:uid="{00000000-0005-0000-0000-0000C3160000}"/>
    <cellStyle name="Normal 2 2 8 2 2 2" xfId="41992" xr:uid="{00000000-0005-0000-0000-0000C4160000}"/>
    <cellStyle name="Normal 2 2 8 2 2 2 2" xfId="41993" xr:uid="{00000000-0005-0000-0000-0000C5160000}"/>
    <cellStyle name="Normal 2 2 8 2 2 2 2 2" xfId="41994" xr:uid="{00000000-0005-0000-0000-0000C6160000}"/>
    <cellStyle name="Normal 2 2 8 2 2 2 3" xfId="41995" xr:uid="{00000000-0005-0000-0000-0000C7160000}"/>
    <cellStyle name="Normal 2 2 8 2 2 3" xfId="41996" xr:uid="{00000000-0005-0000-0000-0000C8160000}"/>
    <cellStyle name="Normal 2 2 8 2 2 3 2" xfId="41997" xr:uid="{00000000-0005-0000-0000-0000C9160000}"/>
    <cellStyle name="Normal 2 2 8 2 2 3 2 2" xfId="41998" xr:uid="{00000000-0005-0000-0000-0000CA160000}"/>
    <cellStyle name="Normal 2 2 8 2 2 3 3" xfId="41999" xr:uid="{00000000-0005-0000-0000-0000CB160000}"/>
    <cellStyle name="Normal 2 2 8 2 2 4" xfId="42000" xr:uid="{00000000-0005-0000-0000-0000CC160000}"/>
    <cellStyle name="Normal 2 2 8 2 2 4 2" xfId="42001" xr:uid="{00000000-0005-0000-0000-0000CD160000}"/>
    <cellStyle name="Normal 2 2 8 2 2 5" xfId="42002" xr:uid="{00000000-0005-0000-0000-0000CE160000}"/>
    <cellStyle name="Normal 2 2 8 2 3" xfId="42003" xr:uid="{00000000-0005-0000-0000-0000CF160000}"/>
    <cellStyle name="Normal 2 2 8 2 3 2" xfId="42004" xr:uid="{00000000-0005-0000-0000-0000D0160000}"/>
    <cellStyle name="Normal 2 2 8 2 3 2 2" xfId="42005" xr:uid="{00000000-0005-0000-0000-0000D1160000}"/>
    <cellStyle name="Normal 2 2 8 2 3 3" xfId="42006" xr:uid="{00000000-0005-0000-0000-0000D2160000}"/>
    <cellStyle name="Normal 2 2 8 2 4" xfId="42007" xr:uid="{00000000-0005-0000-0000-0000D3160000}"/>
    <cellStyle name="Normal 2 2 8 2 4 2" xfId="42008" xr:uid="{00000000-0005-0000-0000-0000D4160000}"/>
    <cellStyle name="Normal 2 2 8 2 4 2 2" xfId="42009" xr:uid="{00000000-0005-0000-0000-0000D5160000}"/>
    <cellStyle name="Normal 2 2 8 2 4 3" xfId="42010" xr:uid="{00000000-0005-0000-0000-0000D6160000}"/>
    <cellStyle name="Normal 2 2 8 2 5" xfId="42011" xr:uid="{00000000-0005-0000-0000-0000D7160000}"/>
    <cellStyle name="Normal 2 2 8 2 5 2" xfId="42012" xr:uid="{00000000-0005-0000-0000-0000D8160000}"/>
    <cellStyle name="Normal 2 2 8 2 6" xfId="42013" xr:uid="{00000000-0005-0000-0000-0000D9160000}"/>
    <cellStyle name="Normal 2 2 8 3" xfId="42014" xr:uid="{00000000-0005-0000-0000-0000DA160000}"/>
    <cellStyle name="Normal 2 2 8 4" xfId="42015" xr:uid="{00000000-0005-0000-0000-0000DB160000}"/>
    <cellStyle name="Normal 2 2 8 5" xfId="55305" xr:uid="{00000000-0005-0000-0000-0000DC160000}"/>
    <cellStyle name="Normal 2 2 8 6" xfId="41989" xr:uid="{00000000-0005-0000-0000-0000DD160000}"/>
    <cellStyle name="Normal 2 2 9" xfId="2897" xr:uid="{00000000-0005-0000-0000-0000DE160000}"/>
    <cellStyle name="Normal 2 2 9 2" xfId="42017" xr:uid="{00000000-0005-0000-0000-0000DF160000}"/>
    <cellStyle name="Normal 2 2 9 2 2" xfId="42018" xr:uid="{00000000-0005-0000-0000-0000E0160000}"/>
    <cellStyle name="Normal 2 2 9 2 2 2" xfId="42019" xr:uid="{00000000-0005-0000-0000-0000E1160000}"/>
    <cellStyle name="Normal 2 2 9 2 2 2 2" xfId="42020" xr:uid="{00000000-0005-0000-0000-0000E2160000}"/>
    <cellStyle name="Normal 2 2 9 2 2 3" xfId="42021" xr:uid="{00000000-0005-0000-0000-0000E3160000}"/>
    <cellStyle name="Normal 2 2 9 2 3" xfId="42022" xr:uid="{00000000-0005-0000-0000-0000E4160000}"/>
    <cellStyle name="Normal 2 2 9 2 3 2" xfId="42023" xr:uid="{00000000-0005-0000-0000-0000E5160000}"/>
    <cellStyle name="Normal 2 2 9 2 3 2 2" xfId="42024" xr:uid="{00000000-0005-0000-0000-0000E6160000}"/>
    <cellStyle name="Normal 2 2 9 2 3 3" xfId="42025" xr:uid="{00000000-0005-0000-0000-0000E7160000}"/>
    <cellStyle name="Normal 2 2 9 2 4" xfId="42026" xr:uid="{00000000-0005-0000-0000-0000E8160000}"/>
    <cellStyle name="Normal 2 2 9 2 4 2" xfId="42027" xr:uid="{00000000-0005-0000-0000-0000E9160000}"/>
    <cellStyle name="Normal 2 2 9 2 5" xfId="42028" xr:uid="{00000000-0005-0000-0000-0000EA160000}"/>
    <cellStyle name="Normal 2 2 9 3" xfId="42029" xr:uid="{00000000-0005-0000-0000-0000EB160000}"/>
    <cellStyle name="Normal 2 2 9 3 2" xfId="42030" xr:uid="{00000000-0005-0000-0000-0000EC160000}"/>
    <cellStyle name="Normal 2 2 9 3 2 2" xfId="42031" xr:uid="{00000000-0005-0000-0000-0000ED160000}"/>
    <cellStyle name="Normal 2 2 9 3 2 2 2" xfId="42032" xr:uid="{00000000-0005-0000-0000-0000EE160000}"/>
    <cellStyle name="Normal 2 2 9 3 2 3" xfId="42033" xr:uid="{00000000-0005-0000-0000-0000EF160000}"/>
    <cellStyle name="Normal 2 2 9 3 3" xfId="42034" xr:uid="{00000000-0005-0000-0000-0000F0160000}"/>
    <cellStyle name="Normal 2 2 9 3 3 2" xfId="42035" xr:uid="{00000000-0005-0000-0000-0000F1160000}"/>
    <cellStyle name="Normal 2 2 9 3 4" xfId="42036" xr:uid="{00000000-0005-0000-0000-0000F2160000}"/>
    <cellStyle name="Normal 2 2 9 4" xfId="42037" xr:uid="{00000000-0005-0000-0000-0000F3160000}"/>
    <cellStyle name="Normal 2 2 9 5" xfId="42038" xr:uid="{00000000-0005-0000-0000-0000F4160000}"/>
    <cellStyle name="Normal 2 2 9 5 2" xfId="42039" xr:uid="{00000000-0005-0000-0000-0000F5160000}"/>
    <cellStyle name="Normal 2 2 9 6" xfId="42040" xr:uid="{00000000-0005-0000-0000-0000F6160000}"/>
    <cellStyle name="Normal 2 2 9 7" xfId="55306" xr:uid="{00000000-0005-0000-0000-0000F7160000}"/>
    <cellStyle name="Normal 2 2 9 8" xfId="42016" xr:uid="{00000000-0005-0000-0000-0000F8160000}"/>
    <cellStyle name="Normal 2 2_ELC" xfId="2898" xr:uid="{00000000-0005-0000-0000-0000F9160000}"/>
    <cellStyle name="Normal 2 20" xfId="2899" xr:uid="{00000000-0005-0000-0000-0000FA160000}"/>
    <cellStyle name="Normal 2 20 2" xfId="42041" xr:uid="{00000000-0005-0000-0000-0000FB160000}"/>
    <cellStyle name="Normal 2 21" xfId="2900" xr:uid="{00000000-0005-0000-0000-0000FC160000}"/>
    <cellStyle name="Normal 2 21 2" xfId="42042" xr:uid="{00000000-0005-0000-0000-0000FD160000}"/>
    <cellStyle name="Normal 2 22" xfId="2901" xr:uid="{00000000-0005-0000-0000-0000FE160000}"/>
    <cellStyle name="Normal 2 22 2" xfId="42043" xr:uid="{00000000-0005-0000-0000-0000FF160000}"/>
    <cellStyle name="Normal 2 23" xfId="2902" xr:uid="{00000000-0005-0000-0000-000000170000}"/>
    <cellStyle name="Normal 2 23 2" xfId="42044" xr:uid="{00000000-0005-0000-0000-000001170000}"/>
    <cellStyle name="Normal 2 24" xfId="2903" xr:uid="{00000000-0005-0000-0000-000002170000}"/>
    <cellStyle name="Normal 2 24 2" xfId="42045" xr:uid="{00000000-0005-0000-0000-000003170000}"/>
    <cellStyle name="Normal 2 25" xfId="2904" xr:uid="{00000000-0005-0000-0000-000004170000}"/>
    <cellStyle name="Normal 2 25 2" xfId="42046" xr:uid="{00000000-0005-0000-0000-000005170000}"/>
    <cellStyle name="Normal 2 26" xfId="2905" xr:uid="{00000000-0005-0000-0000-000006170000}"/>
    <cellStyle name="Normal 2 26 2" xfId="42047" xr:uid="{00000000-0005-0000-0000-000007170000}"/>
    <cellStyle name="Normal 2 27" xfId="2906" xr:uid="{00000000-0005-0000-0000-000008170000}"/>
    <cellStyle name="Normal 2 27 2" xfId="42048" xr:uid="{00000000-0005-0000-0000-000009170000}"/>
    <cellStyle name="Normal 2 28" xfId="2907" xr:uid="{00000000-0005-0000-0000-00000A170000}"/>
    <cellStyle name="Normal 2 28 2" xfId="42049" xr:uid="{00000000-0005-0000-0000-00000B170000}"/>
    <cellStyle name="Normal 2 29" xfId="2908" xr:uid="{00000000-0005-0000-0000-00000C170000}"/>
    <cellStyle name="Normal 2 29 2" xfId="42050" xr:uid="{00000000-0005-0000-0000-00000D170000}"/>
    <cellStyle name="Normal 2 3" xfId="2909" xr:uid="{00000000-0005-0000-0000-00000E170000}"/>
    <cellStyle name="Normal 2 3 10" xfId="2910" xr:uid="{00000000-0005-0000-0000-00000F170000}"/>
    <cellStyle name="Normal 2 3 10 2" xfId="42053" xr:uid="{00000000-0005-0000-0000-000010170000}"/>
    <cellStyle name="Normal 2 3 10 2 2" xfId="42054" xr:uid="{00000000-0005-0000-0000-000011170000}"/>
    <cellStyle name="Normal 2 3 10 2 2 2" xfId="42055" xr:uid="{00000000-0005-0000-0000-000012170000}"/>
    <cellStyle name="Normal 2 3 10 2 2 2 2" xfId="42056" xr:uid="{00000000-0005-0000-0000-000013170000}"/>
    <cellStyle name="Normal 2 3 10 2 2 3" xfId="42057" xr:uid="{00000000-0005-0000-0000-000014170000}"/>
    <cellStyle name="Normal 2 3 10 2 3" xfId="42058" xr:uid="{00000000-0005-0000-0000-000015170000}"/>
    <cellStyle name="Normal 2 3 10 2 3 2" xfId="42059" xr:uid="{00000000-0005-0000-0000-000016170000}"/>
    <cellStyle name="Normal 2 3 10 2 3 2 2" xfId="42060" xr:uid="{00000000-0005-0000-0000-000017170000}"/>
    <cellStyle name="Normal 2 3 10 2 3 3" xfId="42061" xr:uid="{00000000-0005-0000-0000-000018170000}"/>
    <cellStyle name="Normal 2 3 10 2 4" xfId="42062" xr:uid="{00000000-0005-0000-0000-000019170000}"/>
    <cellStyle name="Normal 2 3 10 2 4 2" xfId="42063" xr:uid="{00000000-0005-0000-0000-00001A170000}"/>
    <cellStyle name="Normal 2 3 10 2 5" xfId="42064" xr:uid="{00000000-0005-0000-0000-00001B170000}"/>
    <cellStyle name="Normal 2 3 10 3" xfId="42065" xr:uid="{00000000-0005-0000-0000-00001C170000}"/>
    <cellStyle name="Normal 2 3 10 3 2" xfId="42066" xr:uid="{00000000-0005-0000-0000-00001D170000}"/>
    <cellStyle name="Normal 2 3 10 3 2 2" xfId="42067" xr:uid="{00000000-0005-0000-0000-00001E170000}"/>
    <cellStyle name="Normal 2 3 10 3 2 2 2" xfId="42068" xr:uid="{00000000-0005-0000-0000-00001F170000}"/>
    <cellStyle name="Normal 2 3 10 3 2 3" xfId="42069" xr:uid="{00000000-0005-0000-0000-000020170000}"/>
    <cellStyle name="Normal 2 3 10 3 3" xfId="42070" xr:uid="{00000000-0005-0000-0000-000021170000}"/>
    <cellStyle name="Normal 2 3 10 3 3 2" xfId="42071" xr:uid="{00000000-0005-0000-0000-000022170000}"/>
    <cellStyle name="Normal 2 3 10 3 4" xfId="42072" xr:uid="{00000000-0005-0000-0000-000023170000}"/>
    <cellStyle name="Normal 2 3 10 4" xfId="42073" xr:uid="{00000000-0005-0000-0000-000024170000}"/>
    <cellStyle name="Normal 2 3 10 5" xfId="42074" xr:uid="{00000000-0005-0000-0000-000025170000}"/>
    <cellStyle name="Normal 2 3 10 5 2" xfId="42075" xr:uid="{00000000-0005-0000-0000-000026170000}"/>
    <cellStyle name="Normal 2 3 10 6" xfId="42076" xr:uid="{00000000-0005-0000-0000-000027170000}"/>
    <cellStyle name="Normal 2 3 10 7" xfId="55308" xr:uid="{00000000-0005-0000-0000-000028170000}"/>
    <cellStyle name="Normal 2 3 10 8" xfId="42052" xr:uid="{00000000-0005-0000-0000-000029170000}"/>
    <cellStyle name="Normal 2 3 11" xfId="2911" xr:uid="{00000000-0005-0000-0000-00002A170000}"/>
    <cellStyle name="Normal 2 3 11 2" xfId="42078" xr:uid="{00000000-0005-0000-0000-00002B170000}"/>
    <cellStyle name="Normal 2 3 11 2 2" xfId="42079" xr:uid="{00000000-0005-0000-0000-00002C170000}"/>
    <cellStyle name="Normal 2 3 11 2 2 2" xfId="42080" xr:uid="{00000000-0005-0000-0000-00002D170000}"/>
    <cellStyle name="Normal 2 3 11 2 2 2 2" xfId="42081" xr:uid="{00000000-0005-0000-0000-00002E170000}"/>
    <cellStyle name="Normal 2 3 11 2 2 3" xfId="42082" xr:uid="{00000000-0005-0000-0000-00002F170000}"/>
    <cellStyle name="Normal 2 3 11 2 3" xfId="42083" xr:uid="{00000000-0005-0000-0000-000030170000}"/>
    <cellStyle name="Normal 2 3 11 2 3 2" xfId="42084" xr:uid="{00000000-0005-0000-0000-000031170000}"/>
    <cellStyle name="Normal 2 3 11 2 3 2 2" xfId="42085" xr:uid="{00000000-0005-0000-0000-000032170000}"/>
    <cellStyle name="Normal 2 3 11 2 3 3" xfId="42086" xr:uid="{00000000-0005-0000-0000-000033170000}"/>
    <cellStyle name="Normal 2 3 11 2 4" xfId="42087" xr:uid="{00000000-0005-0000-0000-000034170000}"/>
    <cellStyle name="Normal 2 3 11 2 4 2" xfId="42088" xr:uid="{00000000-0005-0000-0000-000035170000}"/>
    <cellStyle name="Normal 2 3 11 2 5" xfId="42089" xr:uid="{00000000-0005-0000-0000-000036170000}"/>
    <cellStyle name="Normal 2 3 11 3" xfId="42090" xr:uid="{00000000-0005-0000-0000-000037170000}"/>
    <cellStyle name="Normal 2 3 11 3 2" xfId="42091" xr:uid="{00000000-0005-0000-0000-000038170000}"/>
    <cellStyle name="Normal 2 3 11 3 2 2" xfId="42092" xr:uid="{00000000-0005-0000-0000-000039170000}"/>
    <cellStyle name="Normal 2 3 11 3 2 2 2" xfId="42093" xr:uid="{00000000-0005-0000-0000-00003A170000}"/>
    <cellStyle name="Normal 2 3 11 3 2 3" xfId="42094" xr:uid="{00000000-0005-0000-0000-00003B170000}"/>
    <cellStyle name="Normal 2 3 11 3 3" xfId="42095" xr:uid="{00000000-0005-0000-0000-00003C170000}"/>
    <cellStyle name="Normal 2 3 11 3 3 2" xfId="42096" xr:uid="{00000000-0005-0000-0000-00003D170000}"/>
    <cellStyle name="Normal 2 3 11 3 4" xfId="42097" xr:uid="{00000000-0005-0000-0000-00003E170000}"/>
    <cellStyle name="Normal 2 3 11 4" xfId="42098" xr:uid="{00000000-0005-0000-0000-00003F170000}"/>
    <cellStyle name="Normal 2 3 11 5" xfId="42099" xr:uid="{00000000-0005-0000-0000-000040170000}"/>
    <cellStyle name="Normal 2 3 11 5 2" xfId="42100" xr:uid="{00000000-0005-0000-0000-000041170000}"/>
    <cellStyle name="Normal 2 3 11 6" xfId="42101" xr:uid="{00000000-0005-0000-0000-000042170000}"/>
    <cellStyle name="Normal 2 3 11 7" xfId="55309" xr:uid="{00000000-0005-0000-0000-000043170000}"/>
    <cellStyle name="Normal 2 3 11 8" xfId="42077" xr:uid="{00000000-0005-0000-0000-000044170000}"/>
    <cellStyle name="Normal 2 3 12" xfId="2912" xr:uid="{00000000-0005-0000-0000-000045170000}"/>
    <cellStyle name="Normal 2 3 12 2" xfId="42103" xr:uid="{00000000-0005-0000-0000-000046170000}"/>
    <cellStyle name="Normal 2 3 12 2 2" xfId="42104" xr:uid="{00000000-0005-0000-0000-000047170000}"/>
    <cellStyle name="Normal 2 3 12 2 2 2" xfId="42105" xr:uid="{00000000-0005-0000-0000-000048170000}"/>
    <cellStyle name="Normal 2 3 12 2 2 2 2" xfId="42106" xr:uid="{00000000-0005-0000-0000-000049170000}"/>
    <cellStyle name="Normal 2 3 12 2 2 3" xfId="42107" xr:uid="{00000000-0005-0000-0000-00004A170000}"/>
    <cellStyle name="Normal 2 3 12 2 3" xfId="42108" xr:uid="{00000000-0005-0000-0000-00004B170000}"/>
    <cellStyle name="Normal 2 3 12 2 3 2" xfId="42109" xr:uid="{00000000-0005-0000-0000-00004C170000}"/>
    <cellStyle name="Normal 2 3 12 2 3 2 2" xfId="42110" xr:uid="{00000000-0005-0000-0000-00004D170000}"/>
    <cellStyle name="Normal 2 3 12 2 3 3" xfId="42111" xr:uid="{00000000-0005-0000-0000-00004E170000}"/>
    <cellStyle name="Normal 2 3 12 2 4" xfId="42112" xr:uid="{00000000-0005-0000-0000-00004F170000}"/>
    <cellStyle name="Normal 2 3 12 2 4 2" xfId="42113" xr:uid="{00000000-0005-0000-0000-000050170000}"/>
    <cellStyle name="Normal 2 3 12 2 5" xfId="42114" xr:uid="{00000000-0005-0000-0000-000051170000}"/>
    <cellStyle name="Normal 2 3 12 3" xfId="42115" xr:uid="{00000000-0005-0000-0000-000052170000}"/>
    <cellStyle name="Normal 2 3 12 3 2" xfId="42116" xr:uid="{00000000-0005-0000-0000-000053170000}"/>
    <cellStyle name="Normal 2 3 12 3 2 2" xfId="42117" xr:uid="{00000000-0005-0000-0000-000054170000}"/>
    <cellStyle name="Normal 2 3 12 3 2 2 2" xfId="42118" xr:uid="{00000000-0005-0000-0000-000055170000}"/>
    <cellStyle name="Normal 2 3 12 3 2 3" xfId="42119" xr:uid="{00000000-0005-0000-0000-000056170000}"/>
    <cellStyle name="Normal 2 3 12 3 3" xfId="42120" xr:uid="{00000000-0005-0000-0000-000057170000}"/>
    <cellStyle name="Normal 2 3 12 3 3 2" xfId="42121" xr:uid="{00000000-0005-0000-0000-000058170000}"/>
    <cellStyle name="Normal 2 3 12 3 4" xfId="42122" xr:uid="{00000000-0005-0000-0000-000059170000}"/>
    <cellStyle name="Normal 2 3 12 4" xfId="42123" xr:uid="{00000000-0005-0000-0000-00005A170000}"/>
    <cellStyle name="Normal 2 3 12 5" xfId="42124" xr:uid="{00000000-0005-0000-0000-00005B170000}"/>
    <cellStyle name="Normal 2 3 12 5 2" xfId="42125" xr:uid="{00000000-0005-0000-0000-00005C170000}"/>
    <cellStyle name="Normal 2 3 12 6" xfId="42126" xr:uid="{00000000-0005-0000-0000-00005D170000}"/>
    <cellStyle name="Normal 2 3 12 7" xfId="55310" xr:uid="{00000000-0005-0000-0000-00005E170000}"/>
    <cellStyle name="Normal 2 3 12 8" xfId="42102" xr:uid="{00000000-0005-0000-0000-00005F170000}"/>
    <cellStyle name="Normal 2 3 13" xfId="2913" xr:uid="{00000000-0005-0000-0000-000060170000}"/>
    <cellStyle name="Normal 2 3 13 2" xfId="42128" xr:uid="{00000000-0005-0000-0000-000061170000}"/>
    <cellStyle name="Normal 2 3 13 2 2" xfId="42129" xr:uid="{00000000-0005-0000-0000-000062170000}"/>
    <cellStyle name="Normal 2 3 13 2 2 2" xfId="42130" xr:uid="{00000000-0005-0000-0000-000063170000}"/>
    <cellStyle name="Normal 2 3 13 2 2 2 2" xfId="42131" xr:uid="{00000000-0005-0000-0000-000064170000}"/>
    <cellStyle name="Normal 2 3 13 2 2 3" xfId="42132" xr:uid="{00000000-0005-0000-0000-000065170000}"/>
    <cellStyle name="Normal 2 3 13 2 3" xfId="42133" xr:uid="{00000000-0005-0000-0000-000066170000}"/>
    <cellStyle name="Normal 2 3 13 2 3 2" xfId="42134" xr:uid="{00000000-0005-0000-0000-000067170000}"/>
    <cellStyle name="Normal 2 3 13 2 3 2 2" xfId="42135" xr:uid="{00000000-0005-0000-0000-000068170000}"/>
    <cellStyle name="Normal 2 3 13 2 3 3" xfId="42136" xr:uid="{00000000-0005-0000-0000-000069170000}"/>
    <cellStyle name="Normal 2 3 13 2 4" xfId="42137" xr:uid="{00000000-0005-0000-0000-00006A170000}"/>
    <cellStyle name="Normal 2 3 13 2 4 2" xfId="42138" xr:uid="{00000000-0005-0000-0000-00006B170000}"/>
    <cellStyle name="Normal 2 3 13 2 5" xfId="42139" xr:uid="{00000000-0005-0000-0000-00006C170000}"/>
    <cellStyle name="Normal 2 3 13 3" xfId="42140" xr:uid="{00000000-0005-0000-0000-00006D170000}"/>
    <cellStyle name="Normal 2 3 13 3 2" xfId="42141" xr:uid="{00000000-0005-0000-0000-00006E170000}"/>
    <cellStyle name="Normal 2 3 13 3 2 2" xfId="42142" xr:uid="{00000000-0005-0000-0000-00006F170000}"/>
    <cellStyle name="Normal 2 3 13 3 2 2 2" xfId="42143" xr:uid="{00000000-0005-0000-0000-000070170000}"/>
    <cellStyle name="Normal 2 3 13 3 2 3" xfId="42144" xr:uid="{00000000-0005-0000-0000-000071170000}"/>
    <cellStyle name="Normal 2 3 13 3 3" xfId="42145" xr:uid="{00000000-0005-0000-0000-000072170000}"/>
    <cellStyle name="Normal 2 3 13 3 3 2" xfId="42146" xr:uid="{00000000-0005-0000-0000-000073170000}"/>
    <cellStyle name="Normal 2 3 13 3 4" xfId="42147" xr:uid="{00000000-0005-0000-0000-000074170000}"/>
    <cellStyle name="Normal 2 3 13 4" xfId="42148" xr:uid="{00000000-0005-0000-0000-000075170000}"/>
    <cellStyle name="Normal 2 3 13 5" xfId="42149" xr:uid="{00000000-0005-0000-0000-000076170000}"/>
    <cellStyle name="Normal 2 3 13 5 2" xfId="42150" xr:uid="{00000000-0005-0000-0000-000077170000}"/>
    <cellStyle name="Normal 2 3 13 6" xfId="42151" xr:uid="{00000000-0005-0000-0000-000078170000}"/>
    <cellStyle name="Normal 2 3 13 7" xfId="55311" xr:uid="{00000000-0005-0000-0000-000079170000}"/>
    <cellStyle name="Normal 2 3 13 8" xfId="42127" xr:uid="{00000000-0005-0000-0000-00007A170000}"/>
    <cellStyle name="Normal 2 3 14" xfId="42152" xr:uid="{00000000-0005-0000-0000-00007B170000}"/>
    <cellStyle name="Normal 2 3 15" xfId="55307" xr:uid="{00000000-0005-0000-0000-00007C170000}"/>
    <cellStyle name="Normal 2 3 16" xfId="42051" xr:uid="{00000000-0005-0000-0000-00007D170000}"/>
    <cellStyle name="Normal 2 3 2" xfId="2914" xr:uid="{00000000-0005-0000-0000-00007E170000}"/>
    <cellStyle name="Normal 2 3 2 10" xfId="42154" xr:uid="{00000000-0005-0000-0000-00007F170000}"/>
    <cellStyle name="Normal 2 3 2 10 2" xfId="42155" xr:uid="{00000000-0005-0000-0000-000080170000}"/>
    <cellStyle name="Normal 2 3 2 11" xfId="42156" xr:uid="{00000000-0005-0000-0000-000081170000}"/>
    <cellStyle name="Normal 2 3 2 12" xfId="55312" xr:uid="{00000000-0005-0000-0000-000082170000}"/>
    <cellStyle name="Normal 2 3 2 13" xfId="42153" xr:uid="{00000000-0005-0000-0000-000083170000}"/>
    <cellStyle name="Normal 2 3 2 2" xfId="2915" xr:uid="{00000000-0005-0000-0000-000084170000}"/>
    <cellStyle name="Normal 2 3 2 2 2" xfId="7727" xr:uid="{00000000-0005-0000-0000-000085170000}"/>
    <cellStyle name="Normal 2 3 2 2 2 2" xfId="42159" xr:uid="{00000000-0005-0000-0000-000086170000}"/>
    <cellStyle name="Normal 2 3 2 2 2 2 2" xfId="42160" xr:uid="{00000000-0005-0000-0000-000087170000}"/>
    <cellStyle name="Normal 2 3 2 2 2 2 2 2" xfId="42161" xr:uid="{00000000-0005-0000-0000-000088170000}"/>
    <cellStyle name="Normal 2 3 2 2 2 2 2 2 2" xfId="42162" xr:uid="{00000000-0005-0000-0000-000089170000}"/>
    <cellStyle name="Normal 2 3 2 2 2 2 2 3" xfId="42163" xr:uid="{00000000-0005-0000-0000-00008A170000}"/>
    <cellStyle name="Normal 2 3 2 2 2 2 3" xfId="42164" xr:uid="{00000000-0005-0000-0000-00008B170000}"/>
    <cellStyle name="Normal 2 3 2 2 2 2 3 2" xfId="42165" xr:uid="{00000000-0005-0000-0000-00008C170000}"/>
    <cellStyle name="Normal 2 3 2 2 2 2 3 2 2" xfId="42166" xr:uid="{00000000-0005-0000-0000-00008D170000}"/>
    <cellStyle name="Normal 2 3 2 2 2 2 3 3" xfId="42167" xr:uid="{00000000-0005-0000-0000-00008E170000}"/>
    <cellStyle name="Normal 2 3 2 2 2 2 4" xfId="42168" xr:uid="{00000000-0005-0000-0000-00008F170000}"/>
    <cellStyle name="Normal 2 3 2 2 2 2 4 2" xfId="42169" xr:uid="{00000000-0005-0000-0000-000090170000}"/>
    <cellStyle name="Normal 2 3 2 2 2 2 5" xfId="42170" xr:uid="{00000000-0005-0000-0000-000091170000}"/>
    <cellStyle name="Normal 2 3 2 2 2 3" xfId="42171" xr:uid="{00000000-0005-0000-0000-000092170000}"/>
    <cellStyle name="Normal 2 3 2 2 2 3 2" xfId="42172" xr:uid="{00000000-0005-0000-0000-000093170000}"/>
    <cellStyle name="Normal 2 3 2 2 2 3 2 2" xfId="42173" xr:uid="{00000000-0005-0000-0000-000094170000}"/>
    <cellStyle name="Normal 2 3 2 2 2 3 3" xfId="42174" xr:uid="{00000000-0005-0000-0000-000095170000}"/>
    <cellStyle name="Normal 2 3 2 2 2 4" xfId="42175" xr:uid="{00000000-0005-0000-0000-000096170000}"/>
    <cellStyle name="Normal 2 3 2 2 2 4 2" xfId="42176" xr:uid="{00000000-0005-0000-0000-000097170000}"/>
    <cellStyle name="Normal 2 3 2 2 2 4 2 2" xfId="42177" xr:uid="{00000000-0005-0000-0000-000098170000}"/>
    <cellStyle name="Normal 2 3 2 2 2 4 3" xfId="42178" xr:uid="{00000000-0005-0000-0000-000099170000}"/>
    <cellStyle name="Normal 2 3 2 2 2 5" xfId="42179" xr:uid="{00000000-0005-0000-0000-00009A170000}"/>
    <cellStyle name="Normal 2 3 2 2 2 5 2" xfId="42180" xr:uid="{00000000-0005-0000-0000-00009B170000}"/>
    <cellStyle name="Normal 2 3 2 2 2 6" xfId="42181" xr:uid="{00000000-0005-0000-0000-00009C170000}"/>
    <cellStyle name="Normal 2 3 2 2 2 7" xfId="42158" xr:uid="{00000000-0005-0000-0000-00009D170000}"/>
    <cellStyle name="Normal 2 3 2 2 3" xfId="42182" xr:uid="{00000000-0005-0000-0000-00009E170000}"/>
    <cellStyle name="Normal 2 3 2 2 3 2" xfId="42183" xr:uid="{00000000-0005-0000-0000-00009F170000}"/>
    <cellStyle name="Normal 2 3 2 2 3 2 2" xfId="42184" xr:uid="{00000000-0005-0000-0000-0000A0170000}"/>
    <cellStyle name="Normal 2 3 2 2 3 2 2 2" xfId="42185" xr:uid="{00000000-0005-0000-0000-0000A1170000}"/>
    <cellStyle name="Normal 2 3 2 2 3 2 2 2 2" xfId="42186" xr:uid="{00000000-0005-0000-0000-0000A2170000}"/>
    <cellStyle name="Normal 2 3 2 2 3 2 2 3" xfId="42187" xr:uid="{00000000-0005-0000-0000-0000A3170000}"/>
    <cellStyle name="Normal 2 3 2 2 3 2 3" xfId="42188" xr:uid="{00000000-0005-0000-0000-0000A4170000}"/>
    <cellStyle name="Normal 2 3 2 2 3 2 3 2" xfId="42189" xr:uid="{00000000-0005-0000-0000-0000A5170000}"/>
    <cellStyle name="Normal 2 3 2 2 3 2 3 2 2" xfId="42190" xr:uid="{00000000-0005-0000-0000-0000A6170000}"/>
    <cellStyle name="Normal 2 3 2 2 3 2 3 3" xfId="42191" xr:uid="{00000000-0005-0000-0000-0000A7170000}"/>
    <cellStyle name="Normal 2 3 2 2 3 2 4" xfId="42192" xr:uid="{00000000-0005-0000-0000-0000A8170000}"/>
    <cellStyle name="Normal 2 3 2 2 3 2 4 2" xfId="42193" xr:uid="{00000000-0005-0000-0000-0000A9170000}"/>
    <cellStyle name="Normal 2 3 2 2 3 2 5" xfId="42194" xr:uid="{00000000-0005-0000-0000-0000AA170000}"/>
    <cellStyle name="Normal 2 3 2 2 3 3" xfId="42195" xr:uid="{00000000-0005-0000-0000-0000AB170000}"/>
    <cellStyle name="Normal 2 3 2 2 3 3 2" xfId="42196" xr:uid="{00000000-0005-0000-0000-0000AC170000}"/>
    <cellStyle name="Normal 2 3 2 2 3 3 2 2" xfId="42197" xr:uid="{00000000-0005-0000-0000-0000AD170000}"/>
    <cellStyle name="Normal 2 3 2 2 3 3 3" xfId="42198" xr:uid="{00000000-0005-0000-0000-0000AE170000}"/>
    <cellStyle name="Normal 2 3 2 2 3 4" xfId="42199" xr:uid="{00000000-0005-0000-0000-0000AF170000}"/>
    <cellStyle name="Normal 2 3 2 2 3 4 2" xfId="42200" xr:uid="{00000000-0005-0000-0000-0000B0170000}"/>
    <cellStyle name="Normal 2 3 2 2 3 4 2 2" xfId="42201" xr:uid="{00000000-0005-0000-0000-0000B1170000}"/>
    <cellStyle name="Normal 2 3 2 2 3 4 3" xfId="42202" xr:uid="{00000000-0005-0000-0000-0000B2170000}"/>
    <cellStyle name="Normal 2 3 2 2 3 5" xfId="42203" xr:uid="{00000000-0005-0000-0000-0000B3170000}"/>
    <cellStyle name="Normal 2 3 2 2 3 5 2" xfId="42204" xr:uid="{00000000-0005-0000-0000-0000B4170000}"/>
    <cellStyle name="Normal 2 3 2 2 3 6" xfId="42205" xr:uid="{00000000-0005-0000-0000-0000B5170000}"/>
    <cellStyle name="Normal 2 3 2 2 4" xfId="42206" xr:uid="{00000000-0005-0000-0000-0000B6170000}"/>
    <cellStyle name="Normal 2 3 2 2 4 2" xfId="42207" xr:uid="{00000000-0005-0000-0000-0000B7170000}"/>
    <cellStyle name="Normal 2 3 2 2 4 2 2" xfId="42208" xr:uid="{00000000-0005-0000-0000-0000B8170000}"/>
    <cellStyle name="Normal 2 3 2 2 4 2 2 2" xfId="42209" xr:uid="{00000000-0005-0000-0000-0000B9170000}"/>
    <cellStyle name="Normal 2 3 2 2 4 2 3" xfId="42210" xr:uid="{00000000-0005-0000-0000-0000BA170000}"/>
    <cellStyle name="Normal 2 3 2 2 4 3" xfId="42211" xr:uid="{00000000-0005-0000-0000-0000BB170000}"/>
    <cellStyle name="Normal 2 3 2 2 4 3 2" xfId="42212" xr:uid="{00000000-0005-0000-0000-0000BC170000}"/>
    <cellStyle name="Normal 2 3 2 2 4 3 2 2" xfId="42213" xr:uid="{00000000-0005-0000-0000-0000BD170000}"/>
    <cellStyle name="Normal 2 3 2 2 4 3 3" xfId="42214" xr:uid="{00000000-0005-0000-0000-0000BE170000}"/>
    <cellStyle name="Normal 2 3 2 2 4 4" xfId="42215" xr:uid="{00000000-0005-0000-0000-0000BF170000}"/>
    <cellStyle name="Normal 2 3 2 2 4 4 2" xfId="42216" xr:uid="{00000000-0005-0000-0000-0000C0170000}"/>
    <cellStyle name="Normal 2 3 2 2 4 5" xfId="42217" xr:uid="{00000000-0005-0000-0000-0000C1170000}"/>
    <cellStyle name="Normal 2 3 2 2 5" xfId="42218" xr:uid="{00000000-0005-0000-0000-0000C2170000}"/>
    <cellStyle name="Normal 2 3 2 2 5 2" xfId="42219" xr:uid="{00000000-0005-0000-0000-0000C3170000}"/>
    <cellStyle name="Normal 2 3 2 2 5 2 2" xfId="42220" xr:uid="{00000000-0005-0000-0000-0000C4170000}"/>
    <cellStyle name="Normal 2 3 2 2 5 3" xfId="42221" xr:uid="{00000000-0005-0000-0000-0000C5170000}"/>
    <cellStyle name="Normal 2 3 2 2 6" xfId="42222" xr:uid="{00000000-0005-0000-0000-0000C6170000}"/>
    <cellStyle name="Normal 2 3 2 2 6 2" xfId="42223" xr:uid="{00000000-0005-0000-0000-0000C7170000}"/>
    <cellStyle name="Normal 2 3 2 2 6 2 2" xfId="42224" xr:uid="{00000000-0005-0000-0000-0000C8170000}"/>
    <cellStyle name="Normal 2 3 2 2 6 3" xfId="42225" xr:uid="{00000000-0005-0000-0000-0000C9170000}"/>
    <cellStyle name="Normal 2 3 2 2 7" xfId="42226" xr:uid="{00000000-0005-0000-0000-0000CA170000}"/>
    <cellStyle name="Normal 2 3 2 2 7 2" xfId="42227" xr:uid="{00000000-0005-0000-0000-0000CB170000}"/>
    <cellStyle name="Normal 2 3 2 2 8" xfId="42228" xr:uid="{00000000-0005-0000-0000-0000CC170000}"/>
    <cellStyle name="Normal 2 3 2 2 9" xfId="42157" xr:uid="{00000000-0005-0000-0000-0000CD170000}"/>
    <cellStyle name="Normal 2 3 2 3" xfId="2916" xr:uid="{00000000-0005-0000-0000-0000CE170000}"/>
    <cellStyle name="Normal 2 3 2 3 2" xfId="7728" xr:uid="{00000000-0005-0000-0000-0000CF170000}"/>
    <cellStyle name="Normal 2 3 2 3 2 2" xfId="42231" xr:uid="{00000000-0005-0000-0000-0000D0170000}"/>
    <cellStyle name="Normal 2 3 2 3 2 2 2" xfId="42232" xr:uid="{00000000-0005-0000-0000-0000D1170000}"/>
    <cellStyle name="Normal 2 3 2 3 2 2 2 2" xfId="42233" xr:uid="{00000000-0005-0000-0000-0000D2170000}"/>
    <cellStyle name="Normal 2 3 2 3 2 2 3" xfId="42234" xr:uid="{00000000-0005-0000-0000-0000D3170000}"/>
    <cellStyle name="Normal 2 3 2 3 2 3" xfId="42235" xr:uid="{00000000-0005-0000-0000-0000D4170000}"/>
    <cellStyle name="Normal 2 3 2 3 2 3 2" xfId="42236" xr:uid="{00000000-0005-0000-0000-0000D5170000}"/>
    <cellStyle name="Normal 2 3 2 3 2 3 2 2" xfId="42237" xr:uid="{00000000-0005-0000-0000-0000D6170000}"/>
    <cellStyle name="Normal 2 3 2 3 2 3 3" xfId="42238" xr:uid="{00000000-0005-0000-0000-0000D7170000}"/>
    <cellStyle name="Normal 2 3 2 3 2 4" xfId="42239" xr:uid="{00000000-0005-0000-0000-0000D8170000}"/>
    <cellStyle name="Normal 2 3 2 3 2 4 2" xfId="42240" xr:uid="{00000000-0005-0000-0000-0000D9170000}"/>
    <cellStyle name="Normal 2 3 2 3 2 5" xfId="42241" xr:uid="{00000000-0005-0000-0000-0000DA170000}"/>
    <cellStyle name="Normal 2 3 2 3 2 6" xfId="42230" xr:uid="{00000000-0005-0000-0000-0000DB170000}"/>
    <cellStyle name="Normal 2 3 2 3 3" xfId="42242" xr:uid="{00000000-0005-0000-0000-0000DC170000}"/>
    <cellStyle name="Normal 2 3 2 3 3 2" xfId="42243" xr:uid="{00000000-0005-0000-0000-0000DD170000}"/>
    <cellStyle name="Normal 2 3 2 3 3 2 2" xfId="42244" xr:uid="{00000000-0005-0000-0000-0000DE170000}"/>
    <cellStyle name="Normal 2 3 2 3 3 3" xfId="42245" xr:uid="{00000000-0005-0000-0000-0000DF170000}"/>
    <cellStyle name="Normal 2 3 2 3 4" xfId="42246" xr:uid="{00000000-0005-0000-0000-0000E0170000}"/>
    <cellStyle name="Normal 2 3 2 3 4 2" xfId="42247" xr:uid="{00000000-0005-0000-0000-0000E1170000}"/>
    <cellStyle name="Normal 2 3 2 3 4 2 2" xfId="42248" xr:uid="{00000000-0005-0000-0000-0000E2170000}"/>
    <cellStyle name="Normal 2 3 2 3 4 3" xfId="42249" xr:uid="{00000000-0005-0000-0000-0000E3170000}"/>
    <cellStyle name="Normal 2 3 2 3 5" xfId="42250" xr:uid="{00000000-0005-0000-0000-0000E4170000}"/>
    <cellStyle name="Normal 2 3 2 3 5 2" xfId="42251" xr:uid="{00000000-0005-0000-0000-0000E5170000}"/>
    <cellStyle name="Normal 2 3 2 3 6" xfId="42252" xr:uid="{00000000-0005-0000-0000-0000E6170000}"/>
    <cellStyle name="Normal 2 3 2 3 7" xfId="42229" xr:uid="{00000000-0005-0000-0000-0000E7170000}"/>
    <cellStyle name="Normal 2 3 2 4" xfId="2917" xr:uid="{00000000-0005-0000-0000-0000E8170000}"/>
    <cellStyle name="Normal 2 3 2 4 2" xfId="42254" xr:uid="{00000000-0005-0000-0000-0000E9170000}"/>
    <cellStyle name="Normal 2 3 2 4 2 2" xfId="42255" xr:uid="{00000000-0005-0000-0000-0000EA170000}"/>
    <cellStyle name="Normal 2 3 2 4 2 2 2" xfId="42256" xr:uid="{00000000-0005-0000-0000-0000EB170000}"/>
    <cellStyle name="Normal 2 3 2 4 2 2 2 2" xfId="42257" xr:uid="{00000000-0005-0000-0000-0000EC170000}"/>
    <cellStyle name="Normal 2 3 2 4 2 2 3" xfId="42258" xr:uid="{00000000-0005-0000-0000-0000ED170000}"/>
    <cellStyle name="Normal 2 3 2 4 2 3" xfId="42259" xr:uid="{00000000-0005-0000-0000-0000EE170000}"/>
    <cellStyle name="Normal 2 3 2 4 2 3 2" xfId="42260" xr:uid="{00000000-0005-0000-0000-0000EF170000}"/>
    <cellStyle name="Normal 2 3 2 4 2 3 2 2" xfId="42261" xr:uid="{00000000-0005-0000-0000-0000F0170000}"/>
    <cellStyle name="Normal 2 3 2 4 2 3 3" xfId="42262" xr:uid="{00000000-0005-0000-0000-0000F1170000}"/>
    <cellStyle name="Normal 2 3 2 4 2 4" xfId="42263" xr:uid="{00000000-0005-0000-0000-0000F2170000}"/>
    <cellStyle name="Normal 2 3 2 4 2 4 2" xfId="42264" xr:uid="{00000000-0005-0000-0000-0000F3170000}"/>
    <cellStyle name="Normal 2 3 2 4 2 5" xfId="42265" xr:uid="{00000000-0005-0000-0000-0000F4170000}"/>
    <cellStyle name="Normal 2 3 2 4 3" xfId="42266" xr:uid="{00000000-0005-0000-0000-0000F5170000}"/>
    <cellStyle name="Normal 2 3 2 4 3 2" xfId="42267" xr:uid="{00000000-0005-0000-0000-0000F6170000}"/>
    <cellStyle name="Normal 2 3 2 4 3 2 2" xfId="42268" xr:uid="{00000000-0005-0000-0000-0000F7170000}"/>
    <cellStyle name="Normal 2 3 2 4 3 3" xfId="42269" xr:uid="{00000000-0005-0000-0000-0000F8170000}"/>
    <cellStyle name="Normal 2 3 2 4 4" xfId="42270" xr:uid="{00000000-0005-0000-0000-0000F9170000}"/>
    <cellStyle name="Normal 2 3 2 4 4 2" xfId="42271" xr:uid="{00000000-0005-0000-0000-0000FA170000}"/>
    <cellStyle name="Normal 2 3 2 4 4 2 2" xfId="42272" xr:uid="{00000000-0005-0000-0000-0000FB170000}"/>
    <cellStyle name="Normal 2 3 2 4 4 3" xfId="42273" xr:uid="{00000000-0005-0000-0000-0000FC170000}"/>
    <cellStyle name="Normal 2 3 2 4 5" xfId="42274" xr:uid="{00000000-0005-0000-0000-0000FD170000}"/>
    <cellStyle name="Normal 2 3 2 4 5 2" xfId="42275" xr:uid="{00000000-0005-0000-0000-0000FE170000}"/>
    <cellStyle name="Normal 2 3 2 4 6" xfId="42276" xr:uid="{00000000-0005-0000-0000-0000FF170000}"/>
    <cellStyle name="Normal 2 3 2 4 7" xfId="42253" xr:uid="{00000000-0005-0000-0000-000000180000}"/>
    <cellStyle name="Normal 2 3 2 5" xfId="9673" xr:uid="{00000000-0005-0000-0000-000001180000}"/>
    <cellStyle name="Normal 2 3 2 5 2" xfId="42278" xr:uid="{00000000-0005-0000-0000-000002180000}"/>
    <cellStyle name="Normal 2 3 2 5 2 2" xfId="42279" xr:uid="{00000000-0005-0000-0000-000003180000}"/>
    <cellStyle name="Normal 2 3 2 5 2 2 2" xfId="42280" xr:uid="{00000000-0005-0000-0000-000004180000}"/>
    <cellStyle name="Normal 2 3 2 5 2 2 2 2" xfId="42281" xr:uid="{00000000-0005-0000-0000-000005180000}"/>
    <cellStyle name="Normal 2 3 2 5 2 2 3" xfId="42282" xr:uid="{00000000-0005-0000-0000-000006180000}"/>
    <cellStyle name="Normal 2 3 2 5 2 3" xfId="42283" xr:uid="{00000000-0005-0000-0000-000007180000}"/>
    <cellStyle name="Normal 2 3 2 5 2 3 2" xfId="42284" xr:uid="{00000000-0005-0000-0000-000008180000}"/>
    <cellStyle name="Normal 2 3 2 5 2 3 2 2" xfId="42285" xr:uid="{00000000-0005-0000-0000-000009180000}"/>
    <cellStyle name="Normal 2 3 2 5 2 3 3" xfId="42286" xr:uid="{00000000-0005-0000-0000-00000A180000}"/>
    <cellStyle name="Normal 2 3 2 5 2 4" xfId="42287" xr:uid="{00000000-0005-0000-0000-00000B180000}"/>
    <cellStyle name="Normal 2 3 2 5 2 4 2" xfId="42288" xr:uid="{00000000-0005-0000-0000-00000C180000}"/>
    <cellStyle name="Normal 2 3 2 5 2 5" xfId="42289" xr:uid="{00000000-0005-0000-0000-00000D180000}"/>
    <cellStyle name="Normal 2 3 2 5 3" xfId="42290" xr:uid="{00000000-0005-0000-0000-00000E180000}"/>
    <cellStyle name="Normal 2 3 2 5 3 2" xfId="42291" xr:uid="{00000000-0005-0000-0000-00000F180000}"/>
    <cellStyle name="Normal 2 3 2 5 3 2 2" xfId="42292" xr:uid="{00000000-0005-0000-0000-000010180000}"/>
    <cellStyle name="Normal 2 3 2 5 3 3" xfId="42293" xr:uid="{00000000-0005-0000-0000-000011180000}"/>
    <cellStyle name="Normal 2 3 2 5 4" xfId="42294" xr:uid="{00000000-0005-0000-0000-000012180000}"/>
    <cellStyle name="Normal 2 3 2 5 4 2" xfId="42295" xr:uid="{00000000-0005-0000-0000-000013180000}"/>
    <cellStyle name="Normal 2 3 2 5 4 2 2" xfId="42296" xr:uid="{00000000-0005-0000-0000-000014180000}"/>
    <cellStyle name="Normal 2 3 2 5 4 3" xfId="42297" xr:uid="{00000000-0005-0000-0000-000015180000}"/>
    <cellStyle name="Normal 2 3 2 5 5" xfId="42298" xr:uid="{00000000-0005-0000-0000-000016180000}"/>
    <cellStyle name="Normal 2 3 2 5 5 2" xfId="42299" xr:uid="{00000000-0005-0000-0000-000017180000}"/>
    <cellStyle name="Normal 2 3 2 5 6" xfId="42300" xr:uid="{00000000-0005-0000-0000-000018180000}"/>
    <cellStyle name="Normal 2 3 2 5 7" xfId="42277" xr:uid="{00000000-0005-0000-0000-000019180000}"/>
    <cellStyle name="Normal 2 3 2 6" xfId="7726" xr:uid="{00000000-0005-0000-0000-00001A180000}"/>
    <cellStyle name="Normal 2 3 2 6 2" xfId="42302" xr:uid="{00000000-0005-0000-0000-00001B180000}"/>
    <cellStyle name="Normal 2 3 2 6 2 2" xfId="42303" xr:uid="{00000000-0005-0000-0000-00001C180000}"/>
    <cellStyle name="Normal 2 3 2 6 2 2 2" xfId="42304" xr:uid="{00000000-0005-0000-0000-00001D180000}"/>
    <cellStyle name="Normal 2 3 2 6 2 2 2 2" xfId="42305" xr:uid="{00000000-0005-0000-0000-00001E180000}"/>
    <cellStyle name="Normal 2 3 2 6 2 2 3" xfId="42306" xr:uid="{00000000-0005-0000-0000-00001F180000}"/>
    <cellStyle name="Normal 2 3 2 6 2 3" xfId="42307" xr:uid="{00000000-0005-0000-0000-000020180000}"/>
    <cellStyle name="Normal 2 3 2 6 2 3 2" xfId="42308" xr:uid="{00000000-0005-0000-0000-000021180000}"/>
    <cellStyle name="Normal 2 3 2 6 2 3 2 2" xfId="42309" xr:uid="{00000000-0005-0000-0000-000022180000}"/>
    <cellStyle name="Normal 2 3 2 6 2 3 3" xfId="42310" xr:uid="{00000000-0005-0000-0000-000023180000}"/>
    <cellStyle name="Normal 2 3 2 6 2 4" xfId="42311" xr:uid="{00000000-0005-0000-0000-000024180000}"/>
    <cellStyle name="Normal 2 3 2 6 2 4 2" xfId="42312" xr:uid="{00000000-0005-0000-0000-000025180000}"/>
    <cellStyle name="Normal 2 3 2 6 2 5" xfId="42313" xr:uid="{00000000-0005-0000-0000-000026180000}"/>
    <cellStyle name="Normal 2 3 2 6 3" xfId="42314" xr:uid="{00000000-0005-0000-0000-000027180000}"/>
    <cellStyle name="Normal 2 3 2 6 3 2" xfId="42315" xr:uid="{00000000-0005-0000-0000-000028180000}"/>
    <cellStyle name="Normal 2 3 2 6 3 2 2" xfId="42316" xr:uid="{00000000-0005-0000-0000-000029180000}"/>
    <cellStyle name="Normal 2 3 2 6 3 3" xfId="42317" xr:uid="{00000000-0005-0000-0000-00002A180000}"/>
    <cellStyle name="Normal 2 3 2 6 4" xfId="42318" xr:uid="{00000000-0005-0000-0000-00002B180000}"/>
    <cellStyle name="Normal 2 3 2 6 4 2" xfId="42319" xr:uid="{00000000-0005-0000-0000-00002C180000}"/>
    <cellStyle name="Normal 2 3 2 6 4 2 2" xfId="42320" xr:uid="{00000000-0005-0000-0000-00002D180000}"/>
    <cellStyle name="Normal 2 3 2 6 4 3" xfId="42321" xr:uid="{00000000-0005-0000-0000-00002E180000}"/>
    <cellStyle name="Normal 2 3 2 6 5" xfId="42322" xr:uid="{00000000-0005-0000-0000-00002F180000}"/>
    <cellStyle name="Normal 2 3 2 6 5 2" xfId="42323" xr:uid="{00000000-0005-0000-0000-000030180000}"/>
    <cellStyle name="Normal 2 3 2 6 6" xfId="42324" xr:uid="{00000000-0005-0000-0000-000031180000}"/>
    <cellStyle name="Normal 2 3 2 6 7" xfId="42301" xr:uid="{00000000-0005-0000-0000-000032180000}"/>
    <cellStyle name="Normal 2 3 2 7" xfId="42325" xr:uid="{00000000-0005-0000-0000-000033180000}"/>
    <cellStyle name="Normal 2 3 2 7 2" xfId="42326" xr:uid="{00000000-0005-0000-0000-000034180000}"/>
    <cellStyle name="Normal 2 3 2 7 2 2" xfId="42327" xr:uid="{00000000-0005-0000-0000-000035180000}"/>
    <cellStyle name="Normal 2 3 2 7 2 2 2" xfId="42328" xr:uid="{00000000-0005-0000-0000-000036180000}"/>
    <cellStyle name="Normal 2 3 2 7 2 3" xfId="42329" xr:uid="{00000000-0005-0000-0000-000037180000}"/>
    <cellStyle name="Normal 2 3 2 7 3" xfId="42330" xr:uid="{00000000-0005-0000-0000-000038180000}"/>
    <cellStyle name="Normal 2 3 2 7 3 2" xfId="42331" xr:uid="{00000000-0005-0000-0000-000039180000}"/>
    <cellStyle name="Normal 2 3 2 7 3 2 2" xfId="42332" xr:uid="{00000000-0005-0000-0000-00003A180000}"/>
    <cellStyle name="Normal 2 3 2 7 3 3" xfId="42333" xr:uid="{00000000-0005-0000-0000-00003B180000}"/>
    <cellStyle name="Normal 2 3 2 7 4" xfId="42334" xr:uid="{00000000-0005-0000-0000-00003C180000}"/>
    <cellStyle name="Normal 2 3 2 7 4 2" xfId="42335" xr:uid="{00000000-0005-0000-0000-00003D180000}"/>
    <cellStyle name="Normal 2 3 2 7 5" xfId="42336" xr:uid="{00000000-0005-0000-0000-00003E180000}"/>
    <cellStyle name="Normal 2 3 2 8" xfId="42337" xr:uid="{00000000-0005-0000-0000-00003F180000}"/>
    <cellStyle name="Normal 2 3 2 8 2" xfId="42338" xr:uid="{00000000-0005-0000-0000-000040180000}"/>
    <cellStyle name="Normal 2 3 2 8 2 2" xfId="42339" xr:uid="{00000000-0005-0000-0000-000041180000}"/>
    <cellStyle name="Normal 2 3 2 8 2 2 2" xfId="42340" xr:uid="{00000000-0005-0000-0000-000042180000}"/>
    <cellStyle name="Normal 2 3 2 8 2 3" xfId="42341" xr:uid="{00000000-0005-0000-0000-000043180000}"/>
    <cellStyle name="Normal 2 3 2 8 3" xfId="42342" xr:uid="{00000000-0005-0000-0000-000044180000}"/>
    <cellStyle name="Normal 2 3 2 8 3 2" xfId="42343" xr:uid="{00000000-0005-0000-0000-000045180000}"/>
    <cellStyle name="Normal 2 3 2 8 4" xfId="42344" xr:uid="{00000000-0005-0000-0000-000046180000}"/>
    <cellStyle name="Normal 2 3 2 9" xfId="42345" xr:uid="{00000000-0005-0000-0000-000047180000}"/>
    <cellStyle name="Normal 2 3 3" xfId="2918" xr:uid="{00000000-0005-0000-0000-000048180000}"/>
    <cellStyle name="Normal 2 3 3 2" xfId="2919" xr:uid="{00000000-0005-0000-0000-000049180000}"/>
    <cellStyle name="Normal 2 3 3 2 2" xfId="42348" xr:uid="{00000000-0005-0000-0000-00004A180000}"/>
    <cellStyle name="Normal 2 3 3 2 2 2" xfId="42349" xr:uid="{00000000-0005-0000-0000-00004B180000}"/>
    <cellStyle name="Normal 2 3 3 2 2 2 2" xfId="42350" xr:uid="{00000000-0005-0000-0000-00004C180000}"/>
    <cellStyle name="Normal 2 3 3 2 2 2 2 2" xfId="42351" xr:uid="{00000000-0005-0000-0000-00004D180000}"/>
    <cellStyle name="Normal 2 3 3 2 2 2 3" xfId="42352" xr:uid="{00000000-0005-0000-0000-00004E180000}"/>
    <cellStyle name="Normal 2 3 3 2 2 3" xfId="42353" xr:uid="{00000000-0005-0000-0000-00004F180000}"/>
    <cellStyle name="Normal 2 3 3 2 2 3 2" xfId="42354" xr:uid="{00000000-0005-0000-0000-000050180000}"/>
    <cellStyle name="Normal 2 3 3 2 2 3 2 2" xfId="42355" xr:uid="{00000000-0005-0000-0000-000051180000}"/>
    <cellStyle name="Normal 2 3 3 2 2 3 3" xfId="42356" xr:uid="{00000000-0005-0000-0000-000052180000}"/>
    <cellStyle name="Normal 2 3 3 2 2 4" xfId="42357" xr:uid="{00000000-0005-0000-0000-000053180000}"/>
    <cellStyle name="Normal 2 3 3 2 2 4 2" xfId="42358" xr:uid="{00000000-0005-0000-0000-000054180000}"/>
    <cellStyle name="Normal 2 3 3 2 2 5" xfId="42359" xr:uid="{00000000-0005-0000-0000-000055180000}"/>
    <cellStyle name="Normal 2 3 3 2 3" xfId="42360" xr:uid="{00000000-0005-0000-0000-000056180000}"/>
    <cellStyle name="Normal 2 3 3 2 3 2" xfId="42361" xr:uid="{00000000-0005-0000-0000-000057180000}"/>
    <cellStyle name="Normal 2 3 3 2 3 2 2" xfId="42362" xr:uid="{00000000-0005-0000-0000-000058180000}"/>
    <cellStyle name="Normal 2 3 3 2 3 3" xfId="42363" xr:uid="{00000000-0005-0000-0000-000059180000}"/>
    <cellStyle name="Normal 2 3 3 2 4" xfId="42364" xr:uid="{00000000-0005-0000-0000-00005A180000}"/>
    <cellStyle name="Normal 2 3 3 2 4 2" xfId="42365" xr:uid="{00000000-0005-0000-0000-00005B180000}"/>
    <cellStyle name="Normal 2 3 3 2 4 2 2" xfId="42366" xr:uid="{00000000-0005-0000-0000-00005C180000}"/>
    <cellStyle name="Normal 2 3 3 2 4 3" xfId="42367" xr:uid="{00000000-0005-0000-0000-00005D180000}"/>
    <cellStyle name="Normal 2 3 3 2 5" xfId="42368" xr:uid="{00000000-0005-0000-0000-00005E180000}"/>
    <cellStyle name="Normal 2 3 3 2 5 2" xfId="42369" xr:uid="{00000000-0005-0000-0000-00005F180000}"/>
    <cellStyle name="Normal 2 3 3 2 6" xfId="42370" xr:uid="{00000000-0005-0000-0000-000060180000}"/>
    <cellStyle name="Normal 2 3 3 2 7" xfId="42347" xr:uid="{00000000-0005-0000-0000-000061180000}"/>
    <cellStyle name="Normal 2 3 3 3" xfId="2920" xr:uid="{00000000-0005-0000-0000-000062180000}"/>
    <cellStyle name="Normal 2 3 3 3 2" xfId="42371" xr:uid="{00000000-0005-0000-0000-000063180000}"/>
    <cellStyle name="Normal 2 3 3 4" xfId="42372" xr:uid="{00000000-0005-0000-0000-000064180000}"/>
    <cellStyle name="Normal 2 3 3 5" xfId="42373" xr:uid="{00000000-0005-0000-0000-000065180000}"/>
    <cellStyle name="Normal 2 3 3 6" xfId="55313" xr:uid="{00000000-0005-0000-0000-000066180000}"/>
    <cellStyle name="Normal 2 3 3 7" xfId="42346" xr:uid="{00000000-0005-0000-0000-000067180000}"/>
    <cellStyle name="Normal 2 3 4" xfId="2921" xr:uid="{00000000-0005-0000-0000-000068180000}"/>
    <cellStyle name="Normal 2 3 4 10" xfId="42375" xr:uid="{00000000-0005-0000-0000-000069180000}"/>
    <cellStyle name="Normal 2 3 4 11" xfId="55314" xr:uid="{00000000-0005-0000-0000-00006A180000}"/>
    <cellStyle name="Normal 2 3 4 12" xfId="42374" xr:uid="{00000000-0005-0000-0000-00006B180000}"/>
    <cellStyle name="Normal 2 3 4 2" xfId="2922" xr:uid="{00000000-0005-0000-0000-00006C180000}"/>
    <cellStyle name="Normal 2 3 4 2 2" xfId="7734" xr:uid="{00000000-0005-0000-0000-00006D180000}"/>
    <cellStyle name="Normal 2 3 4 2 2 2" xfId="42378" xr:uid="{00000000-0005-0000-0000-00006E180000}"/>
    <cellStyle name="Normal 2 3 4 2 2 2 2" xfId="42379" xr:uid="{00000000-0005-0000-0000-00006F180000}"/>
    <cellStyle name="Normal 2 3 4 2 2 2 2 2" xfId="42380" xr:uid="{00000000-0005-0000-0000-000070180000}"/>
    <cellStyle name="Normal 2 3 4 2 2 2 2 2 2" xfId="42381" xr:uid="{00000000-0005-0000-0000-000071180000}"/>
    <cellStyle name="Normal 2 3 4 2 2 2 2 3" xfId="42382" xr:uid="{00000000-0005-0000-0000-000072180000}"/>
    <cellStyle name="Normal 2 3 4 2 2 2 3" xfId="42383" xr:uid="{00000000-0005-0000-0000-000073180000}"/>
    <cellStyle name="Normal 2 3 4 2 2 2 3 2" xfId="42384" xr:uid="{00000000-0005-0000-0000-000074180000}"/>
    <cellStyle name="Normal 2 3 4 2 2 2 3 2 2" xfId="42385" xr:uid="{00000000-0005-0000-0000-000075180000}"/>
    <cellStyle name="Normal 2 3 4 2 2 2 3 3" xfId="42386" xr:uid="{00000000-0005-0000-0000-000076180000}"/>
    <cellStyle name="Normal 2 3 4 2 2 2 4" xfId="42387" xr:uid="{00000000-0005-0000-0000-000077180000}"/>
    <cellStyle name="Normal 2 3 4 2 2 2 4 2" xfId="42388" xr:uid="{00000000-0005-0000-0000-000078180000}"/>
    <cellStyle name="Normal 2 3 4 2 2 2 5" xfId="42389" xr:uid="{00000000-0005-0000-0000-000079180000}"/>
    <cellStyle name="Normal 2 3 4 2 2 3" xfId="42390" xr:uid="{00000000-0005-0000-0000-00007A180000}"/>
    <cellStyle name="Normal 2 3 4 2 2 3 2" xfId="42391" xr:uid="{00000000-0005-0000-0000-00007B180000}"/>
    <cellStyle name="Normal 2 3 4 2 2 3 2 2" xfId="42392" xr:uid="{00000000-0005-0000-0000-00007C180000}"/>
    <cellStyle name="Normal 2 3 4 2 2 3 3" xfId="42393" xr:uid="{00000000-0005-0000-0000-00007D180000}"/>
    <cellStyle name="Normal 2 3 4 2 2 4" xfId="42394" xr:uid="{00000000-0005-0000-0000-00007E180000}"/>
    <cellStyle name="Normal 2 3 4 2 2 4 2" xfId="42395" xr:uid="{00000000-0005-0000-0000-00007F180000}"/>
    <cellStyle name="Normal 2 3 4 2 2 4 2 2" xfId="42396" xr:uid="{00000000-0005-0000-0000-000080180000}"/>
    <cellStyle name="Normal 2 3 4 2 2 4 3" xfId="42397" xr:uid="{00000000-0005-0000-0000-000081180000}"/>
    <cellStyle name="Normal 2 3 4 2 2 5" xfId="42398" xr:uid="{00000000-0005-0000-0000-000082180000}"/>
    <cellStyle name="Normal 2 3 4 2 2 5 2" xfId="42399" xr:uid="{00000000-0005-0000-0000-000083180000}"/>
    <cellStyle name="Normal 2 3 4 2 2 6" xfId="42400" xr:uid="{00000000-0005-0000-0000-000084180000}"/>
    <cellStyle name="Normal 2 3 4 2 2 7" xfId="42377" xr:uid="{00000000-0005-0000-0000-000085180000}"/>
    <cellStyle name="Normal 2 3 4 2 3" xfId="42401" xr:uid="{00000000-0005-0000-0000-000086180000}"/>
    <cellStyle name="Normal 2 3 4 2 3 2" xfId="42402" xr:uid="{00000000-0005-0000-0000-000087180000}"/>
    <cellStyle name="Normal 2 3 4 2 3 2 2" xfId="42403" xr:uid="{00000000-0005-0000-0000-000088180000}"/>
    <cellStyle name="Normal 2 3 4 2 3 2 2 2" xfId="42404" xr:uid="{00000000-0005-0000-0000-000089180000}"/>
    <cellStyle name="Normal 2 3 4 2 3 2 3" xfId="42405" xr:uid="{00000000-0005-0000-0000-00008A180000}"/>
    <cellStyle name="Normal 2 3 4 2 3 3" xfId="42406" xr:uid="{00000000-0005-0000-0000-00008B180000}"/>
    <cellStyle name="Normal 2 3 4 2 3 3 2" xfId="42407" xr:uid="{00000000-0005-0000-0000-00008C180000}"/>
    <cellStyle name="Normal 2 3 4 2 3 3 2 2" xfId="42408" xr:uid="{00000000-0005-0000-0000-00008D180000}"/>
    <cellStyle name="Normal 2 3 4 2 3 3 3" xfId="42409" xr:uid="{00000000-0005-0000-0000-00008E180000}"/>
    <cellStyle name="Normal 2 3 4 2 3 4" xfId="42410" xr:uid="{00000000-0005-0000-0000-00008F180000}"/>
    <cellStyle name="Normal 2 3 4 2 3 4 2" xfId="42411" xr:uid="{00000000-0005-0000-0000-000090180000}"/>
    <cellStyle name="Normal 2 3 4 2 3 5" xfId="42412" xr:uid="{00000000-0005-0000-0000-000091180000}"/>
    <cellStyle name="Normal 2 3 4 2 4" xfId="42413" xr:uid="{00000000-0005-0000-0000-000092180000}"/>
    <cellStyle name="Normal 2 3 4 2 4 2" xfId="42414" xr:uid="{00000000-0005-0000-0000-000093180000}"/>
    <cellStyle name="Normal 2 3 4 2 4 2 2" xfId="42415" xr:uid="{00000000-0005-0000-0000-000094180000}"/>
    <cellStyle name="Normal 2 3 4 2 4 3" xfId="42416" xr:uid="{00000000-0005-0000-0000-000095180000}"/>
    <cellStyle name="Normal 2 3 4 2 5" xfId="42417" xr:uid="{00000000-0005-0000-0000-000096180000}"/>
    <cellStyle name="Normal 2 3 4 2 5 2" xfId="42418" xr:uid="{00000000-0005-0000-0000-000097180000}"/>
    <cellStyle name="Normal 2 3 4 2 5 2 2" xfId="42419" xr:uid="{00000000-0005-0000-0000-000098180000}"/>
    <cellStyle name="Normal 2 3 4 2 5 3" xfId="42420" xr:uid="{00000000-0005-0000-0000-000099180000}"/>
    <cellStyle name="Normal 2 3 4 2 6" xfId="42421" xr:uid="{00000000-0005-0000-0000-00009A180000}"/>
    <cellStyle name="Normal 2 3 4 2 6 2" xfId="42422" xr:uid="{00000000-0005-0000-0000-00009B180000}"/>
    <cellStyle name="Normal 2 3 4 2 7" xfId="42423" xr:uid="{00000000-0005-0000-0000-00009C180000}"/>
    <cellStyle name="Normal 2 3 4 2 8" xfId="42376" xr:uid="{00000000-0005-0000-0000-00009D180000}"/>
    <cellStyle name="Normal 2 3 4 3" xfId="2923" xr:uid="{00000000-0005-0000-0000-00009E180000}"/>
    <cellStyle name="Normal 2 3 4 3 2" xfId="42425" xr:uid="{00000000-0005-0000-0000-00009F180000}"/>
    <cellStyle name="Normal 2 3 4 3 2 2" xfId="42426" xr:uid="{00000000-0005-0000-0000-0000A0180000}"/>
    <cellStyle name="Normal 2 3 4 3 2 2 2" xfId="42427" xr:uid="{00000000-0005-0000-0000-0000A1180000}"/>
    <cellStyle name="Normal 2 3 4 3 2 2 2 2" xfId="42428" xr:uid="{00000000-0005-0000-0000-0000A2180000}"/>
    <cellStyle name="Normal 2 3 4 3 2 2 3" xfId="42429" xr:uid="{00000000-0005-0000-0000-0000A3180000}"/>
    <cellStyle name="Normal 2 3 4 3 2 3" xfId="42430" xr:uid="{00000000-0005-0000-0000-0000A4180000}"/>
    <cellStyle name="Normal 2 3 4 3 2 3 2" xfId="42431" xr:uid="{00000000-0005-0000-0000-0000A5180000}"/>
    <cellStyle name="Normal 2 3 4 3 2 3 2 2" xfId="42432" xr:uid="{00000000-0005-0000-0000-0000A6180000}"/>
    <cellStyle name="Normal 2 3 4 3 2 3 3" xfId="42433" xr:uid="{00000000-0005-0000-0000-0000A7180000}"/>
    <cellStyle name="Normal 2 3 4 3 2 4" xfId="42434" xr:uid="{00000000-0005-0000-0000-0000A8180000}"/>
    <cellStyle name="Normal 2 3 4 3 2 4 2" xfId="42435" xr:uid="{00000000-0005-0000-0000-0000A9180000}"/>
    <cellStyle name="Normal 2 3 4 3 2 5" xfId="42436" xr:uid="{00000000-0005-0000-0000-0000AA180000}"/>
    <cellStyle name="Normal 2 3 4 3 3" xfId="42437" xr:uid="{00000000-0005-0000-0000-0000AB180000}"/>
    <cellStyle name="Normal 2 3 4 3 3 2" xfId="42438" xr:uid="{00000000-0005-0000-0000-0000AC180000}"/>
    <cellStyle name="Normal 2 3 4 3 3 2 2" xfId="42439" xr:uid="{00000000-0005-0000-0000-0000AD180000}"/>
    <cellStyle name="Normal 2 3 4 3 3 3" xfId="42440" xr:uid="{00000000-0005-0000-0000-0000AE180000}"/>
    <cellStyle name="Normal 2 3 4 3 4" xfId="42441" xr:uid="{00000000-0005-0000-0000-0000AF180000}"/>
    <cellStyle name="Normal 2 3 4 3 4 2" xfId="42442" xr:uid="{00000000-0005-0000-0000-0000B0180000}"/>
    <cellStyle name="Normal 2 3 4 3 4 2 2" xfId="42443" xr:uid="{00000000-0005-0000-0000-0000B1180000}"/>
    <cellStyle name="Normal 2 3 4 3 4 3" xfId="42444" xr:uid="{00000000-0005-0000-0000-0000B2180000}"/>
    <cellStyle name="Normal 2 3 4 3 5" xfId="42445" xr:uid="{00000000-0005-0000-0000-0000B3180000}"/>
    <cellStyle name="Normal 2 3 4 3 5 2" xfId="42446" xr:uid="{00000000-0005-0000-0000-0000B4180000}"/>
    <cellStyle name="Normal 2 3 4 3 6" xfId="42447" xr:uid="{00000000-0005-0000-0000-0000B5180000}"/>
    <cellStyle name="Normal 2 3 4 3 7" xfId="42424" xr:uid="{00000000-0005-0000-0000-0000B6180000}"/>
    <cellStyle name="Normal 2 3 4 4" xfId="7733" xr:uid="{00000000-0005-0000-0000-0000B7180000}"/>
    <cellStyle name="Normal 2 3 4 4 2" xfId="42449" xr:uid="{00000000-0005-0000-0000-0000B8180000}"/>
    <cellStyle name="Normal 2 3 4 4 2 2" xfId="42450" xr:uid="{00000000-0005-0000-0000-0000B9180000}"/>
    <cellStyle name="Normal 2 3 4 4 2 2 2" xfId="42451" xr:uid="{00000000-0005-0000-0000-0000BA180000}"/>
    <cellStyle name="Normal 2 3 4 4 2 2 2 2" xfId="42452" xr:uid="{00000000-0005-0000-0000-0000BB180000}"/>
    <cellStyle name="Normal 2 3 4 4 2 2 3" xfId="42453" xr:uid="{00000000-0005-0000-0000-0000BC180000}"/>
    <cellStyle name="Normal 2 3 4 4 2 3" xfId="42454" xr:uid="{00000000-0005-0000-0000-0000BD180000}"/>
    <cellStyle name="Normal 2 3 4 4 2 3 2" xfId="42455" xr:uid="{00000000-0005-0000-0000-0000BE180000}"/>
    <cellStyle name="Normal 2 3 4 4 2 3 2 2" xfId="42456" xr:uid="{00000000-0005-0000-0000-0000BF180000}"/>
    <cellStyle name="Normal 2 3 4 4 2 3 3" xfId="42457" xr:uid="{00000000-0005-0000-0000-0000C0180000}"/>
    <cellStyle name="Normal 2 3 4 4 2 4" xfId="42458" xr:uid="{00000000-0005-0000-0000-0000C1180000}"/>
    <cellStyle name="Normal 2 3 4 4 2 4 2" xfId="42459" xr:uid="{00000000-0005-0000-0000-0000C2180000}"/>
    <cellStyle name="Normal 2 3 4 4 2 5" xfId="42460" xr:uid="{00000000-0005-0000-0000-0000C3180000}"/>
    <cellStyle name="Normal 2 3 4 4 3" xfId="42461" xr:uid="{00000000-0005-0000-0000-0000C4180000}"/>
    <cellStyle name="Normal 2 3 4 4 3 2" xfId="42462" xr:uid="{00000000-0005-0000-0000-0000C5180000}"/>
    <cellStyle name="Normal 2 3 4 4 3 2 2" xfId="42463" xr:uid="{00000000-0005-0000-0000-0000C6180000}"/>
    <cellStyle name="Normal 2 3 4 4 3 3" xfId="42464" xr:uid="{00000000-0005-0000-0000-0000C7180000}"/>
    <cellStyle name="Normal 2 3 4 4 4" xfId="42465" xr:uid="{00000000-0005-0000-0000-0000C8180000}"/>
    <cellStyle name="Normal 2 3 4 4 4 2" xfId="42466" xr:uid="{00000000-0005-0000-0000-0000C9180000}"/>
    <cellStyle name="Normal 2 3 4 4 4 2 2" xfId="42467" xr:uid="{00000000-0005-0000-0000-0000CA180000}"/>
    <cellStyle name="Normal 2 3 4 4 4 3" xfId="42468" xr:uid="{00000000-0005-0000-0000-0000CB180000}"/>
    <cellStyle name="Normal 2 3 4 4 5" xfId="42469" xr:uid="{00000000-0005-0000-0000-0000CC180000}"/>
    <cellStyle name="Normal 2 3 4 4 5 2" xfId="42470" xr:uid="{00000000-0005-0000-0000-0000CD180000}"/>
    <cellStyle name="Normal 2 3 4 4 6" xfId="42471" xr:uid="{00000000-0005-0000-0000-0000CE180000}"/>
    <cellStyle name="Normal 2 3 4 4 7" xfId="42448" xr:uid="{00000000-0005-0000-0000-0000CF180000}"/>
    <cellStyle name="Normal 2 3 4 5" xfId="42472" xr:uid="{00000000-0005-0000-0000-0000D0180000}"/>
    <cellStyle name="Normal 2 3 4 5 2" xfId="42473" xr:uid="{00000000-0005-0000-0000-0000D1180000}"/>
    <cellStyle name="Normal 2 3 4 5 2 2" xfId="42474" xr:uid="{00000000-0005-0000-0000-0000D2180000}"/>
    <cellStyle name="Normal 2 3 4 5 2 2 2" xfId="42475" xr:uid="{00000000-0005-0000-0000-0000D3180000}"/>
    <cellStyle name="Normal 2 3 4 5 2 2 2 2" xfId="42476" xr:uid="{00000000-0005-0000-0000-0000D4180000}"/>
    <cellStyle name="Normal 2 3 4 5 2 2 3" xfId="42477" xr:uid="{00000000-0005-0000-0000-0000D5180000}"/>
    <cellStyle name="Normal 2 3 4 5 2 3" xfId="42478" xr:uid="{00000000-0005-0000-0000-0000D6180000}"/>
    <cellStyle name="Normal 2 3 4 5 2 3 2" xfId="42479" xr:uid="{00000000-0005-0000-0000-0000D7180000}"/>
    <cellStyle name="Normal 2 3 4 5 2 3 2 2" xfId="42480" xr:uid="{00000000-0005-0000-0000-0000D8180000}"/>
    <cellStyle name="Normal 2 3 4 5 2 3 3" xfId="42481" xr:uid="{00000000-0005-0000-0000-0000D9180000}"/>
    <cellStyle name="Normal 2 3 4 5 2 4" xfId="42482" xr:uid="{00000000-0005-0000-0000-0000DA180000}"/>
    <cellStyle name="Normal 2 3 4 5 2 4 2" xfId="42483" xr:uid="{00000000-0005-0000-0000-0000DB180000}"/>
    <cellStyle name="Normal 2 3 4 5 2 5" xfId="42484" xr:uid="{00000000-0005-0000-0000-0000DC180000}"/>
    <cellStyle name="Normal 2 3 4 5 3" xfId="42485" xr:uid="{00000000-0005-0000-0000-0000DD180000}"/>
    <cellStyle name="Normal 2 3 4 5 3 2" xfId="42486" xr:uid="{00000000-0005-0000-0000-0000DE180000}"/>
    <cellStyle name="Normal 2 3 4 5 3 2 2" xfId="42487" xr:uid="{00000000-0005-0000-0000-0000DF180000}"/>
    <cellStyle name="Normal 2 3 4 5 3 3" xfId="42488" xr:uid="{00000000-0005-0000-0000-0000E0180000}"/>
    <cellStyle name="Normal 2 3 4 5 4" xfId="42489" xr:uid="{00000000-0005-0000-0000-0000E1180000}"/>
    <cellStyle name="Normal 2 3 4 5 4 2" xfId="42490" xr:uid="{00000000-0005-0000-0000-0000E2180000}"/>
    <cellStyle name="Normal 2 3 4 5 4 2 2" xfId="42491" xr:uid="{00000000-0005-0000-0000-0000E3180000}"/>
    <cellStyle name="Normal 2 3 4 5 4 3" xfId="42492" xr:uid="{00000000-0005-0000-0000-0000E4180000}"/>
    <cellStyle name="Normal 2 3 4 5 5" xfId="42493" xr:uid="{00000000-0005-0000-0000-0000E5180000}"/>
    <cellStyle name="Normal 2 3 4 5 5 2" xfId="42494" xr:uid="{00000000-0005-0000-0000-0000E6180000}"/>
    <cellStyle name="Normal 2 3 4 5 6" xfId="42495" xr:uid="{00000000-0005-0000-0000-0000E7180000}"/>
    <cellStyle name="Normal 2 3 4 6" xfId="42496" xr:uid="{00000000-0005-0000-0000-0000E8180000}"/>
    <cellStyle name="Normal 2 3 4 6 2" xfId="42497" xr:uid="{00000000-0005-0000-0000-0000E9180000}"/>
    <cellStyle name="Normal 2 3 4 6 2 2" xfId="42498" xr:uid="{00000000-0005-0000-0000-0000EA180000}"/>
    <cellStyle name="Normal 2 3 4 6 2 2 2" xfId="42499" xr:uid="{00000000-0005-0000-0000-0000EB180000}"/>
    <cellStyle name="Normal 2 3 4 6 2 3" xfId="42500" xr:uid="{00000000-0005-0000-0000-0000EC180000}"/>
    <cellStyle name="Normal 2 3 4 6 3" xfId="42501" xr:uid="{00000000-0005-0000-0000-0000ED180000}"/>
    <cellStyle name="Normal 2 3 4 6 3 2" xfId="42502" xr:uid="{00000000-0005-0000-0000-0000EE180000}"/>
    <cellStyle name="Normal 2 3 4 6 3 2 2" xfId="42503" xr:uid="{00000000-0005-0000-0000-0000EF180000}"/>
    <cellStyle name="Normal 2 3 4 6 3 3" xfId="42504" xr:uid="{00000000-0005-0000-0000-0000F0180000}"/>
    <cellStyle name="Normal 2 3 4 6 4" xfId="42505" xr:uid="{00000000-0005-0000-0000-0000F1180000}"/>
    <cellStyle name="Normal 2 3 4 6 4 2" xfId="42506" xr:uid="{00000000-0005-0000-0000-0000F2180000}"/>
    <cellStyle name="Normal 2 3 4 6 5" xfId="42507" xr:uid="{00000000-0005-0000-0000-0000F3180000}"/>
    <cellStyle name="Normal 2 3 4 7" xfId="42508" xr:uid="{00000000-0005-0000-0000-0000F4180000}"/>
    <cellStyle name="Normal 2 3 4 7 2" xfId="42509" xr:uid="{00000000-0005-0000-0000-0000F5180000}"/>
    <cellStyle name="Normal 2 3 4 7 2 2" xfId="42510" xr:uid="{00000000-0005-0000-0000-0000F6180000}"/>
    <cellStyle name="Normal 2 3 4 7 2 2 2" xfId="42511" xr:uid="{00000000-0005-0000-0000-0000F7180000}"/>
    <cellStyle name="Normal 2 3 4 7 2 3" xfId="42512" xr:uid="{00000000-0005-0000-0000-0000F8180000}"/>
    <cellStyle name="Normal 2 3 4 7 3" xfId="42513" xr:uid="{00000000-0005-0000-0000-0000F9180000}"/>
    <cellStyle name="Normal 2 3 4 7 3 2" xfId="42514" xr:uid="{00000000-0005-0000-0000-0000FA180000}"/>
    <cellStyle name="Normal 2 3 4 7 4" xfId="42515" xr:uid="{00000000-0005-0000-0000-0000FB180000}"/>
    <cellStyle name="Normal 2 3 4 8" xfId="42516" xr:uid="{00000000-0005-0000-0000-0000FC180000}"/>
    <cellStyle name="Normal 2 3 4 9" xfId="42517" xr:uid="{00000000-0005-0000-0000-0000FD180000}"/>
    <cellStyle name="Normal 2 3 4 9 2" xfId="42518" xr:uid="{00000000-0005-0000-0000-0000FE180000}"/>
    <cellStyle name="Normal 2 3 5" xfId="2924" xr:uid="{00000000-0005-0000-0000-0000FF180000}"/>
    <cellStyle name="Normal 2 3 5 10" xfId="42519" xr:uid="{00000000-0005-0000-0000-000000190000}"/>
    <cellStyle name="Normal 2 3 5 2" xfId="2925" xr:uid="{00000000-0005-0000-0000-000001190000}"/>
    <cellStyle name="Normal 2 3 5 2 2" xfId="7737" xr:uid="{00000000-0005-0000-0000-000002190000}"/>
    <cellStyle name="Normal 2 3 5 2 2 2" xfId="42522" xr:uid="{00000000-0005-0000-0000-000003190000}"/>
    <cellStyle name="Normal 2 3 5 2 2 2 2" xfId="42523" xr:uid="{00000000-0005-0000-0000-000004190000}"/>
    <cellStyle name="Normal 2 3 5 2 2 2 2 2" xfId="42524" xr:uid="{00000000-0005-0000-0000-000005190000}"/>
    <cellStyle name="Normal 2 3 5 2 2 2 3" xfId="42525" xr:uid="{00000000-0005-0000-0000-000006190000}"/>
    <cellStyle name="Normal 2 3 5 2 2 3" xfId="42526" xr:uid="{00000000-0005-0000-0000-000007190000}"/>
    <cellStyle name="Normal 2 3 5 2 2 3 2" xfId="42527" xr:uid="{00000000-0005-0000-0000-000008190000}"/>
    <cellStyle name="Normal 2 3 5 2 2 3 2 2" xfId="42528" xr:uid="{00000000-0005-0000-0000-000009190000}"/>
    <cellStyle name="Normal 2 3 5 2 2 3 3" xfId="42529" xr:uid="{00000000-0005-0000-0000-00000A190000}"/>
    <cellStyle name="Normal 2 3 5 2 2 4" xfId="42530" xr:uid="{00000000-0005-0000-0000-00000B190000}"/>
    <cellStyle name="Normal 2 3 5 2 2 4 2" xfId="42531" xr:uid="{00000000-0005-0000-0000-00000C190000}"/>
    <cellStyle name="Normal 2 3 5 2 2 5" xfId="42532" xr:uid="{00000000-0005-0000-0000-00000D190000}"/>
    <cellStyle name="Normal 2 3 5 2 2 6" xfId="42521" xr:uid="{00000000-0005-0000-0000-00000E190000}"/>
    <cellStyle name="Normal 2 3 5 2 3" xfId="42533" xr:uid="{00000000-0005-0000-0000-00000F190000}"/>
    <cellStyle name="Normal 2 3 5 2 3 2" xfId="42534" xr:uid="{00000000-0005-0000-0000-000010190000}"/>
    <cellStyle name="Normal 2 3 5 2 3 2 2" xfId="42535" xr:uid="{00000000-0005-0000-0000-000011190000}"/>
    <cellStyle name="Normal 2 3 5 2 3 3" xfId="42536" xr:uid="{00000000-0005-0000-0000-000012190000}"/>
    <cellStyle name="Normal 2 3 5 2 4" xfId="42537" xr:uid="{00000000-0005-0000-0000-000013190000}"/>
    <cellStyle name="Normal 2 3 5 2 4 2" xfId="42538" xr:uid="{00000000-0005-0000-0000-000014190000}"/>
    <cellStyle name="Normal 2 3 5 2 4 2 2" xfId="42539" xr:uid="{00000000-0005-0000-0000-000015190000}"/>
    <cellStyle name="Normal 2 3 5 2 4 3" xfId="42540" xr:uid="{00000000-0005-0000-0000-000016190000}"/>
    <cellStyle name="Normal 2 3 5 2 5" xfId="42541" xr:uid="{00000000-0005-0000-0000-000017190000}"/>
    <cellStyle name="Normal 2 3 5 2 5 2" xfId="42542" xr:uid="{00000000-0005-0000-0000-000018190000}"/>
    <cellStyle name="Normal 2 3 5 2 6" xfId="42543" xr:uid="{00000000-0005-0000-0000-000019190000}"/>
    <cellStyle name="Normal 2 3 5 2 7" xfId="42520" xr:uid="{00000000-0005-0000-0000-00001A190000}"/>
    <cellStyle name="Normal 2 3 5 3" xfId="2926" xr:uid="{00000000-0005-0000-0000-00001B190000}"/>
    <cellStyle name="Normal 2 3 5 3 2" xfId="42545" xr:uid="{00000000-0005-0000-0000-00001C190000}"/>
    <cellStyle name="Normal 2 3 5 3 2 2" xfId="42546" xr:uid="{00000000-0005-0000-0000-00001D190000}"/>
    <cellStyle name="Normal 2 3 5 3 2 2 2" xfId="42547" xr:uid="{00000000-0005-0000-0000-00001E190000}"/>
    <cellStyle name="Normal 2 3 5 3 2 2 2 2" xfId="42548" xr:uid="{00000000-0005-0000-0000-00001F190000}"/>
    <cellStyle name="Normal 2 3 5 3 2 2 3" xfId="42549" xr:uid="{00000000-0005-0000-0000-000020190000}"/>
    <cellStyle name="Normal 2 3 5 3 2 3" xfId="42550" xr:uid="{00000000-0005-0000-0000-000021190000}"/>
    <cellStyle name="Normal 2 3 5 3 2 3 2" xfId="42551" xr:uid="{00000000-0005-0000-0000-000022190000}"/>
    <cellStyle name="Normal 2 3 5 3 2 3 2 2" xfId="42552" xr:uid="{00000000-0005-0000-0000-000023190000}"/>
    <cellStyle name="Normal 2 3 5 3 2 3 3" xfId="42553" xr:uid="{00000000-0005-0000-0000-000024190000}"/>
    <cellStyle name="Normal 2 3 5 3 2 4" xfId="42554" xr:uid="{00000000-0005-0000-0000-000025190000}"/>
    <cellStyle name="Normal 2 3 5 3 2 4 2" xfId="42555" xr:uid="{00000000-0005-0000-0000-000026190000}"/>
    <cellStyle name="Normal 2 3 5 3 2 5" xfId="42556" xr:uid="{00000000-0005-0000-0000-000027190000}"/>
    <cellStyle name="Normal 2 3 5 3 3" xfId="42557" xr:uid="{00000000-0005-0000-0000-000028190000}"/>
    <cellStyle name="Normal 2 3 5 3 3 2" xfId="42558" xr:uid="{00000000-0005-0000-0000-000029190000}"/>
    <cellStyle name="Normal 2 3 5 3 3 2 2" xfId="42559" xr:uid="{00000000-0005-0000-0000-00002A190000}"/>
    <cellStyle name="Normal 2 3 5 3 3 3" xfId="42560" xr:uid="{00000000-0005-0000-0000-00002B190000}"/>
    <cellStyle name="Normal 2 3 5 3 4" xfId="42561" xr:uid="{00000000-0005-0000-0000-00002C190000}"/>
    <cellStyle name="Normal 2 3 5 3 4 2" xfId="42562" xr:uid="{00000000-0005-0000-0000-00002D190000}"/>
    <cellStyle name="Normal 2 3 5 3 4 2 2" xfId="42563" xr:uid="{00000000-0005-0000-0000-00002E190000}"/>
    <cellStyle name="Normal 2 3 5 3 4 3" xfId="42564" xr:uid="{00000000-0005-0000-0000-00002F190000}"/>
    <cellStyle name="Normal 2 3 5 3 5" xfId="42565" xr:uid="{00000000-0005-0000-0000-000030190000}"/>
    <cellStyle name="Normal 2 3 5 3 5 2" xfId="42566" xr:uid="{00000000-0005-0000-0000-000031190000}"/>
    <cellStyle name="Normal 2 3 5 3 6" xfId="42567" xr:uid="{00000000-0005-0000-0000-000032190000}"/>
    <cellStyle name="Normal 2 3 5 3 7" xfId="42544" xr:uid="{00000000-0005-0000-0000-000033190000}"/>
    <cellStyle name="Normal 2 3 5 4" xfId="7736" xr:uid="{00000000-0005-0000-0000-000034190000}"/>
    <cellStyle name="Normal 2 3 5 4 2" xfId="42569" xr:uid="{00000000-0005-0000-0000-000035190000}"/>
    <cellStyle name="Normal 2 3 5 4 2 2" xfId="42570" xr:uid="{00000000-0005-0000-0000-000036190000}"/>
    <cellStyle name="Normal 2 3 5 4 2 2 2" xfId="42571" xr:uid="{00000000-0005-0000-0000-000037190000}"/>
    <cellStyle name="Normal 2 3 5 4 2 3" xfId="42572" xr:uid="{00000000-0005-0000-0000-000038190000}"/>
    <cellStyle name="Normal 2 3 5 4 3" xfId="42573" xr:uid="{00000000-0005-0000-0000-000039190000}"/>
    <cellStyle name="Normal 2 3 5 4 3 2" xfId="42574" xr:uid="{00000000-0005-0000-0000-00003A190000}"/>
    <cellStyle name="Normal 2 3 5 4 3 2 2" xfId="42575" xr:uid="{00000000-0005-0000-0000-00003B190000}"/>
    <cellStyle name="Normal 2 3 5 4 3 3" xfId="42576" xr:uid="{00000000-0005-0000-0000-00003C190000}"/>
    <cellStyle name="Normal 2 3 5 4 4" xfId="42577" xr:uid="{00000000-0005-0000-0000-00003D190000}"/>
    <cellStyle name="Normal 2 3 5 4 4 2" xfId="42578" xr:uid="{00000000-0005-0000-0000-00003E190000}"/>
    <cellStyle name="Normal 2 3 5 4 5" xfId="42579" xr:uid="{00000000-0005-0000-0000-00003F190000}"/>
    <cellStyle name="Normal 2 3 5 4 6" xfId="42568" xr:uid="{00000000-0005-0000-0000-000040190000}"/>
    <cellStyle name="Normal 2 3 5 5" xfId="42580" xr:uid="{00000000-0005-0000-0000-000041190000}"/>
    <cellStyle name="Normal 2 3 5 5 2" xfId="42581" xr:uid="{00000000-0005-0000-0000-000042190000}"/>
    <cellStyle name="Normal 2 3 5 5 2 2" xfId="42582" xr:uid="{00000000-0005-0000-0000-000043190000}"/>
    <cellStyle name="Normal 2 3 5 5 2 2 2" xfId="42583" xr:uid="{00000000-0005-0000-0000-000044190000}"/>
    <cellStyle name="Normal 2 3 5 5 2 3" xfId="42584" xr:uid="{00000000-0005-0000-0000-000045190000}"/>
    <cellStyle name="Normal 2 3 5 5 3" xfId="42585" xr:uid="{00000000-0005-0000-0000-000046190000}"/>
    <cellStyle name="Normal 2 3 5 5 3 2" xfId="42586" xr:uid="{00000000-0005-0000-0000-000047190000}"/>
    <cellStyle name="Normal 2 3 5 5 4" xfId="42587" xr:uid="{00000000-0005-0000-0000-000048190000}"/>
    <cellStyle name="Normal 2 3 5 6" xfId="42588" xr:uid="{00000000-0005-0000-0000-000049190000}"/>
    <cellStyle name="Normal 2 3 5 7" xfId="42589" xr:uid="{00000000-0005-0000-0000-00004A190000}"/>
    <cellStyle name="Normal 2 3 5 7 2" xfId="42590" xr:uid="{00000000-0005-0000-0000-00004B190000}"/>
    <cellStyle name="Normal 2 3 5 8" xfId="42591" xr:uid="{00000000-0005-0000-0000-00004C190000}"/>
    <cellStyle name="Normal 2 3 5 9" xfId="55315" xr:uid="{00000000-0005-0000-0000-00004D190000}"/>
    <cellStyle name="Normal 2 3 6" xfId="2927" xr:uid="{00000000-0005-0000-0000-00004E190000}"/>
    <cellStyle name="Normal 2 3 6 2" xfId="8598" xr:uid="{00000000-0005-0000-0000-00004F190000}"/>
    <cellStyle name="Normal 2 3 6 2 2" xfId="42593" xr:uid="{00000000-0005-0000-0000-000050190000}"/>
    <cellStyle name="Normal 2 3 6 3" xfId="42594" xr:uid="{00000000-0005-0000-0000-000051190000}"/>
    <cellStyle name="Normal 2 3 6 3 2" xfId="42595" xr:uid="{00000000-0005-0000-0000-000052190000}"/>
    <cellStyle name="Normal 2 3 6 3 2 2" xfId="42596" xr:uid="{00000000-0005-0000-0000-000053190000}"/>
    <cellStyle name="Normal 2 3 6 3 2 2 2" xfId="42597" xr:uid="{00000000-0005-0000-0000-000054190000}"/>
    <cellStyle name="Normal 2 3 6 3 2 2 2 2" xfId="42598" xr:uid="{00000000-0005-0000-0000-000055190000}"/>
    <cellStyle name="Normal 2 3 6 3 2 2 3" xfId="42599" xr:uid="{00000000-0005-0000-0000-000056190000}"/>
    <cellStyle name="Normal 2 3 6 3 2 3" xfId="42600" xr:uid="{00000000-0005-0000-0000-000057190000}"/>
    <cellStyle name="Normal 2 3 6 3 2 3 2" xfId="42601" xr:uid="{00000000-0005-0000-0000-000058190000}"/>
    <cellStyle name="Normal 2 3 6 3 2 3 2 2" xfId="42602" xr:uid="{00000000-0005-0000-0000-000059190000}"/>
    <cellStyle name="Normal 2 3 6 3 2 3 3" xfId="42603" xr:uid="{00000000-0005-0000-0000-00005A190000}"/>
    <cellStyle name="Normal 2 3 6 3 2 4" xfId="42604" xr:uid="{00000000-0005-0000-0000-00005B190000}"/>
    <cellStyle name="Normal 2 3 6 3 2 4 2" xfId="42605" xr:uid="{00000000-0005-0000-0000-00005C190000}"/>
    <cellStyle name="Normal 2 3 6 3 2 5" xfId="42606" xr:uid="{00000000-0005-0000-0000-00005D190000}"/>
    <cellStyle name="Normal 2 3 6 3 3" xfId="42607" xr:uid="{00000000-0005-0000-0000-00005E190000}"/>
    <cellStyle name="Normal 2 3 6 3 3 2" xfId="42608" xr:uid="{00000000-0005-0000-0000-00005F190000}"/>
    <cellStyle name="Normal 2 3 6 3 3 2 2" xfId="42609" xr:uid="{00000000-0005-0000-0000-000060190000}"/>
    <cellStyle name="Normal 2 3 6 3 3 3" xfId="42610" xr:uid="{00000000-0005-0000-0000-000061190000}"/>
    <cellStyle name="Normal 2 3 6 3 4" xfId="42611" xr:uid="{00000000-0005-0000-0000-000062190000}"/>
    <cellStyle name="Normal 2 3 6 3 4 2" xfId="42612" xr:uid="{00000000-0005-0000-0000-000063190000}"/>
    <cellStyle name="Normal 2 3 6 3 4 2 2" xfId="42613" xr:uid="{00000000-0005-0000-0000-000064190000}"/>
    <cellStyle name="Normal 2 3 6 3 4 3" xfId="42614" xr:uid="{00000000-0005-0000-0000-000065190000}"/>
    <cellStyle name="Normal 2 3 6 3 5" xfId="42615" xr:uid="{00000000-0005-0000-0000-000066190000}"/>
    <cellStyle name="Normal 2 3 6 3 5 2" xfId="42616" xr:uid="{00000000-0005-0000-0000-000067190000}"/>
    <cellStyle name="Normal 2 3 6 3 6" xfId="42617" xr:uid="{00000000-0005-0000-0000-000068190000}"/>
    <cellStyle name="Normal 2 3 6 4" xfId="42618" xr:uid="{00000000-0005-0000-0000-000069190000}"/>
    <cellStyle name="Normal 2 3 6 4 2" xfId="42619" xr:uid="{00000000-0005-0000-0000-00006A190000}"/>
    <cellStyle name="Normal 2 3 6 4 2 2" xfId="42620" xr:uid="{00000000-0005-0000-0000-00006B190000}"/>
    <cellStyle name="Normal 2 3 6 4 2 2 2" xfId="42621" xr:uid="{00000000-0005-0000-0000-00006C190000}"/>
    <cellStyle name="Normal 2 3 6 4 2 3" xfId="42622" xr:uid="{00000000-0005-0000-0000-00006D190000}"/>
    <cellStyle name="Normal 2 3 6 4 3" xfId="42623" xr:uid="{00000000-0005-0000-0000-00006E190000}"/>
    <cellStyle name="Normal 2 3 6 4 3 2" xfId="42624" xr:uid="{00000000-0005-0000-0000-00006F190000}"/>
    <cellStyle name="Normal 2 3 6 4 3 2 2" xfId="42625" xr:uid="{00000000-0005-0000-0000-000070190000}"/>
    <cellStyle name="Normal 2 3 6 4 3 3" xfId="42626" xr:uid="{00000000-0005-0000-0000-000071190000}"/>
    <cellStyle name="Normal 2 3 6 4 4" xfId="42627" xr:uid="{00000000-0005-0000-0000-000072190000}"/>
    <cellStyle name="Normal 2 3 6 4 4 2" xfId="42628" xr:uid="{00000000-0005-0000-0000-000073190000}"/>
    <cellStyle name="Normal 2 3 6 4 5" xfId="42629" xr:uid="{00000000-0005-0000-0000-000074190000}"/>
    <cellStyle name="Normal 2 3 6 5" xfId="42630" xr:uid="{00000000-0005-0000-0000-000075190000}"/>
    <cellStyle name="Normal 2 3 6 5 2" xfId="42631" xr:uid="{00000000-0005-0000-0000-000076190000}"/>
    <cellStyle name="Normal 2 3 6 5 2 2" xfId="42632" xr:uid="{00000000-0005-0000-0000-000077190000}"/>
    <cellStyle name="Normal 2 3 6 5 2 2 2" xfId="42633" xr:uid="{00000000-0005-0000-0000-000078190000}"/>
    <cellStyle name="Normal 2 3 6 5 2 3" xfId="42634" xr:uid="{00000000-0005-0000-0000-000079190000}"/>
    <cellStyle name="Normal 2 3 6 5 3" xfId="42635" xr:uid="{00000000-0005-0000-0000-00007A190000}"/>
    <cellStyle name="Normal 2 3 6 5 3 2" xfId="42636" xr:uid="{00000000-0005-0000-0000-00007B190000}"/>
    <cellStyle name="Normal 2 3 6 5 4" xfId="42637" xr:uid="{00000000-0005-0000-0000-00007C190000}"/>
    <cellStyle name="Normal 2 3 6 6" xfId="42638" xr:uid="{00000000-0005-0000-0000-00007D190000}"/>
    <cellStyle name="Normal 2 3 6 6 2" xfId="42639" xr:uid="{00000000-0005-0000-0000-00007E190000}"/>
    <cellStyle name="Normal 2 3 6 7" xfId="42640" xr:uid="{00000000-0005-0000-0000-00007F190000}"/>
    <cellStyle name="Normal 2 3 6 8" xfId="55316" xr:uid="{00000000-0005-0000-0000-000080190000}"/>
    <cellStyle name="Normal 2 3 6 9" xfId="42592" xr:uid="{00000000-0005-0000-0000-000081190000}"/>
    <cellStyle name="Normal 2 3 7" xfId="2928" xr:uid="{00000000-0005-0000-0000-000082190000}"/>
    <cellStyle name="Normal 2 3 7 2" xfId="42642" xr:uid="{00000000-0005-0000-0000-000083190000}"/>
    <cellStyle name="Normal 2 3 7 2 2" xfId="42643" xr:uid="{00000000-0005-0000-0000-000084190000}"/>
    <cellStyle name="Normal 2 3 7 2 2 2" xfId="42644" xr:uid="{00000000-0005-0000-0000-000085190000}"/>
    <cellStyle name="Normal 2 3 7 2 2 2 2" xfId="42645" xr:uid="{00000000-0005-0000-0000-000086190000}"/>
    <cellStyle name="Normal 2 3 7 2 2 3" xfId="42646" xr:uid="{00000000-0005-0000-0000-000087190000}"/>
    <cellStyle name="Normal 2 3 7 2 3" xfId="42647" xr:uid="{00000000-0005-0000-0000-000088190000}"/>
    <cellStyle name="Normal 2 3 7 2 3 2" xfId="42648" xr:uid="{00000000-0005-0000-0000-000089190000}"/>
    <cellStyle name="Normal 2 3 7 2 3 2 2" xfId="42649" xr:uid="{00000000-0005-0000-0000-00008A190000}"/>
    <cellStyle name="Normal 2 3 7 2 3 3" xfId="42650" xr:uid="{00000000-0005-0000-0000-00008B190000}"/>
    <cellStyle name="Normal 2 3 7 2 4" xfId="42651" xr:uid="{00000000-0005-0000-0000-00008C190000}"/>
    <cellStyle name="Normal 2 3 7 2 4 2" xfId="42652" xr:uid="{00000000-0005-0000-0000-00008D190000}"/>
    <cellStyle name="Normal 2 3 7 2 5" xfId="42653" xr:uid="{00000000-0005-0000-0000-00008E190000}"/>
    <cellStyle name="Normal 2 3 7 3" xfId="42654" xr:uid="{00000000-0005-0000-0000-00008F190000}"/>
    <cellStyle name="Normal 2 3 7 3 2" xfId="42655" xr:uid="{00000000-0005-0000-0000-000090190000}"/>
    <cellStyle name="Normal 2 3 7 3 2 2" xfId="42656" xr:uid="{00000000-0005-0000-0000-000091190000}"/>
    <cellStyle name="Normal 2 3 7 3 2 2 2" xfId="42657" xr:uid="{00000000-0005-0000-0000-000092190000}"/>
    <cellStyle name="Normal 2 3 7 3 2 3" xfId="42658" xr:uid="{00000000-0005-0000-0000-000093190000}"/>
    <cellStyle name="Normal 2 3 7 3 3" xfId="42659" xr:uid="{00000000-0005-0000-0000-000094190000}"/>
    <cellStyle name="Normal 2 3 7 3 3 2" xfId="42660" xr:uid="{00000000-0005-0000-0000-000095190000}"/>
    <cellStyle name="Normal 2 3 7 3 4" xfId="42661" xr:uid="{00000000-0005-0000-0000-000096190000}"/>
    <cellStyle name="Normal 2 3 7 4" xfId="42662" xr:uid="{00000000-0005-0000-0000-000097190000}"/>
    <cellStyle name="Normal 2 3 7 5" xfId="42663" xr:uid="{00000000-0005-0000-0000-000098190000}"/>
    <cellStyle name="Normal 2 3 7 5 2" xfId="42664" xr:uid="{00000000-0005-0000-0000-000099190000}"/>
    <cellStyle name="Normal 2 3 7 6" xfId="42665" xr:uid="{00000000-0005-0000-0000-00009A190000}"/>
    <cellStyle name="Normal 2 3 7 7" xfId="55317" xr:uid="{00000000-0005-0000-0000-00009B190000}"/>
    <cellStyle name="Normal 2 3 7 8" xfId="42641" xr:uid="{00000000-0005-0000-0000-00009C190000}"/>
    <cellStyle name="Normal 2 3 8" xfId="2929" xr:uid="{00000000-0005-0000-0000-00009D190000}"/>
    <cellStyle name="Normal 2 3 8 2" xfId="42667" xr:uid="{00000000-0005-0000-0000-00009E190000}"/>
    <cellStyle name="Normal 2 3 8 2 2" xfId="42668" xr:uid="{00000000-0005-0000-0000-00009F190000}"/>
    <cellStyle name="Normal 2 3 8 2 2 2" xfId="42669" xr:uid="{00000000-0005-0000-0000-0000A0190000}"/>
    <cellStyle name="Normal 2 3 8 2 2 2 2" xfId="42670" xr:uid="{00000000-0005-0000-0000-0000A1190000}"/>
    <cellStyle name="Normal 2 3 8 2 2 3" xfId="42671" xr:uid="{00000000-0005-0000-0000-0000A2190000}"/>
    <cellStyle name="Normal 2 3 8 2 3" xfId="42672" xr:uid="{00000000-0005-0000-0000-0000A3190000}"/>
    <cellStyle name="Normal 2 3 8 2 3 2" xfId="42673" xr:uid="{00000000-0005-0000-0000-0000A4190000}"/>
    <cellStyle name="Normal 2 3 8 2 3 2 2" xfId="42674" xr:uid="{00000000-0005-0000-0000-0000A5190000}"/>
    <cellStyle name="Normal 2 3 8 2 3 3" xfId="42675" xr:uid="{00000000-0005-0000-0000-0000A6190000}"/>
    <cellStyle name="Normal 2 3 8 2 4" xfId="42676" xr:uid="{00000000-0005-0000-0000-0000A7190000}"/>
    <cellStyle name="Normal 2 3 8 2 4 2" xfId="42677" xr:uid="{00000000-0005-0000-0000-0000A8190000}"/>
    <cellStyle name="Normal 2 3 8 2 5" xfId="42678" xr:uid="{00000000-0005-0000-0000-0000A9190000}"/>
    <cellStyle name="Normal 2 3 8 3" xfId="42679" xr:uid="{00000000-0005-0000-0000-0000AA190000}"/>
    <cellStyle name="Normal 2 3 8 3 2" xfId="42680" xr:uid="{00000000-0005-0000-0000-0000AB190000}"/>
    <cellStyle name="Normal 2 3 8 3 2 2" xfId="42681" xr:uid="{00000000-0005-0000-0000-0000AC190000}"/>
    <cellStyle name="Normal 2 3 8 3 2 2 2" xfId="42682" xr:uid="{00000000-0005-0000-0000-0000AD190000}"/>
    <cellStyle name="Normal 2 3 8 3 2 3" xfId="42683" xr:uid="{00000000-0005-0000-0000-0000AE190000}"/>
    <cellStyle name="Normal 2 3 8 3 3" xfId="42684" xr:uid="{00000000-0005-0000-0000-0000AF190000}"/>
    <cellStyle name="Normal 2 3 8 3 3 2" xfId="42685" xr:uid="{00000000-0005-0000-0000-0000B0190000}"/>
    <cellStyle name="Normal 2 3 8 3 4" xfId="42686" xr:uid="{00000000-0005-0000-0000-0000B1190000}"/>
    <cellStyle name="Normal 2 3 8 4" xfId="42687" xr:uid="{00000000-0005-0000-0000-0000B2190000}"/>
    <cellStyle name="Normal 2 3 8 5" xfId="42688" xr:uid="{00000000-0005-0000-0000-0000B3190000}"/>
    <cellStyle name="Normal 2 3 8 5 2" xfId="42689" xr:uid="{00000000-0005-0000-0000-0000B4190000}"/>
    <cellStyle name="Normal 2 3 8 6" xfId="42690" xr:uid="{00000000-0005-0000-0000-0000B5190000}"/>
    <cellStyle name="Normal 2 3 8 7" xfId="55318" xr:uid="{00000000-0005-0000-0000-0000B6190000}"/>
    <cellStyle name="Normal 2 3 8 8" xfId="42666" xr:uid="{00000000-0005-0000-0000-0000B7190000}"/>
    <cellStyle name="Normal 2 3 9" xfId="2930" xr:uid="{00000000-0005-0000-0000-0000B8190000}"/>
    <cellStyle name="Normal 2 3 9 2" xfId="42692" xr:uid="{00000000-0005-0000-0000-0000B9190000}"/>
    <cellStyle name="Normal 2 3 9 2 2" xfId="42693" xr:uid="{00000000-0005-0000-0000-0000BA190000}"/>
    <cellStyle name="Normal 2 3 9 2 2 2" xfId="42694" xr:uid="{00000000-0005-0000-0000-0000BB190000}"/>
    <cellStyle name="Normal 2 3 9 2 2 2 2" xfId="42695" xr:uid="{00000000-0005-0000-0000-0000BC190000}"/>
    <cellStyle name="Normal 2 3 9 2 2 3" xfId="42696" xr:uid="{00000000-0005-0000-0000-0000BD190000}"/>
    <cellStyle name="Normal 2 3 9 2 3" xfId="42697" xr:uid="{00000000-0005-0000-0000-0000BE190000}"/>
    <cellStyle name="Normal 2 3 9 2 3 2" xfId="42698" xr:uid="{00000000-0005-0000-0000-0000BF190000}"/>
    <cellStyle name="Normal 2 3 9 2 3 2 2" xfId="42699" xr:uid="{00000000-0005-0000-0000-0000C0190000}"/>
    <cellStyle name="Normal 2 3 9 2 3 3" xfId="42700" xr:uid="{00000000-0005-0000-0000-0000C1190000}"/>
    <cellStyle name="Normal 2 3 9 2 4" xfId="42701" xr:uid="{00000000-0005-0000-0000-0000C2190000}"/>
    <cellStyle name="Normal 2 3 9 2 4 2" xfId="42702" xr:uid="{00000000-0005-0000-0000-0000C3190000}"/>
    <cellStyle name="Normal 2 3 9 2 5" xfId="42703" xr:uid="{00000000-0005-0000-0000-0000C4190000}"/>
    <cellStyle name="Normal 2 3 9 3" xfId="42704" xr:uid="{00000000-0005-0000-0000-0000C5190000}"/>
    <cellStyle name="Normal 2 3 9 3 2" xfId="42705" xr:uid="{00000000-0005-0000-0000-0000C6190000}"/>
    <cellStyle name="Normal 2 3 9 3 2 2" xfId="42706" xr:uid="{00000000-0005-0000-0000-0000C7190000}"/>
    <cellStyle name="Normal 2 3 9 3 2 2 2" xfId="42707" xr:uid="{00000000-0005-0000-0000-0000C8190000}"/>
    <cellStyle name="Normal 2 3 9 3 2 3" xfId="42708" xr:uid="{00000000-0005-0000-0000-0000C9190000}"/>
    <cellStyle name="Normal 2 3 9 3 3" xfId="42709" xr:uid="{00000000-0005-0000-0000-0000CA190000}"/>
    <cellStyle name="Normal 2 3 9 3 3 2" xfId="42710" xr:uid="{00000000-0005-0000-0000-0000CB190000}"/>
    <cellStyle name="Normal 2 3 9 3 4" xfId="42711" xr:uid="{00000000-0005-0000-0000-0000CC190000}"/>
    <cellStyle name="Normal 2 3 9 4" xfId="42712" xr:uid="{00000000-0005-0000-0000-0000CD190000}"/>
    <cellStyle name="Normal 2 3 9 5" xfId="42713" xr:uid="{00000000-0005-0000-0000-0000CE190000}"/>
    <cellStyle name="Normal 2 3 9 5 2" xfId="42714" xr:uid="{00000000-0005-0000-0000-0000CF190000}"/>
    <cellStyle name="Normal 2 3 9 6" xfId="42715" xr:uid="{00000000-0005-0000-0000-0000D0190000}"/>
    <cellStyle name="Normal 2 3 9 7" xfId="55319" xr:uid="{00000000-0005-0000-0000-0000D1190000}"/>
    <cellStyle name="Normal 2 3 9 8" xfId="42691" xr:uid="{00000000-0005-0000-0000-0000D2190000}"/>
    <cellStyle name="Normal 2 30" xfId="2931" xr:uid="{00000000-0005-0000-0000-0000D3190000}"/>
    <cellStyle name="Normal 2 30 2" xfId="42716" xr:uid="{00000000-0005-0000-0000-0000D4190000}"/>
    <cellStyle name="Normal 2 31" xfId="2932" xr:uid="{00000000-0005-0000-0000-0000D5190000}"/>
    <cellStyle name="Normal 2 31 2" xfId="42717" xr:uid="{00000000-0005-0000-0000-0000D6190000}"/>
    <cellStyle name="Normal 2 32" xfId="2933" xr:uid="{00000000-0005-0000-0000-0000D7190000}"/>
    <cellStyle name="Normal 2 32 2" xfId="42718" xr:uid="{00000000-0005-0000-0000-0000D8190000}"/>
    <cellStyle name="Normal 2 33" xfId="2934" xr:uid="{00000000-0005-0000-0000-0000D9190000}"/>
    <cellStyle name="Normal 2 33 2" xfId="42719" xr:uid="{00000000-0005-0000-0000-0000DA190000}"/>
    <cellStyle name="Normal 2 34" xfId="2935" xr:uid="{00000000-0005-0000-0000-0000DB190000}"/>
    <cellStyle name="Normal 2 34 2" xfId="42720" xr:uid="{00000000-0005-0000-0000-0000DC190000}"/>
    <cellStyle name="Normal 2 35" xfId="2936" xr:uid="{00000000-0005-0000-0000-0000DD190000}"/>
    <cellStyle name="Normal 2 35 2" xfId="42721" xr:uid="{00000000-0005-0000-0000-0000DE190000}"/>
    <cellStyle name="Normal 2 36" xfId="2937" xr:uid="{00000000-0005-0000-0000-0000DF190000}"/>
    <cellStyle name="Normal 2 36 2" xfId="42722" xr:uid="{00000000-0005-0000-0000-0000E0190000}"/>
    <cellStyle name="Normal 2 37" xfId="2938" xr:uid="{00000000-0005-0000-0000-0000E1190000}"/>
    <cellStyle name="Normal 2 37 2" xfId="42723" xr:uid="{00000000-0005-0000-0000-0000E2190000}"/>
    <cellStyle name="Normal 2 38" xfId="2939" xr:uid="{00000000-0005-0000-0000-0000E3190000}"/>
    <cellStyle name="Normal 2 38 2" xfId="42724" xr:uid="{00000000-0005-0000-0000-0000E4190000}"/>
    <cellStyle name="Normal 2 39" xfId="2940" xr:uid="{00000000-0005-0000-0000-0000E5190000}"/>
    <cellStyle name="Normal 2 39 2" xfId="42725" xr:uid="{00000000-0005-0000-0000-0000E6190000}"/>
    <cellStyle name="Normal 2 4" xfId="2941" xr:uid="{00000000-0005-0000-0000-0000E7190000}"/>
    <cellStyle name="Normal 2 4 10" xfId="2942" xr:uid="{00000000-0005-0000-0000-0000E8190000}"/>
    <cellStyle name="Normal 2 4 10 2" xfId="42728" xr:uid="{00000000-0005-0000-0000-0000E9190000}"/>
    <cellStyle name="Normal 2 4 10 2 2" xfId="42729" xr:uid="{00000000-0005-0000-0000-0000EA190000}"/>
    <cellStyle name="Normal 2 4 10 2 2 2" xfId="42730" xr:uid="{00000000-0005-0000-0000-0000EB190000}"/>
    <cellStyle name="Normal 2 4 10 2 2 2 2" xfId="42731" xr:uid="{00000000-0005-0000-0000-0000EC190000}"/>
    <cellStyle name="Normal 2 4 10 2 2 3" xfId="42732" xr:uid="{00000000-0005-0000-0000-0000ED190000}"/>
    <cellStyle name="Normal 2 4 10 2 3" xfId="42733" xr:uid="{00000000-0005-0000-0000-0000EE190000}"/>
    <cellStyle name="Normal 2 4 10 2 3 2" xfId="42734" xr:uid="{00000000-0005-0000-0000-0000EF190000}"/>
    <cellStyle name="Normal 2 4 10 2 3 2 2" xfId="42735" xr:uid="{00000000-0005-0000-0000-0000F0190000}"/>
    <cellStyle name="Normal 2 4 10 2 3 3" xfId="42736" xr:uid="{00000000-0005-0000-0000-0000F1190000}"/>
    <cellStyle name="Normal 2 4 10 2 4" xfId="42737" xr:uid="{00000000-0005-0000-0000-0000F2190000}"/>
    <cellStyle name="Normal 2 4 10 2 4 2" xfId="42738" xr:uid="{00000000-0005-0000-0000-0000F3190000}"/>
    <cellStyle name="Normal 2 4 10 2 5" xfId="42739" xr:uid="{00000000-0005-0000-0000-0000F4190000}"/>
    <cellStyle name="Normal 2 4 10 3" xfId="42740" xr:uid="{00000000-0005-0000-0000-0000F5190000}"/>
    <cellStyle name="Normal 2 4 10 3 2" xfId="42741" xr:uid="{00000000-0005-0000-0000-0000F6190000}"/>
    <cellStyle name="Normal 2 4 10 3 2 2" xfId="42742" xr:uid="{00000000-0005-0000-0000-0000F7190000}"/>
    <cellStyle name="Normal 2 4 10 3 2 2 2" xfId="42743" xr:uid="{00000000-0005-0000-0000-0000F8190000}"/>
    <cellStyle name="Normal 2 4 10 3 2 3" xfId="42744" xr:uid="{00000000-0005-0000-0000-0000F9190000}"/>
    <cellStyle name="Normal 2 4 10 3 3" xfId="42745" xr:uid="{00000000-0005-0000-0000-0000FA190000}"/>
    <cellStyle name="Normal 2 4 10 3 3 2" xfId="42746" xr:uid="{00000000-0005-0000-0000-0000FB190000}"/>
    <cellStyle name="Normal 2 4 10 3 4" xfId="42747" xr:uid="{00000000-0005-0000-0000-0000FC190000}"/>
    <cellStyle name="Normal 2 4 10 4" xfId="42748" xr:uid="{00000000-0005-0000-0000-0000FD190000}"/>
    <cellStyle name="Normal 2 4 10 5" xfId="42749" xr:uid="{00000000-0005-0000-0000-0000FE190000}"/>
    <cellStyle name="Normal 2 4 10 5 2" xfId="42750" xr:uid="{00000000-0005-0000-0000-0000FF190000}"/>
    <cellStyle name="Normal 2 4 10 6" xfId="42751" xr:uid="{00000000-0005-0000-0000-0000001A0000}"/>
    <cellStyle name="Normal 2 4 10 7" xfId="55321" xr:uid="{00000000-0005-0000-0000-0000011A0000}"/>
    <cellStyle name="Normal 2 4 10 8" xfId="42727" xr:uid="{00000000-0005-0000-0000-0000021A0000}"/>
    <cellStyle name="Normal 2 4 11" xfId="2943" xr:uid="{00000000-0005-0000-0000-0000031A0000}"/>
    <cellStyle name="Normal 2 4 11 2" xfId="42753" xr:uid="{00000000-0005-0000-0000-0000041A0000}"/>
    <cellStyle name="Normal 2 4 11 2 2" xfId="42754" xr:uid="{00000000-0005-0000-0000-0000051A0000}"/>
    <cellStyle name="Normal 2 4 11 2 2 2" xfId="42755" xr:uid="{00000000-0005-0000-0000-0000061A0000}"/>
    <cellStyle name="Normal 2 4 11 2 2 2 2" xfId="42756" xr:uid="{00000000-0005-0000-0000-0000071A0000}"/>
    <cellStyle name="Normal 2 4 11 2 2 3" xfId="42757" xr:uid="{00000000-0005-0000-0000-0000081A0000}"/>
    <cellStyle name="Normal 2 4 11 2 3" xfId="42758" xr:uid="{00000000-0005-0000-0000-0000091A0000}"/>
    <cellStyle name="Normal 2 4 11 2 3 2" xfId="42759" xr:uid="{00000000-0005-0000-0000-00000A1A0000}"/>
    <cellStyle name="Normal 2 4 11 2 3 2 2" xfId="42760" xr:uid="{00000000-0005-0000-0000-00000B1A0000}"/>
    <cellStyle name="Normal 2 4 11 2 3 3" xfId="42761" xr:uid="{00000000-0005-0000-0000-00000C1A0000}"/>
    <cellStyle name="Normal 2 4 11 2 4" xfId="42762" xr:uid="{00000000-0005-0000-0000-00000D1A0000}"/>
    <cellStyle name="Normal 2 4 11 2 4 2" xfId="42763" xr:uid="{00000000-0005-0000-0000-00000E1A0000}"/>
    <cellStyle name="Normal 2 4 11 2 5" xfId="42764" xr:uid="{00000000-0005-0000-0000-00000F1A0000}"/>
    <cellStyle name="Normal 2 4 11 3" xfId="42765" xr:uid="{00000000-0005-0000-0000-0000101A0000}"/>
    <cellStyle name="Normal 2 4 11 3 2" xfId="42766" xr:uid="{00000000-0005-0000-0000-0000111A0000}"/>
    <cellStyle name="Normal 2 4 11 3 2 2" xfId="42767" xr:uid="{00000000-0005-0000-0000-0000121A0000}"/>
    <cellStyle name="Normal 2 4 11 3 2 2 2" xfId="42768" xr:uid="{00000000-0005-0000-0000-0000131A0000}"/>
    <cellStyle name="Normal 2 4 11 3 2 3" xfId="42769" xr:uid="{00000000-0005-0000-0000-0000141A0000}"/>
    <cellStyle name="Normal 2 4 11 3 3" xfId="42770" xr:uid="{00000000-0005-0000-0000-0000151A0000}"/>
    <cellStyle name="Normal 2 4 11 3 3 2" xfId="42771" xr:uid="{00000000-0005-0000-0000-0000161A0000}"/>
    <cellStyle name="Normal 2 4 11 3 4" xfId="42772" xr:uid="{00000000-0005-0000-0000-0000171A0000}"/>
    <cellStyle name="Normal 2 4 11 4" xfId="42773" xr:uid="{00000000-0005-0000-0000-0000181A0000}"/>
    <cellStyle name="Normal 2 4 11 5" xfId="42774" xr:uid="{00000000-0005-0000-0000-0000191A0000}"/>
    <cellStyle name="Normal 2 4 11 5 2" xfId="42775" xr:uid="{00000000-0005-0000-0000-00001A1A0000}"/>
    <cellStyle name="Normal 2 4 11 6" xfId="42776" xr:uid="{00000000-0005-0000-0000-00001B1A0000}"/>
    <cellStyle name="Normal 2 4 11 7" xfId="55322" xr:uid="{00000000-0005-0000-0000-00001C1A0000}"/>
    <cellStyle name="Normal 2 4 11 8" xfId="42752" xr:uid="{00000000-0005-0000-0000-00001D1A0000}"/>
    <cellStyle name="Normal 2 4 12" xfId="2944" xr:uid="{00000000-0005-0000-0000-00001E1A0000}"/>
    <cellStyle name="Normal 2 4 12 2" xfId="42778" xr:uid="{00000000-0005-0000-0000-00001F1A0000}"/>
    <cellStyle name="Normal 2 4 12 2 2" xfId="42779" xr:uid="{00000000-0005-0000-0000-0000201A0000}"/>
    <cellStyle name="Normal 2 4 12 2 2 2" xfId="42780" xr:uid="{00000000-0005-0000-0000-0000211A0000}"/>
    <cellStyle name="Normal 2 4 12 2 2 2 2" xfId="42781" xr:uid="{00000000-0005-0000-0000-0000221A0000}"/>
    <cellStyle name="Normal 2 4 12 2 2 3" xfId="42782" xr:uid="{00000000-0005-0000-0000-0000231A0000}"/>
    <cellStyle name="Normal 2 4 12 2 3" xfId="42783" xr:uid="{00000000-0005-0000-0000-0000241A0000}"/>
    <cellStyle name="Normal 2 4 12 2 3 2" xfId="42784" xr:uid="{00000000-0005-0000-0000-0000251A0000}"/>
    <cellStyle name="Normal 2 4 12 2 3 2 2" xfId="42785" xr:uid="{00000000-0005-0000-0000-0000261A0000}"/>
    <cellStyle name="Normal 2 4 12 2 3 3" xfId="42786" xr:uid="{00000000-0005-0000-0000-0000271A0000}"/>
    <cellStyle name="Normal 2 4 12 2 4" xfId="42787" xr:uid="{00000000-0005-0000-0000-0000281A0000}"/>
    <cellStyle name="Normal 2 4 12 2 4 2" xfId="42788" xr:uid="{00000000-0005-0000-0000-0000291A0000}"/>
    <cellStyle name="Normal 2 4 12 2 5" xfId="42789" xr:uid="{00000000-0005-0000-0000-00002A1A0000}"/>
    <cellStyle name="Normal 2 4 12 3" xfId="42790" xr:uid="{00000000-0005-0000-0000-00002B1A0000}"/>
    <cellStyle name="Normal 2 4 12 3 2" xfId="42791" xr:uid="{00000000-0005-0000-0000-00002C1A0000}"/>
    <cellStyle name="Normal 2 4 12 3 2 2" xfId="42792" xr:uid="{00000000-0005-0000-0000-00002D1A0000}"/>
    <cellStyle name="Normal 2 4 12 3 2 2 2" xfId="42793" xr:uid="{00000000-0005-0000-0000-00002E1A0000}"/>
    <cellStyle name="Normal 2 4 12 3 2 3" xfId="42794" xr:uid="{00000000-0005-0000-0000-00002F1A0000}"/>
    <cellStyle name="Normal 2 4 12 3 3" xfId="42795" xr:uid="{00000000-0005-0000-0000-0000301A0000}"/>
    <cellStyle name="Normal 2 4 12 3 3 2" xfId="42796" xr:uid="{00000000-0005-0000-0000-0000311A0000}"/>
    <cellStyle name="Normal 2 4 12 3 4" xfId="42797" xr:uid="{00000000-0005-0000-0000-0000321A0000}"/>
    <cellStyle name="Normal 2 4 12 4" xfId="42798" xr:uid="{00000000-0005-0000-0000-0000331A0000}"/>
    <cellStyle name="Normal 2 4 12 5" xfId="42799" xr:uid="{00000000-0005-0000-0000-0000341A0000}"/>
    <cellStyle name="Normal 2 4 12 5 2" xfId="42800" xr:uid="{00000000-0005-0000-0000-0000351A0000}"/>
    <cellStyle name="Normal 2 4 12 6" xfId="42801" xr:uid="{00000000-0005-0000-0000-0000361A0000}"/>
    <cellStyle name="Normal 2 4 12 7" xfId="55323" xr:uid="{00000000-0005-0000-0000-0000371A0000}"/>
    <cellStyle name="Normal 2 4 12 8" xfId="42777" xr:uid="{00000000-0005-0000-0000-0000381A0000}"/>
    <cellStyle name="Normal 2 4 13" xfId="2945" xr:uid="{00000000-0005-0000-0000-0000391A0000}"/>
    <cellStyle name="Normal 2 4 13 2" xfId="42803" xr:uid="{00000000-0005-0000-0000-00003A1A0000}"/>
    <cellStyle name="Normal 2 4 13 2 2" xfId="42804" xr:uid="{00000000-0005-0000-0000-00003B1A0000}"/>
    <cellStyle name="Normal 2 4 13 2 2 2" xfId="42805" xr:uid="{00000000-0005-0000-0000-00003C1A0000}"/>
    <cellStyle name="Normal 2 4 13 2 2 2 2" xfId="42806" xr:uid="{00000000-0005-0000-0000-00003D1A0000}"/>
    <cellStyle name="Normal 2 4 13 2 2 3" xfId="42807" xr:uid="{00000000-0005-0000-0000-00003E1A0000}"/>
    <cellStyle name="Normal 2 4 13 2 3" xfId="42808" xr:uid="{00000000-0005-0000-0000-00003F1A0000}"/>
    <cellStyle name="Normal 2 4 13 2 3 2" xfId="42809" xr:uid="{00000000-0005-0000-0000-0000401A0000}"/>
    <cellStyle name="Normal 2 4 13 2 3 2 2" xfId="42810" xr:uid="{00000000-0005-0000-0000-0000411A0000}"/>
    <cellStyle name="Normal 2 4 13 2 3 3" xfId="42811" xr:uid="{00000000-0005-0000-0000-0000421A0000}"/>
    <cellStyle name="Normal 2 4 13 2 4" xfId="42812" xr:uid="{00000000-0005-0000-0000-0000431A0000}"/>
    <cellStyle name="Normal 2 4 13 2 4 2" xfId="42813" xr:uid="{00000000-0005-0000-0000-0000441A0000}"/>
    <cellStyle name="Normal 2 4 13 2 5" xfId="42814" xr:uid="{00000000-0005-0000-0000-0000451A0000}"/>
    <cellStyle name="Normal 2 4 13 3" xfId="42815" xr:uid="{00000000-0005-0000-0000-0000461A0000}"/>
    <cellStyle name="Normal 2 4 13 3 2" xfId="42816" xr:uid="{00000000-0005-0000-0000-0000471A0000}"/>
    <cellStyle name="Normal 2 4 13 3 2 2" xfId="42817" xr:uid="{00000000-0005-0000-0000-0000481A0000}"/>
    <cellStyle name="Normal 2 4 13 3 2 2 2" xfId="42818" xr:uid="{00000000-0005-0000-0000-0000491A0000}"/>
    <cellStyle name="Normal 2 4 13 3 2 3" xfId="42819" xr:uid="{00000000-0005-0000-0000-00004A1A0000}"/>
    <cellStyle name="Normal 2 4 13 3 3" xfId="42820" xr:uid="{00000000-0005-0000-0000-00004B1A0000}"/>
    <cellStyle name="Normal 2 4 13 3 3 2" xfId="42821" xr:uid="{00000000-0005-0000-0000-00004C1A0000}"/>
    <cellStyle name="Normal 2 4 13 3 4" xfId="42822" xr:uid="{00000000-0005-0000-0000-00004D1A0000}"/>
    <cellStyle name="Normal 2 4 13 4" xfId="42823" xr:uid="{00000000-0005-0000-0000-00004E1A0000}"/>
    <cellStyle name="Normal 2 4 13 5" xfId="42824" xr:uid="{00000000-0005-0000-0000-00004F1A0000}"/>
    <cellStyle name="Normal 2 4 13 5 2" xfId="42825" xr:uid="{00000000-0005-0000-0000-0000501A0000}"/>
    <cellStyle name="Normal 2 4 13 6" xfId="42826" xr:uid="{00000000-0005-0000-0000-0000511A0000}"/>
    <cellStyle name="Normal 2 4 13 7" xfId="55324" xr:uid="{00000000-0005-0000-0000-0000521A0000}"/>
    <cellStyle name="Normal 2 4 13 8" xfId="42802" xr:uid="{00000000-0005-0000-0000-0000531A0000}"/>
    <cellStyle name="Normal 2 4 14" xfId="8597" xr:uid="{00000000-0005-0000-0000-0000541A0000}"/>
    <cellStyle name="Normal 2 4 14 2" xfId="42827" xr:uid="{00000000-0005-0000-0000-0000551A0000}"/>
    <cellStyle name="Normal 2 4 15" xfId="55320" xr:uid="{00000000-0005-0000-0000-0000561A0000}"/>
    <cellStyle name="Normal 2 4 16" xfId="42726" xr:uid="{00000000-0005-0000-0000-0000571A0000}"/>
    <cellStyle name="Normal 2 4 2" xfId="2946" xr:uid="{00000000-0005-0000-0000-0000581A0000}"/>
    <cellStyle name="Normal 2 4 2 2" xfId="9674" xr:uid="{00000000-0005-0000-0000-0000591A0000}"/>
    <cellStyle name="Normal 2 4 2 2 2" xfId="42830" xr:uid="{00000000-0005-0000-0000-00005A1A0000}"/>
    <cellStyle name="Normal 2 4 2 2 2 2" xfId="42831" xr:uid="{00000000-0005-0000-0000-00005B1A0000}"/>
    <cellStyle name="Normal 2 4 2 2 2 2 2" xfId="42832" xr:uid="{00000000-0005-0000-0000-00005C1A0000}"/>
    <cellStyle name="Normal 2 4 2 2 2 2 2 2" xfId="42833" xr:uid="{00000000-0005-0000-0000-00005D1A0000}"/>
    <cellStyle name="Normal 2 4 2 2 2 2 3" xfId="42834" xr:uid="{00000000-0005-0000-0000-00005E1A0000}"/>
    <cellStyle name="Normal 2 4 2 2 2 3" xfId="42835" xr:uid="{00000000-0005-0000-0000-00005F1A0000}"/>
    <cellStyle name="Normal 2 4 2 2 2 3 2" xfId="42836" xr:uid="{00000000-0005-0000-0000-0000601A0000}"/>
    <cellStyle name="Normal 2 4 2 2 2 3 2 2" xfId="42837" xr:uid="{00000000-0005-0000-0000-0000611A0000}"/>
    <cellStyle name="Normal 2 4 2 2 2 3 3" xfId="42838" xr:uid="{00000000-0005-0000-0000-0000621A0000}"/>
    <cellStyle name="Normal 2 4 2 2 2 4" xfId="42839" xr:uid="{00000000-0005-0000-0000-0000631A0000}"/>
    <cellStyle name="Normal 2 4 2 2 2 4 2" xfId="42840" xr:uid="{00000000-0005-0000-0000-0000641A0000}"/>
    <cellStyle name="Normal 2 4 2 2 2 5" xfId="42841" xr:uid="{00000000-0005-0000-0000-0000651A0000}"/>
    <cellStyle name="Normal 2 4 2 2 3" xfId="42842" xr:uid="{00000000-0005-0000-0000-0000661A0000}"/>
    <cellStyle name="Normal 2 4 2 2 3 2" xfId="42843" xr:uid="{00000000-0005-0000-0000-0000671A0000}"/>
    <cellStyle name="Normal 2 4 2 2 3 2 2" xfId="42844" xr:uid="{00000000-0005-0000-0000-0000681A0000}"/>
    <cellStyle name="Normal 2 4 2 2 3 3" xfId="42845" xr:uid="{00000000-0005-0000-0000-0000691A0000}"/>
    <cellStyle name="Normal 2 4 2 2 4" xfId="42846" xr:uid="{00000000-0005-0000-0000-00006A1A0000}"/>
    <cellStyle name="Normal 2 4 2 2 4 2" xfId="42847" xr:uid="{00000000-0005-0000-0000-00006B1A0000}"/>
    <cellStyle name="Normal 2 4 2 2 4 2 2" xfId="42848" xr:uid="{00000000-0005-0000-0000-00006C1A0000}"/>
    <cellStyle name="Normal 2 4 2 2 4 3" xfId="42849" xr:uid="{00000000-0005-0000-0000-00006D1A0000}"/>
    <cellStyle name="Normal 2 4 2 2 5" xfId="42850" xr:uid="{00000000-0005-0000-0000-00006E1A0000}"/>
    <cellStyle name="Normal 2 4 2 2 5 2" xfId="42851" xr:uid="{00000000-0005-0000-0000-00006F1A0000}"/>
    <cellStyle name="Normal 2 4 2 2 6" xfId="42852" xr:uid="{00000000-0005-0000-0000-0000701A0000}"/>
    <cellStyle name="Normal 2 4 2 2 7" xfId="42829" xr:uid="{00000000-0005-0000-0000-0000711A0000}"/>
    <cellStyle name="Normal 2 4 2 3" xfId="8596" xr:uid="{00000000-0005-0000-0000-0000721A0000}"/>
    <cellStyle name="Normal 2 4 2 3 2" xfId="42853" xr:uid="{00000000-0005-0000-0000-0000731A0000}"/>
    <cellStyle name="Normal 2 4 2 4" xfId="8595" xr:uid="{00000000-0005-0000-0000-0000741A0000}"/>
    <cellStyle name="Normal 2 4 2 4 2" xfId="42854" xr:uid="{00000000-0005-0000-0000-0000751A0000}"/>
    <cellStyle name="Normal 2 4 2 5" xfId="55325" xr:uid="{00000000-0005-0000-0000-0000761A0000}"/>
    <cellStyle name="Normal 2 4 2 6" xfId="42828" xr:uid="{00000000-0005-0000-0000-0000771A0000}"/>
    <cellStyle name="Normal 2 4 3" xfId="2947" xr:uid="{00000000-0005-0000-0000-0000781A0000}"/>
    <cellStyle name="Normal 2 4 3 2" xfId="2948" xr:uid="{00000000-0005-0000-0000-0000791A0000}"/>
    <cellStyle name="Normal 2 4 3 2 2" xfId="42857" xr:uid="{00000000-0005-0000-0000-00007A1A0000}"/>
    <cellStyle name="Normal 2 4 3 2 2 2" xfId="42858" xr:uid="{00000000-0005-0000-0000-00007B1A0000}"/>
    <cellStyle name="Normal 2 4 3 2 2 2 2" xfId="42859" xr:uid="{00000000-0005-0000-0000-00007C1A0000}"/>
    <cellStyle name="Normal 2 4 3 2 2 2 2 2" xfId="42860" xr:uid="{00000000-0005-0000-0000-00007D1A0000}"/>
    <cellStyle name="Normal 2 4 3 2 2 2 3" xfId="42861" xr:uid="{00000000-0005-0000-0000-00007E1A0000}"/>
    <cellStyle name="Normal 2 4 3 2 2 3" xfId="42862" xr:uid="{00000000-0005-0000-0000-00007F1A0000}"/>
    <cellStyle name="Normal 2 4 3 2 2 3 2" xfId="42863" xr:uid="{00000000-0005-0000-0000-0000801A0000}"/>
    <cellStyle name="Normal 2 4 3 2 2 3 2 2" xfId="42864" xr:uid="{00000000-0005-0000-0000-0000811A0000}"/>
    <cellStyle name="Normal 2 4 3 2 2 3 3" xfId="42865" xr:uid="{00000000-0005-0000-0000-0000821A0000}"/>
    <cellStyle name="Normal 2 4 3 2 2 4" xfId="42866" xr:uid="{00000000-0005-0000-0000-0000831A0000}"/>
    <cellStyle name="Normal 2 4 3 2 2 4 2" xfId="42867" xr:uid="{00000000-0005-0000-0000-0000841A0000}"/>
    <cellStyle name="Normal 2 4 3 2 2 5" xfId="42868" xr:uid="{00000000-0005-0000-0000-0000851A0000}"/>
    <cellStyle name="Normal 2 4 3 2 3" xfId="42869" xr:uid="{00000000-0005-0000-0000-0000861A0000}"/>
    <cellStyle name="Normal 2 4 3 2 3 2" xfId="42870" xr:uid="{00000000-0005-0000-0000-0000871A0000}"/>
    <cellStyle name="Normal 2 4 3 2 3 2 2" xfId="42871" xr:uid="{00000000-0005-0000-0000-0000881A0000}"/>
    <cellStyle name="Normal 2 4 3 2 3 3" xfId="42872" xr:uid="{00000000-0005-0000-0000-0000891A0000}"/>
    <cellStyle name="Normal 2 4 3 2 4" xfId="42873" xr:uid="{00000000-0005-0000-0000-00008A1A0000}"/>
    <cellStyle name="Normal 2 4 3 2 4 2" xfId="42874" xr:uid="{00000000-0005-0000-0000-00008B1A0000}"/>
    <cellStyle name="Normal 2 4 3 2 4 2 2" xfId="42875" xr:uid="{00000000-0005-0000-0000-00008C1A0000}"/>
    <cellStyle name="Normal 2 4 3 2 4 3" xfId="42876" xr:uid="{00000000-0005-0000-0000-00008D1A0000}"/>
    <cellStyle name="Normal 2 4 3 2 5" xfId="42877" xr:uid="{00000000-0005-0000-0000-00008E1A0000}"/>
    <cellStyle name="Normal 2 4 3 2 5 2" xfId="42878" xr:uid="{00000000-0005-0000-0000-00008F1A0000}"/>
    <cellStyle name="Normal 2 4 3 2 6" xfId="42879" xr:uid="{00000000-0005-0000-0000-0000901A0000}"/>
    <cellStyle name="Normal 2 4 3 2 7" xfId="42856" xr:uid="{00000000-0005-0000-0000-0000911A0000}"/>
    <cellStyle name="Normal 2 4 3 3" xfId="2949" xr:uid="{00000000-0005-0000-0000-0000921A0000}"/>
    <cellStyle name="Normal 2 4 3 3 2" xfId="42880" xr:uid="{00000000-0005-0000-0000-0000931A0000}"/>
    <cellStyle name="Normal 2 4 3 4" xfId="42881" xr:uid="{00000000-0005-0000-0000-0000941A0000}"/>
    <cellStyle name="Normal 2 4 3 5" xfId="42882" xr:uid="{00000000-0005-0000-0000-0000951A0000}"/>
    <cellStyle name="Normal 2 4 3 6" xfId="55326" xr:uid="{00000000-0005-0000-0000-0000961A0000}"/>
    <cellStyle name="Normal 2 4 3 7" xfId="42855" xr:uid="{00000000-0005-0000-0000-0000971A0000}"/>
    <cellStyle name="Normal 2 4 4" xfId="2950" xr:uid="{00000000-0005-0000-0000-0000981A0000}"/>
    <cellStyle name="Normal 2 4 4 2" xfId="2951" xr:uid="{00000000-0005-0000-0000-0000991A0000}"/>
    <cellStyle name="Normal 2 4 4 2 2" xfId="42885" xr:uid="{00000000-0005-0000-0000-00009A1A0000}"/>
    <cellStyle name="Normal 2 4 4 2 2 2" xfId="42886" xr:uid="{00000000-0005-0000-0000-00009B1A0000}"/>
    <cellStyle name="Normal 2 4 4 2 2 2 2" xfId="42887" xr:uid="{00000000-0005-0000-0000-00009C1A0000}"/>
    <cellStyle name="Normal 2 4 4 2 2 2 2 2" xfId="42888" xr:uid="{00000000-0005-0000-0000-00009D1A0000}"/>
    <cellStyle name="Normal 2 4 4 2 2 2 3" xfId="42889" xr:uid="{00000000-0005-0000-0000-00009E1A0000}"/>
    <cellStyle name="Normal 2 4 4 2 2 3" xfId="42890" xr:uid="{00000000-0005-0000-0000-00009F1A0000}"/>
    <cellStyle name="Normal 2 4 4 2 2 3 2" xfId="42891" xr:uid="{00000000-0005-0000-0000-0000A01A0000}"/>
    <cellStyle name="Normal 2 4 4 2 2 3 2 2" xfId="42892" xr:uid="{00000000-0005-0000-0000-0000A11A0000}"/>
    <cellStyle name="Normal 2 4 4 2 2 3 3" xfId="42893" xr:uid="{00000000-0005-0000-0000-0000A21A0000}"/>
    <cellStyle name="Normal 2 4 4 2 2 4" xfId="42894" xr:uid="{00000000-0005-0000-0000-0000A31A0000}"/>
    <cellStyle name="Normal 2 4 4 2 2 4 2" xfId="42895" xr:uid="{00000000-0005-0000-0000-0000A41A0000}"/>
    <cellStyle name="Normal 2 4 4 2 2 5" xfId="42896" xr:uid="{00000000-0005-0000-0000-0000A51A0000}"/>
    <cellStyle name="Normal 2 4 4 2 3" xfId="42897" xr:uid="{00000000-0005-0000-0000-0000A61A0000}"/>
    <cellStyle name="Normal 2 4 4 2 3 2" xfId="42898" xr:uid="{00000000-0005-0000-0000-0000A71A0000}"/>
    <cellStyle name="Normal 2 4 4 2 3 2 2" xfId="42899" xr:uid="{00000000-0005-0000-0000-0000A81A0000}"/>
    <cellStyle name="Normal 2 4 4 2 3 3" xfId="42900" xr:uid="{00000000-0005-0000-0000-0000A91A0000}"/>
    <cellStyle name="Normal 2 4 4 2 4" xfId="42901" xr:uid="{00000000-0005-0000-0000-0000AA1A0000}"/>
    <cellStyle name="Normal 2 4 4 2 4 2" xfId="42902" xr:uid="{00000000-0005-0000-0000-0000AB1A0000}"/>
    <cellStyle name="Normal 2 4 4 2 4 2 2" xfId="42903" xr:uid="{00000000-0005-0000-0000-0000AC1A0000}"/>
    <cellStyle name="Normal 2 4 4 2 4 3" xfId="42904" xr:uid="{00000000-0005-0000-0000-0000AD1A0000}"/>
    <cellStyle name="Normal 2 4 4 2 5" xfId="42905" xr:uid="{00000000-0005-0000-0000-0000AE1A0000}"/>
    <cellStyle name="Normal 2 4 4 2 5 2" xfId="42906" xr:uid="{00000000-0005-0000-0000-0000AF1A0000}"/>
    <cellStyle name="Normal 2 4 4 2 6" xfId="42907" xr:uid="{00000000-0005-0000-0000-0000B01A0000}"/>
    <cellStyle name="Normal 2 4 4 2 7" xfId="42884" xr:uid="{00000000-0005-0000-0000-0000B11A0000}"/>
    <cellStyle name="Normal 2 4 4 3" xfId="2952" xr:uid="{00000000-0005-0000-0000-0000B21A0000}"/>
    <cellStyle name="Normal 2 4 4 3 2" xfId="42908" xr:uid="{00000000-0005-0000-0000-0000B31A0000}"/>
    <cellStyle name="Normal 2 4 4 4" xfId="42909" xr:uid="{00000000-0005-0000-0000-0000B41A0000}"/>
    <cellStyle name="Normal 2 4 4 5" xfId="42910" xr:uid="{00000000-0005-0000-0000-0000B51A0000}"/>
    <cellStyle name="Normal 2 4 4 6" xfId="55327" xr:uid="{00000000-0005-0000-0000-0000B61A0000}"/>
    <cellStyle name="Normal 2 4 4 7" xfId="42883" xr:uid="{00000000-0005-0000-0000-0000B71A0000}"/>
    <cellStyle name="Normal 2 4 5" xfId="2953" xr:uid="{00000000-0005-0000-0000-0000B81A0000}"/>
    <cellStyle name="Normal 2 4 5 2" xfId="2954" xr:uid="{00000000-0005-0000-0000-0000B91A0000}"/>
    <cellStyle name="Normal 2 4 5 2 2" xfId="7766" xr:uid="{00000000-0005-0000-0000-0000BA1A0000}"/>
    <cellStyle name="Normal 2 4 5 2 2 2" xfId="42914" xr:uid="{00000000-0005-0000-0000-0000BB1A0000}"/>
    <cellStyle name="Normal 2 4 5 2 2 2 2" xfId="42915" xr:uid="{00000000-0005-0000-0000-0000BC1A0000}"/>
    <cellStyle name="Normal 2 4 5 2 2 2 2 2" xfId="42916" xr:uid="{00000000-0005-0000-0000-0000BD1A0000}"/>
    <cellStyle name="Normal 2 4 5 2 2 2 3" xfId="42917" xr:uid="{00000000-0005-0000-0000-0000BE1A0000}"/>
    <cellStyle name="Normal 2 4 5 2 2 3" xfId="42918" xr:uid="{00000000-0005-0000-0000-0000BF1A0000}"/>
    <cellStyle name="Normal 2 4 5 2 2 3 2" xfId="42919" xr:uid="{00000000-0005-0000-0000-0000C01A0000}"/>
    <cellStyle name="Normal 2 4 5 2 2 3 2 2" xfId="42920" xr:uid="{00000000-0005-0000-0000-0000C11A0000}"/>
    <cellStyle name="Normal 2 4 5 2 2 3 3" xfId="42921" xr:uid="{00000000-0005-0000-0000-0000C21A0000}"/>
    <cellStyle name="Normal 2 4 5 2 2 4" xfId="42922" xr:uid="{00000000-0005-0000-0000-0000C31A0000}"/>
    <cellStyle name="Normal 2 4 5 2 2 4 2" xfId="42923" xr:uid="{00000000-0005-0000-0000-0000C41A0000}"/>
    <cellStyle name="Normal 2 4 5 2 2 5" xfId="42924" xr:uid="{00000000-0005-0000-0000-0000C51A0000}"/>
    <cellStyle name="Normal 2 4 5 2 2 6" xfId="42913" xr:uid="{00000000-0005-0000-0000-0000C61A0000}"/>
    <cellStyle name="Normal 2 4 5 2 3" xfId="42925" xr:uid="{00000000-0005-0000-0000-0000C71A0000}"/>
    <cellStyle name="Normal 2 4 5 2 3 2" xfId="42926" xr:uid="{00000000-0005-0000-0000-0000C81A0000}"/>
    <cellStyle name="Normal 2 4 5 2 3 2 2" xfId="42927" xr:uid="{00000000-0005-0000-0000-0000C91A0000}"/>
    <cellStyle name="Normal 2 4 5 2 3 3" xfId="42928" xr:uid="{00000000-0005-0000-0000-0000CA1A0000}"/>
    <cellStyle name="Normal 2 4 5 2 4" xfId="42929" xr:uid="{00000000-0005-0000-0000-0000CB1A0000}"/>
    <cellStyle name="Normal 2 4 5 2 4 2" xfId="42930" xr:uid="{00000000-0005-0000-0000-0000CC1A0000}"/>
    <cellStyle name="Normal 2 4 5 2 4 2 2" xfId="42931" xr:uid="{00000000-0005-0000-0000-0000CD1A0000}"/>
    <cellStyle name="Normal 2 4 5 2 4 3" xfId="42932" xr:uid="{00000000-0005-0000-0000-0000CE1A0000}"/>
    <cellStyle name="Normal 2 4 5 2 5" xfId="42933" xr:uid="{00000000-0005-0000-0000-0000CF1A0000}"/>
    <cellStyle name="Normal 2 4 5 2 5 2" xfId="42934" xr:uid="{00000000-0005-0000-0000-0000D01A0000}"/>
    <cellStyle name="Normal 2 4 5 2 6" xfId="42935" xr:uid="{00000000-0005-0000-0000-0000D11A0000}"/>
    <cellStyle name="Normal 2 4 5 2 7" xfId="42912" xr:uid="{00000000-0005-0000-0000-0000D21A0000}"/>
    <cellStyle name="Normal 2 4 5 3" xfId="2955" xr:uid="{00000000-0005-0000-0000-0000D31A0000}"/>
    <cellStyle name="Normal 2 4 5 3 2" xfId="42937" xr:uid="{00000000-0005-0000-0000-0000D41A0000}"/>
    <cellStyle name="Normal 2 4 5 3 2 2" xfId="42938" xr:uid="{00000000-0005-0000-0000-0000D51A0000}"/>
    <cellStyle name="Normal 2 4 5 3 2 2 2" xfId="42939" xr:uid="{00000000-0005-0000-0000-0000D61A0000}"/>
    <cellStyle name="Normal 2 4 5 3 2 3" xfId="42940" xr:uid="{00000000-0005-0000-0000-0000D71A0000}"/>
    <cellStyle name="Normal 2 4 5 3 3" xfId="42941" xr:uid="{00000000-0005-0000-0000-0000D81A0000}"/>
    <cellStyle name="Normal 2 4 5 3 3 2" xfId="42942" xr:uid="{00000000-0005-0000-0000-0000D91A0000}"/>
    <cellStyle name="Normal 2 4 5 3 3 2 2" xfId="42943" xr:uid="{00000000-0005-0000-0000-0000DA1A0000}"/>
    <cellStyle name="Normal 2 4 5 3 3 3" xfId="42944" xr:uid="{00000000-0005-0000-0000-0000DB1A0000}"/>
    <cellStyle name="Normal 2 4 5 3 4" xfId="42945" xr:uid="{00000000-0005-0000-0000-0000DC1A0000}"/>
    <cellStyle name="Normal 2 4 5 3 4 2" xfId="42946" xr:uid="{00000000-0005-0000-0000-0000DD1A0000}"/>
    <cellStyle name="Normal 2 4 5 3 5" xfId="42947" xr:uid="{00000000-0005-0000-0000-0000DE1A0000}"/>
    <cellStyle name="Normal 2 4 5 3 6" xfId="42936" xr:uid="{00000000-0005-0000-0000-0000DF1A0000}"/>
    <cellStyle name="Normal 2 4 5 4" xfId="7765" xr:uid="{00000000-0005-0000-0000-0000E01A0000}"/>
    <cellStyle name="Normal 2 4 5 4 2" xfId="42949" xr:uid="{00000000-0005-0000-0000-0000E11A0000}"/>
    <cellStyle name="Normal 2 4 5 4 2 2" xfId="42950" xr:uid="{00000000-0005-0000-0000-0000E21A0000}"/>
    <cellStyle name="Normal 2 4 5 4 2 2 2" xfId="42951" xr:uid="{00000000-0005-0000-0000-0000E31A0000}"/>
    <cellStyle name="Normal 2 4 5 4 2 3" xfId="42952" xr:uid="{00000000-0005-0000-0000-0000E41A0000}"/>
    <cellStyle name="Normal 2 4 5 4 3" xfId="42953" xr:uid="{00000000-0005-0000-0000-0000E51A0000}"/>
    <cellStyle name="Normal 2 4 5 4 3 2" xfId="42954" xr:uid="{00000000-0005-0000-0000-0000E61A0000}"/>
    <cellStyle name="Normal 2 4 5 4 4" xfId="42955" xr:uid="{00000000-0005-0000-0000-0000E71A0000}"/>
    <cellStyle name="Normal 2 4 5 4 5" xfId="42948" xr:uid="{00000000-0005-0000-0000-0000E81A0000}"/>
    <cellStyle name="Normal 2 4 5 5" xfId="42956" xr:uid="{00000000-0005-0000-0000-0000E91A0000}"/>
    <cellStyle name="Normal 2 4 5 6" xfId="42957" xr:uid="{00000000-0005-0000-0000-0000EA1A0000}"/>
    <cellStyle name="Normal 2 4 5 6 2" xfId="42958" xr:uid="{00000000-0005-0000-0000-0000EB1A0000}"/>
    <cellStyle name="Normal 2 4 5 7" xfId="42959" xr:uid="{00000000-0005-0000-0000-0000EC1A0000}"/>
    <cellStyle name="Normal 2 4 5 8" xfId="55328" xr:uid="{00000000-0005-0000-0000-0000ED1A0000}"/>
    <cellStyle name="Normal 2 4 5 9" xfId="42911" xr:uid="{00000000-0005-0000-0000-0000EE1A0000}"/>
    <cellStyle name="Normal 2 4 6" xfId="2956" xr:uid="{00000000-0005-0000-0000-0000EF1A0000}"/>
    <cellStyle name="Normal 2 4 6 2" xfId="42961" xr:uid="{00000000-0005-0000-0000-0000F01A0000}"/>
    <cellStyle name="Normal 2 4 6 2 2" xfId="42962" xr:uid="{00000000-0005-0000-0000-0000F11A0000}"/>
    <cellStyle name="Normal 2 4 6 2 2 2" xfId="42963" xr:uid="{00000000-0005-0000-0000-0000F21A0000}"/>
    <cellStyle name="Normal 2 4 6 2 2 2 2" xfId="42964" xr:uid="{00000000-0005-0000-0000-0000F31A0000}"/>
    <cellStyle name="Normal 2 4 6 2 2 3" xfId="42965" xr:uid="{00000000-0005-0000-0000-0000F41A0000}"/>
    <cellStyle name="Normal 2 4 6 2 3" xfId="42966" xr:uid="{00000000-0005-0000-0000-0000F51A0000}"/>
    <cellStyle name="Normal 2 4 6 2 3 2" xfId="42967" xr:uid="{00000000-0005-0000-0000-0000F61A0000}"/>
    <cellStyle name="Normal 2 4 6 2 3 2 2" xfId="42968" xr:uid="{00000000-0005-0000-0000-0000F71A0000}"/>
    <cellStyle name="Normal 2 4 6 2 3 3" xfId="42969" xr:uid="{00000000-0005-0000-0000-0000F81A0000}"/>
    <cellStyle name="Normal 2 4 6 2 4" xfId="42970" xr:uid="{00000000-0005-0000-0000-0000F91A0000}"/>
    <cellStyle name="Normal 2 4 6 2 4 2" xfId="42971" xr:uid="{00000000-0005-0000-0000-0000FA1A0000}"/>
    <cellStyle name="Normal 2 4 6 2 5" xfId="42972" xr:uid="{00000000-0005-0000-0000-0000FB1A0000}"/>
    <cellStyle name="Normal 2 4 6 3" xfId="42973" xr:uid="{00000000-0005-0000-0000-0000FC1A0000}"/>
    <cellStyle name="Normal 2 4 6 3 2" xfId="42974" xr:uid="{00000000-0005-0000-0000-0000FD1A0000}"/>
    <cellStyle name="Normal 2 4 6 3 2 2" xfId="42975" xr:uid="{00000000-0005-0000-0000-0000FE1A0000}"/>
    <cellStyle name="Normal 2 4 6 3 2 2 2" xfId="42976" xr:uid="{00000000-0005-0000-0000-0000FF1A0000}"/>
    <cellStyle name="Normal 2 4 6 3 2 3" xfId="42977" xr:uid="{00000000-0005-0000-0000-0000001B0000}"/>
    <cellStyle name="Normal 2 4 6 3 3" xfId="42978" xr:uid="{00000000-0005-0000-0000-0000011B0000}"/>
    <cellStyle name="Normal 2 4 6 3 3 2" xfId="42979" xr:uid="{00000000-0005-0000-0000-0000021B0000}"/>
    <cellStyle name="Normal 2 4 6 3 4" xfId="42980" xr:uid="{00000000-0005-0000-0000-0000031B0000}"/>
    <cellStyle name="Normal 2 4 6 4" xfId="42981" xr:uid="{00000000-0005-0000-0000-0000041B0000}"/>
    <cellStyle name="Normal 2 4 6 5" xfId="42982" xr:uid="{00000000-0005-0000-0000-0000051B0000}"/>
    <cellStyle name="Normal 2 4 6 5 2" xfId="42983" xr:uid="{00000000-0005-0000-0000-0000061B0000}"/>
    <cellStyle name="Normal 2 4 6 6" xfId="42984" xr:uid="{00000000-0005-0000-0000-0000071B0000}"/>
    <cellStyle name="Normal 2 4 6 7" xfId="55329" xr:uid="{00000000-0005-0000-0000-0000081B0000}"/>
    <cellStyle name="Normal 2 4 6 8" xfId="42960" xr:uid="{00000000-0005-0000-0000-0000091B0000}"/>
    <cellStyle name="Normal 2 4 7" xfId="2957" xr:uid="{00000000-0005-0000-0000-00000A1B0000}"/>
    <cellStyle name="Normal 2 4 7 2" xfId="42986" xr:uid="{00000000-0005-0000-0000-00000B1B0000}"/>
    <cellStyle name="Normal 2 4 7 2 2" xfId="42987" xr:uid="{00000000-0005-0000-0000-00000C1B0000}"/>
    <cellStyle name="Normal 2 4 7 2 2 2" xfId="42988" xr:uid="{00000000-0005-0000-0000-00000D1B0000}"/>
    <cellStyle name="Normal 2 4 7 2 2 2 2" xfId="42989" xr:uid="{00000000-0005-0000-0000-00000E1B0000}"/>
    <cellStyle name="Normal 2 4 7 2 2 3" xfId="42990" xr:uid="{00000000-0005-0000-0000-00000F1B0000}"/>
    <cellStyle name="Normal 2 4 7 2 3" xfId="42991" xr:uid="{00000000-0005-0000-0000-0000101B0000}"/>
    <cellStyle name="Normal 2 4 7 2 3 2" xfId="42992" xr:uid="{00000000-0005-0000-0000-0000111B0000}"/>
    <cellStyle name="Normal 2 4 7 2 3 2 2" xfId="42993" xr:uid="{00000000-0005-0000-0000-0000121B0000}"/>
    <cellStyle name="Normal 2 4 7 2 3 3" xfId="42994" xr:uid="{00000000-0005-0000-0000-0000131B0000}"/>
    <cellStyle name="Normal 2 4 7 2 4" xfId="42995" xr:uid="{00000000-0005-0000-0000-0000141B0000}"/>
    <cellStyle name="Normal 2 4 7 2 4 2" xfId="42996" xr:uid="{00000000-0005-0000-0000-0000151B0000}"/>
    <cellStyle name="Normal 2 4 7 2 5" xfId="42997" xr:uid="{00000000-0005-0000-0000-0000161B0000}"/>
    <cellStyle name="Normal 2 4 7 3" xfId="42998" xr:uid="{00000000-0005-0000-0000-0000171B0000}"/>
    <cellStyle name="Normal 2 4 7 3 2" xfId="42999" xr:uid="{00000000-0005-0000-0000-0000181B0000}"/>
    <cellStyle name="Normal 2 4 7 3 2 2" xfId="43000" xr:uid="{00000000-0005-0000-0000-0000191B0000}"/>
    <cellStyle name="Normal 2 4 7 3 2 2 2" xfId="43001" xr:uid="{00000000-0005-0000-0000-00001A1B0000}"/>
    <cellStyle name="Normal 2 4 7 3 2 3" xfId="43002" xr:uid="{00000000-0005-0000-0000-00001B1B0000}"/>
    <cellStyle name="Normal 2 4 7 3 3" xfId="43003" xr:uid="{00000000-0005-0000-0000-00001C1B0000}"/>
    <cellStyle name="Normal 2 4 7 3 3 2" xfId="43004" xr:uid="{00000000-0005-0000-0000-00001D1B0000}"/>
    <cellStyle name="Normal 2 4 7 3 4" xfId="43005" xr:uid="{00000000-0005-0000-0000-00001E1B0000}"/>
    <cellStyle name="Normal 2 4 7 4" xfId="43006" xr:uid="{00000000-0005-0000-0000-00001F1B0000}"/>
    <cellStyle name="Normal 2 4 7 5" xfId="43007" xr:uid="{00000000-0005-0000-0000-0000201B0000}"/>
    <cellStyle name="Normal 2 4 7 5 2" xfId="43008" xr:uid="{00000000-0005-0000-0000-0000211B0000}"/>
    <cellStyle name="Normal 2 4 7 6" xfId="43009" xr:uid="{00000000-0005-0000-0000-0000221B0000}"/>
    <cellStyle name="Normal 2 4 7 7" xfId="55330" xr:uid="{00000000-0005-0000-0000-0000231B0000}"/>
    <cellStyle name="Normal 2 4 7 8" xfId="42985" xr:uid="{00000000-0005-0000-0000-0000241B0000}"/>
    <cellStyle name="Normal 2 4 8" xfId="2958" xr:uid="{00000000-0005-0000-0000-0000251B0000}"/>
    <cellStyle name="Normal 2 4 8 2" xfId="43011" xr:uid="{00000000-0005-0000-0000-0000261B0000}"/>
    <cellStyle name="Normal 2 4 8 2 2" xfId="43012" xr:uid="{00000000-0005-0000-0000-0000271B0000}"/>
    <cellStyle name="Normal 2 4 8 2 2 2" xfId="43013" xr:uid="{00000000-0005-0000-0000-0000281B0000}"/>
    <cellStyle name="Normal 2 4 8 2 2 2 2" xfId="43014" xr:uid="{00000000-0005-0000-0000-0000291B0000}"/>
    <cellStyle name="Normal 2 4 8 2 2 3" xfId="43015" xr:uid="{00000000-0005-0000-0000-00002A1B0000}"/>
    <cellStyle name="Normal 2 4 8 2 3" xfId="43016" xr:uid="{00000000-0005-0000-0000-00002B1B0000}"/>
    <cellStyle name="Normal 2 4 8 2 3 2" xfId="43017" xr:uid="{00000000-0005-0000-0000-00002C1B0000}"/>
    <cellStyle name="Normal 2 4 8 2 3 2 2" xfId="43018" xr:uid="{00000000-0005-0000-0000-00002D1B0000}"/>
    <cellStyle name="Normal 2 4 8 2 3 3" xfId="43019" xr:uid="{00000000-0005-0000-0000-00002E1B0000}"/>
    <cellStyle name="Normal 2 4 8 2 4" xfId="43020" xr:uid="{00000000-0005-0000-0000-00002F1B0000}"/>
    <cellStyle name="Normal 2 4 8 2 4 2" xfId="43021" xr:uid="{00000000-0005-0000-0000-0000301B0000}"/>
    <cellStyle name="Normal 2 4 8 2 5" xfId="43022" xr:uid="{00000000-0005-0000-0000-0000311B0000}"/>
    <cellStyle name="Normal 2 4 8 3" xfId="43023" xr:uid="{00000000-0005-0000-0000-0000321B0000}"/>
    <cellStyle name="Normal 2 4 8 3 2" xfId="43024" xr:uid="{00000000-0005-0000-0000-0000331B0000}"/>
    <cellStyle name="Normal 2 4 8 3 2 2" xfId="43025" xr:uid="{00000000-0005-0000-0000-0000341B0000}"/>
    <cellStyle name="Normal 2 4 8 3 2 2 2" xfId="43026" xr:uid="{00000000-0005-0000-0000-0000351B0000}"/>
    <cellStyle name="Normal 2 4 8 3 2 3" xfId="43027" xr:uid="{00000000-0005-0000-0000-0000361B0000}"/>
    <cellStyle name="Normal 2 4 8 3 3" xfId="43028" xr:uid="{00000000-0005-0000-0000-0000371B0000}"/>
    <cellStyle name="Normal 2 4 8 3 3 2" xfId="43029" xr:uid="{00000000-0005-0000-0000-0000381B0000}"/>
    <cellStyle name="Normal 2 4 8 3 4" xfId="43030" xr:uid="{00000000-0005-0000-0000-0000391B0000}"/>
    <cellStyle name="Normal 2 4 8 4" xfId="43031" xr:uid="{00000000-0005-0000-0000-00003A1B0000}"/>
    <cellStyle name="Normal 2 4 8 5" xfId="43032" xr:uid="{00000000-0005-0000-0000-00003B1B0000}"/>
    <cellStyle name="Normal 2 4 8 5 2" xfId="43033" xr:uid="{00000000-0005-0000-0000-00003C1B0000}"/>
    <cellStyle name="Normal 2 4 8 6" xfId="43034" xr:uid="{00000000-0005-0000-0000-00003D1B0000}"/>
    <cellStyle name="Normal 2 4 8 7" xfId="55331" xr:uid="{00000000-0005-0000-0000-00003E1B0000}"/>
    <cellStyle name="Normal 2 4 8 8" xfId="43010" xr:uid="{00000000-0005-0000-0000-00003F1B0000}"/>
    <cellStyle name="Normal 2 4 9" xfId="2959" xr:uid="{00000000-0005-0000-0000-0000401B0000}"/>
    <cellStyle name="Normal 2 4 9 2" xfId="43036" xr:uid="{00000000-0005-0000-0000-0000411B0000}"/>
    <cellStyle name="Normal 2 4 9 2 2" xfId="43037" xr:uid="{00000000-0005-0000-0000-0000421B0000}"/>
    <cellStyle name="Normal 2 4 9 2 2 2" xfId="43038" xr:uid="{00000000-0005-0000-0000-0000431B0000}"/>
    <cellStyle name="Normal 2 4 9 2 2 2 2" xfId="43039" xr:uid="{00000000-0005-0000-0000-0000441B0000}"/>
    <cellStyle name="Normal 2 4 9 2 2 3" xfId="43040" xr:uid="{00000000-0005-0000-0000-0000451B0000}"/>
    <cellStyle name="Normal 2 4 9 2 3" xfId="43041" xr:uid="{00000000-0005-0000-0000-0000461B0000}"/>
    <cellStyle name="Normal 2 4 9 2 3 2" xfId="43042" xr:uid="{00000000-0005-0000-0000-0000471B0000}"/>
    <cellStyle name="Normal 2 4 9 2 3 2 2" xfId="43043" xr:uid="{00000000-0005-0000-0000-0000481B0000}"/>
    <cellStyle name="Normal 2 4 9 2 3 3" xfId="43044" xr:uid="{00000000-0005-0000-0000-0000491B0000}"/>
    <cellStyle name="Normal 2 4 9 2 4" xfId="43045" xr:uid="{00000000-0005-0000-0000-00004A1B0000}"/>
    <cellStyle name="Normal 2 4 9 2 4 2" xfId="43046" xr:uid="{00000000-0005-0000-0000-00004B1B0000}"/>
    <cellStyle name="Normal 2 4 9 2 5" xfId="43047" xr:uid="{00000000-0005-0000-0000-00004C1B0000}"/>
    <cellStyle name="Normal 2 4 9 3" xfId="43048" xr:uid="{00000000-0005-0000-0000-00004D1B0000}"/>
    <cellStyle name="Normal 2 4 9 3 2" xfId="43049" xr:uid="{00000000-0005-0000-0000-00004E1B0000}"/>
    <cellStyle name="Normal 2 4 9 3 2 2" xfId="43050" xr:uid="{00000000-0005-0000-0000-00004F1B0000}"/>
    <cellStyle name="Normal 2 4 9 3 2 2 2" xfId="43051" xr:uid="{00000000-0005-0000-0000-0000501B0000}"/>
    <cellStyle name="Normal 2 4 9 3 2 3" xfId="43052" xr:uid="{00000000-0005-0000-0000-0000511B0000}"/>
    <cellStyle name="Normal 2 4 9 3 3" xfId="43053" xr:uid="{00000000-0005-0000-0000-0000521B0000}"/>
    <cellStyle name="Normal 2 4 9 3 3 2" xfId="43054" xr:uid="{00000000-0005-0000-0000-0000531B0000}"/>
    <cellStyle name="Normal 2 4 9 3 4" xfId="43055" xr:uid="{00000000-0005-0000-0000-0000541B0000}"/>
    <cellStyle name="Normal 2 4 9 4" xfId="43056" xr:uid="{00000000-0005-0000-0000-0000551B0000}"/>
    <cellStyle name="Normal 2 4 9 5" xfId="43057" xr:uid="{00000000-0005-0000-0000-0000561B0000}"/>
    <cellStyle name="Normal 2 4 9 5 2" xfId="43058" xr:uid="{00000000-0005-0000-0000-0000571B0000}"/>
    <cellStyle name="Normal 2 4 9 6" xfId="43059" xr:uid="{00000000-0005-0000-0000-0000581B0000}"/>
    <cellStyle name="Normal 2 4 9 7" xfId="55332" xr:uid="{00000000-0005-0000-0000-0000591B0000}"/>
    <cellStyle name="Normal 2 4 9 8" xfId="43035" xr:uid="{00000000-0005-0000-0000-00005A1B0000}"/>
    <cellStyle name="Normal 2 40" xfId="2960" xr:uid="{00000000-0005-0000-0000-00005B1B0000}"/>
    <cellStyle name="Normal 2 40 2" xfId="43060" xr:uid="{00000000-0005-0000-0000-00005C1B0000}"/>
    <cellStyle name="Normal 2 41" xfId="2961" xr:uid="{00000000-0005-0000-0000-00005D1B0000}"/>
    <cellStyle name="Normal 2 41 2" xfId="43061" xr:uid="{00000000-0005-0000-0000-00005E1B0000}"/>
    <cellStyle name="Normal 2 42" xfId="2962" xr:uid="{00000000-0005-0000-0000-00005F1B0000}"/>
    <cellStyle name="Normal 2 42 2" xfId="43062" xr:uid="{00000000-0005-0000-0000-0000601B0000}"/>
    <cellStyle name="Normal 2 43" xfId="2963" xr:uid="{00000000-0005-0000-0000-0000611B0000}"/>
    <cellStyle name="Normal 2 43 2" xfId="43063" xr:uid="{00000000-0005-0000-0000-0000621B0000}"/>
    <cellStyle name="Normal 2 44" xfId="2964" xr:uid="{00000000-0005-0000-0000-0000631B0000}"/>
    <cellStyle name="Normal 2 44 2" xfId="43064" xr:uid="{00000000-0005-0000-0000-0000641B0000}"/>
    <cellStyle name="Normal 2 45" xfId="2965" xr:uid="{00000000-0005-0000-0000-0000651B0000}"/>
    <cellStyle name="Normal 2 45 2" xfId="43066" xr:uid="{00000000-0005-0000-0000-0000661B0000}"/>
    <cellStyle name="Normal 2 45 2 2" xfId="43067" xr:uid="{00000000-0005-0000-0000-0000671B0000}"/>
    <cellStyle name="Normal 2 45 2 2 2" xfId="43068" xr:uid="{00000000-0005-0000-0000-0000681B0000}"/>
    <cellStyle name="Normal 2 45 2 2 2 2" xfId="43069" xr:uid="{00000000-0005-0000-0000-0000691B0000}"/>
    <cellStyle name="Normal 2 45 2 2 3" xfId="43070" xr:uid="{00000000-0005-0000-0000-00006A1B0000}"/>
    <cellStyle name="Normal 2 45 2 3" xfId="43071" xr:uid="{00000000-0005-0000-0000-00006B1B0000}"/>
    <cellStyle name="Normal 2 45 2 3 2" xfId="43072" xr:uid="{00000000-0005-0000-0000-00006C1B0000}"/>
    <cellStyle name="Normal 2 45 2 3 2 2" xfId="43073" xr:uid="{00000000-0005-0000-0000-00006D1B0000}"/>
    <cellStyle name="Normal 2 45 2 3 3" xfId="43074" xr:uid="{00000000-0005-0000-0000-00006E1B0000}"/>
    <cellStyle name="Normal 2 45 2 4" xfId="43075" xr:uid="{00000000-0005-0000-0000-00006F1B0000}"/>
    <cellStyle name="Normal 2 45 2 4 2" xfId="43076" xr:uid="{00000000-0005-0000-0000-0000701B0000}"/>
    <cellStyle name="Normal 2 45 2 5" xfId="43077" xr:uid="{00000000-0005-0000-0000-0000711B0000}"/>
    <cellStyle name="Normal 2 45 3" xfId="43078" xr:uid="{00000000-0005-0000-0000-0000721B0000}"/>
    <cellStyle name="Normal 2 45 3 2" xfId="43079" xr:uid="{00000000-0005-0000-0000-0000731B0000}"/>
    <cellStyle name="Normal 2 45 3 2 2" xfId="43080" xr:uid="{00000000-0005-0000-0000-0000741B0000}"/>
    <cellStyle name="Normal 2 45 3 3" xfId="43081" xr:uid="{00000000-0005-0000-0000-0000751B0000}"/>
    <cellStyle name="Normal 2 45 3 4" xfId="43082" xr:uid="{00000000-0005-0000-0000-0000761B0000}"/>
    <cellStyle name="Normal 2 45 4" xfId="43083" xr:uid="{00000000-0005-0000-0000-0000771B0000}"/>
    <cellStyle name="Normal 2 45 4 2" xfId="43084" xr:uid="{00000000-0005-0000-0000-0000781B0000}"/>
    <cellStyle name="Normal 2 45 4 2 2" xfId="43085" xr:uid="{00000000-0005-0000-0000-0000791B0000}"/>
    <cellStyle name="Normal 2 45 4 3" xfId="43086" xr:uid="{00000000-0005-0000-0000-00007A1B0000}"/>
    <cellStyle name="Normal 2 45 5" xfId="43087" xr:uid="{00000000-0005-0000-0000-00007B1B0000}"/>
    <cellStyle name="Normal 2 45 5 2" xfId="43088" xr:uid="{00000000-0005-0000-0000-00007C1B0000}"/>
    <cellStyle name="Normal 2 45 6" xfId="43089" xr:uid="{00000000-0005-0000-0000-00007D1B0000}"/>
    <cellStyle name="Normal 2 45 7" xfId="43065" xr:uid="{00000000-0005-0000-0000-00007E1B0000}"/>
    <cellStyle name="Normal 2 46" xfId="9590" xr:uid="{00000000-0005-0000-0000-00007F1B0000}"/>
    <cellStyle name="Normal 2 46 2" xfId="43091" xr:uid="{00000000-0005-0000-0000-0000801B0000}"/>
    <cellStyle name="Normal 2 46 2 2" xfId="43092" xr:uid="{00000000-0005-0000-0000-0000811B0000}"/>
    <cellStyle name="Normal 2 46 2 2 2" xfId="43093" xr:uid="{00000000-0005-0000-0000-0000821B0000}"/>
    <cellStyle name="Normal 2 46 2 2 2 2" xfId="43094" xr:uid="{00000000-0005-0000-0000-0000831B0000}"/>
    <cellStyle name="Normal 2 46 2 2 3" xfId="43095" xr:uid="{00000000-0005-0000-0000-0000841B0000}"/>
    <cellStyle name="Normal 2 46 2 3" xfId="43096" xr:uid="{00000000-0005-0000-0000-0000851B0000}"/>
    <cellStyle name="Normal 2 46 2 3 2" xfId="43097" xr:uid="{00000000-0005-0000-0000-0000861B0000}"/>
    <cellStyle name="Normal 2 46 2 3 2 2" xfId="43098" xr:uid="{00000000-0005-0000-0000-0000871B0000}"/>
    <cellStyle name="Normal 2 46 2 3 3" xfId="43099" xr:uid="{00000000-0005-0000-0000-0000881B0000}"/>
    <cellStyle name="Normal 2 46 2 4" xfId="43100" xr:uid="{00000000-0005-0000-0000-0000891B0000}"/>
    <cellStyle name="Normal 2 46 2 4 2" xfId="43101" xr:uid="{00000000-0005-0000-0000-00008A1B0000}"/>
    <cellStyle name="Normal 2 46 2 5" xfId="43102" xr:uid="{00000000-0005-0000-0000-00008B1B0000}"/>
    <cellStyle name="Normal 2 46 3" xfId="43103" xr:uid="{00000000-0005-0000-0000-00008C1B0000}"/>
    <cellStyle name="Normal 2 46 3 2" xfId="43104" xr:uid="{00000000-0005-0000-0000-00008D1B0000}"/>
    <cellStyle name="Normal 2 46 3 2 2" xfId="43105" xr:uid="{00000000-0005-0000-0000-00008E1B0000}"/>
    <cellStyle name="Normal 2 46 3 3" xfId="43106" xr:uid="{00000000-0005-0000-0000-00008F1B0000}"/>
    <cellStyle name="Normal 2 46 4" xfId="43107" xr:uid="{00000000-0005-0000-0000-0000901B0000}"/>
    <cellStyle name="Normal 2 46 4 2" xfId="43108" xr:uid="{00000000-0005-0000-0000-0000911B0000}"/>
    <cellStyle name="Normal 2 46 4 2 2" xfId="43109" xr:uid="{00000000-0005-0000-0000-0000921B0000}"/>
    <cellStyle name="Normal 2 46 4 3" xfId="43110" xr:uid="{00000000-0005-0000-0000-0000931B0000}"/>
    <cellStyle name="Normal 2 46 5" xfId="43111" xr:uid="{00000000-0005-0000-0000-0000941B0000}"/>
    <cellStyle name="Normal 2 46 5 2" xfId="43112" xr:uid="{00000000-0005-0000-0000-0000951B0000}"/>
    <cellStyle name="Normal 2 46 6" xfId="43113" xr:uid="{00000000-0005-0000-0000-0000961B0000}"/>
    <cellStyle name="Normal 2 46 7" xfId="43090" xr:uid="{00000000-0005-0000-0000-0000971B0000}"/>
    <cellStyle name="Normal 2 47" xfId="8594" xr:uid="{00000000-0005-0000-0000-0000981B0000}"/>
    <cellStyle name="Normal 2 47 2" xfId="43115" xr:uid="{00000000-0005-0000-0000-0000991B0000}"/>
    <cellStyle name="Normal 2 47 2 2" xfId="43116" xr:uid="{00000000-0005-0000-0000-00009A1B0000}"/>
    <cellStyle name="Normal 2 47 2 2 2" xfId="43117" xr:uid="{00000000-0005-0000-0000-00009B1B0000}"/>
    <cellStyle name="Normal 2 47 2 2 2 2" xfId="43118" xr:uid="{00000000-0005-0000-0000-00009C1B0000}"/>
    <cellStyle name="Normal 2 47 2 2 3" xfId="43119" xr:uid="{00000000-0005-0000-0000-00009D1B0000}"/>
    <cellStyle name="Normal 2 47 2 3" xfId="43120" xr:uid="{00000000-0005-0000-0000-00009E1B0000}"/>
    <cellStyle name="Normal 2 47 2 3 2" xfId="43121" xr:uid="{00000000-0005-0000-0000-00009F1B0000}"/>
    <cellStyle name="Normal 2 47 2 3 2 2" xfId="43122" xr:uid="{00000000-0005-0000-0000-0000A01B0000}"/>
    <cellStyle name="Normal 2 47 2 3 3" xfId="43123" xr:uid="{00000000-0005-0000-0000-0000A11B0000}"/>
    <cellStyle name="Normal 2 47 2 4" xfId="43124" xr:uid="{00000000-0005-0000-0000-0000A21B0000}"/>
    <cellStyle name="Normal 2 47 2 4 2" xfId="43125" xr:uid="{00000000-0005-0000-0000-0000A31B0000}"/>
    <cellStyle name="Normal 2 47 2 5" xfId="43126" xr:uid="{00000000-0005-0000-0000-0000A41B0000}"/>
    <cellStyle name="Normal 2 47 3" xfId="43127" xr:uid="{00000000-0005-0000-0000-0000A51B0000}"/>
    <cellStyle name="Normal 2 47 3 2" xfId="43128" xr:uid="{00000000-0005-0000-0000-0000A61B0000}"/>
    <cellStyle name="Normal 2 47 3 2 2" xfId="43129" xr:uid="{00000000-0005-0000-0000-0000A71B0000}"/>
    <cellStyle name="Normal 2 47 3 3" xfId="43130" xr:uid="{00000000-0005-0000-0000-0000A81B0000}"/>
    <cellStyle name="Normal 2 47 4" xfId="43131" xr:uid="{00000000-0005-0000-0000-0000A91B0000}"/>
    <cellStyle name="Normal 2 47 4 2" xfId="43132" xr:uid="{00000000-0005-0000-0000-0000AA1B0000}"/>
    <cellStyle name="Normal 2 47 4 2 2" xfId="43133" xr:uid="{00000000-0005-0000-0000-0000AB1B0000}"/>
    <cellStyle name="Normal 2 47 4 3" xfId="43134" xr:uid="{00000000-0005-0000-0000-0000AC1B0000}"/>
    <cellStyle name="Normal 2 47 5" xfId="43135" xr:uid="{00000000-0005-0000-0000-0000AD1B0000}"/>
    <cellStyle name="Normal 2 47 5 2" xfId="43136" xr:uid="{00000000-0005-0000-0000-0000AE1B0000}"/>
    <cellStyle name="Normal 2 47 6" xfId="43137" xr:uid="{00000000-0005-0000-0000-0000AF1B0000}"/>
    <cellStyle name="Normal 2 47 7" xfId="43114" xr:uid="{00000000-0005-0000-0000-0000B01B0000}"/>
    <cellStyle name="Normal 2 48" xfId="8593" xr:uid="{00000000-0005-0000-0000-0000B11B0000}"/>
    <cellStyle name="Normal 2 48 2" xfId="43139" xr:uid="{00000000-0005-0000-0000-0000B21B0000}"/>
    <cellStyle name="Normal 2 48 2 2" xfId="43140" xr:uid="{00000000-0005-0000-0000-0000B31B0000}"/>
    <cellStyle name="Normal 2 48 2 2 2" xfId="43141" xr:uid="{00000000-0005-0000-0000-0000B41B0000}"/>
    <cellStyle name="Normal 2 48 2 2 2 2" xfId="43142" xr:uid="{00000000-0005-0000-0000-0000B51B0000}"/>
    <cellStyle name="Normal 2 48 2 2 3" xfId="43143" xr:uid="{00000000-0005-0000-0000-0000B61B0000}"/>
    <cellStyle name="Normal 2 48 2 3" xfId="43144" xr:uid="{00000000-0005-0000-0000-0000B71B0000}"/>
    <cellStyle name="Normal 2 48 2 3 2" xfId="43145" xr:uid="{00000000-0005-0000-0000-0000B81B0000}"/>
    <cellStyle name="Normal 2 48 2 3 2 2" xfId="43146" xr:uid="{00000000-0005-0000-0000-0000B91B0000}"/>
    <cellStyle name="Normal 2 48 2 3 3" xfId="43147" xr:uid="{00000000-0005-0000-0000-0000BA1B0000}"/>
    <cellStyle name="Normal 2 48 2 4" xfId="43148" xr:uid="{00000000-0005-0000-0000-0000BB1B0000}"/>
    <cellStyle name="Normal 2 48 2 4 2" xfId="43149" xr:uid="{00000000-0005-0000-0000-0000BC1B0000}"/>
    <cellStyle name="Normal 2 48 2 5" xfId="43150" xr:uid="{00000000-0005-0000-0000-0000BD1B0000}"/>
    <cellStyle name="Normal 2 48 3" xfId="43151" xr:uid="{00000000-0005-0000-0000-0000BE1B0000}"/>
    <cellStyle name="Normal 2 48 3 2" xfId="43152" xr:uid="{00000000-0005-0000-0000-0000BF1B0000}"/>
    <cellStyle name="Normal 2 48 3 2 2" xfId="43153" xr:uid="{00000000-0005-0000-0000-0000C01B0000}"/>
    <cellStyle name="Normal 2 48 3 3" xfId="43154" xr:uid="{00000000-0005-0000-0000-0000C11B0000}"/>
    <cellStyle name="Normal 2 48 4" xfId="43155" xr:uid="{00000000-0005-0000-0000-0000C21B0000}"/>
    <cellStyle name="Normal 2 48 4 2" xfId="43156" xr:uid="{00000000-0005-0000-0000-0000C31B0000}"/>
    <cellStyle name="Normal 2 48 4 2 2" xfId="43157" xr:uid="{00000000-0005-0000-0000-0000C41B0000}"/>
    <cellStyle name="Normal 2 48 4 3" xfId="43158" xr:uid="{00000000-0005-0000-0000-0000C51B0000}"/>
    <cellStyle name="Normal 2 48 5" xfId="43159" xr:uid="{00000000-0005-0000-0000-0000C61B0000}"/>
    <cellStyle name="Normal 2 48 5 2" xfId="43160" xr:uid="{00000000-0005-0000-0000-0000C71B0000}"/>
    <cellStyle name="Normal 2 48 6" xfId="43161" xr:uid="{00000000-0005-0000-0000-0000C81B0000}"/>
    <cellStyle name="Normal 2 48 7" xfId="43138" xr:uid="{00000000-0005-0000-0000-0000C91B0000}"/>
    <cellStyle name="Normal 2 49" xfId="8592" xr:uid="{00000000-0005-0000-0000-0000CA1B0000}"/>
    <cellStyle name="Normal 2 49 2" xfId="43163" xr:uid="{00000000-0005-0000-0000-0000CB1B0000}"/>
    <cellStyle name="Normal 2 49 2 2" xfId="43164" xr:uid="{00000000-0005-0000-0000-0000CC1B0000}"/>
    <cellStyle name="Normal 2 49 2 2 2" xfId="43165" xr:uid="{00000000-0005-0000-0000-0000CD1B0000}"/>
    <cellStyle name="Normal 2 49 2 3" xfId="43166" xr:uid="{00000000-0005-0000-0000-0000CE1B0000}"/>
    <cellStyle name="Normal 2 49 3" xfId="43167" xr:uid="{00000000-0005-0000-0000-0000CF1B0000}"/>
    <cellStyle name="Normal 2 49 3 2" xfId="43168" xr:uid="{00000000-0005-0000-0000-0000D01B0000}"/>
    <cellStyle name="Normal 2 49 3 2 2" xfId="43169" xr:uid="{00000000-0005-0000-0000-0000D11B0000}"/>
    <cellStyle name="Normal 2 49 3 3" xfId="43170" xr:uid="{00000000-0005-0000-0000-0000D21B0000}"/>
    <cellStyle name="Normal 2 49 4" xfId="43171" xr:uid="{00000000-0005-0000-0000-0000D31B0000}"/>
    <cellStyle name="Normal 2 49 4 2" xfId="43172" xr:uid="{00000000-0005-0000-0000-0000D41B0000}"/>
    <cellStyle name="Normal 2 49 5" xfId="43173" xr:uid="{00000000-0005-0000-0000-0000D51B0000}"/>
    <cellStyle name="Normal 2 49 6" xfId="43162" xr:uid="{00000000-0005-0000-0000-0000D61B0000}"/>
    <cellStyle name="Normal 2 5" xfId="2966" xr:uid="{00000000-0005-0000-0000-0000D71B0000}"/>
    <cellStyle name="Normal 2 5 10" xfId="2967" xr:uid="{00000000-0005-0000-0000-0000D81B0000}"/>
    <cellStyle name="Normal 2 5 10 2" xfId="43175" xr:uid="{00000000-0005-0000-0000-0000D91B0000}"/>
    <cellStyle name="Normal 2 5 11" xfId="2968" xr:uid="{00000000-0005-0000-0000-0000DA1B0000}"/>
    <cellStyle name="Normal 2 5 11 2" xfId="43176" xr:uid="{00000000-0005-0000-0000-0000DB1B0000}"/>
    <cellStyle name="Normal 2 5 12" xfId="2969" xr:uid="{00000000-0005-0000-0000-0000DC1B0000}"/>
    <cellStyle name="Normal 2 5 12 2" xfId="43177" xr:uid="{00000000-0005-0000-0000-0000DD1B0000}"/>
    <cellStyle name="Normal 2 5 13" xfId="2970" xr:uid="{00000000-0005-0000-0000-0000DE1B0000}"/>
    <cellStyle name="Normal 2 5 13 2" xfId="43178" xr:uid="{00000000-0005-0000-0000-0000DF1B0000}"/>
    <cellStyle name="Normal 2 5 14" xfId="2971" xr:uid="{00000000-0005-0000-0000-0000E01B0000}"/>
    <cellStyle name="Normal 2 5 14 2" xfId="43179" xr:uid="{00000000-0005-0000-0000-0000E11B0000}"/>
    <cellStyle name="Normal 2 5 15" xfId="2972" xr:uid="{00000000-0005-0000-0000-0000E21B0000}"/>
    <cellStyle name="Normal 2 5 15 2" xfId="43180" xr:uid="{00000000-0005-0000-0000-0000E31B0000}"/>
    <cellStyle name="Normal 2 5 16" xfId="2973" xr:uid="{00000000-0005-0000-0000-0000E41B0000}"/>
    <cellStyle name="Normal 2 5 16 2" xfId="43181" xr:uid="{00000000-0005-0000-0000-0000E51B0000}"/>
    <cellStyle name="Normal 2 5 17" xfId="2974" xr:uid="{00000000-0005-0000-0000-0000E61B0000}"/>
    <cellStyle name="Normal 2 5 17 2" xfId="43182" xr:uid="{00000000-0005-0000-0000-0000E71B0000}"/>
    <cellStyle name="Normal 2 5 18" xfId="8591" xr:uid="{00000000-0005-0000-0000-0000E81B0000}"/>
    <cellStyle name="Normal 2 5 18 2" xfId="43183" xr:uid="{00000000-0005-0000-0000-0000E91B0000}"/>
    <cellStyle name="Normal 2 5 19" xfId="55333" xr:uid="{00000000-0005-0000-0000-0000EA1B0000}"/>
    <cellStyle name="Normal 2 5 2" xfId="2975" xr:uid="{00000000-0005-0000-0000-0000EB1B0000}"/>
    <cellStyle name="Normal 2 5 2 10" xfId="43185" xr:uid="{00000000-0005-0000-0000-0000EC1B0000}"/>
    <cellStyle name="Normal 2 5 2 11" xfId="43184" xr:uid="{00000000-0005-0000-0000-0000ED1B0000}"/>
    <cellStyle name="Normal 2 5 2 2" xfId="2976" xr:uid="{00000000-0005-0000-0000-0000EE1B0000}"/>
    <cellStyle name="Normal 2 5 2 2 2" xfId="43187" xr:uid="{00000000-0005-0000-0000-0000EF1B0000}"/>
    <cellStyle name="Normal 2 5 2 2 3" xfId="43188" xr:uid="{00000000-0005-0000-0000-0000F01B0000}"/>
    <cellStyle name="Normal 2 5 2 2 3 2" xfId="43189" xr:uid="{00000000-0005-0000-0000-0000F11B0000}"/>
    <cellStyle name="Normal 2 5 2 2 3 2 2" xfId="43190" xr:uid="{00000000-0005-0000-0000-0000F21B0000}"/>
    <cellStyle name="Normal 2 5 2 2 3 2 2 2" xfId="43191" xr:uid="{00000000-0005-0000-0000-0000F31B0000}"/>
    <cellStyle name="Normal 2 5 2 2 3 2 3" xfId="43192" xr:uid="{00000000-0005-0000-0000-0000F41B0000}"/>
    <cellStyle name="Normal 2 5 2 2 3 3" xfId="43193" xr:uid="{00000000-0005-0000-0000-0000F51B0000}"/>
    <cellStyle name="Normal 2 5 2 2 3 3 2" xfId="43194" xr:uid="{00000000-0005-0000-0000-0000F61B0000}"/>
    <cellStyle name="Normal 2 5 2 2 3 3 2 2" xfId="43195" xr:uid="{00000000-0005-0000-0000-0000F71B0000}"/>
    <cellStyle name="Normal 2 5 2 2 3 3 3" xfId="43196" xr:uid="{00000000-0005-0000-0000-0000F81B0000}"/>
    <cellStyle name="Normal 2 5 2 2 3 4" xfId="43197" xr:uid="{00000000-0005-0000-0000-0000F91B0000}"/>
    <cellStyle name="Normal 2 5 2 2 3 4 2" xfId="43198" xr:uid="{00000000-0005-0000-0000-0000FA1B0000}"/>
    <cellStyle name="Normal 2 5 2 2 3 5" xfId="43199" xr:uid="{00000000-0005-0000-0000-0000FB1B0000}"/>
    <cellStyle name="Normal 2 5 2 2 4" xfId="43200" xr:uid="{00000000-0005-0000-0000-0000FC1B0000}"/>
    <cellStyle name="Normal 2 5 2 2 4 2" xfId="43201" xr:uid="{00000000-0005-0000-0000-0000FD1B0000}"/>
    <cellStyle name="Normal 2 5 2 2 4 2 2" xfId="43202" xr:uid="{00000000-0005-0000-0000-0000FE1B0000}"/>
    <cellStyle name="Normal 2 5 2 2 4 3" xfId="43203" xr:uid="{00000000-0005-0000-0000-0000FF1B0000}"/>
    <cellStyle name="Normal 2 5 2 2 5" xfId="43204" xr:uid="{00000000-0005-0000-0000-0000001C0000}"/>
    <cellStyle name="Normal 2 5 2 2 5 2" xfId="43205" xr:uid="{00000000-0005-0000-0000-0000011C0000}"/>
    <cellStyle name="Normal 2 5 2 2 5 2 2" xfId="43206" xr:uid="{00000000-0005-0000-0000-0000021C0000}"/>
    <cellStyle name="Normal 2 5 2 2 5 3" xfId="43207" xr:uid="{00000000-0005-0000-0000-0000031C0000}"/>
    <cellStyle name="Normal 2 5 2 2 6" xfId="43208" xr:uid="{00000000-0005-0000-0000-0000041C0000}"/>
    <cellStyle name="Normal 2 5 2 2 6 2" xfId="43209" xr:uid="{00000000-0005-0000-0000-0000051C0000}"/>
    <cellStyle name="Normal 2 5 2 2 7" xfId="43210" xr:uid="{00000000-0005-0000-0000-0000061C0000}"/>
    <cellStyle name="Normal 2 5 2 2 8" xfId="43186" xr:uid="{00000000-0005-0000-0000-0000071C0000}"/>
    <cellStyle name="Normal 2 5 2 3" xfId="2977" xr:uid="{00000000-0005-0000-0000-0000081C0000}"/>
    <cellStyle name="Normal 2 5 2 3 2" xfId="7789" xr:uid="{00000000-0005-0000-0000-0000091C0000}"/>
    <cellStyle name="Normal 2 5 2 3 2 2" xfId="43213" xr:uid="{00000000-0005-0000-0000-00000A1C0000}"/>
    <cellStyle name="Normal 2 5 2 3 2 2 2" xfId="43214" xr:uid="{00000000-0005-0000-0000-00000B1C0000}"/>
    <cellStyle name="Normal 2 5 2 3 2 2 2 2" xfId="43215" xr:uid="{00000000-0005-0000-0000-00000C1C0000}"/>
    <cellStyle name="Normal 2 5 2 3 2 2 3" xfId="43216" xr:uid="{00000000-0005-0000-0000-00000D1C0000}"/>
    <cellStyle name="Normal 2 5 2 3 2 3" xfId="43217" xr:uid="{00000000-0005-0000-0000-00000E1C0000}"/>
    <cellStyle name="Normal 2 5 2 3 2 3 2" xfId="43218" xr:uid="{00000000-0005-0000-0000-00000F1C0000}"/>
    <cellStyle name="Normal 2 5 2 3 2 3 2 2" xfId="43219" xr:uid="{00000000-0005-0000-0000-0000101C0000}"/>
    <cellStyle name="Normal 2 5 2 3 2 3 3" xfId="43220" xr:uid="{00000000-0005-0000-0000-0000111C0000}"/>
    <cellStyle name="Normal 2 5 2 3 2 4" xfId="43221" xr:uid="{00000000-0005-0000-0000-0000121C0000}"/>
    <cellStyle name="Normal 2 5 2 3 2 4 2" xfId="43222" xr:uid="{00000000-0005-0000-0000-0000131C0000}"/>
    <cellStyle name="Normal 2 5 2 3 2 5" xfId="43223" xr:uid="{00000000-0005-0000-0000-0000141C0000}"/>
    <cellStyle name="Normal 2 5 2 3 2 6" xfId="43212" xr:uid="{00000000-0005-0000-0000-0000151C0000}"/>
    <cellStyle name="Normal 2 5 2 3 3" xfId="43224" xr:uid="{00000000-0005-0000-0000-0000161C0000}"/>
    <cellStyle name="Normal 2 5 2 3 3 2" xfId="43225" xr:uid="{00000000-0005-0000-0000-0000171C0000}"/>
    <cellStyle name="Normal 2 5 2 3 3 2 2" xfId="43226" xr:uid="{00000000-0005-0000-0000-0000181C0000}"/>
    <cellStyle name="Normal 2 5 2 3 3 3" xfId="43227" xr:uid="{00000000-0005-0000-0000-0000191C0000}"/>
    <cellStyle name="Normal 2 5 2 3 4" xfId="43228" xr:uid="{00000000-0005-0000-0000-00001A1C0000}"/>
    <cellStyle name="Normal 2 5 2 3 4 2" xfId="43229" xr:uid="{00000000-0005-0000-0000-00001B1C0000}"/>
    <cellStyle name="Normal 2 5 2 3 4 2 2" xfId="43230" xr:uid="{00000000-0005-0000-0000-00001C1C0000}"/>
    <cellStyle name="Normal 2 5 2 3 4 3" xfId="43231" xr:uid="{00000000-0005-0000-0000-00001D1C0000}"/>
    <cellStyle name="Normal 2 5 2 3 5" xfId="43232" xr:uid="{00000000-0005-0000-0000-00001E1C0000}"/>
    <cellStyle name="Normal 2 5 2 3 5 2" xfId="43233" xr:uid="{00000000-0005-0000-0000-00001F1C0000}"/>
    <cellStyle name="Normal 2 5 2 3 6" xfId="43234" xr:uid="{00000000-0005-0000-0000-0000201C0000}"/>
    <cellStyle name="Normal 2 5 2 3 7" xfId="43211" xr:uid="{00000000-0005-0000-0000-0000211C0000}"/>
    <cellStyle name="Normal 2 5 2 4" xfId="2978" xr:uid="{00000000-0005-0000-0000-0000221C0000}"/>
    <cellStyle name="Normal 2 5 2 4 2" xfId="43236" xr:uid="{00000000-0005-0000-0000-0000231C0000}"/>
    <cellStyle name="Normal 2 5 2 4 2 2" xfId="43237" xr:uid="{00000000-0005-0000-0000-0000241C0000}"/>
    <cellStyle name="Normal 2 5 2 4 2 2 2" xfId="43238" xr:uid="{00000000-0005-0000-0000-0000251C0000}"/>
    <cellStyle name="Normal 2 5 2 4 2 2 2 2" xfId="43239" xr:uid="{00000000-0005-0000-0000-0000261C0000}"/>
    <cellStyle name="Normal 2 5 2 4 2 2 3" xfId="43240" xr:uid="{00000000-0005-0000-0000-0000271C0000}"/>
    <cellStyle name="Normal 2 5 2 4 2 3" xfId="43241" xr:uid="{00000000-0005-0000-0000-0000281C0000}"/>
    <cellStyle name="Normal 2 5 2 4 2 3 2" xfId="43242" xr:uid="{00000000-0005-0000-0000-0000291C0000}"/>
    <cellStyle name="Normal 2 5 2 4 2 3 2 2" xfId="43243" xr:uid="{00000000-0005-0000-0000-00002A1C0000}"/>
    <cellStyle name="Normal 2 5 2 4 2 3 3" xfId="43244" xr:uid="{00000000-0005-0000-0000-00002B1C0000}"/>
    <cellStyle name="Normal 2 5 2 4 2 4" xfId="43245" xr:uid="{00000000-0005-0000-0000-00002C1C0000}"/>
    <cellStyle name="Normal 2 5 2 4 2 4 2" xfId="43246" xr:uid="{00000000-0005-0000-0000-00002D1C0000}"/>
    <cellStyle name="Normal 2 5 2 4 2 5" xfId="43247" xr:uid="{00000000-0005-0000-0000-00002E1C0000}"/>
    <cellStyle name="Normal 2 5 2 4 3" xfId="43248" xr:uid="{00000000-0005-0000-0000-00002F1C0000}"/>
    <cellStyle name="Normal 2 5 2 4 3 2" xfId="43249" xr:uid="{00000000-0005-0000-0000-0000301C0000}"/>
    <cellStyle name="Normal 2 5 2 4 3 2 2" xfId="43250" xr:uid="{00000000-0005-0000-0000-0000311C0000}"/>
    <cellStyle name="Normal 2 5 2 4 3 3" xfId="43251" xr:uid="{00000000-0005-0000-0000-0000321C0000}"/>
    <cellStyle name="Normal 2 5 2 4 4" xfId="43252" xr:uid="{00000000-0005-0000-0000-0000331C0000}"/>
    <cellStyle name="Normal 2 5 2 4 4 2" xfId="43253" xr:uid="{00000000-0005-0000-0000-0000341C0000}"/>
    <cellStyle name="Normal 2 5 2 4 4 2 2" xfId="43254" xr:uid="{00000000-0005-0000-0000-0000351C0000}"/>
    <cellStyle name="Normal 2 5 2 4 4 3" xfId="43255" xr:uid="{00000000-0005-0000-0000-0000361C0000}"/>
    <cellStyle name="Normal 2 5 2 4 5" xfId="43256" xr:uid="{00000000-0005-0000-0000-0000371C0000}"/>
    <cellStyle name="Normal 2 5 2 4 5 2" xfId="43257" xr:uid="{00000000-0005-0000-0000-0000381C0000}"/>
    <cellStyle name="Normal 2 5 2 4 6" xfId="43258" xr:uid="{00000000-0005-0000-0000-0000391C0000}"/>
    <cellStyle name="Normal 2 5 2 4 7" xfId="43235" xr:uid="{00000000-0005-0000-0000-00003A1C0000}"/>
    <cellStyle name="Normal 2 5 2 5" xfId="7787" xr:uid="{00000000-0005-0000-0000-00003B1C0000}"/>
    <cellStyle name="Normal 2 5 2 5 2" xfId="43260" xr:uid="{00000000-0005-0000-0000-00003C1C0000}"/>
    <cellStyle name="Normal 2 5 2 5 2 2" xfId="43261" xr:uid="{00000000-0005-0000-0000-00003D1C0000}"/>
    <cellStyle name="Normal 2 5 2 5 2 2 2" xfId="43262" xr:uid="{00000000-0005-0000-0000-00003E1C0000}"/>
    <cellStyle name="Normal 2 5 2 5 2 2 2 2" xfId="43263" xr:uid="{00000000-0005-0000-0000-00003F1C0000}"/>
    <cellStyle name="Normal 2 5 2 5 2 2 3" xfId="43264" xr:uid="{00000000-0005-0000-0000-0000401C0000}"/>
    <cellStyle name="Normal 2 5 2 5 2 3" xfId="43265" xr:uid="{00000000-0005-0000-0000-0000411C0000}"/>
    <cellStyle name="Normal 2 5 2 5 2 3 2" xfId="43266" xr:uid="{00000000-0005-0000-0000-0000421C0000}"/>
    <cellStyle name="Normal 2 5 2 5 2 3 2 2" xfId="43267" xr:uid="{00000000-0005-0000-0000-0000431C0000}"/>
    <cellStyle name="Normal 2 5 2 5 2 3 3" xfId="43268" xr:uid="{00000000-0005-0000-0000-0000441C0000}"/>
    <cellStyle name="Normal 2 5 2 5 2 4" xfId="43269" xr:uid="{00000000-0005-0000-0000-0000451C0000}"/>
    <cellStyle name="Normal 2 5 2 5 2 4 2" xfId="43270" xr:uid="{00000000-0005-0000-0000-0000461C0000}"/>
    <cellStyle name="Normal 2 5 2 5 2 5" xfId="43271" xr:uid="{00000000-0005-0000-0000-0000471C0000}"/>
    <cellStyle name="Normal 2 5 2 5 3" xfId="43272" xr:uid="{00000000-0005-0000-0000-0000481C0000}"/>
    <cellStyle name="Normal 2 5 2 5 3 2" xfId="43273" xr:uid="{00000000-0005-0000-0000-0000491C0000}"/>
    <cellStyle name="Normal 2 5 2 5 3 2 2" xfId="43274" xr:uid="{00000000-0005-0000-0000-00004A1C0000}"/>
    <cellStyle name="Normal 2 5 2 5 3 3" xfId="43275" xr:uid="{00000000-0005-0000-0000-00004B1C0000}"/>
    <cellStyle name="Normal 2 5 2 5 4" xfId="43276" xr:uid="{00000000-0005-0000-0000-00004C1C0000}"/>
    <cellStyle name="Normal 2 5 2 5 4 2" xfId="43277" xr:uid="{00000000-0005-0000-0000-00004D1C0000}"/>
    <cellStyle name="Normal 2 5 2 5 4 2 2" xfId="43278" xr:uid="{00000000-0005-0000-0000-00004E1C0000}"/>
    <cellStyle name="Normal 2 5 2 5 4 3" xfId="43279" xr:uid="{00000000-0005-0000-0000-00004F1C0000}"/>
    <cellStyle name="Normal 2 5 2 5 5" xfId="43280" xr:uid="{00000000-0005-0000-0000-0000501C0000}"/>
    <cellStyle name="Normal 2 5 2 5 5 2" xfId="43281" xr:uid="{00000000-0005-0000-0000-0000511C0000}"/>
    <cellStyle name="Normal 2 5 2 5 6" xfId="43282" xr:uid="{00000000-0005-0000-0000-0000521C0000}"/>
    <cellStyle name="Normal 2 5 2 5 7" xfId="43259" xr:uid="{00000000-0005-0000-0000-0000531C0000}"/>
    <cellStyle name="Normal 2 5 2 6" xfId="43283" xr:uid="{00000000-0005-0000-0000-0000541C0000}"/>
    <cellStyle name="Normal 2 5 2 6 2" xfId="43284" xr:uid="{00000000-0005-0000-0000-0000551C0000}"/>
    <cellStyle name="Normal 2 5 2 6 2 2" xfId="43285" xr:uid="{00000000-0005-0000-0000-0000561C0000}"/>
    <cellStyle name="Normal 2 5 2 6 2 2 2" xfId="43286" xr:uid="{00000000-0005-0000-0000-0000571C0000}"/>
    <cellStyle name="Normal 2 5 2 6 2 3" xfId="43287" xr:uid="{00000000-0005-0000-0000-0000581C0000}"/>
    <cellStyle name="Normal 2 5 2 6 3" xfId="43288" xr:uid="{00000000-0005-0000-0000-0000591C0000}"/>
    <cellStyle name="Normal 2 5 2 6 3 2" xfId="43289" xr:uid="{00000000-0005-0000-0000-00005A1C0000}"/>
    <cellStyle name="Normal 2 5 2 6 3 2 2" xfId="43290" xr:uid="{00000000-0005-0000-0000-00005B1C0000}"/>
    <cellStyle name="Normal 2 5 2 6 3 3" xfId="43291" xr:uid="{00000000-0005-0000-0000-00005C1C0000}"/>
    <cellStyle name="Normal 2 5 2 6 4" xfId="43292" xr:uid="{00000000-0005-0000-0000-00005D1C0000}"/>
    <cellStyle name="Normal 2 5 2 6 4 2" xfId="43293" xr:uid="{00000000-0005-0000-0000-00005E1C0000}"/>
    <cellStyle name="Normal 2 5 2 6 5" xfId="43294" xr:uid="{00000000-0005-0000-0000-00005F1C0000}"/>
    <cellStyle name="Normal 2 5 2 7" xfId="43295" xr:uid="{00000000-0005-0000-0000-0000601C0000}"/>
    <cellStyle name="Normal 2 5 2 7 2" xfId="43296" xr:uid="{00000000-0005-0000-0000-0000611C0000}"/>
    <cellStyle name="Normal 2 5 2 7 2 2" xfId="43297" xr:uid="{00000000-0005-0000-0000-0000621C0000}"/>
    <cellStyle name="Normal 2 5 2 7 3" xfId="43298" xr:uid="{00000000-0005-0000-0000-0000631C0000}"/>
    <cellStyle name="Normal 2 5 2 8" xfId="43299" xr:uid="{00000000-0005-0000-0000-0000641C0000}"/>
    <cellStyle name="Normal 2 5 2 8 2" xfId="43300" xr:uid="{00000000-0005-0000-0000-0000651C0000}"/>
    <cellStyle name="Normal 2 5 2 8 2 2" xfId="43301" xr:uid="{00000000-0005-0000-0000-0000661C0000}"/>
    <cellStyle name="Normal 2 5 2 8 3" xfId="43302" xr:uid="{00000000-0005-0000-0000-0000671C0000}"/>
    <cellStyle name="Normal 2 5 2 9" xfId="43303" xr:uid="{00000000-0005-0000-0000-0000681C0000}"/>
    <cellStyle name="Normal 2 5 2 9 2" xfId="43304" xr:uid="{00000000-0005-0000-0000-0000691C0000}"/>
    <cellStyle name="Normal 2 5 20" xfId="43174" xr:uid="{00000000-0005-0000-0000-00006A1C0000}"/>
    <cellStyle name="Normal 2 5 3" xfId="2979" xr:uid="{00000000-0005-0000-0000-00006B1C0000}"/>
    <cellStyle name="Normal 2 5 3 2" xfId="43305" xr:uid="{00000000-0005-0000-0000-00006C1C0000}"/>
    <cellStyle name="Normal 2 5 4" xfId="2980" xr:uid="{00000000-0005-0000-0000-00006D1C0000}"/>
    <cellStyle name="Normal 2 5 4 2" xfId="43306" xr:uid="{00000000-0005-0000-0000-00006E1C0000}"/>
    <cellStyle name="Normal 2 5 5" xfId="2981" xr:uid="{00000000-0005-0000-0000-00006F1C0000}"/>
    <cellStyle name="Normal 2 5 5 2" xfId="43307" xr:uid="{00000000-0005-0000-0000-0000701C0000}"/>
    <cellStyle name="Normal 2 5 6" xfId="2982" xr:uid="{00000000-0005-0000-0000-0000711C0000}"/>
    <cellStyle name="Normal 2 5 6 2" xfId="43308" xr:uid="{00000000-0005-0000-0000-0000721C0000}"/>
    <cellStyle name="Normal 2 5 7" xfId="2983" xr:uid="{00000000-0005-0000-0000-0000731C0000}"/>
    <cellStyle name="Normal 2 5 7 2" xfId="43309" xr:uid="{00000000-0005-0000-0000-0000741C0000}"/>
    <cellStyle name="Normal 2 5 8" xfId="2984" xr:uid="{00000000-0005-0000-0000-0000751C0000}"/>
    <cellStyle name="Normal 2 5 8 2" xfId="43310" xr:uid="{00000000-0005-0000-0000-0000761C0000}"/>
    <cellStyle name="Normal 2 5 9" xfId="2985" xr:uid="{00000000-0005-0000-0000-0000771C0000}"/>
    <cellStyle name="Normal 2 5 9 2" xfId="43311" xr:uid="{00000000-0005-0000-0000-0000781C0000}"/>
    <cellStyle name="Normal 2 50" xfId="43312" xr:uid="{00000000-0005-0000-0000-0000791C0000}"/>
    <cellStyle name="Normal 2 50 2" xfId="43313" xr:uid="{00000000-0005-0000-0000-00007A1C0000}"/>
    <cellStyle name="Normal 2 50 2 2" xfId="43314" xr:uid="{00000000-0005-0000-0000-00007B1C0000}"/>
    <cellStyle name="Normal 2 50 3" xfId="43315" xr:uid="{00000000-0005-0000-0000-00007C1C0000}"/>
    <cellStyle name="Normal 2 51" xfId="43316" xr:uid="{00000000-0005-0000-0000-00007D1C0000}"/>
    <cellStyle name="Normal 2 51 2" xfId="43317" xr:uid="{00000000-0005-0000-0000-00007E1C0000}"/>
    <cellStyle name="Normal 2 52" xfId="43318" xr:uid="{00000000-0005-0000-0000-00007F1C0000}"/>
    <cellStyle name="Normal 2 52 2" xfId="43319" xr:uid="{00000000-0005-0000-0000-0000801C0000}"/>
    <cellStyle name="Normal 2 53" xfId="43320" xr:uid="{00000000-0005-0000-0000-0000811C0000}"/>
    <cellStyle name="Normal 2 53 2" xfId="43321" xr:uid="{00000000-0005-0000-0000-0000821C0000}"/>
    <cellStyle name="Normal 2 54" xfId="43322" xr:uid="{00000000-0005-0000-0000-0000831C0000}"/>
    <cellStyle name="Normal 2 54 2" xfId="43323" xr:uid="{00000000-0005-0000-0000-0000841C0000}"/>
    <cellStyle name="Normal 2 55" xfId="55285" xr:uid="{00000000-0005-0000-0000-0000851C0000}"/>
    <cellStyle name="Normal 2 56" xfId="56089" xr:uid="{00000000-0005-0000-0000-0000861C0000}"/>
    <cellStyle name="Normal 2 57" xfId="41553" xr:uid="{00000000-0005-0000-0000-0000871C0000}"/>
    <cellStyle name="Normal 2 6" xfId="2986" xr:uid="{00000000-0005-0000-0000-0000881C0000}"/>
    <cellStyle name="Normal 2 6 10" xfId="2987" xr:uid="{00000000-0005-0000-0000-0000891C0000}"/>
    <cellStyle name="Normal 2 6 10 2" xfId="43325" xr:uid="{00000000-0005-0000-0000-00008A1C0000}"/>
    <cellStyle name="Normal 2 6 11" xfId="2988" xr:uid="{00000000-0005-0000-0000-00008B1C0000}"/>
    <cellStyle name="Normal 2 6 11 2" xfId="43326" xr:uid="{00000000-0005-0000-0000-00008C1C0000}"/>
    <cellStyle name="Normal 2 6 12" xfId="2989" xr:uid="{00000000-0005-0000-0000-00008D1C0000}"/>
    <cellStyle name="Normal 2 6 12 2" xfId="43327" xr:uid="{00000000-0005-0000-0000-00008E1C0000}"/>
    <cellStyle name="Normal 2 6 13" xfId="2990" xr:uid="{00000000-0005-0000-0000-00008F1C0000}"/>
    <cellStyle name="Normal 2 6 13 2" xfId="43328" xr:uid="{00000000-0005-0000-0000-0000901C0000}"/>
    <cellStyle name="Normal 2 6 14" xfId="2991" xr:uid="{00000000-0005-0000-0000-0000911C0000}"/>
    <cellStyle name="Normal 2 6 14 2" xfId="43329" xr:uid="{00000000-0005-0000-0000-0000921C0000}"/>
    <cellStyle name="Normal 2 6 15" xfId="2992" xr:uid="{00000000-0005-0000-0000-0000931C0000}"/>
    <cellStyle name="Normal 2 6 15 2" xfId="43330" xr:uid="{00000000-0005-0000-0000-0000941C0000}"/>
    <cellStyle name="Normal 2 6 16" xfId="2993" xr:uid="{00000000-0005-0000-0000-0000951C0000}"/>
    <cellStyle name="Normal 2 6 16 2" xfId="43331" xr:uid="{00000000-0005-0000-0000-0000961C0000}"/>
    <cellStyle name="Normal 2 6 17" xfId="2994" xr:uid="{00000000-0005-0000-0000-0000971C0000}"/>
    <cellStyle name="Normal 2 6 17 2" xfId="7806" xr:uid="{00000000-0005-0000-0000-0000981C0000}"/>
    <cellStyle name="Normal 2 6 17 2 2" xfId="43334" xr:uid="{00000000-0005-0000-0000-0000991C0000}"/>
    <cellStyle name="Normal 2 6 17 2 2 2" xfId="43335" xr:uid="{00000000-0005-0000-0000-00009A1C0000}"/>
    <cellStyle name="Normal 2 6 17 2 2 2 2" xfId="43336" xr:uid="{00000000-0005-0000-0000-00009B1C0000}"/>
    <cellStyle name="Normal 2 6 17 2 2 3" xfId="43337" xr:uid="{00000000-0005-0000-0000-00009C1C0000}"/>
    <cellStyle name="Normal 2 6 17 2 3" xfId="43338" xr:uid="{00000000-0005-0000-0000-00009D1C0000}"/>
    <cellStyle name="Normal 2 6 17 2 3 2" xfId="43339" xr:uid="{00000000-0005-0000-0000-00009E1C0000}"/>
    <cellStyle name="Normal 2 6 17 2 3 2 2" xfId="43340" xr:uid="{00000000-0005-0000-0000-00009F1C0000}"/>
    <cellStyle name="Normal 2 6 17 2 3 3" xfId="43341" xr:uid="{00000000-0005-0000-0000-0000A01C0000}"/>
    <cellStyle name="Normal 2 6 17 2 4" xfId="43342" xr:uid="{00000000-0005-0000-0000-0000A11C0000}"/>
    <cellStyle name="Normal 2 6 17 2 4 2" xfId="43343" xr:uid="{00000000-0005-0000-0000-0000A21C0000}"/>
    <cellStyle name="Normal 2 6 17 2 5" xfId="43344" xr:uid="{00000000-0005-0000-0000-0000A31C0000}"/>
    <cellStyle name="Normal 2 6 17 2 6" xfId="43333" xr:uid="{00000000-0005-0000-0000-0000A41C0000}"/>
    <cellStyle name="Normal 2 6 17 3" xfId="43345" xr:uid="{00000000-0005-0000-0000-0000A51C0000}"/>
    <cellStyle name="Normal 2 6 17 3 2" xfId="43346" xr:uid="{00000000-0005-0000-0000-0000A61C0000}"/>
    <cellStyle name="Normal 2 6 17 3 2 2" xfId="43347" xr:uid="{00000000-0005-0000-0000-0000A71C0000}"/>
    <cellStyle name="Normal 2 6 17 3 3" xfId="43348" xr:uid="{00000000-0005-0000-0000-0000A81C0000}"/>
    <cellStyle name="Normal 2 6 17 4" xfId="43349" xr:uid="{00000000-0005-0000-0000-0000A91C0000}"/>
    <cellStyle name="Normal 2 6 17 4 2" xfId="43350" xr:uid="{00000000-0005-0000-0000-0000AA1C0000}"/>
    <cellStyle name="Normal 2 6 17 4 2 2" xfId="43351" xr:uid="{00000000-0005-0000-0000-0000AB1C0000}"/>
    <cellStyle name="Normal 2 6 17 4 3" xfId="43352" xr:uid="{00000000-0005-0000-0000-0000AC1C0000}"/>
    <cellStyle name="Normal 2 6 17 5" xfId="43353" xr:uid="{00000000-0005-0000-0000-0000AD1C0000}"/>
    <cellStyle name="Normal 2 6 17 5 2" xfId="43354" xr:uid="{00000000-0005-0000-0000-0000AE1C0000}"/>
    <cellStyle name="Normal 2 6 17 6" xfId="43355" xr:uid="{00000000-0005-0000-0000-0000AF1C0000}"/>
    <cellStyle name="Normal 2 6 17 7" xfId="43332" xr:uid="{00000000-0005-0000-0000-0000B01C0000}"/>
    <cellStyle name="Normal 2 6 18" xfId="7798" xr:uid="{00000000-0005-0000-0000-0000B11C0000}"/>
    <cellStyle name="Normal 2 6 18 2" xfId="43357" xr:uid="{00000000-0005-0000-0000-0000B21C0000}"/>
    <cellStyle name="Normal 2 6 18 2 2" xfId="43358" xr:uid="{00000000-0005-0000-0000-0000B31C0000}"/>
    <cellStyle name="Normal 2 6 18 2 2 2" xfId="43359" xr:uid="{00000000-0005-0000-0000-0000B41C0000}"/>
    <cellStyle name="Normal 2 6 18 2 2 2 2" xfId="43360" xr:uid="{00000000-0005-0000-0000-0000B51C0000}"/>
    <cellStyle name="Normal 2 6 18 2 2 3" xfId="43361" xr:uid="{00000000-0005-0000-0000-0000B61C0000}"/>
    <cellStyle name="Normal 2 6 18 2 3" xfId="43362" xr:uid="{00000000-0005-0000-0000-0000B71C0000}"/>
    <cellStyle name="Normal 2 6 18 2 3 2" xfId="43363" xr:uid="{00000000-0005-0000-0000-0000B81C0000}"/>
    <cellStyle name="Normal 2 6 18 2 3 2 2" xfId="43364" xr:uid="{00000000-0005-0000-0000-0000B91C0000}"/>
    <cellStyle name="Normal 2 6 18 2 3 3" xfId="43365" xr:uid="{00000000-0005-0000-0000-0000BA1C0000}"/>
    <cellStyle name="Normal 2 6 18 2 4" xfId="43366" xr:uid="{00000000-0005-0000-0000-0000BB1C0000}"/>
    <cellStyle name="Normal 2 6 18 2 4 2" xfId="43367" xr:uid="{00000000-0005-0000-0000-0000BC1C0000}"/>
    <cellStyle name="Normal 2 6 18 2 5" xfId="43368" xr:uid="{00000000-0005-0000-0000-0000BD1C0000}"/>
    <cellStyle name="Normal 2 6 18 3" xfId="43369" xr:uid="{00000000-0005-0000-0000-0000BE1C0000}"/>
    <cellStyle name="Normal 2 6 18 3 2" xfId="43370" xr:uid="{00000000-0005-0000-0000-0000BF1C0000}"/>
    <cellStyle name="Normal 2 6 18 3 2 2" xfId="43371" xr:uid="{00000000-0005-0000-0000-0000C01C0000}"/>
    <cellStyle name="Normal 2 6 18 3 3" xfId="43372" xr:uid="{00000000-0005-0000-0000-0000C11C0000}"/>
    <cellStyle name="Normal 2 6 18 4" xfId="43373" xr:uid="{00000000-0005-0000-0000-0000C21C0000}"/>
    <cellStyle name="Normal 2 6 18 4 2" xfId="43374" xr:uid="{00000000-0005-0000-0000-0000C31C0000}"/>
    <cellStyle name="Normal 2 6 18 4 2 2" xfId="43375" xr:uid="{00000000-0005-0000-0000-0000C41C0000}"/>
    <cellStyle name="Normal 2 6 18 4 3" xfId="43376" xr:uid="{00000000-0005-0000-0000-0000C51C0000}"/>
    <cellStyle name="Normal 2 6 18 5" xfId="43377" xr:uid="{00000000-0005-0000-0000-0000C61C0000}"/>
    <cellStyle name="Normal 2 6 18 5 2" xfId="43378" xr:uid="{00000000-0005-0000-0000-0000C71C0000}"/>
    <cellStyle name="Normal 2 6 18 6" xfId="43379" xr:uid="{00000000-0005-0000-0000-0000C81C0000}"/>
    <cellStyle name="Normal 2 6 18 7" xfId="43356" xr:uid="{00000000-0005-0000-0000-0000C91C0000}"/>
    <cellStyle name="Normal 2 6 19" xfId="43380" xr:uid="{00000000-0005-0000-0000-0000CA1C0000}"/>
    <cellStyle name="Normal 2 6 19 2" xfId="43381" xr:uid="{00000000-0005-0000-0000-0000CB1C0000}"/>
    <cellStyle name="Normal 2 6 19 2 2" xfId="43382" xr:uid="{00000000-0005-0000-0000-0000CC1C0000}"/>
    <cellStyle name="Normal 2 6 19 2 2 2" xfId="43383" xr:uid="{00000000-0005-0000-0000-0000CD1C0000}"/>
    <cellStyle name="Normal 2 6 19 2 3" xfId="43384" xr:uid="{00000000-0005-0000-0000-0000CE1C0000}"/>
    <cellStyle name="Normal 2 6 19 3" xfId="43385" xr:uid="{00000000-0005-0000-0000-0000CF1C0000}"/>
    <cellStyle name="Normal 2 6 19 3 2" xfId="43386" xr:uid="{00000000-0005-0000-0000-0000D01C0000}"/>
    <cellStyle name="Normal 2 6 19 3 2 2" xfId="43387" xr:uid="{00000000-0005-0000-0000-0000D11C0000}"/>
    <cellStyle name="Normal 2 6 19 3 3" xfId="43388" xr:uid="{00000000-0005-0000-0000-0000D21C0000}"/>
    <cellStyle name="Normal 2 6 19 4" xfId="43389" xr:uid="{00000000-0005-0000-0000-0000D31C0000}"/>
    <cellStyle name="Normal 2 6 19 4 2" xfId="43390" xr:uid="{00000000-0005-0000-0000-0000D41C0000}"/>
    <cellStyle name="Normal 2 6 19 5" xfId="43391" xr:uid="{00000000-0005-0000-0000-0000D51C0000}"/>
    <cellStyle name="Normal 2 6 2" xfId="2995" xr:uid="{00000000-0005-0000-0000-0000D61C0000}"/>
    <cellStyle name="Normal 2 6 2 10" xfId="43392" xr:uid="{00000000-0005-0000-0000-0000D71C0000}"/>
    <cellStyle name="Normal 2 6 2 2" xfId="2996" xr:uid="{00000000-0005-0000-0000-0000D81C0000}"/>
    <cellStyle name="Normal 2 6 2 2 2" xfId="43393" xr:uid="{00000000-0005-0000-0000-0000D91C0000}"/>
    <cellStyle name="Normal 2 6 2 3" xfId="2997" xr:uid="{00000000-0005-0000-0000-0000DA1C0000}"/>
    <cellStyle name="Normal 2 6 2 3 2" xfId="7809" xr:uid="{00000000-0005-0000-0000-0000DB1C0000}"/>
    <cellStyle name="Normal 2 6 2 3 2 2" xfId="43396" xr:uid="{00000000-0005-0000-0000-0000DC1C0000}"/>
    <cellStyle name="Normal 2 6 2 3 2 2 2" xfId="43397" xr:uid="{00000000-0005-0000-0000-0000DD1C0000}"/>
    <cellStyle name="Normal 2 6 2 3 2 2 2 2" xfId="43398" xr:uid="{00000000-0005-0000-0000-0000DE1C0000}"/>
    <cellStyle name="Normal 2 6 2 3 2 2 3" xfId="43399" xr:uid="{00000000-0005-0000-0000-0000DF1C0000}"/>
    <cellStyle name="Normal 2 6 2 3 2 3" xfId="43400" xr:uid="{00000000-0005-0000-0000-0000E01C0000}"/>
    <cellStyle name="Normal 2 6 2 3 2 3 2" xfId="43401" xr:uid="{00000000-0005-0000-0000-0000E11C0000}"/>
    <cellStyle name="Normal 2 6 2 3 2 3 2 2" xfId="43402" xr:uid="{00000000-0005-0000-0000-0000E21C0000}"/>
    <cellStyle name="Normal 2 6 2 3 2 3 3" xfId="43403" xr:uid="{00000000-0005-0000-0000-0000E31C0000}"/>
    <cellStyle name="Normal 2 6 2 3 2 4" xfId="43404" xr:uid="{00000000-0005-0000-0000-0000E41C0000}"/>
    <cellStyle name="Normal 2 6 2 3 2 4 2" xfId="43405" xr:uid="{00000000-0005-0000-0000-0000E51C0000}"/>
    <cellStyle name="Normal 2 6 2 3 2 5" xfId="43406" xr:uid="{00000000-0005-0000-0000-0000E61C0000}"/>
    <cellStyle name="Normal 2 6 2 3 2 6" xfId="43395" xr:uid="{00000000-0005-0000-0000-0000E71C0000}"/>
    <cellStyle name="Normal 2 6 2 3 3" xfId="43407" xr:uid="{00000000-0005-0000-0000-0000E81C0000}"/>
    <cellStyle name="Normal 2 6 2 3 3 2" xfId="43408" xr:uid="{00000000-0005-0000-0000-0000E91C0000}"/>
    <cellStyle name="Normal 2 6 2 3 3 2 2" xfId="43409" xr:uid="{00000000-0005-0000-0000-0000EA1C0000}"/>
    <cellStyle name="Normal 2 6 2 3 3 3" xfId="43410" xr:uid="{00000000-0005-0000-0000-0000EB1C0000}"/>
    <cellStyle name="Normal 2 6 2 3 4" xfId="43411" xr:uid="{00000000-0005-0000-0000-0000EC1C0000}"/>
    <cellStyle name="Normal 2 6 2 3 4 2" xfId="43412" xr:uid="{00000000-0005-0000-0000-0000ED1C0000}"/>
    <cellStyle name="Normal 2 6 2 3 4 2 2" xfId="43413" xr:uid="{00000000-0005-0000-0000-0000EE1C0000}"/>
    <cellStyle name="Normal 2 6 2 3 4 3" xfId="43414" xr:uid="{00000000-0005-0000-0000-0000EF1C0000}"/>
    <cellStyle name="Normal 2 6 2 3 5" xfId="43415" xr:uid="{00000000-0005-0000-0000-0000F01C0000}"/>
    <cellStyle name="Normal 2 6 2 3 5 2" xfId="43416" xr:uid="{00000000-0005-0000-0000-0000F11C0000}"/>
    <cellStyle name="Normal 2 6 2 3 6" xfId="43417" xr:uid="{00000000-0005-0000-0000-0000F21C0000}"/>
    <cellStyle name="Normal 2 6 2 3 7" xfId="43394" xr:uid="{00000000-0005-0000-0000-0000F31C0000}"/>
    <cellStyle name="Normal 2 6 2 4" xfId="2998" xr:uid="{00000000-0005-0000-0000-0000F41C0000}"/>
    <cellStyle name="Normal 2 6 2 4 2" xfId="43419" xr:uid="{00000000-0005-0000-0000-0000F51C0000}"/>
    <cellStyle name="Normal 2 6 2 4 2 2" xfId="43420" xr:uid="{00000000-0005-0000-0000-0000F61C0000}"/>
    <cellStyle name="Normal 2 6 2 4 2 2 2" xfId="43421" xr:uid="{00000000-0005-0000-0000-0000F71C0000}"/>
    <cellStyle name="Normal 2 6 2 4 2 2 2 2" xfId="43422" xr:uid="{00000000-0005-0000-0000-0000F81C0000}"/>
    <cellStyle name="Normal 2 6 2 4 2 2 3" xfId="43423" xr:uid="{00000000-0005-0000-0000-0000F91C0000}"/>
    <cellStyle name="Normal 2 6 2 4 2 3" xfId="43424" xr:uid="{00000000-0005-0000-0000-0000FA1C0000}"/>
    <cellStyle name="Normal 2 6 2 4 2 3 2" xfId="43425" xr:uid="{00000000-0005-0000-0000-0000FB1C0000}"/>
    <cellStyle name="Normal 2 6 2 4 2 3 2 2" xfId="43426" xr:uid="{00000000-0005-0000-0000-0000FC1C0000}"/>
    <cellStyle name="Normal 2 6 2 4 2 3 3" xfId="43427" xr:uid="{00000000-0005-0000-0000-0000FD1C0000}"/>
    <cellStyle name="Normal 2 6 2 4 2 4" xfId="43428" xr:uid="{00000000-0005-0000-0000-0000FE1C0000}"/>
    <cellStyle name="Normal 2 6 2 4 2 4 2" xfId="43429" xr:uid="{00000000-0005-0000-0000-0000FF1C0000}"/>
    <cellStyle name="Normal 2 6 2 4 2 5" xfId="43430" xr:uid="{00000000-0005-0000-0000-0000001D0000}"/>
    <cellStyle name="Normal 2 6 2 4 3" xfId="43431" xr:uid="{00000000-0005-0000-0000-0000011D0000}"/>
    <cellStyle name="Normal 2 6 2 4 3 2" xfId="43432" xr:uid="{00000000-0005-0000-0000-0000021D0000}"/>
    <cellStyle name="Normal 2 6 2 4 3 2 2" xfId="43433" xr:uid="{00000000-0005-0000-0000-0000031D0000}"/>
    <cellStyle name="Normal 2 6 2 4 3 3" xfId="43434" xr:uid="{00000000-0005-0000-0000-0000041D0000}"/>
    <cellStyle name="Normal 2 6 2 4 4" xfId="43435" xr:uid="{00000000-0005-0000-0000-0000051D0000}"/>
    <cellStyle name="Normal 2 6 2 4 4 2" xfId="43436" xr:uid="{00000000-0005-0000-0000-0000061D0000}"/>
    <cellStyle name="Normal 2 6 2 4 4 2 2" xfId="43437" xr:uid="{00000000-0005-0000-0000-0000071D0000}"/>
    <cellStyle name="Normal 2 6 2 4 4 3" xfId="43438" xr:uid="{00000000-0005-0000-0000-0000081D0000}"/>
    <cellStyle name="Normal 2 6 2 4 5" xfId="43439" xr:uid="{00000000-0005-0000-0000-0000091D0000}"/>
    <cellStyle name="Normal 2 6 2 4 5 2" xfId="43440" xr:uid="{00000000-0005-0000-0000-00000A1D0000}"/>
    <cellStyle name="Normal 2 6 2 4 6" xfId="43441" xr:uid="{00000000-0005-0000-0000-00000B1D0000}"/>
    <cellStyle name="Normal 2 6 2 4 7" xfId="43418" xr:uid="{00000000-0005-0000-0000-00000C1D0000}"/>
    <cellStyle name="Normal 2 6 2 5" xfId="7807" xr:uid="{00000000-0005-0000-0000-00000D1D0000}"/>
    <cellStyle name="Normal 2 6 2 5 2" xfId="43443" xr:uid="{00000000-0005-0000-0000-00000E1D0000}"/>
    <cellStyle name="Normal 2 6 2 5 2 2" xfId="43444" xr:uid="{00000000-0005-0000-0000-00000F1D0000}"/>
    <cellStyle name="Normal 2 6 2 5 2 2 2" xfId="43445" xr:uid="{00000000-0005-0000-0000-0000101D0000}"/>
    <cellStyle name="Normal 2 6 2 5 2 3" xfId="43446" xr:uid="{00000000-0005-0000-0000-0000111D0000}"/>
    <cellStyle name="Normal 2 6 2 5 3" xfId="43447" xr:uid="{00000000-0005-0000-0000-0000121D0000}"/>
    <cellStyle name="Normal 2 6 2 5 3 2" xfId="43448" xr:uid="{00000000-0005-0000-0000-0000131D0000}"/>
    <cellStyle name="Normal 2 6 2 5 3 2 2" xfId="43449" xr:uid="{00000000-0005-0000-0000-0000141D0000}"/>
    <cellStyle name="Normal 2 6 2 5 3 3" xfId="43450" xr:uid="{00000000-0005-0000-0000-0000151D0000}"/>
    <cellStyle name="Normal 2 6 2 5 4" xfId="43451" xr:uid="{00000000-0005-0000-0000-0000161D0000}"/>
    <cellStyle name="Normal 2 6 2 5 4 2" xfId="43452" xr:uid="{00000000-0005-0000-0000-0000171D0000}"/>
    <cellStyle name="Normal 2 6 2 5 5" xfId="43453" xr:uid="{00000000-0005-0000-0000-0000181D0000}"/>
    <cellStyle name="Normal 2 6 2 5 6" xfId="43442" xr:uid="{00000000-0005-0000-0000-0000191D0000}"/>
    <cellStyle name="Normal 2 6 2 6" xfId="43454" xr:uid="{00000000-0005-0000-0000-00001A1D0000}"/>
    <cellStyle name="Normal 2 6 2 6 2" xfId="43455" xr:uid="{00000000-0005-0000-0000-00001B1D0000}"/>
    <cellStyle name="Normal 2 6 2 6 2 2" xfId="43456" xr:uid="{00000000-0005-0000-0000-00001C1D0000}"/>
    <cellStyle name="Normal 2 6 2 6 3" xfId="43457" xr:uid="{00000000-0005-0000-0000-00001D1D0000}"/>
    <cellStyle name="Normal 2 6 2 7" xfId="43458" xr:uid="{00000000-0005-0000-0000-00001E1D0000}"/>
    <cellStyle name="Normal 2 6 2 7 2" xfId="43459" xr:uid="{00000000-0005-0000-0000-00001F1D0000}"/>
    <cellStyle name="Normal 2 6 2 7 2 2" xfId="43460" xr:uid="{00000000-0005-0000-0000-0000201D0000}"/>
    <cellStyle name="Normal 2 6 2 7 3" xfId="43461" xr:uid="{00000000-0005-0000-0000-0000211D0000}"/>
    <cellStyle name="Normal 2 6 2 8" xfId="43462" xr:uid="{00000000-0005-0000-0000-0000221D0000}"/>
    <cellStyle name="Normal 2 6 2 8 2" xfId="43463" xr:uid="{00000000-0005-0000-0000-0000231D0000}"/>
    <cellStyle name="Normal 2 6 2 9" xfId="43464" xr:uid="{00000000-0005-0000-0000-0000241D0000}"/>
    <cellStyle name="Normal 2 6 20" xfId="43465" xr:uid="{00000000-0005-0000-0000-0000251D0000}"/>
    <cellStyle name="Normal 2 6 20 2" xfId="43466" xr:uid="{00000000-0005-0000-0000-0000261D0000}"/>
    <cellStyle name="Normal 2 6 20 2 2" xfId="43467" xr:uid="{00000000-0005-0000-0000-0000271D0000}"/>
    <cellStyle name="Normal 2 6 20 2 2 2" xfId="43468" xr:uid="{00000000-0005-0000-0000-0000281D0000}"/>
    <cellStyle name="Normal 2 6 20 2 3" xfId="43469" xr:uid="{00000000-0005-0000-0000-0000291D0000}"/>
    <cellStyle name="Normal 2 6 20 3" xfId="43470" xr:uid="{00000000-0005-0000-0000-00002A1D0000}"/>
    <cellStyle name="Normal 2 6 20 3 2" xfId="43471" xr:uid="{00000000-0005-0000-0000-00002B1D0000}"/>
    <cellStyle name="Normal 2 6 20 4" xfId="43472" xr:uid="{00000000-0005-0000-0000-00002C1D0000}"/>
    <cellStyle name="Normal 2 6 21" xfId="43473" xr:uid="{00000000-0005-0000-0000-00002D1D0000}"/>
    <cellStyle name="Normal 2 6 21 2" xfId="43474" xr:uid="{00000000-0005-0000-0000-00002E1D0000}"/>
    <cellStyle name="Normal 2 6 22" xfId="55334" xr:uid="{00000000-0005-0000-0000-00002F1D0000}"/>
    <cellStyle name="Normal 2 6 23" xfId="43324" xr:uid="{00000000-0005-0000-0000-0000301D0000}"/>
    <cellStyle name="Normal 2 6 3" xfId="2999" xr:uid="{00000000-0005-0000-0000-0000311D0000}"/>
    <cellStyle name="Normal 2 6 3 2" xfId="43476" xr:uid="{00000000-0005-0000-0000-0000321D0000}"/>
    <cellStyle name="Normal 2 6 3 3" xfId="43477" xr:uid="{00000000-0005-0000-0000-0000331D0000}"/>
    <cellStyle name="Normal 2 6 3 3 2" xfId="43478" xr:uid="{00000000-0005-0000-0000-0000341D0000}"/>
    <cellStyle name="Normal 2 6 3 3 2 2" xfId="43479" xr:uid="{00000000-0005-0000-0000-0000351D0000}"/>
    <cellStyle name="Normal 2 6 3 3 2 2 2" xfId="43480" xr:uid="{00000000-0005-0000-0000-0000361D0000}"/>
    <cellStyle name="Normal 2 6 3 3 2 3" xfId="43481" xr:uid="{00000000-0005-0000-0000-0000371D0000}"/>
    <cellStyle name="Normal 2 6 3 3 3" xfId="43482" xr:uid="{00000000-0005-0000-0000-0000381D0000}"/>
    <cellStyle name="Normal 2 6 3 3 3 2" xfId="43483" xr:uid="{00000000-0005-0000-0000-0000391D0000}"/>
    <cellStyle name="Normal 2 6 3 3 3 2 2" xfId="43484" xr:uid="{00000000-0005-0000-0000-00003A1D0000}"/>
    <cellStyle name="Normal 2 6 3 3 3 3" xfId="43485" xr:uid="{00000000-0005-0000-0000-00003B1D0000}"/>
    <cellStyle name="Normal 2 6 3 3 4" xfId="43486" xr:uid="{00000000-0005-0000-0000-00003C1D0000}"/>
    <cellStyle name="Normal 2 6 3 3 4 2" xfId="43487" xr:uid="{00000000-0005-0000-0000-00003D1D0000}"/>
    <cellStyle name="Normal 2 6 3 3 5" xfId="43488" xr:uid="{00000000-0005-0000-0000-00003E1D0000}"/>
    <cellStyle name="Normal 2 6 3 4" xfId="43489" xr:uid="{00000000-0005-0000-0000-00003F1D0000}"/>
    <cellStyle name="Normal 2 6 3 4 2" xfId="43490" xr:uid="{00000000-0005-0000-0000-0000401D0000}"/>
    <cellStyle name="Normal 2 6 3 4 2 2" xfId="43491" xr:uid="{00000000-0005-0000-0000-0000411D0000}"/>
    <cellStyle name="Normal 2 6 3 4 3" xfId="43492" xr:uid="{00000000-0005-0000-0000-0000421D0000}"/>
    <cellStyle name="Normal 2 6 3 5" xfId="43493" xr:uid="{00000000-0005-0000-0000-0000431D0000}"/>
    <cellStyle name="Normal 2 6 3 5 2" xfId="43494" xr:uid="{00000000-0005-0000-0000-0000441D0000}"/>
    <cellStyle name="Normal 2 6 3 5 2 2" xfId="43495" xr:uid="{00000000-0005-0000-0000-0000451D0000}"/>
    <cellStyle name="Normal 2 6 3 5 3" xfId="43496" xr:uid="{00000000-0005-0000-0000-0000461D0000}"/>
    <cellStyle name="Normal 2 6 3 6" xfId="43497" xr:uid="{00000000-0005-0000-0000-0000471D0000}"/>
    <cellStyle name="Normal 2 6 3 6 2" xfId="43498" xr:uid="{00000000-0005-0000-0000-0000481D0000}"/>
    <cellStyle name="Normal 2 6 3 7" xfId="43499" xr:uid="{00000000-0005-0000-0000-0000491D0000}"/>
    <cellStyle name="Normal 2 6 3 8" xfId="43475" xr:uid="{00000000-0005-0000-0000-00004A1D0000}"/>
    <cellStyle name="Normal 2 6 4" xfId="3000" xr:uid="{00000000-0005-0000-0000-00004B1D0000}"/>
    <cellStyle name="Normal 2 6 4 2" xfId="43500" xr:uid="{00000000-0005-0000-0000-00004C1D0000}"/>
    <cellStyle name="Normal 2 6 5" xfId="3001" xr:uid="{00000000-0005-0000-0000-00004D1D0000}"/>
    <cellStyle name="Normal 2 6 5 2" xfId="43501" xr:uid="{00000000-0005-0000-0000-00004E1D0000}"/>
    <cellStyle name="Normal 2 6 6" xfId="3002" xr:uid="{00000000-0005-0000-0000-00004F1D0000}"/>
    <cellStyle name="Normal 2 6 6 2" xfId="43502" xr:uid="{00000000-0005-0000-0000-0000501D0000}"/>
    <cellStyle name="Normal 2 6 7" xfId="3003" xr:uid="{00000000-0005-0000-0000-0000511D0000}"/>
    <cellStyle name="Normal 2 6 7 2" xfId="43503" xr:uid="{00000000-0005-0000-0000-0000521D0000}"/>
    <cellStyle name="Normal 2 6 8" xfId="3004" xr:uid="{00000000-0005-0000-0000-0000531D0000}"/>
    <cellStyle name="Normal 2 6 8 2" xfId="43504" xr:uid="{00000000-0005-0000-0000-0000541D0000}"/>
    <cellStyle name="Normal 2 6 9" xfId="3005" xr:uid="{00000000-0005-0000-0000-0000551D0000}"/>
    <cellStyle name="Normal 2 6 9 2" xfId="43505" xr:uid="{00000000-0005-0000-0000-0000561D0000}"/>
    <cellStyle name="Normal 2 7" xfId="3006" xr:uid="{00000000-0005-0000-0000-0000571D0000}"/>
    <cellStyle name="Normal 2 7 2" xfId="9675" xr:uid="{00000000-0005-0000-0000-0000581D0000}"/>
    <cellStyle name="Normal 2 7 2 2" xfId="43507" xr:uid="{00000000-0005-0000-0000-0000591D0000}"/>
    <cellStyle name="Normal 2 7 3" xfId="55335" xr:uid="{00000000-0005-0000-0000-00005A1D0000}"/>
    <cellStyle name="Normal 2 7 4" xfId="43506" xr:uid="{00000000-0005-0000-0000-00005B1D0000}"/>
    <cellStyle name="Normal 2 8" xfId="3007" xr:uid="{00000000-0005-0000-0000-00005C1D0000}"/>
    <cellStyle name="Normal 2 8 2" xfId="3008" xr:uid="{00000000-0005-0000-0000-00005D1D0000}"/>
    <cellStyle name="Normal 2 8 2 2" xfId="43509" xr:uid="{00000000-0005-0000-0000-00005E1D0000}"/>
    <cellStyle name="Normal 2 8 3" xfId="3009" xr:uid="{00000000-0005-0000-0000-00005F1D0000}"/>
    <cellStyle name="Normal 2 8 3 2" xfId="43510" xr:uid="{00000000-0005-0000-0000-0000601D0000}"/>
    <cellStyle name="Normal 2 8 4" xfId="3010" xr:uid="{00000000-0005-0000-0000-0000611D0000}"/>
    <cellStyle name="Normal 2 8 4 2" xfId="43512" xr:uid="{00000000-0005-0000-0000-0000621D0000}"/>
    <cellStyle name="Normal 2 8 4 3" xfId="43511" xr:uid="{00000000-0005-0000-0000-0000631D0000}"/>
    <cellStyle name="Normal 2 8 5" xfId="55336" xr:uid="{00000000-0005-0000-0000-0000641D0000}"/>
    <cellStyle name="Normal 2 8 6" xfId="43508" xr:uid="{00000000-0005-0000-0000-0000651D0000}"/>
    <cellStyle name="Normal 2 9" xfId="3011" xr:uid="{00000000-0005-0000-0000-0000661D0000}"/>
    <cellStyle name="Normal 2 9 2" xfId="3012" xr:uid="{00000000-0005-0000-0000-0000671D0000}"/>
    <cellStyle name="Normal 2 9 2 2" xfId="43515" xr:uid="{00000000-0005-0000-0000-0000681D0000}"/>
    <cellStyle name="Normal 2 9 2 3" xfId="43516" xr:uid="{00000000-0005-0000-0000-0000691D0000}"/>
    <cellStyle name="Normal 2 9 2 3 2" xfId="43517" xr:uid="{00000000-0005-0000-0000-00006A1D0000}"/>
    <cellStyle name="Normal 2 9 2 3 2 2" xfId="43518" xr:uid="{00000000-0005-0000-0000-00006B1D0000}"/>
    <cellStyle name="Normal 2 9 2 3 2 2 2" xfId="43519" xr:uid="{00000000-0005-0000-0000-00006C1D0000}"/>
    <cellStyle name="Normal 2 9 2 3 2 3" xfId="43520" xr:uid="{00000000-0005-0000-0000-00006D1D0000}"/>
    <cellStyle name="Normal 2 9 2 3 3" xfId="43521" xr:uid="{00000000-0005-0000-0000-00006E1D0000}"/>
    <cellStyle name="Normal 2 9 2 3 3 2" xfId="43522" xr:uid="{00000000-0005-0000-0000-00006F1D0000}"/>
    <cellStyle name="Normal 2 9 2 3 3 2 2" xfId="43523" xr:uid="{00000000-0005-0000-0000-0000701D0000}"/>
    <cellStyle name="Normal 2 9 2 3 3 3" xfId="43524" xr:uid="{00000000-0005-0000-0000-0000711D0000}"/>
    <cellStyle name="Normal 2 9 2 3 4" xfId="43525" xr:uid="{00000000-0005-0000-0000-0000721D0000}"/>
    <cellStyle name="Normal 2 9 2 3 4 2" xfId="43526" xr:uid="{00000000-0005-0000-0000-0000731D0000}"/>
    <cellStyle name="Normal 2 9 2 3 5" xfId="43527" xr:uid="{00000000-0005-0000-0000-0000741D0000}"/>
    <cellStyle name="Normal 2 9 2 4" xfId="43528" xr:uid="{00000000-0005-0000-0000-0000751D0000}"/>
    <cellStyle name="Normal 2 9 2 4 2" xfId="43529" xr:uid="{00000000-0005-0000-0000-0000761D0000}"/>
    <cellStyle name="Normal 2 9 2 4 2 2" xfId="43530" xr:uid="{00000000-0005-0000-0000-0000771D0000}"/>
    <cellStyle name="Normal 2 9 2 4 3" xfId="43531" xr:uid="{00000000-0005-0000-0000-0000781D0000}"/>
    <cellStyle name="Normal 2 9 2 5" xfId="43532" xr:uid="{00000000-0005-0000-0000-0000791D0000}"/>
    <cellStyle name="Normal 2 9 2 5 2" xfId="43533" xr:uid="{00000000-0005-0000-0000-00007A1D0000}"/>
    <cellStyle name="Normal 2 9 2 5 2 2" xfId="43534" xr:uid="{00000000-0005-0000-0000-00007B1D0000}"/>
    <cellStyle name="Normal 2 9 2 5 3" xfId="43535" xr:uid="{00000000-0005-0000-0000-00007C1D0000}"/>
    <cellStyle name="Normal 2 9 2 6" xfId="43536" xr:uid="{00000000-0005-0000-0000-00007D1D0000}"/>
    <cellStyle name="Normal 2 9 2 6 2" xfId="43537" xr:uid="{00000000-0005-0000-0000-00007E1D0000}"/>
    <cellStyle name="Normal 2 9 2 7" xfId="43538" xr:uid="{00000000-0005-0000-0000-00007F1D0000}"/>
    <cellStyle name="Normal 2 9 2 8" xfId="43514" xr:uid="{00000000-0005-0000-0000-0000801D0000}"/>
    <cellStyle name="Normal 2 9 3" xfId="3013" xr:uid="{00000000-0005-0000-0000-0000811D0000}"/>
    <cellStyle name="Normal 2 9 3 2" xfId="7825" xr:uid="{00000000-0005-0000-0000-0000821D0000}"/>
    <cellStyle name="Normal 2 9 3 2 2" xfId="43541" xr:uid="{00000000-0005-0000-0000-0000831D0000}"/>
    <cellStyle name="Normal 2 9 3 2 2 2" xfId="43542" xr:uid="{00000000-0005-0000-0000-0000841D0000}"/>
    <cellStyle name="Normal 2 9 3 2 2 2 2" xfId="43543" xr:uid="{00000000-0005-0000-0000-0000851D0000}"/>
    <cellStyle name="Normal 2 9 3 2 2 3" xfId="43544" xr:uid="{00000000-0005-0000-0000-0000861D0000}"/>
    <cellStyle name="Normal 2 9 3 2 3" xfId="43545" xr:uid="{00000000-0005-0000-0000-0000871D0000}"/>
    <cellStyle name="Normal 2 9 3 2 3 2" xfId="43546" xr:uid="{00000000-0005-0000-0000-0000881D0000}"/>
    <cellStyle name="Normal 2 9 3 2 3 2 2" xfId="43547" xr:uid="{00000000-0005-0000-0000-0000891D0000}"/>
    <cellStyle name="Normal 2 9 3 2 3 3" xfId="43548" xr:uid="{00000000-0005-0000-0000-00008A1D0000}"/>
    <cellStyle name="Normal 2 9 3 2 4" xfId="43549" xr:uid="{00000000-0005-0000-0000-00008B1D0000}"/>
    <cellStyle name="Normal 2 9 3 2 4 2" xfId="43550" xr:uid="{00000000-0005-0000-0000-00008C1D0000}"/>
    <cellStyle name="Normal 2 9 3 2 5" xfId="43551" xr:uid="{00000000-0005-0000-0000-00008D1D0000}"/>
    <cellStyle name="Normal 2 9 3 2 6" xfId="43540" xr:uid="{00000000-0005-0000-0000-00008E1D0000}"/>
    <cellStyle name="Normal 2 9 3 3" xfId="43552" xr:uid="{00000000-0005-0000-0000-00008F1D0000}"/>
    <cellStyle name="Normal 2 9 3 3 2" xfId="43553" xr:uid="{00000000-0005-0000-0000-0000901D0000}"/>
    <cellStyle name="Normal 2 9 3 3 2 2" xfId="43554" xr:uid="{00000000-0005-0000-0000-0000911D0000}"/>
    <cellStyle name="Normal 2 9 3 3 3" xfId="43555" xr:uid="{00000000-0005-0000-0000-0000921D0000}"/>
    <cellStyle name="Normal 2 9 3 4" xfId="43556" xr:uid="{00000000-0005-0000-0000-0000931D0000}"/>
    <cellStyle name="Normal 2 9 3 4 2" xfId="43557" xr:uid="{00000000-0005-0000-0000-0000941D0000}"/>
    <cellStyle name="Normal 2 9 3 4 2 2" xfId="43558" xr:uid="{00000000-0005-0000-0000-0000951D0000}"/>
    <cellStyle name="Normal 2 9 3 4 3" xfId="43559" xr:uid="{00000000-0005-0000-0000-0000961D0000}"/>
    <cellStyle name="Normal 2 9 3 5" xfId="43560" xr:uid="{00000000-0005-0000-0000-0000971D0000}"/>
    <cellStyle name="Normal 2 9 3 5 2" xfId="43561" xr:uid="{00000000-0005-0000-0000-0000981D0000}"/>
    <cellStyle name="Normal 2 9 3 6" xfId="43562" xr:uid="{00000000-0005-0000-0000-0000991D0000}"/>
    <cellStyle name="Normal 2 9 3 7" xfId="43539" xr:uid="{00000000-0005-0000-0000-00009A1D0000}"/>
    <cellStyle name="Normal 2 9 4" xfId="7823" xr:uid="{00000000-0005-0000-0000-00009B1D0000}"/>
    <cellStyle name="Normal 2 9 4 2" xfId="43564" xr:uid="{00000000-0005-0000-0000-00009C1D0000}"/>
    <cellStyle name="Normal 2 9 4 2 2" xfId="43565" xr:uid="{00000000-0005-0000-0000-00009D1D0000}"/>
    <cellStyle name="Normal 2 9 4 2 2 2" xfId="43566" xr:uid="{00000000-0005-0000-0000-00009E1D0000}"/>
    <cellStyle name="Normal 2 9 4 2 3" xfId="43567" xr:uid="{00000000-0005-0000-0000-00009F1D0000}"/>
    <cellStyle name="Normal 2 9 4 3" xfId="43568" xr:uid="{00000000-0005-0000-0000-0000A01D0000}"/>
    <cellStyle name="Normal 2 9 4 3 2" xfId="43569" xr:uid="{00000000-0005-0000-0000-0000A11D0000}"/>
    <cellStyle name="Normal 2 9 4 3 2 2" xfId="43570" xr:uid="{00000000-0005-0000-0000-0000A21D0000}"/>
    <cellStyle name="Normal 2 9 4 3 3" xfId="43571" xr:uid="{00000000-0005-0000-0000-0000A31D0000}"/>
    <cellStyle name="Normal 2 9 4 4" xfId="43572" xr:uid="{00000000-0005-0000-0000-0000A41D0000}"/>
    <cellStyle name="Normal 2 9 4 4 2" xfId="43573" xr:uid="{00000000-0005-0000-0000-0000A51D0000}"/>
    <cellStyle name="Normal 2 9 4 5" xfId="43574" xr:uid="{00000000-0005-0000-0000-0000A61D0000}"/>
    <cellStyle name="Normal 2 9 4 6" xfId="43563" xr:uid="{00000000-0005-0000-0000-0000A71D0000}"/>
    <cellStyle name="Normal 2 9 5" xfId="43575" xr:uid="{00000000-0005-0000-0000-0000A81D0000}"/>
    <cellStyle name="Normal 2 9 5 2" xfId="43576" xr:uid="{00000000-0005-0000-0000-0000A91D0000}"/>
    <cellStyle name="Normal 2 9 5 2 2" xfId="43577" xr:uid="{00000000-0005-0000-0000-0000AA1D0000}"/>
    <cellStyle name="Normal 2 9 5 2 2 2" xfId="43578" xr:uid="{00000000-0005-0000-0000-0000AB1D0000}"/>
    <cellStyle name="Normal 2 9 5 2 3" xfId="43579" xr:uid="{00000000-0005-0000-0000-0000AC1D0000}"/>
    <cellStyle name="Normal 2 9 5 3" xfId="43580" xr:uid="{00000000-0005-0000-0000-0000AD1D0000}"/>
    <cellStyle name="Normal 2 9 5 3 2" xfId="43581" xr:uid="{00000000-0005-0000-0000-0000AE1D0000}"/>
    <cellStyle name="Normal 2 9 5 4" xfId="43582" xr:uid="{00000000-0005-0000-0000-0000AF1D0000}"/>
    <cellStyle name="Normal 2 9 6" xfId="43583" xr:uid="{00000000-0005-0000-0000-0000B01D0000}"/>
    <cellStyle name="Normal 2 9 6 2" xfId="43584" xr:uid="{00000000-0005-0000-0000-0000B11D0000}"/>
    <cellStyle name="Normal 2 9 7" xfId="55337" xr:uid="{00000000-0005-0000-0000-0000B21D0000}"/>
    <cellStyle name="Normal 2 9 8" xfId="43513" xr:uid="{00000000-0005-0000-0000-0000B31D0000}"/>
    <cellStyle name="Normal 2_ELC" xfId="8590" xr:uid="{00000000-0005-0000-0000-0000B41D0000}"/>
    <cellStyle name="Normal 20" xfId="3014" xr:uid="{00000000-0005-0000-0000-0000B51D0000}"/>
    <cellStyle name="Normal 20 2" xfId="3015" xr:uid="{00000000-0005-0000-0000-0000B61D0000}"/>
    <cellStyle name="Normal 20 2 2" xfId="43586" xr:uid="{00000000-0005-0000-0000-0000B71D0000}"/>
    <cellStyle name="Normal 20 3" xfId="3016" xr:uid="{00000000-0005-0000-0000-0000B81D0000}"/>
    <cellStyle name="Normal 20 3 2" xfId="43587" xr:uid="{00000000-0005-0000-0000-0000B91D0000}"/>
    <cellStyle name="Normal 20 4" xfId="3017" xr:uid="{00000000-0005-0000-0000-0000BA1D0000}"/>
    <cellStyle name="Normal 20 4 2" xfId="43588" xr:uid="{00000000-0005-0000-0000-0000BB1D0000}"/>
    <cellStyle name="Normal 20 5" xfId="55338" xr:uid="{00000000-0005-0000-0000-0000BC1D0000}"/>
    <cellStyle name="Normal 20 6" xfId="43585" xr:uid="{00000000-0005-0000-0000-0000BD1D0000}"/>
    <cellStyle name="Normal 21" xfId="3018" xr:uid="{00000000-0005-0000-0000-0000BE1D0000}"/>
    <cellStyle name="Normal 21 2" xfId="3019" xr:uid="{00000000-0005-0000-0000-0000BF1D0000}"/>
    <cellStyle name="Normal 21 2 2" xfId="8589" xr:uid="{00000000-0005-0000-0000-0000C01D0000}"/>
    <cellStyle name="Normal 21 2 2 2" xfId="43591" xr:uid="{00000000-0005-0000-0000-0000C11D0000}"/>
    <cellStyle name="Normal 21 2 3" xfId="43590" xr:uid="{00000000-0005-0000-0000-0000C21D0000}"/>
    <cellStyle name="Normal 21 3" xfId="3020" xr:uid="{00000000-0005-0000-0000-0000C31D0000}"/>
    <cellStyle name="Normal 21 3 2" xfId="43592" xr:uid="{00000000-0005-0000-0000-0000C41D0000}"/>
    <cellStyle name="Normal 21 4" xfId="3021" xr:uid="{00000000-0005-0000-0000-0000C51D0000}"/>
    <cellStyle name="Normal 21 4 2" xfId="43593" xr:uid="{00000000-0005-0000-0000-0000C61D0000}"/>
    <cellStyle name="Normal 21 5" xfId="43594" xr:uid="{00000000-0005-0000-0000-0000C71D0000}"/>
    <cellStyle name="Normal 21 5 2" xfId="43595" xr:uid="{00000000-0005-0000-0000-0000C81D0000}"/>
    <cellStyle name="Normal 21 6" xfId="55339" xr:uid="{00000000-0005-0000-0000-0000C91D0000}"/>
    <cellStyle name="Normal 21 7" xfId="43589" xr:uid="{00000000-0005-0000-0000-0000CA1D0000}"/>
    <cellStyle name="Normal 21_Scen_XBase" xfId="3022" xr:uid="{00000000-0005-0000-0000-0000CB1D0000}"/>
    <cellStyle name="Normal 22" xfId="3023" xr:uid="{00000000-0005-0000-0000-0000CC1D0000}"/>
    <cellStyle name="Normal 22 2" xfId="8588" xr:uid="{00000000-0005-0000-0000-0000CD1D0000}"/>
    <cellStyle name="Normal 22 2 2" xfId="43597" xr:uid="{00000000-0005-0000-0000-0000CE1D0000}"/>
    <cellStyle name="Normal 22 3" xfId="43596" xr:uid="{00000000-0005-0000-0000-0000CF1D0000}"/>
    <cellStyle name="Normal 23" xfId="3024" xr:uid="{00000000-0005-0000-0000-0000D01D0000}"/>
    <cellStyle name="Normal 23 2" xfId="3025" xr:uid="{00000000-0005-0000-0000-0000D11D0000}"/>
    <cellStyle name="Normal 23 2 2" xfId="43599" xr:uid="{00000000-0005-0000-0000-0000D21D0000}"/>
    <cellStyle name="Normal 23 3" xfId="3026" xr:uid="{00000000-0005-0000-0000-0000D31D0000}"/>
    <cellStyle name="Normal 23 3 2" xfId="43600" xr:uid="{00000000-0005-0000-0000-0000D41D0000}"/>
    <cellStyle name="Normal 23 4" xfId="43598" xr:uid="{00000000-0005-0000-0000-0000D51D0000}"/>
    <cellStyle name="Normal 24" xfId="3027" xr:uid="{00000000-0005-0000-0000-0000D61D0000}"/>
    <cellStyle name="Normal 24 10" xfId="3028" xr:uid="{00000000-0005-0000-0000-0000D71D0000}"/>
    <cellStyle name="Normal 24 10 2" xfId="43602" xr:uid="{00000000-0005-0000-0000-0000D81D0000}"/>
    <cellStyle name="Normal 24 11" xfId="3029" xr:uid="{00000000-0005-0000-0000-0000D91D0000}"/>
    <cellStyle name="Normal 24 11 2" xfId="43603" xr:uid="{00000000-0005-0000-0000-0000DA1D0000}"/>
    <cellStyle name="Normal 24 12" xfId="3030" xr:uid="{00000000-0005-0000-0000-0000DB1D0000}"/>
    <cellStyle name="Normal 24 12 2" xfId="43604" xr:uid="{00000000-0005-0000-0000-0000DC1D0000}"/>
    <cellStyle name="Normal 24 13" xfId="3031" xr:uid="{00000000-0005-0000-0000-0000DD1D0000}"/>
    <cellStyle name="Normal 24 13 2" xfId="43605" xr:uid="{00000000-0005-0000-0000-0000DE1D0000}"/>
    <cellStyle name="Normal 24 14" xfId="3032" xr:uid="{00000000-0005-0000-0000-0000DF1D0000}"/>
    <cellStyle name="Normal 24 14 2" xfId="43606" xr:uid="{00000000-0005-0000-0000-0000E01D0000}"/>
    <cellStyle name="Normal 24 15" xfId="3033" xr:uid="{00000000-0005-0000-0000-0000E11D0000}"/>
    <cellStyle name="Normal 24 15 2" xfId="43607" xr:uid="{00000000-0005-0000-0000-0000E21D0000}"/>
    <cellStyle name="Normal 24 16" xfId="3034" xr:uid="{00000000-0005-0000-0000-0000E31D0000}"/>
    <cellStyle name="Normal 24 16 2" xfId="43608" xr:uid="{00000000-0005-0000-0000-0000E41D0000}"/>
    <cellStyle name="Normal 24 17" xfId="3035" xr:uid="{00000000-0005-0000-0000-0000E51D0000}"/>
    <cellStyle name="Normal 24 17 2" xfId="43609" xr:uid="{00000000-0005-0000-0000-0000E61D0000}"/>
    <cellStyle name="Normal 24 18" xfId="3036" xr:uid="{00000000-0005-0000-0000-0000E71D0000}"/>
    <cellStyle name="Normal 24 18 2" xfId="43610" xr:uid="{00000000-0005-0000-0000-0000E81D0000}"/>
    <cellStyle name="Normal 24 19" xfId="3037" xr:uid="{00000000-0005-0000-0000-0000E91D0000}"/>
    <cellStyle name="Normal 24 19 2" xfId="43611" xr:uid="{00000000-0005-0000-0000-0000EA1D0000}"/>
    <cellStyle name="Normal 24 2" xfId="3038" xr:uid="{00000000-0005-0000-0000-0000EB1D0000}"/>
    <cellStyle name="Normal 24 2 2" xfId="43612" xr:uid="{00000000-0005-0000-0000-0000EC1D0000}"/>
    <cellStyle name="Normal 24 20" xfId="3039" xr:uid="{00000000-0005-0000-0000-0000ED1D0000}"/>
    <cellStyle name="Normal 24 20 2" xfId="43613" xr:uid="{00000000-0005-0000-0000-0000EE1D0000}"/>
    <cellStyle name="Normal 24 21" xfId="3040" xr:uid="{00000000-0005-0000-0000-0000EF1D0000}"/>
    <cellStyle name="Normal 24 21 2" xfId="8587" xr:uid="{00000000-0005-0000-0000-0000F01D0000}"/>
    <cellStyle name="Normal 24 21 3" xfId="43614" xr:uid="{00000000-0005-0000-0000-0000F11D0000}"/>
    <cellStyle name="Normal 24 22" xfId="8586" xr:uid="{00000000-0005-0000-0000-0000F21D0000}"/>
    <cellStyle name="Normal 24 22 2" xfId="43615" xr:uid="{00000000-0005-0000-0000-0000F31D0000}"/>
    <cellStyle name="Normal 24 23" xfId="43601" xr:uid="{00000000-0005-0000-0000-0000F41D0000}"/>
    <cellStyle name="Normal 24 3" xfId="3041" xr:uid="{00000000-0005-0000-0000-0000F51D0000}"/>
    <cellStyle name="Normal 24 3 2" xfId="43616" xr:uid="{00000000-0005-0000-0000-0000F61D0000}"/>
    <cellStyle name="Normal 24 4" xfId="3042" xr:uid="{00000000-0005-0000-0000-0000F71D0000}"/>
    <cellStyle name="Normal 24 4 2" xfId="43617" xr:uid="{00000000-0005-0000-0000-0000F81D0000}"/>
    <cellStyle name="Normal 24 5" xfId="3043" xr:uid="{00000000-0005-0000-0000-0000F91D0000}"/>
    <cellStyle name="Normal 24 5 2" xfId="43618" xr:uid="{00000000-0005-0000-0000-0000FA1D0000}"/>
    <cellStyle name="Normal 24 6" xfId="3044" xr:uid="{00000000-0005-0000-0000-0000FB1D0000}"/>
    <cellStyle name="Normal 24 6 2" xfId="43619" xr:uid="{00000000-0005-0000-0000-0000FC1D0000}"/>
    <cellStyle name="Normal 24 7" xfId="3045" xr:uid="{00000000-0005-0000-0000-0000FD1D0000}"/>
    <cellStyle name="Normal 24 7 2" xfId="43620" xr:uid="{00000000-0005-0000-0000-0000FE1D0000}"/>
    <cellStyle name="Normal 24 8" xfId="3046" xr:uid="{00000000-0005-0000-0000-0000FF1D0000}"/>
    <cellStyle name="Normal 24 8 2" xfId="43621" xr:uid="{00000000-0005-0000-0000-0000001E0000}"/>
    <cellStyle name="Normal 24 9" xfId="3047" xr:uid="{00000000-0005-0000-0000-0000011E0000}"/>
    <cellStyle name="Normal 24 9 2" xfId="43622" xr:uid="{00000000-0005-0000-0000-0000021E0000}"/>
    <cellStyle name="Normal 25" xfId="3048" xr:uid="{00000000-0005-0000-0000-0000031E0000}"/>
    <cellStyle name="Normal 25 2" xfId="3049" xr:uid="{00000000-0005-0000-0000-0000041E0000}"/>
    <cellStyle name="Normal 25 2 2" xfId="43624" xr:uid="{00000000-0005-0000-0000-0000051E0000}"/>
    <cellStyle name="Normal 25 3" xfId="8585" xr:uid="{00000000-0005-0000-0000-0000061E0000}"/>
    <cellStyle name="Normal 25 3 2" xfId="43625" xr:uid="{00000000-0005-0000-0000-0000071E0000}"/>
    <cellStyle name="Normal 25 4" xfId="43623" xr:uid="{00000000-0005-0000-0000-0000081E0000}"/>
    <cellStyle name="Normal 26" xfId="3050" xr:uid="{00000000-0005-0000-0000-0000091E0000}"/>
    <cellStyle name="Normal 26 2" xfId="3051" xr:uid="{00000000-0005-0000-0000-00000A1E0000}"/>
    <cellStyle name="Normal 26 2 2" xfId="43627" xr:uid="{00000000-0005-0000-0000-00000B1E0000}"/>
    <cellStyle name="Normal 26 3" xfId="3052" xr:uid="{00000000-0005-0000-0000-00000C1E0000}"/>
    <cellStyle name="Normal 26 3 2" xfId="43628" xr:uid="{00000000-0005-0000-0000-00000D1E0000}"/>
    <cellStyle name="Normal 26 4" xfId="55340" xr:uid="{00000000-0005-0000-0000-00000E1E0000}"/>
    <cellStyle name="Normal 26 5" xfId="43626" xr:uid="{00000000-0005-0000-0000-00000F1E0000}"/>
    <cellStyle name="Normal 27" xfId="3053" xr:uid="{00000000-0005-0000-0000-0000101E0000}"/>
    <cellStyle name="Normal 27 2" xfId="3054" xr:uid="{00000000-0005-0000-0000-0000111E0000}"/>
    <cellStyle name="Normal 27 2 2" xfId="43630" xr:uid="{00000000-0005-0000-0000-0000121E0000}"/>
    <cellStyle name="Normal 27 3" xfId="43629" xr:uid="{00000000-0005-0000-0000-0000131E0000}"/>
    <cellStyle name="Normal 28" xfId="3055" xr:uid="{00000000-0005-0000-0000-0000141E0000}"/>
    <cellStyle name="Normal 28 2" xfId="43631" xr:uid="{00000000-0005-0000-0000-0000151E0000}"/>
    <cellStyle name="Normal 29" xfId="3056" xr:uid="{00000000-0005-0000-0000-0000161E0000}"/>
    <cellStyle name="Normal 29 2" xfId="43632" xr:uid="{00000000-0005-0000-0000-0000171E0000}"/>
    <cellStyle name="Normal 3" xfId="3057" xr:uid="{00000000-0005-0000-0000-0000181E0000}"/>
    <cellStyle name="Normal 3 10" xfId="3058" xr:uid="{00000000-0005-0000-0000-0000191E0000}"/>
    <cellStyle name="Normal 3 10 2" xfId="55342" xr:uid="{00000000-0005-0000-0000-00001A1E0000}"/>
    <cellStyle name="Normal 3 10 3" xfId="43634" xr:uid="{00000000-0005-0000-0000-00001B1E0000}"/>
    <cellStyle name="Normal 3 11" xfId="3059" xr:uid="{00000000-0005-0000-0000-00001C1E0000}"/>
    <cellStyle name="Normal 3 11 2" xfId="55343" xr:uid="{00000000-0005-0000-0000-00001D1E0000}"/>
    <cellStyle name="Normal 3 11 3" xfId="43635" xr:uid="{00000000-0005-0000-0000-00001E1E0000}"/>
    <cellStyle name="Normal 3 12" xfId="3060" xr:uid="{00000000-0005-0000-0000-00001F1E0000}"/>
    <cellStyle name="Normal 3 12 2" xfId="55344" xr:uid="{00000000-0005-0000-0000-0000201E0000}"/>
    <cellStyle name="Normal 3 12 3" xfId="43636" xr:uid="{00000000-0005-0000-0000-0000211E0000}"/>
    <cellStyle name="Normal 3 13" xfId="3061" xr:uid="{00000000-0005-0000-0000-0000221E0000}"/>
    <cellStyle name="Normal 3 13 2" xfId="43637" xr:uid="{00000000-0005-0000-0000-0000231E0000}"/>
    <cellStyle name="Normal 3 14" xfId="3062" xr:uid="{00000000-0005-0000-0000-0000241E0000}"/>
    <cellStyle name="Normal 3 14 2" xfId="43638" xr:uid="{00000000-0005-0000-0000-0000251E0000}"/>
    <cellStyle name="Normal 3 15" xfId="3063" xr:uid="{00000000-0005-0000-0000-0000261E0000}"/>
    <cellStyle name="Normal 3 15 2" xfId="43639" xr:uid="{00000000-0005-0000-0000-0000271E0000}"/>
    <cellStyle name="Normal 3 16" xfId="3064" xr:uid="{00000000-0005-0000-0000-0000281E0000}"/>
    <cellStyle name="Normal 3 16 2" xfId="43640" xr:uid="{00000000-0005-0000-0000-0000291E0000}"/>
    <cellStyle name="Normal 3 17" xfId="3065" xr:uid="{00000000-0005-0000-0000-00002A1E0000}"/>
    <cellStyle name="Normal 3 17 2" xfId="43641" xr:uid="{00000000-0005-0000-0000-00002B1E0000}"/>
    <cellStyle name="Normal 3 18" xfId="3066" xr:uid="{00000000-0005-0000-0000-00002C1E0000}"/>
    <cellStyle name="Normal 3 18 2" xfId="43642" xr:uid="{00000000-0005-0000-0000-00002D1E0000}"/>
    <cellStyle name="Normal 3 19" xfId="3067" xr:uid="{00000000-0005-0000-0000-00002E1E0000}"/>
    <cellStyle name="Normal 3 19 2" xfId="43643" xr:uid="{00000000-0005-0000-0000-00002F1E0000}"/>
    <cellStyle name="Normal 3 2" xfId="3068" xr:uid="{00000000-0005-0000-0000-0000301E0000}"/>
    <cellStyle name="Normal 3 2 10" xfId="8584" xr:uid="{00000000-0005-0000-0000-0000311E0000}"/>
    <cellStyle name="Normal 3 2 10 2" xfId="43645" xr:uid="{00000000-0005-0000-0000-0000321E0000}"/>
    <cellStyle name="Normal 3 2 11" xfId="43646" xr:uid="{00000000-0005-0000-0000-0000331E0000}"/>
    <cellStyle name="Normal 3 2 11 2" xfId="43647" xr:uid="{00000000-0005-0000-0000-0000341E0000}"/>
    <cellStyle name="Normal 3 2 11 2 2" xfId="43648" xr:uid="{00000000-0005-0000-0000-0000351E0000}"/>
    <cellStyle name="Normal 3 2 11 2 2 2" xfId="43649" xr:uid="{00000000-0005-0000-0000-0000361E0000}"/>
    <cellStyle name="Normal 3 2 11 2 2 2 2" xfId="43650" xr:uid="{00000000-0005-0000-0000-0000371E0000}"/>
    <cellStyle name="Normal 3 2 11 2 2 3" xfId="43651" xr:uid="{00000000-0005-0000-0000-0000381E0000}"/>
    <cellStyle name="Normal 3 2 11 2 3" xfId="43652" xr:uid="{00000000-0005-0000-0000-0000391E0000}"/>
    <cellStyle name="Normal 3 2 11 2 3 2" xfId="43653" xr:uid="{00000000-0005-0000-0000-00003A1E0000}"/>
    <cellStyle name="Normal 3 2 11 2 3 2 2" xfId="43654" xr:uid="{00000000-0005-0000-0000-00003B1E0000}"/>
    <cellStyle name="Normal 3 2 11 2 3 3" xfId="43655" xr:uid="{00000000-0005-0000-0000-00003C1E0000}"/>
    <cellStyle name="Normal 3 2 11 2 4" xfId="43656" xr:uid="{00000000-0005-0000-0000-00003D1E0000}"/>
    <cellStyle name="Normal 3 2 11 2 4 2" xfId="43657" xr:uid="{00000000-0005-0000-0000-00003E1E0000}"/>
    <cellStyle name="Normal 3 2 11 2 5" xfId="43658" xr:uid="{00000000-0005-0000-0000-00003F1E0000}"/>
    <cellStyle name="Normal 3 2 11 3" xfId="43659" xr:uid="{00000000-0005-0000-0000-0000401E0000}"/>
    <cellStyle name="Normal 3 2 11 3 2" xfId="43660" xr:uid="{00000000-0005-0000-0000-0000411E0000}"/>
    <cellStyle name="Normal 3 2 11 3 2 2" xfId="43661" xr:uid="{00000000-0005-0000-0000-0000421E0000}"/>
    <cellStyle name="Normal 3 2 11 3 3" xfId="43662" xr:uid="{00000000-0005-0000-0000-0000431E0000}"/>
    <cellStyle name="Normal 3 2 11 4" xfId="43663" xr:uid="{00000000-0005-0000-0000-0000441E0000}"/>
    <cellStyle name="Normal 3 2 11 4 2" xfId="43664" xr:uid="{00000000-0005-0000-0000-0000451E0000}"/>
    <cellStyle name="Normal 3 2 11 4 2 2" xfId="43665" xr:uid="{00000000-0005-0000-0000-0000461E0000}"/>
    <cellStyle name="Normal 3 2 11 4 3" xfId="43666" xr:uid="{00000000-0005-0000-0000-0000471E0000}"/>
    <cellStyle name="Normal 3 2 11 5" xfId="43667" xr:uid="{00000000-0005-0000-0000-0000481E0000}"/>
    <cellStyle name="Normal 3 2 11 5 2" xfId="43668" xr:uid="{00000000-0005-0000-0000-0000491E0000}"/>
    <cellStyle name="Normal 3 2 11 6" xfId="43669" xr:uid="{00000000-0005-0000-0000-00004A1E0000}"/>
    <cellStyle name="Normal 3 2 12" xfId="43670" xr:uid="{00000000-0005-0000-0000-00004B1E0000}"/>
    <cellStyle name="Normal 3 2 13" xfId="43671" xr:uid="{00000000-0005-0000-0000-00004C1E0000}"/>
    <cellStyle name="Normal 3 2 14" xfId="55345" xr:uid="{00000000-0005-0000-0000-00004D1E0000}"/>
    <cellStyle name="Normal 3 2 15" xfId="43644" xr:uid="{00000000-0005-0000-0000-00004E1E0000}"/>
    <cellStyle name="Normal 3 2 2" xfId="3069" xr:uid="{00000000-0005-0000-0000-00004F1E0000}"/>
    <cellStyle name="Normal 3 2 2 2" xfId="3070" xr:uid="{00000000-0005-0000-0000-0000501E0000}"/>
    <cellStyle name="Normal 3 2 2 2 2" xfId="8583" xr:uid="{00000000-0005-0000-0000-0000511E0000}"/>
    <cellStyle name="Normal 3 2 2 2 2 2" xfId="43674" xr:uid="{00000000-0005-0000-0000-0000521E0000}"/>
    <cellStyle name="Normal 3 2 2 2 3" xfId="43673" xr:uid="{00000000-0005-0000-0000-0000531E0000}"/>
    <cellStyle name="Normal 3 2 2 3" xfId="43675" xr:uid="{00000000-0005-0000-0000-0000541E0000}"/>
    <cellStyle name="Normal 3 2 2 4" xfId="43676" xr:uid="{00000000-0005-0000-0000-0000551E0000}"/>
    <cellStyle name="Normal 3 2 2 4 2" xfId="43677" xr:uid="{00000000-0005-0000-0000-0000561E0000}"/>
    <cellStyle name="Normal 3 2 2 4 2 2" xfId="43678" xr:uid="{00000000-0005-0000-0000-0000571E0000}"/>
    <cellStyle name="Normal 3 2 2 4 2 2 2" xfId="43679" xr:uid="{00000000-0005-0000-0000-0000581E0000}"/>
    <cellStyle name="Normal 3 2 2 4 2 2 2 2" xfId="43680" xr:uid="{00000000-0005-0000-0000-0000591E0000}"/>
    <cellStyle name="Normal 3 2 2 4 2 2 3" xfId="43681" xr:uid="{00000000-0005-0000-0000-00005A1E0000}"/>
    <cellStyle name="Normal 3 2 2 4 2 3" xfId="43682" xr:uid="{00000000-0005-0000-0000-00005B1E0000}"/>
    <cellStyle name="Normal 3 2 2 4 2 3 2" xfId="43683" xr:uid="{00000000-0005-0000-0000-00005C1E0000}"/>
    <cellStyle name="Normal 3 2 2 4 2 3 2 2" xfId="43684" xr:uid="{00000000-0005-0000-0000-00005D1E0000}"/>
    <cellStyle name="Normal 3 2 2 4 2 3 3" xfId="43685" xr:uid="{00000000-0005-0000-0000-00005E1E0000}"/>
    <cellStyle name="Normal 3 2 2 4 2 4" xfId="43686" xr:uid="{00000000-0005-0000-0000-00005F1E0000}"/>
    <cellStyle name="Normal 3 2 2 4 2 4 2" xfId="43687" xr:uid="{00000000-0005-0000-0000-0000601E0000}"/>
    <cellStyle name="Normal 3 2 2 4 2 5" xfId="43688" xr:uid="{00000000-0005-0000-0000-0000611E0000}"/>
    <cellStyle name="Normal 3 2 2 4 3" xfId="43689" xr:uid="{00000000-0005-0000-0000-0000621E0000}"/>
    <cellStyle name="Normal 3 2 2 4 3 2" xfId="43690" xr:uid="{00000000-0005-0000-0000-0000631E0000}"/>
    <cellStyle name="Normal 3 2 2 4 3 2 2" xfId="43691" xr:uid="{00000000-0005-0000-0000-0000641E0000}"/>
    <cellStyle name="Normal 3 2 2 4 3 3" xfId="43692" xr:uid="{00000000-0005-0000-0000-0000651E0000}"/>
    <cellStyle name="Normal 3 2 2 4 4" xfId="43693" xr:uid="{00000000-0005-0000-0000-0000661E0000}"/>
    <cellStyle name="Normal 3 2 2 4 4 2" xfId="43694" xr:uid="{00000000-0005-0000-0000-0000671E0000}"/>
    <cellStyle name="Normal 3 2 2 4 4 2 2" xfId="43695" xr:uid="{00000000-0005-0000-0000-0000681E0000}"/>
    <cellStyle name="Normal 3 2 2 4 4 3" xfId="43696" xr:uid="{00000000-0005-0000-0000-0000691E0000}"/>
    <cellStyle name="Normal 3 2 2 4 5" xfId="43697" xr:uid="{00000000-0005-0000-0000-00006A1E0000}"/>
    <cellStyle name="Normal 3 2 2 4 5 2" xfId="43698" xr:uid="{00000000-0005-0000-0000-00006B1E0000}"/>
    <cellStyle name="Normal 3 2 2 4 6" xfId="43699" xr:uid="{00000000-0005-0000-0000-00006C1E0000}"/>
    <cellStyle name="Normal 3 2 2 5" xfId="55346" xr:uid="{00000000-0005-0000-0000-00006D1E0000}"/>
    <cellStyle name="Normal 3 2 2 6" xfId="43672" xr:uid="{00000000-0005-0000-0000-00006E1E0000}"/>
    <cellStyle name="Normal 3 2 3" xfId="3071" xr:uid="{00000000-0005-0000-0000-00006F1E0000}"/>
    <cellStyle name="Normal 3 2 3 2" xfId="3072" xr:uid="{00000000-0005-0000-0000-0000701E0000}"/>
    <cellStyle name="Normal 3 2 3 2 2" xfId="7884" xr:uid="{00000000-0005-0000-0000-0000711E0000}"/>
    <cellStyle name="Normal 3 2 3 2 3" xfId="43701" xr:uid="{00000000-0005-0000-0000-0000721E0000}"/>
    <cellStyle name="Normal 3 2 3 3" xfId="3073" xr:uid="{00000000-0005-0000-0000-0000731E0000}"/>
    <cellStyle name="Normal 3 2 3 3 2" xfId="43703" xr:uid="{00000000-0005-0000-0000-0000741E0000}"/>
    <cellStyle name="Normal 3 2 3 3 2 2" xfId="43704" xr:uid="{00000000-0005-0000-0000-0000751E0000}"/>
    <cellStyle name="Normal 3 2 3 3 2 2 2" xfId="43705" xr:uid="{00000000-0005-0000-0000-0000761E0000}"/>
    <cellStyle name="Normal 3 2 3 3 2 3" xfId="43706" xr:uid="{00000000-0005-0000-0000-0000771E0000}"/>
    <cellStyle name="Normal 3 2 3 3 3" xfId="43707" xr:uid="{00000000-0005-0000-0000-0000781E0000}"/>
    <cellStyle name="Normal 3 2 3 3 3 2" xfId="43708" xr:uid="{00000000-0005-0000-0000-0000791E0000}"/>
    <cellStyle name="Normal 3 2 3 3 3 2 2" xfId="43709" xr:uid="{00000000-0005-0000-0000-00007A1E0000}"/>
    <cellStyle name="Normal 3 2 3 3 3 3" xfId="43710" xr:uid="{00000000-0005-0000-0000-00007B1E0000}"/>
    <cellStyle name="Normal 3 2 3 3 4" xfId="43711" xr:uid="{00000000-0005-0000-0000-00007C1E0000}"/>
    <cellStyle name="Normal 3 2 3 3 4 2" xfId="43712" xr:uid="{00000000-0005-0000-0000-00007D1E0000}"/>
    <cellStyle name="Normal 3 2 3 3 5" xfId="43713" xr:uid="{00000000-0005-0000-0000-00007E1E0000}"/>
    <cellStyle name="Normal 3 2 3 3 6" xfId="43702" xr:uid="{00000000-0005-0000-0000-00007F1E0000}"/>
    <cellStyle name="Normal 3 2 3 4" xfId="7883" xr:uid="{00000000-0005-0000-0000-0000801E0000}"/>
    <cellStyle name="Normal 3 2 3 4 2" xfId="43715" xr:uid="{00000000-0005-0000-0000-0000811E0000}"/>
    <cellStyle name="Normal 3 2 3 4 2 2" xfId="43716" xr:uid="{00000000-0005-0000-0000-0000821E0000}"/>
    <cellStyle name="Normal 3 2 3 4 2 2 2" xfId="43717" xr:uid="{00000000-0005-0000-0000-0000831E0000}"/>
    <cellStyle name="Normal 3 2 3 4 2 3" xfId="43718" xr:uid="{00000000-0005-0000-0000-0000841E0000}"/>
    <cellStyle name="Normal 3 2 3 4 3" xfId="43719" xr:uid="{00000000-0005-0000-0000-0000851E0000}"/>
    <cellStyle name="Normal 3 2 3 4 3 2" xfId="43720" xr:uid="{00000000-0005-0000-0000-0000861E0000}"/>
    <cellStyle name="Normal 3 2 3 4 4" xfId="43721" xr:uid="{00000000-0005-0000-0000-0000871E0000}"/>
    <cellStyle name="Normal 3 2 3 4 5" xfId="43714" xr:uid="{00000000-0005-0000-0000-0000881E0000}"/>
    <cellStyle name="Normal 3 2 3 5" xfId="43722" xr:uid="{00000000-0005-0000-0000-0000891E0000}"/>
    <cellStyle name="Normal 3 2 3 5 2" xfId="43723" xr:uid="{00000000-0005-0000-0000-00008A1E0000}"/>
    <cellStyle name="Normal 3 2 3 6" xfId="55347" xr:uid="{00000000-0005-0000-0000-00008B1E0000}"/>
    <cellStyle name="Normal 3 2 3 7" xfId="43700" xr:uid="{00000000-0005-0000-0000-00008C1E0000}"/>
    <cellStyle name="Normal 3 2 4" xfId="3074" xr:uid="{00000000-0005-0000-0000-00008D1E0000}"/>
    <cellStyle name="Normal 3 2 4 2" xfId="43725" xr:uid="{00000000-0005-0000-0000-00008E1E0000}"/>
    <cellStyle name="Normal 3 2 4 3" xfId="43726" xr:uid="{00000000-0005-0000-0000-00008F1E0000}"/>
    <cellStyle name="Normal 3 2 4 4" xfId="55348" xr:uid="{00000000-0005-0000-0000-0000901E0000}"/>
    <cellStyle name="Normal 3 2 4 5" xfId="43724" xr:uid="{00000000-0005-0000-0000-0000911E0000}"/>
    <cellStyle name="Normal 3 2 5" xfId="3075" xr:uid="{00000000-0005-0000-0000-0000921E0000}"/>
    <cellStyle name="Normal 3 2 5 2" xfId="55349" xr:uid="{00000000-0005-0000-0000-0000931E0000}"/>
    <cellStyle name="Normal 3 2 5 3" xfId="43727" xr:uid="{00000000-0005-0000-0000-0000941E0000}"/>
    <cellStyle name="Normal 3 2 6" xfId="3076" xr:uid="{00000000-0005-0000-0000-0000951E0000}"/>
    <cellStyle name="Normal 3 2 6 2" xfId="55350" xr:uid="{00000000-0005-0000-0000-0000961E0000}"/>
    <cellStyle name="Normal 3 2 6 3" xfId="43728" xr:uid="{00000000-0005-0000-0000-0000971E0000}"/>
    <cellStyle name="Normal 3 2 7" xfId="3077" xr:uid="{00000000-0005-0000-0000-0000981E0000}"/>
    <cellStyle name="Normal 3 2 7 2" xfId="55351" xr:uid="{00000000-0005-0000-0000-0000991E0000}"/>
    <cellStyle name="Normal 3 2 7 3" xfId="43729" xr:uid="{00000000-0005-0000-0000-00009A1E0000}"/>
    <cellStyle name="Normal 3 2 8" xfId="3078" xr:uid="{00000000-0005-0000-0000-00009B1E0000}"/>
    <cellStyle name="Normal 3 2 8 2" xfId="55352" xr:uid="{00000000-0005-0000-0000-00009C1E0000}"/>
    <cellStyle name="Normal 3 2 8 3" xfId="43730" xr:uid="{00000000-0005-0000-0000-00009D1E0000}"/>
    <cellStyle name="Normal 3 2 9" xfId="3079" xr:uid="{00000000-0005-0000-0000-00009E1E0000}"/>
    <cellStyle name="Normal 3 2 9 2" xfId="8582" xr:uid="{00000000-0005-0000-0000-00009F1E0000}"/>
    <cellStyle name="Normal 3 2 9 2 2" xfId="43733" xr:uid="{00000000-0005-0000-0000-0000A01E0000}"/>
    <cellStyle name="Normal 3 2 9 2 2 2" xfId="43734" xr:uid="{00000000-0005-0000-0000-0000A11E0000}"/>
    <cellStyle name="Normal 3 2 9 2 2 2 2" xfId="43735" xr:uid="{00000000-0005-0000-0000-0000A21E0000}"/>
    <cellStyle name="Normal 3 2 9 2 2 2 2 2" xfId="43736" xr:uid="{00000000-0005-0000-0000-0000A31E0000}"/>
    <cellStyle name="Normal 3 2 9 2 2 2 3" xfId="43737" xr:uid="{00000000-0005-0000-0000-0000A41E0000}"/>
    <cellStyle name="Normal 3 2 9 2 2 3" xfId="43738" xr:uid="{00000000-0005-0000-0000-0000A51E0000}"/>
    <cellStyle name="Normal 3 2 9 2 2 3 2" xfId="43739" xr:uid="{00000000-0005-0000-0000-0000A61E0000}"/>
    <cellStyle name="Normal 3 2 9 2 2 3 2 2" xfId="43740" xr:uid="{00000000-0005-0000-0000-0000A71E0000}"/>
    <cellStyle name="Normal 3 2 9 2 2 3 3" xfId="43741" xr:uid="{00000000-0005-0000-0000-0000A81E0000}"/>
    <cellStyle name="Normal 3 2 9 2 2 4" xfId="43742" xr:uid="{00000000-0005-0000-0000-0000A91E0000}"/>
    <cellStyle name="Normal 3 2 9 2 2 4 2" xfId="43743" xr:uid="{00000000-0005-0000-0000-0000AA1E0000}"/>
    <cellStyle name="Normal 3 2 9 2 2 5" xfId="43744" xr:uid="{00000000-0005-0000-0000-0000AB1E0000}"/>
    <cellStyle name="Normal 3 2 9 2 3" xfId="43745" xr:uid="{00000000-0005-0000-0000-0000AC1E0000}"/>
    <cellStyle name="Normal 3 2 9 2 3 2" xfId="43746" xr:uid="{00000000-0005-0000-0000-0000AD1E0000}"/>
    <cellStyle name="Normal 3 2 9 2 3 2 2" xfId="43747" xr:uid="{00000000-0005-0000-0000-0000AE1E0000}"/>
    <cellStyle name="Normal 3 2 9 2 3 3" xfId="43748" xr:uid="{00000000-0005-0000-0000-0000AF1E0000}"/>
    <cellStyle name="Normal 3 2 9 2 4" xfId="43749" xr:uid="{00000000-0005-0000-0000-0000B01E0000}"/>
    <cellStyle name="Normal 3 2 9 2 4 2" xfId="43750" xr:uid="{00000000-0005-0000-0000-0000B11E0000}"/>
    <cellStyle name="Normal 3 2 9 2 4 2 2" xfId="43751" xr:uid="{00000000-0005-0000-0000-0000B21E0000}"/>
    <cellStyle name="Normal 3 2 9 2 4 3" xfId="43752" xr:uid="{00000000-0005-0000-0000-0000B31E0000}"/>
    <cellStyle name="Normal 3 2 9 2 5" xfId="43753" xr:uid="{00000000-0005-0000-0000-0000B41E0000}"/>
    <cellStyle name="Normal 3 2 9 2 5 2" xfId="43754" xr:uid="{00000000-0005-0000-0000-0000B51E0000}"/>
    <cellStyle name="Normal 3 2 9 2 6" xfId="43755" xr:uid="{00000000-0005-0000-0000-0000B61E0000}"/>
    <cellStyle name="Normal 3 2 9 2 7" xfId="43732" xr:uid="{00000000-0005-0000-0000-0000B71E0000}"/>
    <cellStyle name="Normal 3 2 9 3" xfId="43756" xr:uid="{00000000-0005-0000-0000-0000B81E0000}"/>
    <cellStyle name="Normal 3 2 9 4" xfId="43757" xr:uid="{00000000-0005-0000-0000-0000B91E0000}"/>
    <cellStyle name="Normal 3 2 9 4 2" xfId="43758" xr:uid="{00000000-0005-0000-0000-0000BA1E0000}"/>
    <cellStyle name="Normal 3 2 9 4 2 2" xfId="43759" xr:uid="{00000000-0005-0000-0000-0000BB1E0000}"/>
    <cellStyle name="Normal 3 2 9 4 3" xfId="43760" xr:uid="{00000000-0005-0000-0000-0000BC1E0000}"/>
    <cellStyle name="Normal 3 2 9 5" xfId="43731" xr:uid="{00000000-0005-0000-0000-0000BD1E0000}"/>
    <cellStyle name="Normal 3 2_ELC" xfId="3080" xr:uid="{00000000-0005-0000-0000-0000BE1E0000}"/>
    <cellStyle name="Normal 3 20" xfId="3081" xr:uid="{00000000-0005-0000-0000-0000BF1E0000}"/>
    <cellStyle name="Normal 3 20 2" xfId="43761" xr:uid="{00000000-0005-0000-0000-0000C01E0000}"/>
    <cellStyle name="Normal 3 21" xfId="3082" xr:uid="{00000000-0005-0000-0000-0000C11E0000}"/>
    <cellStyle name="Normal 3 21 2" xfId="43762" xr:uid="{00000000-0005-0000-0000-0000C21E0000}"/>
    <cellStyle name="Normal 3 22" xfId="3083" xr:uid="{00000000-0005-0000-0000-0000C31E0000}"/>
    <cellStyle name="Normal 3 22 2" xfId="43763" xr:uid="{00000000-0005-0000-0000-0000C41E0000}"/>
    <cellStyle name="Normal 3 23" xfId="3084" xr:uid="{00000000-0005-0000-0000-0000C51E0000}"/>
    <cellStyle name="Normal 3 23 2" xfId="43764" xr:uid="{00000000-0005-0000-0000-0000C61E0000}"/>
    <cellStyle name="Normal 3 24" xfId="3085" xr:uid="{00000000-0005-0000-0000-0000C71E0000}"/>
    <cellStyle name="Normal 3 24 2" xfId="43765" xr:uid="{00000000-0005-0000-0000-0000C81E0000}"/>
    <cellStyle name="Normal 3 25" xfId="3086" xr:uid="{00000000-0005-0000-0000-0000C91E0000}"/>
    <cellStyle name="Normal 3 25 2" xfId="43766" xr:uid="{00000000-0005-0000-0000-0000CA1E0000}"/>
    <cellStyle name="Normal 3 26" xfId="3087" xr:uid="{00000000-0005-0000-0000-0000CB1E0000}"/>
    <cellStyle name="Normal 3 26 2" xfId="43767" xr:uid="{00000000-0005-0000-0000-0000CC1E0000}"/>
    <cellStyle name="Normal 3 27" xfId="3088" xr:uid="{00000000-0005-0000-0000-0000CD1E0000}"/>
    <cellStyle name="Normal 3 27 2" xfId="43768" xr:uid="{00000000-0005-0000-0000-0000CE1E0000}"/>
    <cellStyle name="Normal 3 28" xfId="8581" xr:uid="{00000000-0005-0000-0000-0000CF1E0000}"/>
    <cellStyle name="Normal 3 28 2" xfId="43769" xr:uid="{00000000-0005-0000-0000-0000D01E0000}"/>
    <cellStyle name="Normal 3 29" xfId="8580" xr:uid="{00000000-0005-0000-0000-0000D11E0000}"/>
    <cellStyle name="Normal 3 29 2" xfId="43771" xr:uid="{00000000-0005-0000-0000-0000D21E0000}"/>
    <cellStyle name="Normal 3 29 3" xfId="43770" xr:uid="{00000000-0005-0000-0000-0000D31E0000}"/>
    <cellStyle name="Normal 3 3" xfId="3089" xr:uid="{00000000-0005-0000-0000-0000D41E0000}"/>
    <cellStyle name="Normal 3 3 10" xfId="55353" xr:uid="{00000000-0005-0000-0000-0000D51E0000}"/>
    <cellStyle name="Normal 3 3 11" xfId="43772" xr:uid="{00000000-0005-0000-0000-0000D61E0000}"/>
    <cellStyle name="Normal 3 3 2" xfId="3090" xr:uid="{00000000-0005-0000-0000-0000D71E0000}"/>
    <cellStyle name="Normal 3 3 2 2" xfId="3091" xr:uid="{00000000-0005-0000-0000-0000D81E0000}"/>
    <cellStyle name="Normal 3 3 2 2 2" xfId="43774" xr:uid="{00000000-0005-0000-0000-0000D91E0000}"/>
    <cellStyle name="Normal 3 3 2 3" xfId="3092" xr:uid="{00000000-0005-0000-0000-0000DA1E0000}"/>
    <cellStyle name="Normal 3 3 2 3 2" xfId="43775" xr:uid="{00000000-0005-0000-0000-0000DB1E0000}"/>
    <cellStyle name="Normal 3 3 2 4" xfId="55354" xr:uid="{00000000-0005-0000-0000-0000DC1E0000}"/>
    <cellStyle name="Normal 3 3 2 5" xfId="43773" xr:uid="{00000000-0005-0000-0000-0000DD1E0000}"/>
    <cellStyle name="Normal 3 3 3" xfId="3093" xr:uid="{00000000-0005-0000-0000-0000DE1E0000}"/>
    <cellStyle name="Normal 3 3 3 2" xfId="55355" xr:uid="{00000000-0005-0000-0000-0000DF1E0000}"/>
    <cellStyle name="Normal 3 3 3 3" xfId="43776" xr:uid="{00000000-0005-0000-0000-0000E01E0000}"/>
    <cellStyle name="Normal 3 3 4" xfId="3094" xr:uid="{00000000-0005-0000-0000-0000E11E0000}"/>
    <cellStyle name="Normal 3 3 4 2" xfId="55356" xr:uid="{00000000-0005-0000-0000-0000E21E0000}"/>
    <cellStyle name="Normal 3 3 4 3" xfId="43777" xr:uid="{00000000-0005-0000-0000-0000E31E0000}"/>
    <cellStyle name="Normal 3 3 5" xfId="3095" xr:uid="{00000000-0005-0000-0000-0000E41E0000}"/>
    <cellStyle name="Normal 3 3 5 2" xfId="55357" xr:uid="{00000000-0005-0000-0000-0000E51E0000}"/>
    <cellStyle name="Normal 3 3 5 3" xfId="43778" xr:uid="{00000000-0005-0000-0000-0000E61E0000}"/>
    <cellStyle name="Normal 3 3 6" xfId="3096" xr:uid="{00000000-0005-0000-0000-0000E71E0000}"/>
    <cellStyle name="Normal 3 3 6 2" xfId="55358" xr:uid="{00000000-0005-0000-0000-0000E81E0000}"/>
    <cellStyle name="Normal 3 3 6 3" xfId="43779" xr:uid="{00000000-0005-0000-0000-0000E91E0000}"/>
    <cellStyle name="Normal 3 3 7" xfId="3097" xr:uid="{00000000-0005-0000-0000-0000EA1E0000}"/>
    <cellStyle name="Normal 3 3 7 2" xfId="55359" xr:uid="{00000000-0005-0000-0000-0000EB1E0000}"/>
    <cellStyle name="Normal 3 3 7 3" xfId="43780" xr:uid="{00000000-0005-0000-0000-0000EC1E0000}"/>
    <cellStyle name="Normal 3 3 8" xfId="3098" xr:uid="{00000000-0005-0000-0000-0000ED1E0000}"/>
    <cellStyle name="Normal 3 3 8 2" xfId="55360" xr:uid="{00000000-0005-0000-0000-0000EE1E0000}"/>
    <cellStyle name="Normal 3 3 8 3" xfId="43781" xr:uid="{00000000-0005-0000-0000-0000EF1E0000}"/>
    <cellStyle name="Normal 3 3 9" xfId="43782" xr:uid="{00000000-0005-0000-0000-0000F01E0000}"/>
    <cellStyle name="Normal 3 30" xfId="8579" xr:uid="{00000000-0005-0000-0000-0000F11E0000}"/>
    <cellStyle name="Normal 3 30 2" xfId="43784" xr:uid="{00000000-0005-0000-0000-0000F21E0000}"/>
    <cellStyle name="Normal 3 30 2 2" xfId="43785" xr:uid="{00000000-0005-0000-0000-0000F31E0000}"/>
    <cellStyle name="Normal 3 30 2 2 2" xfId="43786" xr:uid="{00000000-0005-0000-0000-0000F41E0000}"/>
    <cellStyle name="Normal 3 30 2 3" xfId="43787" xr:uid="{00000000-0005-0000-0000-0000F51E0000}"/>
    <cellStyle name="Normal 3 30 2 4" xfId="43788" xr:uid="{00000000-0005-0000-0000-0000F61E0000}"/>
    <cellStyle name="Normal 3 30 3" xfId="43789" xr:uid="{00000000-0005-0000-0000-0000F71E0000}"/>
    <cellStyle name="Normal 3 30 3 2" xfId="43790" xr:uid="{00000000-0005-0000-0000-0000F81E0000}"/>
    <cellStyle name="Normal 3 30 3 2 2" xfId="43791" xr:uid="{00000000-0005-0000-0000-0000F91E0000}"/>
    <cellStyle name="Normal 3 30 3 3" xfId="43792" xr:uid="{00000000-0005-0000-0000-0000FA1E0000}"/>
    <cellStyle name="Normal 3 30 4" xfId="43793" xr:uid="{00000000-0005-0000-0000-0000FB1E0000}"/>
    <cellStyle name="Normal 3 30 4 2" xfId="43794" xr:uid="{00000000-0005-0000-0000-0000FC1E0000}"/>
    <cellStyle name="Normal 3 30 5" xfId="43795" xr:uid="{00000000-0005-0000-0000-0000FD1E0000}"/>
    <cellStyle name="Normal 3 30 6" xfId="43783" xr:uid="{00000000-0005-0000-0000-0000FE1E0000}"/>
    <cellStyle name="Normal 3 31" xfId="8578" xr:uid="{00000000-0005-0000-0000-0000FF1E0000}"/>
    <cellStyle name="Normal 3 31 2" xfId="43797" xr:uid="{00000000-0005-0000-0000-0000001F0000}"/>
    <cellStyle name="Normal 3 31 2 2" xfId="43798" xr:uid="{00000000-0005-0000-0000-0000011F0000}"/>
    <cellStyle name="Normal 3 31 3" xfId="43799" xr:uid="{00000000-0005-0000-0000-0000021F0000}"/>
    <cellStyle name="Normal 3 31 4" xfId="43800" xr:uid="{00000000-0005-0000-0000-0000031F0000}"/>
    <cellStyle name="Normal 3 31 5" xfId="43796" xr:uid="{00000000-0005-0000-0000-0000041F0000}"/>
    <cellStyle name="Normal 3 32" xfId="8577" xr:uid="{00000000-0005-0000-0000-0000051F0000}"/>
    <cellStyle name="Normal 3 32 2" xfId="43802" xr:uid="{00000000-0005-0000-0000-0000061F0000}"/>
    <cellStyle name="Normal 3 32 3" xfId="43803" xr:uid="{00000000-0005-0000-0000-0000071F0000}"/>
    <cellStyle name="Normal 3 32 4" xfId="43801" xr:uid="{00000000-0005-0000-0000-0000081F0000}"/>
    <cellStyle name="Normal 3 33" xfId="8576" xr:uid="{00000000-0005-0000-0000-0000091F0000}"/>
    <cellStyle name="Normal 3 33 2" xfId="55341" xr:uid="{00000000-0005-0000-0000-00000A1F0000}"/>
    <cellStyle name="Normal 3 34" xfId="8575" xr:uid="{00000000-0005-0000-0000-00000B1F0000}"/>
    <cellStyle name="Normal 3 35" xfId="8574" xr:uid="{00000000-0005-0000-0000-00000C1F0000}"/>
    <cellStyle name="Normal 3 36" xfId="8573" xr:uid="{00000000-0005-0000-0000-00000D1F0000}"/>
    <cellStyle name="Normal 3 37" xfId="43633" xr:uid="{00000000-0005-0000-0000-00000E1F0000}"/>
    <cellStyle name="Normal 3 4" xfId="3099" xr:uid="{00000000-0005-0000-0000-00000F1F0000}"/>
    <cellStyle name="Normal 3 4 10" xfId="43804" xr:uid="{00000000-0005-0000-0000-0000101F0000}"/>
    <cellStyle name="Normal 3 4 2" xfId="3100" xr:uid="{00000000-0005-0000-0000-0000111F0000}"/>
    <cellStyle name="Normal 3 4 2 2" xfId="55362" xr:uid="{00000000-0005-0000-0000-0000121F0000}"/>
    <cellStyle name="Normal 3 4 2 3" xfId="43805" xr:uid="{00000000-0005-0000-0000-0000131F0000}"/>
    <cellStyle name="Normal 3 4 3" xfId="3101" xr:uid="{00000000-0005-0000-0000-0000141F0000}"/>
    <cellStyle name="Normal 3 4 3 2" xfId="55363" xr:uid="{00000000-0005-0000-0000-0000151F0000}"/>
    <cellStyle name="Normal 3 4 3 3" xfId="43806" xr:uid="{00000000-0005-0000-0000-0000161F0000}"/>
    <cellStyle name="Normal 3 4 4" xfId="3102" xr:uid="{00000000-0005-0000-0000-0000171F0000}"/>
    <cellStyle name="Normal 3 4 4 2" xfId="3103" xr:uid="{00000000-0005-0000-0000-0000181F0000}"/>
    <cellStyle name="Normal 3 4 4 2 2" xfId="43808" xr:uid="{00000000-0005-0000-0000-0000191F0000}"/>
    <cellStyle name="Normal 3 4 4 3" xfId="3104" xr:uid="{00000000-0005-0000-0000-00001A1F0000}"/>
    <cellStyle name="Normal 3 4 4 3 2" xfId="43809" xr:uid="{00000000-0005-0000-0000-00001B1F0000}"/>
    <cellStyle name="Normal 3 4 4 4" xfId="55364" xr:uid="{00000000-0005-0000-0000-00001C1F0000}"/>
    <cellStyle name="Normal 3 4 4 5" xfId="43807" xr:uid="{00000000-0005-0000-0000-00001D1F0000}"/>
    <cellStyle name="Normal 3 4 5" xfId="3105" xr:uid="{00000000-0005-0000-0000-00001E1F0000}"/>
    <cellStyle name="Normal 3 4 5 2" xfId="55365" xr:uid="{00000000-0005-0000-0000-00001F1F0000}"/>
    <cellStyle name="Normal 3 4 5 3" xfId="43810" xr:uid="{00000000-0005-0000-0000-0000201F0000}"/>
    <cellStyle name="Normal 3 4 6" xfId="3106" xr:uid="{00000000-0005-0000-0000-0000211F0000}"/>
    <cellStyle name="Normal 3 4 6 2" xfId="55366" xr:uid="{00000000-0005-0000-0000-0000221F0000}"/>
    <cellStyle name="Normal 3 4 6 3" xfId="43811" xr:uid="{00000000-0005-0000-0000-0000231F0000}"/>
    <cellStyle name="Normal 3 4 7" xfId="3107" xr:uid="{00000000-0005-0000-0000-0000241F0000}"/>
    <cellStyle name="Normal 3 4 7 2" xfId="55367" xr:uid="{00000000-0005-0000-0000-0000251F0000}"/>
    <cellStyle name="Normal 3 4 7 3" xfId="43812" xr:uid="{00000000-0005-0000-0000-0000261F0000}"/>
    <cellStyle name="Normal 3 4 8" xfId="3108" xr:uid="{00000000-0005-0000-0000-0000271F0000}"/>
    <cellStyle name="Normal 3 4 8 2" xfId="55368" xr:uid="{00000000-0005-0000-0000-0000281F0000}"/>
    <cellStyle name="Normal 3 4 8 3" xfId="43813" xr:uid="{00000000-0005-0000-0000-0000291F0000}"/>
    <cellStyle name="Normal 3 4 9" xfId="3109" xr:uid="{00000000-0005-0000-0000-00002A1F0000}"/>
    <cellStyle name="Normal 3 4 9 2" xfId="55361" xr:uid="{00000000-0005-0000-0000-00002B1F0000}"/>
    <cellStyle name="Normal 3 5" xfId="3110" xr:uid="{00000000-0005-0000-0000-00002C1F0000}"/>
    <cellStyle name="Normal 3 5 10" xfId="55369" xr:uid="{00000000-0005-0000-0000-00002D1F0000}"/>
    <cellStyle name="Normal 3 5 11" xfId="43814" xr:uid="{00000000-0005-0000-0000-00002E1F0000}"/>
    <cellStyle name="Normal 3 5 2" xfId="3111" xr:uid="{00000000-0005-0000-0000-00002F1F0000}"/>
    <cellStyle name="Normal 3 5 2 2" xfId="55370" xr:uid="{00000000-0005-0000-0000-0000301F0000}"/>
    <cellStyle name="Normal 3 5 2 3" xfId="43815" xr:uid="{00000000-0005-0000-0000-0000311F0000}"/>
    <cellStyle name="Normal 3 5 3" xfId="3112" xr:uid="{00000000-0005-0000-0000-0000321F0000}"/>
    <cellStyle name="Normal 3 5 3 2" xfId="43817" xr:uid="{00000000-0005-0000-0000-0000331F0000}"/>
    <cellStyle name="Normal 3 5 3 3" xfId="43818" xr:uid="{00000000-0005-0000-0000-0000341F0000}"/>
    <cellStyle name="Normal 3 5 3 4" xfId="55371" xr:uid="{00000000-0005-0000-0000-0000351F0000}"/>
    <cellStyle name="Normal 3 5 3 5" xfId="43816" xr:uid="{00000000-0005-0000-0000-0000361F0000}"/>
    <cellStyle name="Normal 3 5 4" xfId="3113" xr:uid="{00000000-0005-0000-0000-0000371F0000}"/>
    <cellStyle name="Normal 3 5 4 2" xfId="43820" xr:uid="{00000000-0005-0000-0000-0000381F0000}"/>
    <cellStyle name="Normal 3 5 4 3" xfId="43821" xr:uid="{00000000-0005-0000-0000-0000391F0000}"/>
    <cellStyle name="Normal 3 5 4 3 2" xfId="43822" xr:uid="{00000000-0005-0000-0000-00003A1F0000}"/>
    <cellStyle name="Normal 3 5 4 3 2 2" xfId="43823" xr:uid="{00000000-0005-0000-0000-00003B1F0000}"/>
    <cellStyle name="Normal 3 5 4 3 2 2 2" xfId="43824" xr:uid="{00000000-0005-0000-0000-00003C1F0000}"/>
    <cellStyle name="Normal 3 5 4 3 2 3" xfId="43825" xr:uid="{00000000-0005-0000-0000-00003D1F0000}"/>
    <cellStyle name="Normal 3 5 4 3 3" xfId="43826" xr:uid="{00000000-0005-0000-0000-00003E1F0000}"/>
    <cellStyle name="Normal 3 5 4 3 3 2" xfId="43827" xr:uid="{00000000-0005-0000-0000-00003F1F0000}"/>
    <cellStyle name="Normal 3 5 4 3 3 2 2" xfId="43828" xr:uid="{00000000-0005-0000-0000-0000401F0000}"/>
    <cellStyle name="Normal 3 5 4 3 3 3" xfId="43829" xr:uid="{00000000-0005-0000-0000-0000411F0000}"/>
    <cellStyle name="Normal 3 5 4 3 4" xfId="43830" xr:uid="{00000000-0005-0000-0000-0000421F0000}"/>
    <cellStyle name="Normal 3 5 4 3 4 2" xfId="43831" xr:uid="{00000000-0005-0000-0000-0000431F0000}"/>
    <cellStyle name="Normal 3 5 4 3 5" xfId="43832" xr:uid="{00000000-0005-0000-0000-0000441F0000}"/>
    <cellStyle name="Normal 3 5 4 4" xfId="43833" xr:uid="{00000000-0005-0000-0000-0000451F0000}"/>
    <cellStyle name="Normal 3 5 4 4 2" xfId="43834" xr:uid="{00000000-0005-0000-0000-0000461F0000}"/>
    <cellStyle name="Normal 3 5 4 4 2 2" xfId="43835" xr:uid="{00000000-0005-0000-0000-0000471F0000}"/>
    <cellStyle name="Normal 3 5 4 4 2 2 2" xfId="43836" xr:uid="{00000000-0005-0000-0000-0000481F0000}"/>
    <cellStyle name="Normal 3 5 4 4 2 3" xfId="43837" xr:uid="{00000000-0005-0000-0000-0000491F0000}"/>
    <cellStyle name="Normal 3 5 4 4 3" xfId="43838" xr:uid="{00000000-0005-0000-0000-00004A1F0000}"/>
    <cellStyle name="Normal 3 5 4 4 3 2" xfId="43839" xr:uid="{00000000-0005-0000-0000-00004B1F0000}"/>
    <cellStyle name="Normal 3 5 4 4 4" xfId="43840" xr:uid="{00000000-0005-0000-0000-00004C1F0000}"/>
    <cellStyle name="Normal 3 5 4 5" xfId="43841" xr:uid="{00000000-0005-0000-0000-00004D1F0000}"/>
    <cellStyle name="Normal 3 5 4 5 2" xfId="43842" xr:uid="{00000000-0005-0000-0000-00004E1F0000}"/>
    <cellStyle name="Normal 3 5 4 6" xfId="55372" xr:uid="{00000000-0005-0000-0000-00004F1F0000}"/>
    <cellStyle name="Normal 3 5 4 7" xfId="43819" xr:uid="{00000000-0005-0000-0000-0000501F0000}"/>
    <cellStyle name="Normal 3 5 5" xfId="3114" xr:uid="{00000000-0005-0000-0000-0000511F0000}"/>
    <cellStyle name="Normal 3 5 5 2" xfId="55373" xr:uid="{00000000-0005-0000-0000-0000521F0000}"/>
    <cellStyle name="Normal 3 5 5 3" xfId="43843" xr:uid="{00000000-0005-0000-0000-0000531F0000}"/>
    <cellStyle name="Normal 3 5 6" xfId="3115" xr:uid="{00000000-0005-0000-0000-0000541F0000}"/>
    <cellStyle name="Normal 3 5 6 2" xfId="55374" xr:uid="{00000000-0005-0000-0000-0000551F0000}"/>
    <cellStyle name="Normal 3 5 6 3" xfId="43844" xr:uid="{00000000-0005-0000-0000-0000561F0000}"/>
    <cellStyle name="Normal 3 5 7" xfId="3116" xr:uid="{00000000-0005-0000-0000-0000571F0000}"/>
    <cellStyle name="Normal 3 5 7 2" xfId="55375" xr:uid="{00000000-0005-0000-0000-0000581F0000}"/>
    <cellStyle name="Normal 3 5 7 3" xfId="43845" xr:uid="{00000000-0005-0000-0000-0000591F0000}"/>
    <cellStyle name="Normal 3 5 8" xfId="3117" xr:uid="{00000000-0005-0000-0000-00005A1F0000}"/>
    <cellStyle name="Normal 3 5 8 2" xfId="55376" xr:uid="{00000000-0005-0000-0000-00005B1F0000}"/>
    <cellStyle name="Normal 3 5 8 3" xfId="43846" xr:uid="{00000000-0005-0000-0000-00005C1F0000}"/>
    <cellStyle name="Normal 3 5 9" xfId="3118" xr:uid="{00000000-0005-0000-0000-00005D1F0000}"/>
    <cellStyle name="Normal 3 5 9 2" xfId="43847" xr:uid="{00000000-0005-0000-0000-00005E1F0000}"/>
    <cellStyle name="Normal 3 6" xfId="3119" xr:uid="{00000000-0005-0000-0000-00005F1F0000}"/>
    <cellStyle name="Normal 3 6 2" xfId="43849" xr:uid="{00000000-0005-0000-0000-0000601F0000}"/>
    <cellStyle name="Normal 3 6 3" xfId="43850" xr:uid="{00000000-0005-0000-0000-0000611F0000}"/>
    <cellStyle name="Normal 3 6 4" xfId="55377" xr:uid="{00000000-0005-0000-0000-0000621F0000}"/>
    <cellStyle name="Normal 3 6 5" xfId="43848" xr:uid="{00000000-0005-0000-0000-0000631F0000}"/>
    <cellStyle name="Normal 3 7" xfId="3120" xr:uid="{00000000-0005-0000-0000-0000641F0000}"/>
    <cellStyle name="Normal 3 7 2" xfId="3121" xr:uid="{00000000-0005-0000-0000-0000651F0000}"/>
    <cellStyle name="Normal 3 7 2 2" xfId="43852" xr:uid="{00000000-0005-0000-0000-0000661F0000}"/>
    <cellStyle name="Normal 3 7 3" xfId="3122" xr:uid="{00000000-0005-0000-0000-0000671F0000}"/>
    <cellStyle name="Normal 3 7 3 2" xfId="43853" xr:uid="{00000000-0005-0000-0000-0000681F0000}"/>
    <cellStyle name="Normal 3 7 4" xfId="55378" xr:uid="{00000000-0005-0000-0000-0000691F0000}"/>
    <cellStyle name="Normal 3 7 5" xfId="43851" xr:uid="{00000000-0005-0000-0000-00006A1F0000}"/>
    <cellStyle name="Normal 3 8" xfId="3123" xr:uid="{00000000-0005-0000-0000-00006B1F0000}"/>
    <cellStyle name="Normal 3 8 2" xfId="55379" xr:uid="{00000000-0005-0000-0000-00006C1F0000}"/>
    <cellStyle name="Normal 3 8 3" xfId="43854" xr:uid="{00000000-0005-0000-0000-00006D1F0000}"/>
    <cellStyle name="Normal 3 9" xfId="3124" xr:uid="{00000000-0005-0000-0000-00006E1F0000}"/>
    <cellStyle name="Normal 3 9 2" xfId="55380" xr:uid="{00000000-0005-0000-0000-00006F1F0000}"/>
    <cellStyle name="Normal 3 9 3" xfId="43855" xr:uid="{00000000-0005-0000-0000-0000701F0000}"/>
    <cellStyle name="Normal 3_PrimaryEnergyPrices_TIMES" xfId="3125" xr:uid="{00000000-0005-0000-0000-0000711F0000}"/>
    <cellStyle name="Normal 30" xfId="3126" xr:uid="{00000000-0005-0000-0000-0000721F0000}"/>
    <cellStyle name="Normal 30 2" xfId="43856" xr:uid="{00000000-0005-0000-0000-0000731F0000}"/>
    <cellStyle name="Normal 31" xfId="3127" xr:uid="{00000000-0005-0000-0000-0000741F0000}"/>
    <cellStyle name="Normal 31 2" xfId="3128" xr:uid="{00000000-0005-0000-0000-0000751F0000}"/>
    <cellStyle name="Normal 31 2 2" xfId="43858" xr:uid="{00000000-0005-0000-0000-0000761F0000}"/>
    <cellStyle name="Normal 31 3" xfId="3129" xr:uid="{00000000-0005-0000-0000-0000771F0000}"/>
    <cellStyle name="Normal 31 3 2" xfId="43859" xr:uid="{00000000-0005-0000-0000-0000781F0000}"/>
    <cellStyle name="Normal 31 4" xfId="8572" xr:uid="{00000000-0005-0000-0000-0000791F0000}"/>
    <cellStyle name="Normal 31 5" xfId="8571" xr:uid="{00000000-0005-0000-0000-00007A1F0000}"/>
    <cellStyle name="Normal 31 6" xfId="43857" xr:uid="{00000000-0005-0000-0000-00007B1F0000}"/>
    <cellStyle name="Normal 32" xfId="3130" xr:uid="{00000000-0005-0000-0000-00007C1F0000}"/>
    <cellStyle name="Normal 32 2" xfId="3131" xr:uid="{00000000-0005-0000-0000-00007D1F0000}"/>
    <cellStyle name="Normal 32 2 2" xfId="43861" xr:uid="{00000000-0005-0000-0000-00007E1F0000}"/>
    <cellStyle name="Normal 32 3" xfId="43860" xr:uid="{00000000-0005-0000-0000-00007F1F0000}"/>
    <cellStyle name="Normal 33" xfId="3132" xr:uid="{00000000-0005-0000-0000-0000801F0000}"/>
    <cellStyle name="Normal 33 10" xfId="3133" xr:uid="{00000000-0005-0000-0000-0000811F0000}"/>
    <cellStyle name="Normal 33 10 2" xfId="43863" xr:uid="{00000000-0005-0000-0000-0000821F0000}"/>
    <cellStyle name="Normal 33 11" xfId="3134" xr:uid="{00000000-0005-0000-0000-0000831F0000}"/>
    <cellStyle name="Normal 33 11 2" xfId="43864" xr:uid="{00000000-0005-0000-0000-0000841F0000}"/>
    <cellStyle name="Normal 33 12" xfId="3135" xr:uid="{00000000-0005-0000-0000-0000851F0000}"/>
    <cellStyle name="Normal 33 12 2" xfId="43865" xr:uid="{00000000-0005-0000-0000-0000861F0000}"/>
    <cellStyle name="Normal 33 13" xfId="3136" xr:uid="{00000000-0005-0000-0000-0000871F0000}"/>
    <cellStyle name="Normal 33 13 2" xfId="43866" xr:uid="{00000000-0005-0000-0000-0000881F0000}"/>
    <cellStyle name="Normal 33 14" xfId="43862" xr:uid="{00000000-0005-0000-0000-0000891F0000}"/>
    <cellStyle name="Normal 33 2" xfId="3137" xr:uid="{00000000-0005-0000-0000-00008A1F0000}"/>
    <cellStyle name="Normal 33 2 2" xfId="43867" xr:uid="{00000000-0005-0000-0000-00008B1F0000}"/>
    <cellStyle name="Normal 33 3" xfId="3138" xr:uid="{00000000-0005-0000-0000-00008C1F0000}"/>
    <cellStyle name="Normal 33 3 2" xfId="43868" xr:uid="{00000000-0005-0000-0000-00008D1F0000}"/>
    <cellStyle name="Normal 33 4" xfId="3139" xr:uid="{00000000-0005-0000-0000-00008E1F0000}"/>
    <cellStyle name="Normal 33 4 2" xfId="43869" xr:uid="{00000000-0005-0000-0000-00008F1F0000}"/>
    <cellStyle name="Normal 33 5" xfId="3140" xr:uid="{00000000-0005-0000-0000-0000901F0000}"/>
    <cellStyle name="Normal 33 5 2" xfId="43870" xr:uid="{00000000-0005-0000-0000-0000911F0000}"/>
    <cellStyle name="Normal 33 6" xfId="3141" xr:uid="{00000000-0005-0000-0000-0000921F0000}"/>
    <cellStyle name="Normal 33 6 2" xfId="43871" xr:uid="{00000000-0005-0000-0000-0000931F0000}"/>
    <cellStyle name="Normal 33 7" xfId="3142" xr:uid="{00000000-0005-0000-0000-0000941F0000}"/>
    <cellStyle name="Normal 33 7 2" xfId="43872" xr:uid="{00000000-0005-0000-0000-0000951F0000}"/>
    <cellStyle name="Normal 33 8" xfId="3143" xr:uid="{00000000-0005-0000-0000-0000961F0000}"/>
    <cellStyle name="Normal 33 8 2" xfId="43873" xr:uid="{00000000-0005-0000-0000-0000971F0000}"/>
    <cellStyle name="Normal 33 9" xfId="3144" xr:uid="{00000000-0005-0000-0000-0000981F0000}"/>
    <cellStyle name="Normal 33 9 2" xfId="43874" xr:uid="{00000000-0005-0000-0000-0000991F0000}"/>
    <cellStyle name="Normal 33_Scen_XBase" xfId="3145" xr:uid="{00000000-0005-0000-0000-00009A1F0000}"/>
    <cellStyle name="Normal 34" xfId="3146" xr:uid="{00000000-0005-0000-0000-00009B1F0000}"/>
    <cellStyle name="Normal 34 2" xfId="3147" xr:uid="{00000000-0005-0000-0000-00009C1F0000}"/>
    <cellStyle name="Normal 34 3" xfId="43875" xr:uid="{00000000-0005-0000-0000-00009D1F0000}"/>
    <cellStyle name="Normal 35" xfId="3148" xr:uid="{00000000-0005-0000-0000-00009E1F0000}"/>
    <cellStyle name="Normal 35 2" xfId="3149" xr:uid="{00000000-0005-0000-0000-00009F1F0000}"/>
    <cellStyle name="Normal 35 2 2" xfId="43878" xr:uid="{00000000-0005-0000-0000-0000A01F0000}"/>
    <cellStyle name="Normal 35 2 2 2" xfId="43879" xr:uid="{00000000-0005-0000-0000-0000A11F0000}"/>
    <cellStyle name="Normal 35 2 2 2 2" xfId="43880" xr:uid="{00000000-0005-0000-0000-0000A21F0000}"/>
    <cellStyle name="Normal 35 2 2 3" xfId="43881" xr:uid="{00000000-0005-0000-0000-0000A31F0000}"/>
    <cellStyle name="Normal 35 2 3" xfId="43882" xr:uid="{00000000-0005-0000-0000-0000A41F0000}"/>
    <cellStyle name="Normal 35 2 3 2" xfId="43883" xr:uid="{00000000-0005-0000-0000-0000A51F0000}"/>
    <cellStyle name="Normal 35 2 3 2 2" xfId="43884" xr:uid="{00000000-0005-0000-0000-0000A61F0000}"/>
    <cellStyle name="Normal 35 2 3 3" xfId="43885" xr:uid="{00000000-0005-0000-0000-0000A71F0000}"/>
    <cellStyle name="Normal 35 2 4" xfId="43886" xr:uid="{00000000-0005-0000-0000-0000A81F0000}"/>
    <cellStyle name="Normal 35 2 4 2" xfId="43887" xr:uid="{00000000-0005-0000-0000-0000A91F0000}"/>
    <cellStyle name="Normal 35 2 5" xfId="43888" xr:uid="{00000000-0005-0000-0000-0000AA1F0000}"/>
    <cellStyle name="Normal 35 2 6" xfId="43877" xr:uid="{00000000-0005-0000-0000-0000AB1F0000}"/>
    <cellStyle name="Normal 35 3" xfId="43889" xr:uid="{00000000-0005-0000-0000-0000AC1F0000}"/>
    <cellStyle name="Normal 35 3 2" xfId="43890" xr:uid="{00000000-0005-0000-0000-0000AD1F0000}"/>
    <cellStyle name="Normal 35 3 2 2" xfId="43891" xr:uid="{00000000-0005-0000-0000-0000AE1F0000}"/>
    <cellStyle name="Normal 35 3 3" xfId="43892" xr:uid="{00000000-0005-0000-0000-0000AF1F0000}"/>
    <cellStyle name="Normal 35 3 4" xfId="43893" xr:uid="{00000000-0005-0000-0000-0000B01F0000}"/>
    <cellStyle name="Normal 35 4" xfId="43894" xr:uid="{00000000-0005-0000-0000-0000B11F0000}"/>
    <cellStyle name="Normal 35 4 2" xfId="43895" xr:uid="{00000000-0005-0000-0000-0000B21F0000}"/>
    <cellStyle name="Normal 35 4 2 2" xfId="43896" xr:uid="{00000000-0005-0000-0000-0000B31F0000}"/>
    <cellStyle name="Normal 35 4 3" xfId="43897" xr:uid="{00000000-0005-0000-0000-0000B41F0000}"/>
    <cellStyle name="Normal 35 5" xfId="43898" xr:uid="{00000000-0005-0000-0000-0000B51F0000}"/>
    <cellStyle name="Normal 35 5 2" xfId="43899" xr:uid="{00000000-0005-0000-0000-0000B61F0000}"/>
    <cellStyle name="Normal 35 6" xfId="43900" xr:uid="{00000000-0005-0000-0000-0000B71F0000}"/>
    <cellStyle name="Normal 35 7" xfId="43876" xr:uid="{00000000-0005-0000-0000-0000B81F0000}"/>
    <cellStyle name="Normal 36" xfId="3150" xr:uid="{00000000-0005-0000-0000-0000B91F0000}"/>
    <cellStyle name="Normal 36 2" xfId="3151" xr:uid="{00000000-0005-0000-0000-0000BA1F0000}"/>
    <cellStyle name="Normal 36 2 2" xfId="43903" xr:uid="{00000000-0005-0000-0000-0000BB1F0000}"/>
    <cellStyle name="Normal 36 2 2 2" xfId="43904" xr:uid="{00000000-0005-0000-0000-0000BC1F0000}"/>
    <cellStyle name="Normal 36 2 2 2 2" xfId="43905" xr:uid="{00000000-0005-0000-0000-0000BD1F0000}"/>
    <cellStyle name="Normal 36 2 2 3" xfId="43906" xr:uid="{00000000-0005-0000-0000-0000BE1F0000}"/>
    <cellStyle name="Normal 36 2 3" xfId="43907" xr:uid="{00000000-0005-0000-0000-0000BF1F0000}"/>
    <cellStyle name="Normal 36 2 3 2" xfId="43908" xr:uid="{00000000-0005-0000-0000-0000C01F0000}"/>
    <cellStyle name="Normal 36 2 3 2 2" xfId="43909" xr:uid="{00000000-0005-0000-0000-0000C11F0000}"/>
    <cellStyle name="Normal 36 2 3 3" xfId="43910" xr:uid="{00000000-0005-0000-0000-0000C21F0000}"/>
    <cellStyle name="Normal 36 2 4" xfId="43911" xr:uid="{00000000-0005-0000-0000-0000C31F0000}"/>
    <cellStyle name="Normal 36 2 4 2" xfId="43912" xr:uid="{00000000-0005-0000-0000-0000C41F0000}"/>
    <cellStyle name="Normal 36 2 5" xfId="43913" xr:uid="{00000000-0005-0000-0000-0000C51F0000}"/>
    <cellStyle name="Normal 36 2 6" xfId="43902" xr:uid="{00000000-0005-0000-0000-0000C61F0000}"/>
    <cellStyle name="Normal 36 3" xfId="43914" xr:uid="{00000000-0005-0000-0000-0000C71F0000}"/>
    <cellStyle name="Normal 36 3 2" xfId="43915" xr:uid="{00000000-0005-0000-0000-0000C81F0000}"/>
    <cellStyle name="Normal 36 3 2 2" xfId="43916" xr:uid="{00000000-0005-0000-0000-0000C91F0000}"/>
    <cellStyle name="Normal 36 3 3" xfId="43917" xr:uid="{00000000-0005-0000-0000-0000CA1F0000}"/>
    <cellStyle name="Normal 36 4" xfId="43918" xr:uid="{00000000-0005-0000-0000-0000CB1F0000}"/>
    <cellStyle name="Normal 36 4 2" xfId="43919" xr:uid="{00000000-0005-0000-0000-0000CC1F0000}"/>
    <cellStyle name="Normal 36 4 2 2" xfId="43920" xr:uid="{00000000-0005-0000-0000-0000CD1F0000}"/>
    <cellStyle name="Normal 36 4 3" xfId="43921" xr:uid="{00000000-0005-0000-0000-0000CE1F0000}"/>
    <cellStyle name="Normal 36 5" xfId="43922" xr:uid="{00000000-0005-0000-0000-0000CF1F0000}"/>
    <cellStyle name="Normal 36 5 2" xfId="43923" xr:uid="{00000000-0005-0000-0000-0000D01F0000}"/>
    <cellStyle name="Normal 36 6" xfId="43924" xr:uid="{00000000-0005-0000-0000-0000D11F0000}"/>
    <cellStyle name="Normal 36 7" xfId="43901" xr:uid="{00000000-0005-0000-0000-0000D21F0000}"/>
    <cellStyle name="Normal 37" xfId="3152" xr:uid="{00000000-0005-0000-0000-0000D31F0000}"/>
    <cellStyle name="Normal 37 2" xfId="3153" xr:uid="{00000000-0005-0000-0000-0000D41F0000}"/>
    <cellStyle name="Normal 37 2 2" xfId="43927" xr:uid="{00000000-0005-0000-0000-0000D51F0000}"/>
    <cellStyle name="Normal 37 2 2 2" xfId="43928" xr:uid="{00000000-0005-0000-0000-0000D61F0000}"/>
    <cellStyle name="Normal 37 2 2 2 2" xfId="43929" xr:uid="{00000000-0005-0000-0000-0000D71F0000}"/>
    <cellStyle name="Normal 37 2 2 3" xfId="43930" xr:uid="{00000000-0005-0000-0000-0000D81F0000}"/>
    <cellStyle name="Normal 37 2 3" xfId="43931" xr:uid="{00000000-0005-0000-0000-0000D91F0000}"/>
    <cellStyle name="Normal 37 2 3 2" xfId="43932" xr:uid="{00000000-0005-0000-0000-0000DA1F0000}"/>
    <cellStyle name="Normal 37 2 3 2 2" xfId="43933" xr:uid="{00000000-0005-0000-0000-0000DB1F0000}"/>
    <cellStyle name="Normal 37 2 3 3" xfId="43934" xr:uid="{00000000-0005-0000-0000-0000DC1F0000}"/>
    <cellStyle name="Normal 37 2 4" xfId="43935" xr:uid="{00000000-0005-0000-0000-0000DD1F0000}"/>
    <cellStyle name="Normal 37 2 4 2" xfId="43936" xr:uid="{00000000-0005-0000-0000-0000DE1F0000}"/>
    <cellStyle name="Normal 37 2 5" xfId="43937" xr:uid="{00000000-0005-0000-0000-0000DF1F0000}"/>
    <cellStyle name="Normal 37 2 6" xfId="43926" xr:uid="{00000000-0005-0000-0000-0000E01F0000}"/>
    <cellStyle name="Normal 37 3" xfId="43938" xr:uid="{00000000-0005-0000-0000-0000E11F0000}"/>
    <cellStyle name="Normal 37 3 2" xfId="43939" xr:uid="{00000000-0005-0000-0000-0000E21F0000}"/>
    <cellStyle name="Normal 37 3 2 2" xfId="43940" xr:uid="{00000000-0005-0000-0000-0000E31F0000}"/>
    <cellStyle name="Normal 37 3 3" xfId="43941" xr:uid="{00000000-0005-0000-0000-0000E41F0000}"/>
    <cellStyle name="Normal 37 4" xfId="43942" xr:uid="{00000000-0005-0000-0000-0000E51F0000}"/>
    <cellStyle name="Normal 37 4 2" xfId="43943" xr:uid="{00000000-0005-0000-0000-0000E61F0000}"/>
    <cellStyle name="Normal 37 4 2 2" xfId="43944" xr:uid="{00000000-0005-0000-0000-0000E71F0000}"/>
    <cellStyle name="Normal 37 4 3" xfId="43945" xr:uid="{00000000-0005-0000-0000-0000E81F0000}"/>
    <cellStyle name="Normal 37 5" xfId="43946" xr:uid="{00000000-0005-0000-0000-0000E91F0000}"/>
    <cellStyle name="Normal 37 5 2" xfId="43947" xr:uid="{00000000-0005-0000-0000-0000EA1F0000}"/>
    <cellStyle name="Normal 37 6" xfId="43948" xr:uid="{00000000-0005-0000-0000-0000EB1F0000}"/>
    <cellStyle name="Normal 37 7" xfId="43925" xr:uid="{00000000-0005-0000-0000-0000EC1F0000}"/>
    <cellStyle name="Normal 38" xfId="3154" xr:uid="{00000000-0005-0000-0000-0000ED1F0000}"/>
    <cellStyle name="Normal 38 2" xfId="43949" xr:uid="{00000000-0005-0000-0000-0000EE1F0000}"/>
    <cellStyle name="Normal 39" xfId="9598" xr:uid="{00000000-0005-0000-0000-0000EF1F0000}"/>
    <cellStyle name="Normal 39 2" xfId="43950" xr:uid="{00000000-0005-0000-0000-0000F01F0000}"/>
    <cellStyle name="Normal 4" xfId="3155" xr:uid="{00000000-0005-0000-0000-0000F11F0000}"/>
    <cellStyle name="Normal 4 10" xfId="3156" xr:uid="{00000000-0005-0000-0000-0000F21F0000}"/>
    <cellStyle name="Normal 4 10 2" xfId="43953" xr:uid="{00000000-0005-0000-0000-0000F31F0000}"/>
    <cellStyle name="Normal 4 10 3" xfId="43954" xr:uid="{00000000-0005-0000-0000-0000F41F0000}"/>
    <cellStyle name="Normal 4 10 4" xfId="55382" xr:uid="{00000000-0005-0000-0000-0000F51F0000}"/>
    <cellStyle name="Normal 4 10 5" xfId="43952" xr:uid="{00000000-0005-0000-0000-0000F61F0000}"/>
    <cellStyle name="Normal 4 11" xfId="3157" xr:uid="{00000000-0005-0000-0000-0000F71F0000}"/>
    <cellStyle name="Normal 4 11 2" xfId="43956" xr:uid="{00000000-0005-0000-0000-0000F81F0000}"/>
    <cellStyle name="Normal 4 11 3" xfId="43957" xr:uid="{00000000-0005-0000-0000-0000F91F0000}"/>
    <cellStyle name="Normal 4 11 4" xfId="55383" xr:uid="{00000000-0005-0000-0000-0000FA1F0000}"/>
    <cellStyle name="Normal 4 11 5" xfId="43955" xr:uid="{00000000-0005-0000-0000-0000FB1F0000}"/>
    <cellStyle name="Normal 4 12" xfId="3158" xr:uid="{00000000-0005-0000-0000-0000FC1F0000}"/>
    <cellStyle name="Normal 4 12 2" xfId="55384" xr:uid="{00000000-0005-0000-0000-0000FD1F0000}"/>
    <cellStyle name="Normal 4 12 3" xfId="43958" xr:uid="{00000000-0005-0000-0000-0000FE1F0000}"/>
    <cellStyle name="Normal 4 13" xfId="8570" xr:uid="{00000000-0005-0000-0000-0000FF1F0000}"/>
    <cellStyle name="Normal 4 13 2" xfId="3159" xr:uid="{00000000-0005-0000-0000-000000200000}"/>
    <cellStyle name="Normal 4 13 2 2" xfId="3160" xr:uid="{00000000-0005-0000-0000-000001200000}"/>
    <cellStyle name="Normal 4 13 2 2 2" xfId="43961" xr:uid="{00000000-0005-0000-0000-000002200000}"/>
    <cellStyle name="Normal 4 13 2 3" xfId="3161" xr:uid="{00000000-0005-0000-0000-000003200000}"/>
    <cellStyle name="Normal 4 13 2 3 2" xfId="8569" xr:uid="{00000000-0005-0000-0000-000004200000}"/>
    <cellStyle name="Normal 4 13 2 3 3" xfId="8568" xr:uid="{00000000-0005-0000-0000-000005200000}"/>
    <cellStyle name="Normal 4 13 2 3 4" xfId="43962" xr:uid="{00000000-0005-0000-0000-000006200000}"/>
    <cellStyle name="Normal 4 13 2 4" xfId="3162" xr:uid="{00000000-0005-0000-0000-000007200000}"/>
    <cellStyle name="Normal 4 13 2 4 2" xfId="43963" xr:uid="{00000000-0005-0000-0000-000008200000}"/>
    <cellStyle name="Normal 4 13 2 5" xfId="43960" xr:uid="{00000000-0005-0000-0000-000009200000}"/>
    <cellStyle name="Normal 4 13 3" xfId="43964" xr:uid="{00000000-0005-0000-0000-00000A200000}"/>
    <cellStyle name="Normal 4 13 4" xfId="43959" xr:uid="{00000000-0005-0000-0000-00000B200000}"/>
    <cellStyle name="Normal 4 14" xfId="55381" xr:uid="{00000000-0005-0000-0000-00000C200000}"/>
    <cellStyle name="Normal 4 15" xfId="43951" xr:uid="{00000000-0005-0000-0000-00000D200000}"/>
    <cellStyle name="Normal 4 2" xfId="3163" xr:uid="{00000000-0005-0000-0000-00000E200000}"/>
    <cellStyle name="Normal 4 2 10" xfId="8567" xr:uid="{00000000-0005-0000-0000-00000F200000}"/>
    <cellStyle name="Normal 4 2 10 2" xfId="43967" xr:uid="{00000000-0005-0000-0000-000010200000}"/>
    <cellStyle name="Normal 4 2 10 2 2" xfId="43968" xr:uid="{00000000-0005-0000-0000-000011200000}"/>
    <cellStyle name="Normal 4 2 10 2 2 2" xfId="43969" xr:uid="{00000000-0005-0000-0000-000012200000}"/>
    <cellStyle name="Normal 4 2 10 2 2 2 2" xfId="43970" xr:uid="{00000000-0005-0000-0000-000013200000}"/>
    <cellStyle name="Normal 4 2 10 2 2 3" xfId="43971" xr:uid="{00000000-0005-0000-0000-000014200000}"/>
    <cellStyle name="Normal 4 2 10 2 3" xfId="43972" xr:uid="{00000000-0005-0000-0000-000015200000}"/>
    <cellStyle name="Normal 4 2 10 2 3 2" xfId="43973" xr:uid="{00000000-0005-0000-0000-000016200000}"/>
    <cellStyle name="Normal 4 2 10 2 3 2 2" xfId="43974" xr:uid="{00000000-0005-0000-0000-000017200000}"/>
    <cellStyle name="Normal 4 2 10 2 3 3" xfId="43975" xr:uid="{00000000-0005-0000-0000-000018200000}"/>
    <cellStyle name="Normal 4 2 10 2 4" xfId="43976" xr:uid="{00000000-0005-0000-0000-000019200000}"/>
    <cellStyle name="Normal 4 2 10 2 4 2" xfId="43977" xr:uid="{00000000-0005-0000-0000-00001A200000}"/>
    <cellStyle name="Normal 4 2 10 2 5" xfId="43978" xr:uid="{00000000-0005-0000-0000-00001B200000}"/>
    <cellStyle name="Normal 4 2 10 3" xfId="43979" xr:uid="{00000000-0005-0000-0000-00001C200000}"/>
    <cellStyle name="Normal 4 2 10 3 2" xfId="43980" xr:uid="{00000000-0005-0000-0000-00001D200000}"/>
    <cellStyle name="Normal 4 2 10 3 2 2" xfId="43981" xr:uid="{00000000-0005-0000-0000-00001E200000}"/>
    <cellStyle name="Normal 4 2 10 3 3" xfId="43982" xr:uid="{00000000-0005-0000-0000-00001F200000}"/>
    <cellStyle name="Normal 4 2 10 4" xfId="43983" xr:uid="{00000000-0005-0000-0000-000020200000}"/>
    <cellStyle name="Normal 4 2 10 4 2" xfId="43984" xr:uid="{00000000-0005-0000-0000-000021200000}"/>
    <cellStyle name="Normal 4 2 10 4 2 2" xfId="43985" xr:uid="{00000000-0005-0000-0000-000022200000}"/>
    <cellStyle name="Normal 4 2 10 4 3" xfId="43986" xr:uid="{00000000-0005-0000-0000-000023200000}"/>
    <cellStyle name="Normal 4 2 10 5" xfId="43987" xr:uid="{00000000-0005-0000-0000-000024200000}"/>
    <cellStyle name="Normal 4 2 10 5 2" xfId="43988" xr:uid="{00000000-0005-0000-0000-000025200000}"/>
    <cellStyle name="Normal 4 2 10 6" xfId="43989" xr:uid="{00000000-0005-0000-0000-000026200000}"/>
    <cellStyle name="Normal 4 2 10 7" xfId="43966" xr:uid="{00000000-0005-0000-0000-000027200000}"/>
    <cellStyle name="Normal 4 2 11" xfId="43990" xr:uid="{00000000-0005-0000-0000-000028200000}"/>
    <cellStyle name="Normal 4 2 12" xfId="43991" xr:uid="{00000000-0005-0000-0000-000029200000}"/>
    <cellStyle name="Normal 4 2 13" xfId="55385" xr:uid="{00000000-0005-0000-0000-00002A200000}"/>
    <cellStyle name="Normal 4 2 14" xfId="43965" xr:uid="{00000000-0005-0000-0000-00002B200000}"/>
    <cellStyle name="Normal 4 2 2" xfId="3164" xr:uid="{00000000-0005-0000-0000-00002C200000}"/>
    <cellStyle name="Normal 4 2 2 10" xfId="3165" xr:uid="{00000000-0005-0000-0000-00002D200000}"/>
    <cellStyle name="Normal 4 2 2 10 2" xfId="43994" xr:uid="{00000000-0005-0000-0000-00002E200000}"/>
    <cellStyle name="Normal 4 2 2 10 2 2" xfId="43995" xr:uid="{00000000-0005-0000-0000-00002F200000}"/>
    <cellStyle name="Normal 4 2 2 10 2 2 2" xfId="43996" xr:uid="{00000000-0005-0000-0000-000030200000}"/>
    <cellStyle name="Normal 4 2 2 10 2 2 2 2" xfId="43997" xr:uid="{00000000-0005-0000-0000-000031200000}"/>
    <cellStyle name="Normal 4 2 2 10 2 2 3" xfId="43998" xr:uid="{00000000-0005-0000-0000-000032200000}"/>
    <cellStyle name="Normal 4 2 2 10 2 3" xfId="43999" xr:uid="{00000000-0005-0000-0000-000033200000}"/>
    <cellStyle name="Normal 4 2 2 10 2 3 2" xfId="44000" xr:uid="{00000000-0005-0000-0000-000034200000}"/>
    <cellStyle name="Normal 4 2 2 10 2 3 2 2" xfId="44001" xr:uid="{00000000-0005-0000-0000-000035200000}"/>
    <cellStyle name="Normal 4 2 2 10 2 3 3" xfId="44002" xr:uid="{00000000-0005-0000-0000-000036200000}"/>
    <cellStyle name="Normal 4 2 2 10 2 4" xfId="44003" xr:uid="{00000000-0005-0000-0000-000037200000}"/>
    <cellStyle name="Normal 4 2 2 10 2 4 2" xfId="44004" xr:uid="{00000000-0005-0000-0000-000038200000}"/>
    <cellStyle name="Normal 4 2 2 10 2 5" xfId="44005" xr:uid="{00000000-0005-0000-0000-000039200000}"/>
    <cellStyle name="Normal 4 2 2 10 3" xfId="44006" xr:uid="{00000000-0005-0000-0000-00003A200000}"/>
    <cellStyle name="Normal 4 2 2 10 3 2" xfId="44007" xr:uid="{00000000-0005-0000-0000-00003B200000}"/>
    <cellStyle name="Normal 4 2 2 10 3 2 2" xfId="44008" xr:uid="{00000000-0005-0000-0000-00003C200000}"/>
    <cellStyle name="Normal 4 2 2 10 3 2 2 2" xfId="44009" xr:uid="{00000000-0005-0000-0000-00003D200000}"/>
    <cellStyle name="Normal 4 2 2 10 3 2 3" xfId="44010" xr:uid="{00000000-0005-0000-0000-00003E200000}"/>
    <cellStyle name="Normal 4 2 2 10 3 3" xfId="44011" xr:uid="{00000000-0005-0000-0000-00003F200000}"/>
    <cellStyle name="Normal 4 2 2 10 3 3 2" xfId="44012" xr:uid="{00000000-0005-0000-0000-000040200000}"/>
    <cellStyle name="Normal 4 2 2 10 3 4" xfId="44013" xr:uid="{00000000-0005-0000-0000-000041200000}"/>
    <cellStyle name="Normal 4 2 2 10 4" xfId="44014" xr:uid="{00000000-0005-0000-0000-000042200000}"/>
    <cellStyle name="Normal 4 2 2 10 5" xfId="44015" xr:uid="{00000000-0005-0000-0000-000043200000}"/>
    <cellStyle name="Normal 4 2 2 10 5 2" xfId="44016" xr:uid="{00000000-0005-0000-0000-000044200000}"/>
    <cellStyle name="Normal 4 2 2 10 6" xfId="44017" xr:uid="{00000000-0005-0000-0000-000045200000}"/>
    <cellStyle name="Normal 4 2 2 10 7" xfId="55387" xr:uid="{00000000-0005-0000-0000-000046200000}"/>
    <cellStyle name="Normal 4 2 2 10 8" xfId="43993" xr:uid="{00000000-0005-0000-0000-000047200000}"/>
    <cellStyle name="Normal 4 2 2 11" xfId="3166" xr:uid="{00000000-0005-0000-0000-000048200000}"/>
    <cellStyle name="Normal 4 2 2 11 2" xfId="44019" xr:uid="{00000000-0005-0000-0000-000049200000}"/>
    <cellStyle name="Normal 4 2 2 11 2 2" xfId="44020" xr:uid="{00000000-0005-0000-0000-00004A200000}"/>
    <cellStyle name="Normal 4 2 2 11 2 2 2" xfId="44021" xr:uid="{00000000-0005-0000-0000-00004B200000}"/>
    <cellStyle name="Normal 4 2 2 11 2 2 2 2" xfId="44022" xr:uid="{00000000-0005-0000-0000-00004C200000}"/>
    <cellStyle name="Normal 4 2 2 11 2 2 3" xfId="44023" xr:uid="{00000000-0005-0000-0000-00004D200000}"/>
    <cellStyle name="Normal 4 2 2 11 2 3" xfId="44024" xr:uid="{00000000-0005-0000-0000-00004E200000}"/>
    <cellStyle name="Normal 4 2 2 11 2 3 2" xfId="44025" xr:uid="{00000000-0005-0000-0000-00004F200000}"/>
    <cellStyle name="Normal 4 2 2 11 2 3 2 2" xfId="44026" xr:uid="{00000000-0005-0000-0000-000050200000}"/>
    <cellStyle name="Normal 4 2 2 11 2 3 3" xfId="44027" xr:uid="{00000000-0005-0000-0000-000051200000}"/>
    <cellStyle name="Normal 4 2 2 11 2 4" xfId="44028" xr:uid="{00000000-0005-0000-0000-000052200000}"/>
    <cellStyle name="Normal 4 2 2 11 2 4 2" xfId="44029" xr:uid="{00000000-0005-0000-0000-000053200000}"/>
    <cellStyle name="Normal 4 2 2 11 2 5" xfId="44030" xr:uid="{00000000-0005-0000-0000-000054200000}"/>
    <cellStyle name="Normal 4 2 2 11 3" xfId="44031" xr:uid="{00000000-0005-0000-0000-000055200000}"/>
    <cellStyle name="Normal 4 2 2 11 3 2" xfId="44032" xr:uid="{00000000-0005-0000-0000-000056200000}"/>
    <cellStyle name="Normal 4 2 2 11 3 2 2" xfId="44033" xr:uid="{00000000-0005-0000-0000-000057200000}"/>
    <cellStyle name="Normal 4 2 2 11 3 2 2 2" xfId="44034" xr:uid="{00000000-0005-0000-0000-000058200000}"/>
    <cellStyle name="Normal 4 2 2 11 3 2 3" xfId="44035" xr:uid="{00000000-0005-0000-0000-000059200000}"/>
    <cellStyle name="Normal 4 2 2 11 3 3" xfId="44036" xr:uid="{00000000-0005-0000-0000-00005A200000}"/>
    <cellStyle name="Normal 4 2 2 11 3 3 2" xfId="44037" xr:uid="{00000000-0005-0000-0000-00005B200000}"/>
    <cellStyle name="Normal 4 2 2 11 3 4" xfId="44038" xr:uid="{00000000-0005-0000-0000-00005C200000}"/>
    <cellStyle name="Normal 4 2 2 11 4" xfId="44039" xr:uid="{00000000-0005-0000-0000-00005D200000}"/>
    <cellStyle name="Normal 4 2 2 11 5" xfId="44040" xr:uid="{00000000-0005-0000-0000-00005E200000}"/>
    <cellStyle name="Normal 4 2 2 11 5 2" xfId="44041" xr:uid="{00000000-0005-0000-0000-00005F200000}"/>
    <cellStyle name="Normal 4 2 2 11 6" xfId="44042" xr:uid="{00000000-0005-0000-0000-000060200000}"/>
    <cellStyle name="Normal 4 2 2 11 7" xfId="55388" xr:uid="{00000000-0005-0000-0000-000061200000}"/>
    <cellStyle name="Normal 4 2 2 11 8" xfId="44018" xr:uid="{00000000-0005-0000-0000-000062200000}"/>
    <cellStyle name="Normal 4 2 2 12" xfId="3167" xr:uid="{00000000-0005-0000-0000-000063200000}"/>
    <cellStyle name="Normal 4 2 2 12 2" xfId="44044" xr:uid="{00000000-0005-0000-0000-000064200000}"/>
    <cellStyle name="Normal 4 2 2 12 2 2" xfId="44045" xr:uid="{00000000-0005-0000-0000-000065200000}"/>
    <cellStyle name="Normal 4 2 2 12 2 2 2" xfId="44046" xr:uid="{00000000-0005-0000-0000-000066200000}"/>
    <cellStyle name="Normal 4 2 2 12 2 2 2 2" xfId="44047" xr:uid="{00000000-0005-0000-0000-000067200000}"/>
    <cellStyle name="Normal 4 2 2 12 2 2 3" xfId="44048" xr:uid="{00000000-0005-0000-0000-000068200000}"/>
    <cellStyle name="Normal 4 2 2 12 2 3" xfId="44049" xr:uid="{00000000-0005-0000-0000-000069200000}"/>
    <cellStyle name="Normal 4 2 2 12 2 3 2" xfId="44050" xr:uid="{00000000-0005-0000-0000-00006A200000}"/>
    <cellStyle name="Normal 4 2 2 12 2 3 2 2" xfId="44051" xr:uid="{00000000-0005-0000-0000-00006B200000}"/>
    <cellStyle name="Normal 4 2 2 12 2 3 3" xfId="44052" xr:uid="{00000000-0005-0000-0000-00006C200000}"/>
    <cellStyle name="Normal 4 2 2 12 2 4" xfId="44053" xr:uid="{00000000-0005-0000-0000-00006D200000}"/>
    <cellStyle name="Normal 4 2 2 12 2 4 2" xfId="44054" xr:uid="{00000000-0005-0000-0000-00006E200000}"/>
    <cellStyle name="Normal 4 2 2 12 2 5" xfId="44055" xr:uid="{00000000-0005-0000-0000-00006F200000}"/>
    <cellStyle name="Normal 4 2 2 12 3" xfId="44056" xr:uid="{00000000-0005-0000-0000-000070200000}"/>
    <cellStyle name="Normal 4 2 2 12 3 2" xfId="44057" xr:uid="{00000000-0005-0000-0000-000071200000}"/>
    <cellStyle name="Normal 4 2 2 12 3 2 2" xfId="44058" xr:uid="{00000000-0005-0000-0000-000072200000}"/>
    <cellStyle name="Normal 4 2 2 12 3 2 2 2" xfId="44059" xr:uid="{00000000-0005-0000-0000-000073200000}"/>
    <cellStyle name="Normal 4 2 2 12 3 2 3" xfId="44060" xr:uid="{00000000-0005-0000-0000-000074200000}"/>
    <cellStyle name="Normal 4 2 2 12 3 3" xfId="44061" xr:uid="{00000000-0005-0000-0000-000075200000}"/>
    <cellStyle name="Normal 4 2 2 12 3 3 2" xfId="44062" xr:uid="{00000000-0005-0000-0000-000076200000}"/>
    <cellStyle name="Normal 4 2 2 12 3 4" xfId="44063" xr:uid="{00000000-0005-0000-0000-000077200000}"/>
    <cellStyle name="Normal 4 2 2 12 4" xfId="44064" xr:uid="{00000000-0005-0000-0000-000078200000}"/>
    <cellStyle name="Normal 4 2 2 12 5" xfId="44065" xr:uid="{00000000-0005-0000-0000-000079200000}"/>
    <cellStyle name="Normal 4 2 2 12 5 2" xfId="44066" xr:uid="{00000000-0005-0000-0000-00007A200000}"/>
    <cellStyle name="Normal 4 2 2 12 6" xfId="44067" xr:uid="{00000000-0005-0000-0000-00007B200000}"/>
    <cellStyle name="Normal 4 2 2 12 7" xfId="55389" xr:uid="{00000000-0005-0000-0000-00007C200000}"/>
    <cellStyle name="Normal 4 2 2 12 8" xfId="44043" xr:uid="{00000000-0005-0000-0000-00007D200000}"/>
    <cellStyle name="Normal 4 2 2 13" xfId="3168" xr:uid="{00000000-0005-0000-0000-00007E200000}"/>
    <cellStyle name="Normal 4 2 2 13 2" xfId="44069" xr:uid="{00000000-0005-0000-0000-00007F200000}"/>
    <cellStyle name="Normal 4 2 2 13 2 2" xfId="44070" xr:uid="{00000000-0005-0000-0000-000080200000}"/>
    <cellStyle name="Normal 4 2 2 13 2 2 2" xfId="44071" xr:uid="{00000000-0005-0000-0000-000081200000}"/>
    <cellStyle name="Normal 4 2 2 13 2 2 2 2" xfId="44072" xr:uid="{00000000-0005-0000-0000-000082200000}"/>
    <cellStyle name="Normal 4 2 2 13 2 2 3" xfId="44073" xr:uid="{00000000-0005-0000-0000-000083200000}"/>
    <cellStyle name="Normal 4 2 2 13 2 3" xfId="44074" xr:uid="{00000000-0005-0000-0000-000084200000}"/>
    <cellStyle name="Normal 4 2 2 13 2 3 2" xfId="44075" xr:uid="{00000000-0005-0000-0000-000085200000}"/>
    <cellStyle name="Normal 4 2 2 13 2 3 2 2" xfId="44076" xr:uid="{00000000-0005-0000-0000-000086200000}"/>
    <cellStyle name="Normal 4 2 2 13 2 3 3" xfId="44077" xr:uid="{00000000-0005-0000-0000-000087200000}"/>
    <cellStyle name="Normal 4 2 2 13 2 4" xfId="44078" xr:uid="{00000000-0005-0000-0000-000088200000}"/>
    <cellStyle name="Normal 4 2 2 13 2 4 2" xfId="44079" xr:uid="{00000000-0005-0000-0000-000089200000}"/>
    <cellStyle name="Normal 4 2 2 13 2 5" xfId="44080" xr:uid="{00000000-0005-0000-0000-00008A200000}"/>
    <cellStyle name="Normal 4 2 2 13 3" xfId="44081" xr:uid="{00000000-0005-0000-0000-00008B200000}"/>
    <cellStyle name="Normal 4 2 2 13 3 2" xfId="44082" xr:uid="{00000000-0005-0000-0000-00008C200000}"/>
    <cellStyle name="Normal 4 2 2 13 3 2 2" xfId="44083" xr:uid="{00000000-0005-0000-0000-00008D200000}"/>
    <cellStyle name="Normal 4 2 2 13 3 2 2 2" xfId="44084" xr:uid="{00000000-0005-0000-0000-00008E200000}"/>
    <cellStyle name="Normal 4 2 2 13 3 2 3" xfId="44085" xr:uid="{00000000-0005-0000-0000-00008F200000}"/>
    <cellStyle name="Normal 4 2 2 13 3 3" xfId="44086" xr:uid="{00000000-0005-0000-0000-000090200000}"/>
    <cellStyle name="Normal 4 2 2 13 3 3 2" xfId="44087" xr:uid="{00000000-0005-0000-0000-000091200000}"/>
    <cellStyle name="Normal 4 2 2 13 3 4" xfId="44088" xr:uid="{00000000-0005-0000-0000-000092200000}"/>
    <cellStyle name="Normal 4 2 2 13 4" xfId="44089" xr:uid="{00000000-0005-0000-0000-000093200000}"/>
    <cellStyle name="Normal 4 2 2 13 5" xfId="44090" xr:uid="{00000000-0005-0000-0000-000094200000}"/>
    <cellStyle name="Normal 4 2 2 13 5 2" xfId="44091" xr:uid="{00000000-0005-0000-0000-000095200000}"/>
    <cellStyle name="Normal 4 2 2 13 6" xfId="44092" xr:uid="{00000000-0005-0000-0000-000096200000}"/>
    <cellStyle name="Normal 4 2 2 13 7" xfId="55390" xr:uid="{00000000-0005-0000-0000-000097200000}"/>
    <cellStyle name="Normal 4 2 2 13 8" xfId="44068" xr:uid="{00000000-0005-0000-0000-000098200000}"/>
    <cellStyle name="Normal 4 2 2 14" xfId="44093" xr:uid="{00000000-0005-0000-0000-000099200000}"/>
    <cellStyle name="Normal 4 2 2 14 2" xfId="44094" xr:uid="{00000000-0005-0000-0000-00009A200000}"/>
    <cellStyle name="Normal 4 2 2 14 2 2" xfId="44095" xr:uid="{00000000-0005-0000-0000-00009B200000}"/>
    <cellStyle name="Normal 4 2 2 14 2 2 2" xfId="44096" xr:uid="{00000000-0005-0000-0000-00009C200000}"/>
    <cellStyle name="Normal 4 2 2 14 2 3" xfId="44097" xr:uid="{00000000-0005-0000-0000-00009D200000}"/>
    <cellStyle name="Normal 4 2 2 14 3" xfId="44098" xr:uid="{00000000-0005-0000-0000-00009E200000}"/>
    <cellStyle name="Normal 4 2 2 14 3 2" xfId="44099" xr:uid="{00000000-0005-0000-0000-00009F200000}"/>
    <cellStyle name="Normal 4 2 2 14 3 2 2" xfId="44100" xr:uid="{00000000-0005-0000-0000-0000A0200000}"/>
    <cellStyle name="Normal 4 2 2 14 3 3" xfId="44101" xr:uid="{00000000-0005-0000-0000-0000A1200000}"/>
    <cellStyle name="Normal 4 2 2 14 4" xfId="44102" xr:uid="{00000000-0005-0000-0000-0000A2200000}"/>
    <cellStyle name="Normal 4 2 2 14 4 2" xfId="44103" xr:uid="{00000000-0005-0000-0000-0000A3200000}"/>
    <cellStyle name="Normal 4 2 2 14 5" xfId="44104" xr:uid="{00000000-0005-0000-0000-0000A4200000}"/>
    <cellStyle name="Normal 4 2 2 15" xfId="44105" xr:uid="{00000000-0005-0000-0000-0000A5200000}"/>
    <cellStyle name="Normal 4 2 2 15 2" xfId="44106" xr:uid="{00000000-0005-0000-0000-0000A6200000}"/>
    <cellStyle name="Normal 4 2 2 15 2 2" xfId="44107" xr:uid="{00000000-0005-0000-0000-0000A7200000}"/>
    <cellStyle name="Normal 4 2 2 15 2 2 2" xfId="44108" xr:uid="{00000000-0005-0000-0000-0000A8200000}"/>
    <cellStyle name="Normal 4 2 2 15 2 3" xfId="44109" xr:uid="{00000000-0005-0000-0000-0000A9200000}"/>
    <cellStyle name="Normal 4 2 2 15 3" xfId="44110" xr:uid="{00000000-0005-0000-0000-0000AA200000}"/>
    <cellStyle name="Normal 4 2 2 15 3 2" xfId="44111" xr:uid="{00000000-0005-0000-0000-0000AB200000}"/>
    <cellStyle name="Normal 4 2 2 15 4" xfId="44112" xr:uid="{00000000-0005-0000-0000-0000AC200000}"/>
    <cellStyle name="Normal 4 2 2 16" xfId="44113" xr:uid="{00000000-0005-0000-0000-0000AD200000}"/>
    <cellStyle name="Normal 4 2 2 16 2" xfId="44114" xr:uid="{00000000-0005-0000-0000-0000AE200000}"/>
    <cellStyle name="Normal 4 2 2 17" xfId="55386" xr:uid="{00000000-0005-0000-0000-0000AF200000}"/>
    <cellStyle name="Normal 4 2 2 18" xfId="43992" xr:uid="{00000000-0005-0000-0000-0000B0200000}"/>
    <cellStyle name="Normal 4 2 2 2" xfId="3169" xr:uid="{00000000-0005-0000-0000-0000B1200000}"/>
    <cellStyle name="Normal 4 2 2 2 10" xfId="3170" xr:uid="{00000000-0005-0000-0000-0000B2200000}"/>
    <cellStyle name="Normal 4 2 2 2 10 2" xfId="55392" xr:uid="{00000000-0005-0000-0000-0000B3200000}"/>
    <cellStyle name="Normal 4 2 2 2 10 3" xfId="44116" xr:uid="{00000000-0005-0000-0000-0000B4200000}"/>
    <cellStyle name="Normal 4 2 2 2 11" xfId="3171" xr:uid="{00000000-0005-0000-0000-0000B5200000}"/>
    <cellStyle name="Normal 4 2 2 2 11 2" xfId="55393" xr:uid="{00000000-0005-0000-0000-0000B6200000}"/>
    <cellStyle name="Normal 4 2 2 2 11 3" xfId="44117" xr:uid="{00000000-0005-0000-0000-0000B7200000}"/>
    <cellStyle name="Normal 4 2 2 2 12" xfId="3172" xr:uid="{00000000-0005-0000-0000-0000B8200000}"/>
    <cellStyle name="Normal 4 2 2 2 12 2" xfId="55394" xr:uid="{00000000-0005-0000-0000-0000B9200000}"/>
    <cellStyle name="Normal 4 2 2 2 12 3" xfId="44118" xr:uid="{00000000-0005-0000-0000-0000BA200000}"/>
    <cellStyle name="Normal 4 2 2 2 13" xfId="3173" xr:uid="{00000000-0005-0000-0000-0000BB200000}"/>
    <cellStyle name="Normal 4 2 2 2 13 2" xfId="55395" xr:uid="{00000000-0005-0000-0000-0000BC200000}"/>
    <cellStyle name="Normal 4 2 2 2 13 3" xfId="44119" xr:uid="{00000000-0005-0000-0000-0000BD200000}"/>
    <cellStyle name="Normal 4 2 2 2 14" xfId="44120" xr:uid="{00000000-0005-0000-0000-0000BE200000}"/>
    <cellStyle name="Normal 4 2 2 2 14 2" xfId="44121" xr:uid="{00000000-0005-0000-0000-0000BF200000}"/>
    <cellStyle name="Normal 4 2 2 2 14 2 2" xfId="44122" xr:uid="{00000000-0005-0000-0000-0000C0200000}"/>
    <cellStyle name="Normal 4 2 2 2 14 2 2 2" xfId="44123" xr:uid="{00000000-0005-0000-0000-0000C1200000}"/>
    <cellStyle name="Normal 4 2 2 2 14 2 2 2 2" xfId="44124" xr:uid="{00000000-0005-0000-0000-0000C2200000}"/>
    <cellStyle name="Normal 4 2 2 2 14 2 2 3" xfId="44125" xr:uid="{00000000-0005-0000-0000-0000C3200000}"/>
    <cellStyle name="Normal 4 2 2 2 14 2 3" xfId="44126" xr:uid="{00000000-0005-0000-0000-0000C4200000}"/>
    <cellStyle name="Normal 4 2 2 2 14 2 3 2" xfId="44127" xr:uid="{00000000-0005-0000-0000-0000C5200000}"/>
    <cellStyle name="Normal 4 2 2 2 14 2 3 2 2" xfId="44128" xr:uid="{00000000-0005-0000-0000-0000C6200000}"/>
    <cellStyle name="Normal 4 2 2 2 14 2 3 3" xfId="44129" xr:uid="{00000000-0005-0000-0000-0000C7200000}"/>
    <cellStyle name="Normal 4 2 2 2 14 2 4" xfId="44130" xr:uid="{00000000-0005-0000-0000-0000C8200000}"/>
    <cellStyle name="Normal 4 2 2 2 14 2 4 2" xfId="44131" xr:uid="{00000000-0005-0000-0000-0000C9200000}"/>
    <cellStyle name="Normal 4 2 2 2 14 2 5" xfId="44132" xr:uid="{00000000-0005-0000-0000-0000CA200000}"/>
    <cellStyle name="Normal 4 2 2 2 14 3" xfId="44133" xr:uid="{00000000-0005-0000-0000-0000CB200000}"/>
    <cellStyle name="Normal 4 2 2 2 14 3 2" xfId="44134" xr:uid="{00000000-0005-0000-0000-0000CC200000}"/>
    <cellStyle name="Normal 4 2 2 2 14 3 2 2" xfId="44135" xr:uid="{00000000-0005-0000-0000-0000CD200000}"/>
    <cellStyle name="Normal 4 2 2 2 14 3 3" xfId="44136" xr:uid="{00000000-0005-0000-0000-0000CE200000}"/>
    <cellStyle name="Normal 4 2 2 2 14 4" xfId="44137" xr:uid="{00000000-0005-0000-0000-0000CF200000}"/>
    <cellStyle name="Normal 4 2 2 2 14 4 2" xfId="44138" xr:uid="{00000000-0005-0000-0000-0000D0200000}"/>
    <cellStyle name="Normal 4 2 2 2 14 4 2 2" xfId="44139" xr:uid="{00000000-0005-0000-0000-0000D1200000}"/>
    <cellStyle name="Normal 4 2 2 2 14 4 3" xfId="44140" xr:uid="{00000000-0005-0000-0000-0000D2200000}"/>
    <cellStyle name="Normal 4 2 2 2 14 5" xfId="44141" xr:uid="{00000000-0005-0000-0000-0000D3200000}"/>
    <cellStyle name="Normal 4 2 2 2 14 5 2" xfId="44142" xr:uid="{00000000-0005-0000-0000-0000D4200000}"/>
    <cellStyle name="Normal 4 2 2 2 14 6" xfId="44143" xr:uid="{00000000-0005-0000-0000-0000D5200000}"/>
    <cellStyle name="Normal 4 2 2 2 15" xfId="44144" xr:uid="{00000000-0005-0000-0000-0000D6200000}"/>
    <cellStyle name="Normal 4 2 2 2 16" xfId="44145" xr:uid="{00000000-0005-0000-0000-0000D7200000}"/>
    <cellStyle name="Normal 4 2 2 2 17" xfId="55391" xr:uid="{00000000-0005-0000-0000-0000D8200000}"/>
    <cellStyle name="Normal 4 2 2 2 18" xfId="44115" xr:uid="{00000000-0005-0000-0000-0000D9200000}"/>
    <cellStyle name="Normal 4 2 2 2 2" xfId="3174" xr:uid="{00000000-0005-0000-0000-0000DA200000}"/>
    <cellStyle name="Normal 4 2 2 2 2 2" xfId="55396" xr:uid="{00000000-0005-0000-0000-0000DB200000}"/>
    <cellStyle name="Normal 4 2 2 2 2 3" xfId="44146" xr:uid="{00000000-0005-0000-0000-0000DC200000}"/>
    <cellStyle name="Normal 4 2 2 2 3" xfId="3175" xr:uid="{00000000-0005-0000-0000-0000DD200000}"/>
    <cellStyle name="Normal 4 2 2 2 3 2" xfId="55397" xr:uid="{00000000-0005-0000-0000-0000DE200000}"/>
    <cellStyle name="Normal 4 2 2 2 3 3" xfId="44147" xr:uid="{00000000-0005-0000-0000-0000DF200000}"/>
    <cellStyle name="Normal 4 2 2 2 4" xfId="3176" xr:uid="{00000000-0005-0000-0000-0000E0200000}"/>
    <cellStyle name="Normal 4 2 2 2 4 2" xfId="55398" xr:uid="{00000000-0005-0000-0000-0000E1200000}"/>
    <cellStyle name="Normal 4 2 2 2 4 3" xfId="44148" xr:uid="{00000000-0005-0000-0000-0000E2200000}"/>
    <cellStyle name="Normal 4 2 2 2 5" xfId="3177" xr:uid="{00000000-0005-0000-0000-0000E3200000}"/>
    <cellStyle name="Normal 4 2 2 2 5 2" xfId="55399" xr:uid="{00000000-0005-0000-0000-0000E4200000}"/>
    <cellStyle name="Normal 4 2 2 2 5 3" xfId="44149" xr:uid="{00000000-0005-0000-0000-0000E5200000}"/>
    <cellStyle name="Normal 4 2 2 2 6" xfId="3178" xr:uid="{00000000-0005-0000-0000-0000E6200000}"/>
    <cellStyle name="Normal 4 2 2 2 6 2" xfId="55400" xr:uid="{00000000-0005-0000-0000-0000E7200000}"/>
    <cellStyle name="Normal 4 2 2 2 6 3" xfId="44150" xr:uid="{00000000-0005-0000-0000-0000E8200000}"/>
    <cellStyle name="Normal 4 2 2 2 7" xfId="3179" xr:uid="{00000000-0005-0000-0000-0000E9200000}"/>
    <cellStyle name="Normal 4 2 2 2 7 2" xfId="55401" xr:uid="{00000000-0005-0000-0000-0000EA200000}"/>
    <cellStyle name="Normal 4 2 2 2 7 3" xfId="44151" xr:uid="{00000000-0005-0000-0000-0000EB200000}"/>
    <cellStyle name="Normal 4 2 2 2 8" xfId="3180" xr:uid="{00000000-0005-0000-0000-0000EC200000}"/>
    <cellStyle name="Normal 4 2 2 2 8 2" xfId="55402" xr:uid="{00000000-0005-0000-0000-0000ED200000}"/>
    <cellStyle name="Normal 4 2 2 2 8 3" xfId="44152" xr:uid="{00000000-0005-0000-0000-0000EE200000}"/>
    <cellStyle name="Normal 4 2 2 2 9" xfId="3181" xr:uid="{00000000-0005-0000-0000-0000EF200000}"/>
    <cellStyle name="Normal 4 2 2 2 9 2" xfId="55403" xr:uid="{00000000-0005-0000-0000-0000F0200000}"/>
    <cellStyle name="Normal 4 2 2 2 9 3" xfId="44153" xr:uid="{00000000-0005-0000-0000-0000F1200000}"/>
    <cellStyle name="Normal 4 2 2 3" xfId="3182" xr:uid="{00000000-0005-0000-0000-0000F2200000}"/>
    <cellStyle name="Normal 4 2 2 3 2" xfId="44155" xr:uid="{00000000-0005-0000-0000-0000F3200000}"/>
    <cellStyle name="Normal 4 2 2 3 2 2" xfId="44156" xr:uid="{00000000-0005-0000-0000-0000F4200000}"/>
    <cellStyle name="Normal 4 2 2 3 2 2 2" xfId="44157" xr:uid="{00000000-0005-0000-0000-0000F5200000}"/>
    <cellStyle name="Normal 4 2 2 3 2 2 2 2" xfId="44158" xr:uid="{00000000-0005-0000-0000-0000F6200000}"/>
    <cellStyle name="Normal 4 2 2 3 2 2 3" xfId="44159" xr:uid="{00000000-0005-0000-0000-0000F7200000}"/>
    <cellStyle name="Normal 4 2 2 3 2 3" xfId="44160" xr:uid="{00000000-0005-0000-0000-0000F8200000}"/>
    <cellStyle name="Normal 4 2 2 3 2 3 2" xfId="44161" xr:uid="{00000000-0005-0000-0000-0000F9200000}"/>
    <cellStyle name="Normal 4 2 2 3 2 3 2 2" xfId="44162" xr:uid="{00000000-0005-0000-0000-0000FA200000}"/>
    <cellStyle name="Normal 4 2 2 3 2 3 3" xfId="44163" xr:uid="{00000000-0005-0000-0000-0000FB200000}"/>
    <cellStyle name="Normal 4 2 2 3 2 4" xfId="44164" xr:uid="{00000000-0005-0000-0000-0000FC200000}"/>
    <cellStyle name="Normal 4 2 2 3 2 4 2" xfId="44165" xr:uid="{00000000-0005-0000-0000-0000FD200000}"/>
    <cellStyle name="Normal 4 2 2 3 2 5" xfId="44166" xr:uid="{00000000-0005-0000-0000-0000FE200000}"/>
    <cellStyle name="Normal 4 2 2 3 3" xfId="44167" xr:uid="{00000000-0005-0000-0000-0000FF200000}"/>
    <cellStyle name="Normal 4 2 2 3 3 2" xfId="44168" xr:uid="{00000000-0005-0000-0000-000000210000}"/>
    <cellStyle name="Normal 4 2 2 3 3 2 2" xfId="44169" xr:uid="{00000000-0005-0000-0000-000001210000}"/>
    <cellStyle name="Normal 4 2 2 3 3 2 2 2" xfId="44170" xr:uid="{00000000-0005-0000-0000-000002210000}"/>
    <cellStyle name="Normal 4 2 2 3 3 2 3" xfId="44171" xr:uid="{00000000-0005-0000-0000-000003210000}"/>
    <cellStyle name="Normal 4 2 2 3 3 3" xfId="44172" xr:uid="{00000000-0005-0000-0000-000004210000}"/>
    <cellStyle name="Normal 4 2 2 3 3 3 2" xfId="44173" xr:uid="{00000000-0005-0000-0000-000005210000}"/>
    <cellStyle name="Normal 4 2 2 3 3 4" xfId="44174" xr:uid="{00000000-0005-0000-0000-000006210000}"/>
    <cellStyle name="Normal 4 2 2 3 4" xfId="44175" xr:uid="{00000000-0005-0000-0000-000007210000}"/>
    <cellStyle name="Normal 4 2 2 3 5" xfId="44176" xr:uid="{00000000-0005-0000-0000-000008210000}"/>
    <cellStyle name="Normal 4 2 2 3 5 2" xfId="44177" xr:uid="{00000000-0005-0000-0000-000009210000}"/>
    <cellStyle name="Normal 4 2 2 3 6" xfId="44178" xr:uid="{00000000-0005-0000-0000-00000A210000}"/>
    <cellStyle name="Normal 4 2 2 3 7" xfId="55404" xr:uid="{00000000-0005-0000-0000-00000B210000}"/>
    <cellStyle name="Normal 4 2 2 3 8" xfId="44154" xr:uid="{00000000-0005-0000-0000-00000C210000}"/>
    <cellStyle name="Normal 4 2 2 4" xfId="3183" xr:uid="{00000000-0005-0000-0000-00000D210000}"/>
    <cellStyle name="Normal 4 2 2 4 2" xfId="44180" xr:uid="{00000000-0005-0000-0000-00000E210000}"/>
    <cellStyle name="Normal 4 2 2 4 2 2" xfId="44181" xr:uid="{00000000-0005-0000-0000-00000F210000}"/>
    <cellStyle name="Normal 4 2 2 4 2 2 2" xfId="44182" xr:uid="{00000000-0005-0000-0000-000010210000}"/>
    <cellStyle name="Normal 4 2 2 4 2 2 2 2" xfId="44183" xr:uid="{00000000-0005-0000-0000-000011210000}"/>
    <cellStyle name="Normal 4 2 2 4 2 2 3" xfId="44184" xr:uid="{00000000-0005-0000-0000-000012210000}"/>
    <cellStyle name="Normal 4 2 2 4 2 3" xfId="44185" xr:uid="{00000000-0005-0000-0000-000013210000}"/>
    <cellStyle name="Normal 4 2 2 4 2 3 2" xfId="44186" xr:uid="{00000000-0005-0000-0000-000014210000}"/>
    <cellStyle name="Normal 4 2 2 4 2 3 2 2" xfId="44187" xr:uid="{00000000-0005-0000-0000-000015210000}"/>
    <cellStyle name="Normal 4 2 2 4 2 3 3" xfId="44188" xr:uid="{00000000-0005-0000-0000-000016210000}"/>
    <cellStyle name="Normal 4 2 2 4 2 4" xfId="44189" xr:uid="{00000000-0005-0000-0000-000017210000}"/>
    <cellStyle name="Normal 4 2 2 4 2 4 2" xfId="44190" xr:uid="{00000000-0005-0000-0000-000018210000}"/>
    <cellStyle name="Normal 4 2 2 4 2 5" xfId="44191" xr:uid="{00000000-0005-0000-0000-000019210000}"/>
    <cellStyle name="Normal 4 2 2 4 3" xfId="44192" xr:uid="{00000000-0005-0000-0000-00001A210000}"/>
    <cellStyle name="Normal 4 2 2 4 3 2" xfId="44193" xr:uid="{00000000-0005-0000-0000-00001B210000}"/>
    <cellStyle name="Normal 4 2 2 4 3 2 2" xfId="44194" xr:uid="{00000000-0005-0000-0000-00001C210000}"/>
    <cellStyle name="Normal 4 2 2 4 3 2 2 2" xfId="44195" xr:uid="{00000000-0005-0000-0000-00001D210000}"/>
    <cellStyle name="Normal 4 2 2 4 3 2 3" xfId="44196" xr:uid="{00000000-0005-0000-0000-00001E210000}"/>
    <cellStyle name="Normal 4 2 2 4 3 3" xfId="44197" xr:uid="{00000000-0005-0000-0000-00001F210000}"/>
    <cellStyle name="Normal 4 2 2 4 3 3 2" xfId="44198" xr:uid="{00000000-0005-0000-0000-000020210000}"/>
    <cellStyle name="Normal 4 2 2 4 3 4" xfId="44199" xr:uid="{00000000-0005-0000-0000-000021210000}"/>
    <cellStyle name="Normal 4 2 2 4 4" xfId="44200" xr:uid="{00000000-0005-0000-0000-000022210000}"/>
    <cellStyle name="Normal 4 2 2 4 5" xfId="44201" xr:uid="{00000000-0005-0000-0000-000023210000}"/>
    <cellStyle name="Normal 4 2 2 4 5 2" xfId="44202" xr:uid="{00000000-0005-0000-0000-000024210000}"/>
    <cellStyle name="Normal 4 2 2 4 6" xfId="44203" xr:uid="{00000000-0005-0000-0000-000025210000}"/>
    <cellStyle name="Normal 4 2 2 4 7" xfId="55405" xr:uid="{00000000-0005-0000-0000-000026210000}"/>
    <cellStyle name="Normal 4 2 2 4 8" xfId="44179" xr:uid="{00000000-0005-0000-0000-000027210000}"/>
    <cellStyle name="Normal 4 2 2 5" xfId="3184" xr:uid="{00000000-0005-0000-0000-000028210000}"/>
    <cellStyle name="Normal 4 2 2 5 2" xfId="44205" xr:uid="{00000000-0005-0000-0000-000029210000}"/>
    <cellStyle name="Normal 4 2 2 5 2 2" xfId="44206" xr:uid="{00000000-0005-0000-0000-00002A210000}"/>
    <cellStyle name="Normal 4 2 2 5 2 2 2" xfId="44207" xr:uid="{00000000-0005-0000-0000-00002B210000}"/>
    <cellStyle name="Normal 4 2 2 5 2 2 2 2" xfId="44208" xr:uid="{00000000-0005-0000-0000-00002C210000}"/>
    <cellStyle name="Normal 4 2 2 5 2 2 3" xfId="44209" xr:uid="{00000000-0005-0000-0000-00002D210000}"/>
    <cellStyle name="Normal 4 2 2 5 2 3" xfId="44210" xr:uid="{00000000-0005-0000-0000-00002E210000}"/>
    <cellStyle name="Normal 4 2 2 5 2 3 2" xfId="44211" xr:uid="{00000000-0005-0000-0000-00002F210000}"/>
    <cellStyle name="Normal 4 2 2 5 2 3 2 2" xfId="44212" xr:uid="{00000000-0005-0000-0000-000030210000}"/>
    <cellStyle name="Normal 4 2 2 5 2 3 3" xfId="44213" xr:uid="{00000000-0005-0000-0000-000031210000}"/>
    <cellStyle name="Normal 4 2 2 5 2 4" xfId="44214" xr:uid="{00000000-0005-0000-0000-000032210000}"/>
    <cellStyle name="Normal 4 2 2 5 2 4 2" xfId="44215" xr:uid="{00000000-0005-0000-0000-000033210000}"/>
    <cellStyle name="Normal 4 2 2 5 2 5" xfId="44216" xr:uid="{00000000-0005-0000-0000-000034210000}"/>
    <cellStyle name="Normal 4 2 2 5 3" xfId="44217" xr:uid="{00000000-0005-0000-0000-000035210000}"/>
    <cellStyle name="Normal 4 2 2 5 3 2" xfId="44218" xr:uid="{00000000-0005-0000-0000-000036210000}"/>
    <cellStyle name="Normal 4 2 2 5 3 2 2" xfId="44219" xr:uid="{00000000-0005-0000-0000-000037210000}"/>
    <cellStyle name="Normal 4 2 2 5 3 2 2 2" xfId="44220" xr:uid="{00000000-0005-0000-0000-000038210000}"/>
    <cellStyle name="Normal 4 2 2 5 3 2 3" xfId="44221" xr:uid="{00000000-0005-0000-0000-000039210000}"/>
    <cellStyle name="Normal 4 2 2 5 3 3" xfId="44222" xr:uid="{00000000-0005-0000-0000-00003A210000}"/>
    <cellStyle name="Normal 4 2 2 5 3 3 2" xfId="44223" xr:uid="{00000000-0005-0000-0000-00003B210000}"/>
    <cellStyle name="Normal 4 2 2 5 3 4" xfId="44224" xr:uid="{00000000-0005-0000-0000-00003C210000}"/>
    <cellStyle name="Normal 4 2 2 5 4" xfId="44225" xr:uid="{00000000-0005-0000-0000-00003D210000}"/>
    <cellStyle name="Normal 4 2 2 5 5" xfId="44226" xr:uid="{00000000-0005-0000-0000-00003E210000}"/>
    <cellStyle name="Normal 4 2 2 5 5 2" xfId="44227" xr:uid="{00000000-0005-0000-0000-00003F210000}"/>
    <cellStyle name="Normal 4 2 2 5 6" xfId="44228" xr:uid="{00000000-0005-0000-0000-000040210000}"/>
    <cellStyle name="Normal 4 2 2 5 7" xfId="55406" xr:uid="{00000000-0005-0000-0000-000041210000}"/>
    <cellStyle name="Normal 4 2 2 5 8" xfId="44204" xr:uid="{00000000-0005-0000-0000-000042210000}"/>
    <cellStyle name="Normal 4 2 2 6" xfId="3185" xr:uid="{00000000-0005-0000-0000-000043210000}"/>
    <cellStyle name="Normal 4 2 2 6 2" xfId="44230" xr:uid="{00000000-0005-0000-0000-000044210000}"/>
    <cellStyle name="Normal 4 2 2 6 2 2" xfId="44231" xr:uid="{00000000-0005-0000-0000-000045210000}"/>
    <cellStyle name="Normal 4 2 2 6 2 2 2" xfId="44232" xr:uid="{00000000-0005-0000-0000-000046210000}"/>
    <cellStyle name="Normal 4 2 2 6 2 2 2 2" xfId="44233" xr:uid="{00000000-0005-0000-0000-000047210000}"/>
    <cellStyle name="Normal 4 2 2 6 2 2 3" xfId="44234" xr:uid="{00000000-0005-0000-0000-000048210000}"/>
    <cellStyle name="Normal 4 2 2 6 2 3" xfId="44235" xr:uid="{00000000-0005-0000-0000-000049210000}"/>
    <cellStyle name="Normal 4 2 2 6 2 3 2" xfId="44236" xr:uid="{00000000-0005-0000-0000-00004A210000}"/>
    <cellStyle name="Normal 4 2 2 6 2 3 2 2" xfId="44237" xr:uid="{00000000-0005-0000-0000-00004B210000}"/>
    <cellStyle name="Normal 4 2 2 6 2 3 3" xfId="44238" xr:uid="{00000000-0005-0000-0000-00004C210000}"/>
    <cellStyle name="Normal 4 2 2 6 2 4" xfId="44239" xr:uid="{00000000-0005-0000-0000-00004D210000}"/>
    <cellStyle name="Normal 4 2 2 6 2 4 2" xfId="44240" xr:uid="{00000000-0005-0000-0000-00004E210000}"/>
    <cellStyle name="Normal 4 2 2 6 2 5" xfId="44241" xr:uid="{00000000-0005-0000-0000-00004F210000}"/>
    <cellStyle name="Normal 4 2 2 6 3" xfId="44242" xr:uid="{00000000-0005-0000-0000-000050210000}"/>
    <cellStyle name="Normal 4 2 2 6 3 2" xfId="44243" xr:uid="{00000000-0005-0000-0000-000051210000}"/>
    <cellStyle name="Normal 4 2 2 6 3 2 2" xfId="44244" xr:uid="{00000000-0005-0000-0000-000052210000}"/>
    <cellStyle name="Normal 4 2 2 6 3 2 2 2" xfId="44245" xr:uid="{00000000-0005-0000-0000-000053210000}"/>
    <cellStyle name="Normal 4 2 2 6 3 2 3" xfId="44246" xr:uid="{00000000-0005-0000-0000-000054210000}"/>
    <cellStyle name="Normal 4 2 2 6 3 3" xfId="44247" xr:uid="{00000000-0005-0000-0000-000055210000}"/>
    <cellStyle name="Normal 4 2 2 6 3 3 2" xfId="44248" xr:uid="{00000000-0005-0000-0000-000056210000}"/>
    <cellStyle name="Normal 4 2 2 6 3 4" xfId="44249" xr:uid="{00000000-0005-0000-0000-000057210000}"/>
    <cellStyle name="Normal 4 2 2 6 4" xfId="44250" xr:uid="{00000000-0005-0000-0000-000058210000}"/>
    <cellStyle name="Normal 4 2 2 6 5" xfId="44251" xr:uid="{00000000-0005-0000-0000-000059210000}"/>
    <cellStyle name="Normal 4 2 2 6 5 2" xfId="44252" xr:uid="{00000000-0005-0000-0000-00005A210000}"/>
    <cellStyle name="Normal 4 2 2 6 6" xfId="44253" xr:uid="{00000000-0005-0000-0000-00005B210000}"/>
    <cellStyle name="Normal 4 2 2 6 7" xfId="55407" xr:uid="{00000000-0005-0000-0000-00005C210000}"/>
    <cellStyle name="Normal 4 2 2 6 8" xfId="44229" xr:uid="{00000000-0005-0000-0000-00005D210000}"/>
    <cellStyle name="Normal 4 2 2 7" xfId="3186" xr:uid="{00000000-0005-0000-0000-00005E210000}"/>
    <cellStyle name="Normal 4 2 2 7 2" xfId="44255" xr:uid="{00000000-0005-0000-0000-00005F210000}"/>
    <cellStyle name="Normal 4 2 2 7 2 2" xfId="44256" xr:uid="{00000000-0005-0000-0000-000060210000}"/>
    <cellStyle name="Normal 4 2 2 7 2 2 2" xfId="44257" xr:uid="{00000000-0005-0000-0000-000061210000}"/>
    <cellStyle name="Normal 4 2 2 7 2 2 2 2" xfId="44258" xr:uid="{00000000-0005-0000-0000-000062210000}"/>
    <cellStyle name="Normal 4 2 2 7 2 2 3" xfId="44259" xr:uid="{00000000-0005-0000-0000-000063210000}"/>
    <cellStyle name="Normal 4 2 2 7 2 3" xfId="44260" xr:uid="{00000000-0005-0000-0000-000064210000}"/>
    <cellStyle name="Normal 4 2 2 7 2 3 2" xfId="44261" xr:uid="{00000000-0005-0000-0000-000065210000}"/>
    <cellStyle name="Normal 4 2 2 7 2 3 2 2" xfId="44262" xr:uid="{00000000-0005-0000-0000-000066210000}"/>
    <cellStyle name="Normal 4 2 2 7 2 3 3" xfId="44263" xr:uid="{00000000-0005-0000-0000-000067210000}"/>
    <cellStyle name="Normal 4 2 2 7 2 4" xfId="44264" xr:uid="{00000000-0005-0000-0000-000068210000}"/>
    <cellStyle name="Normal 4 2 2 7 2 4 2" xfId="44265" xr:uid="{00000000-0005-0000-0000-000069210000}"/>
    <cellStyle name="Normal 4 2 2 7 2 5" xfId="44266" xr:uid="{00000000-0005-0000-0000-00006A210000}"/>
    <cellStyle name="Normal 4 2 2 7 3" xfId="44267" xr:uid="{00000000-0005-0000-0000-00006B210000}"/>
    <cellStyle name="Normal 4 2 2 7 3 2" xfId="44268" xr:uid="{00000000-0005-0000-0000-00006C210000}"/>
    <cellStyle name="Normal 4 2 2 7 3 2 2" xfId="44269" xr:uid="{00000000-0005-0000-0000-00006D210000}"/>
    <cellStyle name="Normal 4 2 2 7 3 2 2 2" xfId="44270" xr:uid="{00000000-0005-0000-0000-00006E210000}"/>
    <cellStyle name="Normal 4 2 2 7 3 2 3" xfId="44271" xr:uid="{00000000-0005-0000-0000-00006F210000}"/>
    <cellStyle name="Normal 4 2 2 7 3 3" xfId="44272" xr:uid="{00000000-0005-0000-0000-000070210000}"/>
    <cellStyle name="Normal 4 2 2 7 3 3 2" xfId="44273" xr:uid="{00000000-0005-0000-0000-000071210000}"/>
    <cellStyle name="Normal 4 2 2 7 3 4" xfId="44274" xr:uid="{00000000-0005-0000-0000-000072210000}"/>
    <cellStyle name="Normal 4 2 2 7 4" xfId="44275" xr:uid="{00000000-0005-0000-0000-000073210000}"/>
    <cellStyle name="Normal 4 2 2 7 5" xfId="44276" xr:uid="{00000000-0005-0000-0000-000074210000}"/>
    <cellStyle name="Normal 4 2 2 7 5 2" xfId="44277" xr:uid="{00000000-0005-0000-0000-000075210000}"/>
    <cellStyle name="Normal 4 2 2 7 6" xfId="44278" xr:uid="{00000000-0005-0000-0000-000076210000}"/>
    <cellStyle name="Normal 4 2 2 7 7" xfId="55408" xr:uid="{00000000-0005-0000-0000-000077210000}"/>
    <cellStyle name="Normal 4 2 2 7 8" xfId="44254" xr:uid="{00000000-0005-0000-0000-000078210000}"/>
    <cellStyle name="Normal 4 2 2 8" xfId="3187" xr:uid="{00000000-0005-0000-0000-000079210000}"/>
    <cellStyle name="Normal 4 2 2 8 2" xfId="44280" xr:uid="{00000000-0005-0000-0000-00007A210000}"/>
    <cellStyle name="Normal 4 2 2 8 2 2" xfId="44281" xr:uid="{00000000-0005-0000-0000-00007B210000}"/>
    <cellStyle name="Normal 4 2 2 8 2 2 2" xfId="44282" xr:uid="{00000000-0005-0000-0000-00007C210000}"/>
    <cellStyle name="Normal 4 2 2 8 2 2 2 2" xfId="44283" xr:uid="{00000000-0005-0000-0000-00007D210000}"/>
    <cellStyle name="Normal 4 2 2 8 2 2 3" xfId="44284" xr:uid="{00000000-0005-0000-0000-00007E210000}"/>
    <cellStyle name="Normal 4 2 2 8 2 3" xfId="44285" xr:uid="{00000000-0005-0000-0000-00007F210000}"/>
    <cellStyle name="Normal 4 2 2 8 2 3 2" xfId="44286" xr:uid="{00000000-0005-0000-0000-000080210000}"/>
    <cellStyle name="Normal 4 2 2 8 2 3 2 2" xfId="44287" xr:uid="{00000000-0005-0000-0000-000081210000}"/>
    <cellStyle name="Normal 4 2 2 8 2 3 3" xfId="44288" xr:uid="{00000000-0005-0000-0000-000082210000}"/>
    <cellStyle name="Normal 4 2 2 8 2 4" xfId="44289" xr:uid="{00000000-0005-0000-0000-000083210000}"/>
    <cellStyle name="Normal 4 2 2 8 2 4 2" xfId="44290" xr:uid="{00000000-0005-0000-0000-000084210000}"/>
    <cellStyle name="Normal 4 2 2 8 2 5" xfId="44291" xr:uid="{00000000-0005-0000-0000-000085210000}"/>
    <cellStyle name="Normal 4 2 2 8 3" xfId="44292" xr:uid="{00000000-0005-0000-0000-000086210000}"/>
    <cellStyle name="Normal 4 2 2 8 3 2" xfId="44293" xr:uid="{00000000-0005-0000-0000-000087210000}"/>
    <cellStyle name="Normal 4 2 2 8 3 2 2" xfId="44294" xr:uid="{00000000-0005-0000-0000-000088210000}"/>
    <cellStyle name="Normal 4 2 2 8 3 2 2 2" xfId="44295" xr:uid="{00000000-0005-0000-0000-000089210000}"/>
    <cellStyle name="Normal 4 2 2 8 3 2 3" xfId="44296" xr:uid="{00000000-0005-0000-0000-00008A210000}"/>
    <cellStyle name="Normal 4 2 2 8 3 3" xfId="44297" xr:uid="{00000000-0005-0000-0000-00008B210000}"/>
    <cellStyle name="Normal 4 2 2 8 3 3 2" xfId="44298" xr:uid="{00000000-0005-0000-0000-00008C210000}"/>
    <cellStyle name="Normal 4 2 2 8 3 4" xfId="44299" xr:uid="{00000000-0005-0000-0000-00008D210000}"/>
    <cellStyle name="Normal 4 2 2 8 4" xfId="44300" xr:uid="{00000000-0005-0000-0000-00008E210000}"/>
    <cellStyle name="Normal 4 2 2 8 5" xfId="44301" xr:uid="{00000000-0005-0000-0000-00008F210000}"/>
    <cellStyle name="Normal 4 2 2 8 5 2" xfId="44302" xr:uid="{00000000-0005-0000-0000-000090210000}"/>
    <cellStyle name="Normal 4 2 2 8 6" xfId="44303" xr:uid="{00000000-0005-0000-0000-000091210000}"/>
    <cellStyle name="Normal 4 2 2 8 7" xfId="55409" xr:uid="{00000000-0005-0000-0000-000092210000}"/>
    <cellStyle name="Normal 4 2 2 8 8" xfId="44279" xr:uid="{00000000-0005-0000-0000-000093210000}"/>
    <cellStyle name="Normal 4 2 2 9" xfId="3188" xr:uid="{00000000-0005-0000-0000-000094210000}"/>
    <cellStyle name="Normal 4 2 2 9 2" xfId="44305" xr:uid="{00000000-0005-0000-0000-000095210000}"/>
    <cellStyle name="Normal 4 2 2 9 2 2" xfId="44306" xr:uid="{00000000-0005-0000-0000-000096210000}"/>
    <cellStyle name="Normal 4 2 2 9 2 2 2" xfId="44307" xr:uid="{00000000-0005-0000-0000-000097210000}"/>
    <cellStyle name="Normal 4 2 2 9 2 2 2 2" xfId="44308" xr:uid="{00000000-0005-0000-0000-000098210000}"/>
    <cellStyle name="Normal 4 2 2 9 2 2 3" xfId="44309" xr:uid="{00000000-0005-0000-0000-000099210000}"/>
    <cellStyle name="Normal 4 2 2 9 2 3" xfId="44310" xr:uid="{00000000-0005-0000-0000-00009A210000}"/>
    <cellStyle name="Normal 4 2 2 9 2 3 2" xfId="44311" xr:uid="{00000000-0005-0000-0000-00009B210000}"/>
    <cellStyle name="Normal 4 2 2 9 2 3 2 2" xfId="44312" xr:uid="{00000000-0005-0000-0000-00009C210000}"/>
    <cellStyle name="Normal 4 2 2 9 2 3 3" xfId="44313" xr:uid="{00000000-0005-0000-0000-00009D210000}"/>
    <cellStyle name="Normal 4 2 2 9 2 4" xfId="44314" xr:uid="{00000000-0005-0000-0000-00009E210000}"/>
    <cellStyle name="Normal 4 2 2 9 2 4 2" xfId="44315" xr:uid="{00000000-0005-0000-0000-00009F210000}"/>
    <cellStyle name="Normal 4 2 2 9 2 5" xfId="44316" xr:uid="{00000000-0005-0000-0000-0000A0210000}"/>
    <cellStyle name="Normal 4 2 2 9 3" xfId="44317" xr:uid="{00000000-0005-0000-0000-0000A1210000}"/>
    <cellStyle name="Normal 4 2 2 9 3 2" xfId="44318" xr:uid="{00000000-0005-0000-0000-0000A2210000}"/>
    <cellStyle name="Normal 4 2 2 9 3 2 2" xfId="44319" xr:uid="{00000000-0005-0000-0000-0000A3210000}"/>
    <cellStyle name="Normal 4 2 2 9 3 2 2 2" xfId="44320" xr:uid="{00000000-0005-0000-0000-0000A4210000}"/>
    <cellStyle name="Normal 4 2 2 9 3 2 3" xfId="44321" xr:uid="{00000000-0005-0000-0000-0000A5210000}"/>
    <cellStyle name="Normal 4 2 2 9 3 3" xfId="44322" xr:uid="{00000000-0005-0000-0000-0000A6210000}"/>
    <cellStyle name="Normal 4 2 2 9 3 3 2" xfId="44323" xr:uid="{00000000-0005-0000-0000-0000A7210000}"/>
    <cellStyle name="Normal 4 2 2 9 3 4" xfId="44324" xr:uid="{00000000-0005-0000-0000-0000A8210000}"/>
    <cellStyle name="Normal 4 2 2 9 4" xfId="44325" xr:uid="{00000000-0005-0000-0000-0000A9210000}"/>
    <cellStyle name="Normal 4 2 2 9 5" xfId="44326" xr:uid="{00000000-0005-0000-0000-0000AA210000}"/>
    <cellStyle name="Normal 4 2 2 9 5 2" xfId="44327" xr:uid="{00000000-0005-0000-0000-0000AB210000}"/>
    <cellStyle name="Normal 4 2 2 9 6" xfId="44328" xr:uid="{00000000-0005-0000-0000-0000AC210000}"/>
    <cellStyle name="Normal 4 2 2 9 7" xfId="55410" xr:uid="{00000000-0005-0000-0000-0000AD210000}"/>
    <cellStyle name="Normal 4 2 2 9 8" xfId="44304" xr:uid="{00000000-0005-0000-0000-0000AE210000}"/>
    <cellStyle name="Normal 4 2 3" xfId="3189" xr:uid="{00000000-0005-0000-0000-0000AF210000}"/>
    <cellStyle name="Normal 4 2 3 2" xfId="8566" xr:uid="{00000000-0005-0000-0000-0000B0210000}"/>
    <cellStyle name="Normal 4 2 3 2 2" xfId="44331" xr:uid="{00000000-0005-0000-0000-0000B1210000}"/>
    <cellStyle name="Normal 4 2 3 2 2 2" xfId="44332" xr:uid="{00000000-0005-0000-0000-0000B2210000}"/>
    <cellStyle name="Normal 4 2 3 2 2 2 2" xfId="44333" xr:uid="{00000000-0005-0000-0000-0000B3210000}"/>
    <cellStyle name="Normal 4 2 3 2 2 2 2 2" xfId="44334" xr:uid="{00000000-0005-0000-0000-0000B4210000}"/>
    <cellStyle name="Normal 4 2 3 2 2 2 3" xfId="44335" xr:uid="{00000000-0005-0000-0000-0000B5210000}"/>
    <cellStyle name="Normal 4 2 3 2 2 3" xfId="44336" xr:uid="{00000000-0005-0000-0000-0000B6210000}"/>
    <cellStyle name="Normal 4 2 3 2 2 3 2" xfId="44337" xr:uid="{00000000-0005-0000-0000-0000B7210000}"/>
    <cellStyle name="Normal 4 2 3 2 2 3 2 2" xfId="44338" xr:uid="{00000000-0005-0000-0000-0000B8210000}"/>
    <cellStyle name="Normal 4 2 3 2 2 3 3" xfId="44339" xr:uid="{00000000-0005-0000-0000-0000B9210000}"/>
    <cellStyle name="Normal 4 2 3 2 2 4" xfId="44340" xr:uid="{00000000-0005-0000-0000-0000BA210000}"/>
    <cellStyle name="Normal 4 2 3 2 2 4 2" xfId="44341" xr:uid="{00000000-0005-0000-0000-0000BB210000}"/>
    <cellStyle name="Normal 4 2 3 2 2 5" xfId="44342" xr:uid="{00000000-0005-0000-0000-0000BC210000}"/>
    <cellStyle name="Normal 4 2 3 2 3" xfId="44343" xr:uid="{00000000-0005-0000-0000-0000BD210000}"/>
    <cellStyle name="Normal 4 2 3 2 3 2" xfId="44344" xr:uid="{00000000-0005-0000-0000-0000BE210000}"/>
    <cellStyle name="Normal 4 2 3 2 3 2 2" xfId="44345" xr:uid="{00000000-0005-0000-0000-0000BF210000}"/>
    <cellStyle name="Normal 4 2 3 2 3 3" xfId="44346" xr:uid="{00000000-0005-0000-0000-0000C0210000}"/>
    <cellStyle name="Normal 4 2 3 2 3 4" xfId="44347" xr:uid="{00000000-0005-0000-0000-0000C1210000}"/>
    <cellStyle name="Normal 4 2 3 2 4" xfId="44348" xr:uid="{00000000-0005-0000-0000-0000C2210000}"/>
    <cellStyle name="Normal 4 2 3 2 4 2" xfId="44349" xr:uid="{00000000-0005-0000-0000-0000C3210000}"/>
    <cellStyle name="Normal 4 2 3 2 4 2 2" xfId="44350" xr:uid="{00000000-0005-0000-0000-0000C4210000}"/>
    <cellStyle name="Normal 4 2 3 2 4 3" xfId="44351" xr:uid="{00000000-0005-0000-0000-0000C5210000}"/>
    <cellStyle name="Normal 4 2 3 2 5" xfId="44352" xr:uid="{00000000-0005-0000-0000-0000C6210000}"/>
    <cellStyle name="Normal 4 2 3 2 5 2" xfId="44353" xr:uid="{00000000-0005-0000-0000-0000C7210000}"/>
    <cellStyle name="Normal 4 2 3 2 6" xfId="44354" xr:uid="{00000000-0005-0000-0000-0000C8210000}"/>
    <cellStyle name="Normal 4 2 3 2 7" xfId="44330" xr:uid="{00000000-0005-0000-0000-0000C9210000}"/>
    <cellStyle name="Normal 4 2 3 3" xfId="44355" xr:uid="{00000000-0005-0000-0000-0000CA210000}"/>
    <cellStyle name="Normal 4 2 3 4" xfId="44356" xr:uid="{00000000-0005-0000-0000-0000CB210000}"/>
    <cellStyle name="Normal 4 2 3 5" xfId="55411" xr:uid="{00000000-0005-0000-0000-0000CC210000}"/>
    <cellStyle name="Normal 4 2 3 6" xfId="44329" xr:uid="{00000000-0005-0000-0000-0000CD210000}"/>
    <cellStyle name="Normal 4 2 4" xfId="3190" xr:uid="{00000000-0005-0000-0000-0000CE210000}"/>
    <cellStyle name="Normal 4 2 4 2" xfId="55412" xr:uid="{00000000-0005-0000-0000-0000CF210000}"/>
    <cellStyle name="Normal 4 2 4 3" xfId="44357" xr:uid="{00000000-0005-0000-0000-0000D0210000}"/>
    <cellStyle name="Normal 4 2 5" xfId="3191" xr:uid="{00000000-0005-0000-0000-0000D1210000}"/>
    <cellStyle name="Normal 4 2 5 2" xfId="55413" xr:uid="{00000000-0005-0000-0000-0000D2210000}"/>
    <cellStyle name="Normal 4 2 5 3" xfId="44358" xr:uid="{00000000-0005-0000-0000-0000D3210000}"/>
    <cellStyle name="Normal 4 2 6" xfId="3192" xr:uid="{00000000-0005-0000-0000-0000D4210000}"/>
    <cellStyle name="Normal 4 2 6 2" xfId="55414" xr:uid="{00000000-0005-0000-0000-0000D5210000}"/>
    <cellStyle name="Normal 4 2 6 3" xfId="44359" xr:uid="{00000000-0005-0000-0000-0000D6210000}"/>
    <cellStyle name="Normal 4 2 7" xfId="3193" xr:uid="{00000000-0005-0000-0000-0000D7210000}"/>
    <cellStyle name="Normal 4 2 7 2" xfId="55415" xr:uid="{00000000-0005-0000-0000-0000D8210000}"/>
    <cellStyle name="Normal 4 2 7 3" xfId="44360" xr:uid="{00000000-0005-0000-0000-0000D9210000}"/>
    <cellStyle name="Normal 4 2 8" xfId="3194" xr:uid="{00000000-0005-0000-0000-0000DA210000}"/>
    <cellStyle name="Normal 4 2 8 2" xfId="55416" xr:uid="{00000000-0005-0000-0000-0000DB210000}"/>
    <cellStyle name="Normal 4 2 8 3" xfId="44361" xr:uid="{00000000-0005-0000-0000-0000DC210000}"/>
    <cellStyle name="Normal 4 2 9" xfId="8565" xr:uid="{00000000-0005-0000-0000-0000DD210000}"/>
    <cellStyle name="Normal 4 2 9 2" xfId="44363" xr:uid="{00000000-0005-0000-0000-0000DE210000}"/>
    <cellStyle name="Normal 4 2 9 3" xfId="44364" xr:uid="{00000000-0005-0000-0000-0000DF210000}"/>
    <cellStyle name="Normal 4 2 9 3 2" xfId="44365" xr:uid="{00000000-0005-0000-0000-0000E0210000}"/>
    <cellStyle name="Normal 4 2 9 3 2 2" xfId="44366" xr:uid="{00000000-0005-0000-0000-0000E1210000}"/>
    <cellStyle name="Normal 4 2 9 3 3" xfId="44367" xr:uid="{00000000-0005-0000-0000-0000E2210000}"/>
    <cellStyle name="Normal 4 2 9 4" xfId="44362" xr:uid="{00000000-0005-0000-0000-0000E3210000}"/>
    <cellStyle name="Normal 4 2_Scen_XBase" xfId="3195" xr:uid="{00000000-0005-0000-0000-0000E4210000}"/>
    <cellStyle name="Normal 4 3" xfId="3196" xr:uid="{00000000-0005-0000-0000-0000E5210000}"/>
    <cellStyle name="Normal 4 3 10" xfId="3197" xr:uid="{00000000-0005-0000-0000-0000E6210000}"/>
    <cellStyle name="Normal 4 3 10 2" xfId="8009" xr:uid="{00000000-0005-0000-0000-0000E7210000}"/>
    <cellStyle name="Normal 4 3 10 2 2" xfId="44371" xr:uid="{00000000-0005-0000-0000-0000E8210000}"/>
    <cellStyle name="Normal 4 3 10 2 2 2" xfId="44372" xr:uid="{00000000-0005-0000-0000-0000E9210000}"/>
    <cellStyle name="Normal 4 3 10 2 3" xfId="44373" xr:uid="{00000000-0005-0000-0000-0000EA210000}"/>
    <cellStyle name="Normal 4 3 10 2 4" xfId="44370" xr:uid="{00000000-0005-0000-0000-0000EB210000}"/>
    <cellStyle name="Normal 4 3 10 3" xfId="44374" xr:uid="{00000000-0005-0000-0000-0000EC210000}"/>
    <cellStyle name="Normal 4 3 10 3 2" xfId="44375" xr:uid="{00000000-0005-0000-0000-0000ED210000}"/>
    <cellStyle name="Normal 4 3 10 3 2 2" xfId="44376" xr:uid="{00000000-0005-0000-0000-0000EE210000}"/>
    <cellStyle name="Normal 4 3 10 3 3" xfId="44377" xr:uid="{00000000-0005-0000-0000-0000EF210000}"/>
    <cellStyle name="Normal 4 3 10 4" xfId="44378" xr:uid="{00000000-0005-0000-0000-0000F0210000}"/>
    <cellStyle name="Normal 4 3 10 4 2" xfId="44379" xr:uid="{00000000-0005-0000-0000-0000F1210000}"/>
    <cellStyle name="Normal 4 3 10 5" xfId="44380" xr:uid="{00000000-0005-0000-0000-0000F2210000}"/>
    <cellStyle name="Normal 4 3 10 6" xfId="44369" xr:uid="{00000000-0005-0000-0000-0000F3210000}"/>
    <cellStyle name="Normal 4 3 11" xfId="8008" xr:uid="{00000000-0005-0000-0000-0000F4210000}"/>
    <cellStyle name="Normal 4 3 11 2" xfId="44382" xr:uid="{00000000-0005-0000-0000-0000F5210000}"/>
    <cellStyle name="Normal 4 3 11 2 2" xfId="44383" xr:uid="{00000000-0005-0000-0000-0000F6210000}"/>
    <cellStyle name="Normal 4 3 11 2 2 2" xfId="44384" xr:uid="{00000000-0005-0000-0000-0000F7210000}"/>
    <cellStyle name="Normal 4 3 11 2 3" xfId="44385" xr:uid="{00000000-0005-0000-0000-0000F8210000}"/>
    <cellStyle name="Normal 4 3 11 3" xfId="44386" xr:uid="{00000000-0005-0000-0000-0000F9210000}"/>
    <cellStyle name="Normal 4 3 11 3 2" xfId="44387" xr:uid="{00000000-0005-0000-0000-0000FA210000}"/>
    <cellStyle name="Normal 4 3 11 4" xfId="44388" xr:uid="{00000000-0005-0000-0000-0000FB210000}"/>
    <cellStyle name="Normal 4 3 11 5" xfId="44381" xr:uid="{00000000-0005-0000-0000-0000FC210000}"/>
    <cellStyle name="Normal 4 3 12" xfId="44389" xr:uid="{00000000-0005-0000-0000-0000FD210000}"/>
    <cellStyle name="Normal 4 3 12 2" xfId="44390" xr:uid="{00000000-0005-0000-0000-0000FE210000}"/>
    <cellStyle name="Normal 4 3 13" xfId="55417" xr:uid="{00000000-0005-0000-0000-0000FF210000}"/>
    <cellStyle name="Normal 4 3 14" xfId="44368" xr:uid="{00000000-0005-0000-0000-000000220000}"/>
    <cellStyle name="Normal 4 3 2" xfId="3198" xr:uid="{00000000-0005-0000-0000-000001220000}"/>
    <cellStyle name="Normal 4 3 2 2" xfId="3199" xr:uid="{00000000-0005-0000-0000-000002220000}"/>
    <cellStyle name="Normal 4 3 2 2 2" xfId="44392" xr:uid="{00000000-0005-0000-0000-000003220000}"/>
    <cellStyle name="Normal 4 3 2 3" xfId="3200" xr:uid="{00000000-0005-0000-0000-000004220000}"/>
    <cellStyle name="Normal 4 3 2 3 2" xfId="44393" xr:uid="{00000000-0005-0000-0000-000005220000}"/>
    <cellStyle name="Normal 4 3 2 4" xfId="55418" xr:uid="{00000000-0005-0000-0000-000006220000}"/>
    <cellStyle name="Normal 4 3 2 5" xfId="44391" xr:uid="{00000000-0005-0000-0000-000007220000}"/>
    <cellStyle name="Normal 4 3 3" xfId="3201" xr:uid="{00000000-0005-0000-0000-000008220000}"/>
    <cellStyle name="Normal 4 3 3 2" xfId="3202" xr:uid="{00000000-0005-0000-0000-000009220000}"/>
    <cellStyle name="Normal 4 3 3 2 2" xfId="8014" xr:uid="{00000000-0005-0000-0000-00000A220000}"/>
    <cellStyle name="Normal 4 3 3 2 2 2" xfId="44397" xr:uid="{00000000-0005-0000-0000-00000B220000}"/>
    <cellStyle name="Normal 4 3 3 2 2 2 2" xfId="44398" xr:uid="{00000000-0005-0000-0000-00000C220000}"/>
    <cellStyle name="Normal 4 3 3 2 2 2 2 2" xfId="44399" xr:uid="{00000000-0005-0000-0000-00000D220000}"/>
    <cellStyle name="Normal 4 3 3 2 2 2 3" xfId="44400" xr:uid="{00000000-0005-0000-0000-00000E220000}"/>
    <cellStyle name="Normal 4 3 3 2 2 3" xfId="44401" xr:uid="{00000000-0005-0000-0000-00000F220000}"/>
    <cellStyle name="Normal 4 3 3 2 2 3 2" xfId="44402" xr:uid="{00000000-0005-0000-0000-000010220000}"/>
    <cellStyle name="Normal 4 3 3 2 2 3 2 2" xfId="44403" xr:uid="{00000000-0005-0000-0000-000011220000}"/>
    <cellStyle name="Normal 4 3 3 2 2 3 3" xfId="44404" xr:uid="{00000000-0005-0000-0000-000012220000}"/>
    <cellStyle name="Normal 4 3 3 2 2 4" xfId="44405" xr:uid="{00000000-0005-0000-0000-000013220000}"/>
    <cellStyle name="Normal 4 3 3 2 2 4 2" xfId="44406" xr:uid="{00000000-0005-0000-0000-000014220000}"/>
    <cellStyle name="Normal 4 3 3 2 2 5" xfId="44407" xr:uid="{00000000-0005-0000-0000-000015220000}"/>
    <cellStyle name="Normal 4 3 3 2 2 6" xfId="44396" xr:uid="{00000000-0005-0000-0000-000016220000}"/>
    <cellStyle name="Normal 4 3 3 2 3" xfId="44408" xr:uid="{00000000-0005-0000-0000-000017220000}"/>
    <cellStyle name="Normal 4 3 3 2 3 2" xfId="44409" xr:uid="{00000000-0005-0000-0000-000018220000}"/>
    <cellStyle name="Normal 4 3 3 2 3 2 2" xfId="44410" xr:uid="{00000000-0005-0000-0000-000019220000}"/>
    <cellStyle name="Normal 4 3 3 2 3 3" xfId="44411" xr:uid="{00000000-0005-0000-0000-00001A220000}"/>
    <cellStyle name="Normal 4 3 3 2 4" xfId="44412" xr:uid="{00000000-0005-0000-0000-00001B220000}"/>
    <cellStyle name="Normal 4 3 3 2 4 2" xfId="44413" xr:uid="{00000000-0005-0000-0000-00001C220000}"/>
    <cellStyle name="Normal 4 3 3 2 4 2 2" xfId="44414" xr:uid="{00000000-0005-0000-0000-00001D220000}"/>
    <cellStyle name="Normal 4 3 3 2 4 3" xfId="44415" xr:uid="{00000000-0005-0000-0000-00001E220000}"/>
    <cellStyle name="Normal 4 3 3 2 5" xfId="44416" xr:uid="{00000000-0005-0000-0000-00001F220000}"/>
    <cellStyle name="Normal 4 3 3 2 5 2" xfId="44417" xr:uid="{00000000-0005-0000-0000-000020220000}"/>
    <cellStyle name="Normal 4 3 3 2 6" xfId="44418" xr:uid="{00000000-0005-0000-0000-000021220000}"/>
    <cellStyle name="Normal 4 3 3 2 7" xfId="44395" xr:uid="{00000000-0005-0000-0000-000022220000}"/>
    <cellStyle name="Normal 4 3 3 3" xfId="3203" xr:uid="{00000000-0005-0000-0000-000023220000}"/>
    <cellStyle name="Normal 4 3 3 3 2" xfId="44419" xr:uid="{00000000-0005-0000-0000-000024220000}"/>
    <cellStyle name="Normal 4 3 3 4" xfId="8013" xr:uid="{00000000-0005-0000-0000-000025220000}"/>
    <cellStyle name="Normal 4 3 3 4 2" xfId="44421" xr:uid="{00000000-0005-0000-0000-000026220000}"/>
    <cellStyle name="Normal 4 3 3 4 2 2" xfId="44422" xr:uid="{00000000-0005-0000-0000-000027220000}"/>
    <cellStyle name="Normal 4 3 3 4 2 2 2" xfId="44423" xr:uid="{00000000-0005-0000-0000-000028220000}"/>
    <cellStyle name="Normal 4 3 3 4 2 3" xfId="44424" xr:uid="{00000000-0005-0000-0000-000029220000}"/>
    <cellStyle name="Normal 4 3 3 4 3" xfId="44425" xr:uid="{00000000-0005-0000-0000-00002A220000}"/>
    <cellStyle name="Normal 4 3 3 4 3 2" xfId="44426" xr:uid="{00000000-0005-0000-0000-00002B220000}"/>
    <cellStyle name="Normal 4 3 3 4 3 2 2" xfId="44427" xr:uid="{00000000-0005-0000-0000-00002C220000}"/>
    <cellStyle name="Normal 4 3 3 4 3 3" xfId="44428" xr:uid="{00000000-0005-0000-0000-00002D220000}"/>
    <cellStyle name="Normal 4 3 3 4 4" xfId="44429" xr:uid="{00000000-0005-0000-0000-00002E220000}"/>
    <cellStyle name="Normal 4 3 3 4 4 2" xfId="44430" xr:uid="{00000000-0005-0000-0000-00002F220000}"/>
    <cellStyle name="Normal 4 3 3 4 5" xfId="44431" xr:uid="{00000000-0005-0000-0000-000030220000}"/>
    <cellStyle name="Normal 4 3 3 4 6" xfId="44420" xr:uid="{00000000-0005-0000-0000-000031220000}"/>
    <cellStyle name="Normal 4 3 3 5" xfId="44432" xr:uid="{00000000-0005-0000-0000-000032220000}"/>
    <cellStyle name="Normal 4 3 3 5 2" xfId="44433" xr:uid="{00000000-0005-0000-0000-000033220000}"/>
    <cellStyle name="Normal 4 3 3 5 2 2" xfId="44434" xr:uid="{00000000-0005-0000-0000-000034220000}"/>
    <cellStyle name="Normal 4 3 3 5 2 2 2" xfId="44435" xr:uid="{00000000-0005-0000-0000-000035220000}"/>
    <cellStyle name="Normal 4 3 3 5 2 3" xfId="44436" xr:uid="{00000000-0005-0000-0000-000036220000}"/>
    <cellStyle name="Normal 4 3 3 5 3" xfId="44437" xr:uid="{00000000-0005-0000-0000-000037220000}"/>
    <cellStyle name="Normal 4 3 3 5 3 2" xfId="44438" xr:uid="{00000000-0005-0000-0000-000038220000}"/>
    <cellStyle name="Normal 4 3 3 5 4" xfId="44439" xr:uid="{00000000-0005-0000-0000-000039220000}"/>
    <cellStyle name="Normal 4 3 3 6" xfId="44440" xr:uid="{00000000-0005-0000-0000-00003A220000}"/>
    <cellStyle name="Normal 4 3 3 6 2" xfId="44441" xr:uid="{00000000-0005-0000-0000-00003B220000}"/>
    <cellStyle name="Normal 4 3 3 7" xfId="55419" xr:uid="{00000000-0005-0000-0000-00003C220000}"/>
    <cellStyle name="Normal 4 3 3 8" xfId="44394" xr:uid="{00000000-0005-0000-0000-00003D220000}"/>
    <cellStyle name="Normal 4 3 4" xfId="3204" xr:uid="{00000000-0005-0000-0000-00003E220000}"/>
    <cellStyle name="Normal 4 3 4 2" xfId="3205" xr:uid="{00000000-0005-0000-0000-00003F220000}"/>
    <cellStyle name="Normal 4 3 4 2 2" xfId="44443" xr:uid="{00000000-0005-0000-0000-000040220000}"/>
    <cellStyle name="Normal 4 3 4 3" xfId="3206" xr:uid="{00000000-0005-0000-0000-000041220000}"/>
    <cellStyle name="Normal 4 3 4 3 2" xfId="44444" xr:uid="{00000000-0005-0000-0000-000042220000}"/>
    <cellStyle name="Normal 4 3 4 4" xfId="44445" xr:uid="{00000000-0005-0000-0000-000043220000}"/>
    <cellStyle name="Normal 4 3 4 4 2" xfId="44446" xr:uid="{00000000-0005-0000-0000-000044220000}"/>
    <cellStyle name="Normal 4 3 4 4 2 2" xfId="44447" xr:uid="{00000000-0005-0000-0000-000045220000}"/>
    <cellStyle name="Normal 4 3 4 4 2 2 2" xfId="44448" xr:uid="{00000000-0005-0000-0000-000046220000}"/>
    <cellStyle name="Normal 4 3 4 4 2 3" xfId="44449" xr:uid="{00000000-0005-0000-0000-000047220000}"/>
    <cellStyle name="Normal 4 3 4 4 3" xfId="44450" xr:uid="{00000000-0005-0000-0000-000048220000}"/>
    <cellStyle name="Normal 4 3 4 4 3 2" xfId="44451" xr:uid="{00000000-0005-0000-0000-000049220000}"/>
    <cellStyle name="Normal 4 3 4 4 3 2 2" xfId="44452" xr:uid="{00000000-0005-0000-0000-00004A220000}"/>
    <cellStyle name="Normal 4 3 4 4 3 3" xfId="44453" xr:uid="{00000000-0005-0000-0000-00004B220000}"/>
    <cellStyle name="Normal 4 3 4 4 4" xfId="44454" xr:uid="{00000000-0005-0000-0000-00004C220000}"/>
    <cellStyle name="Normal 4 3 4 4 4 2" xfId="44455" xr:uid="{00000000-0005-0000-0000-00004D220000}"/>
    <cellStyle name="Normal 4 3 4 4 5" xfId="44456" xr:uid="{00000000-0005-0000-0000-00004E220000}"/>
    <cellStyle name="Normal 4 3 4 5" xfId="44457" xr:uid="{00000000-0005-0000-0000-00004F220000}"/>
    <cellStyle name="Normal 4 3 4 5 2" xfId="44458" xr:uid="{00000000-0005-0000-0000-000050220000}"/>
    <cellStyle name="Normal 4 3 4 5 2 2" xfId="44459" xr:uid="{00000000-0005-0000-0000-000051220000}"/>
    <cellStyle name="Normal 4 3 4 5 2 2 2" xfId="44460" xr:uid="{00000000-0005-0000-0000-000052220000}"/>
    <cellStyle name="Normal 4 3 4 5 2 3" xfId="44461" xr:uid="{00000000-0005-0000-0000-000053220000}"/>
    <cellStyle name="Normal 4 3 4 5 3" xfId="44462" xr:uid="{00000000-0005-0000-0000-000054220000}"/>
    <cellStyle name="Normal 4 3 4 5 3 2" xfId="44463" xr:uid="{00000000-0005-0000-0000-000055220000}"/>
    <cellStyle name="Normal 4 3 4 5 4" xfId="44464" xr:uid="{00000000-0005-0000-0000-000056220000}"/>
    <cellStyle name="Normal 4 3 4 6" xfId="44465" xr:uid="{00000000-0005-0000-0000-000057220000}"/>
    <cellStyle name="Normal 4 3 4 6 2" xfId="44466" xr:uid="{00000000-0005-0000-0000-000058220000}"/>
    <cellStyle name="Normal 4 3 4 7" xfId="55420" xr:uid="{00000000-0005-0000-0000-000059220000}"/>
    <cellStyle name="Normal 4 3 4 8" xfId="44442" xr:uid="{00000000-0005-0000-0000-00005A220000}"/>
    <cellStyle name="Normal 4 3 5" xfId="3207" xr:uid="{00000000-0005-0000-0000-00005B220000}"/>
    <cellStyle name="Normal 4 3 5 2" xfId="44468" xr:uid="{00000000-0005-0000-0000-00005C220000}"/>
    <cellStyle name="Normal 4 3 5 3" xfId="44469" xr:uid="{00000000-0005-0000-0000-00005D220000}"/>
    <cellStyle name="Normal 4 3 5 3 2" xfId="44470" xr:uid="{00000000-0005-0000-0000-00005E220000}"/>
    <cellStyle name="Normal 4 3 5 3 2 2" xfId="44471" xr:uid="{00000000-0005-0000-0000-00005F220000}"/>
    <cellStyle name="Normal 4 3 5 3 2 2 2" xfId="44472" xr:uid="{00000000-0005-0000-0000-000060220000}"/>
    <cellStyle name="Normal 4 3 5 3 2 3" xfId="44473" xr:uid="{00000000-0005-0000-0000-000061220000}"/>
    <cellStyle name="Normal 4 3 5 3 3" xfId="44474" xr:uid="{00000000-0005-0000-0000-000062220000}"/>
    <cellStyle name="Normal 4 3 5 3 3 2" xfId="44475" xr:uid="{00000000-0005-0000-0000-000063220000}"/>
    <cellStyle name="Normal 4 3 5 3 3 2 2" xfId="44476" xr:uid="{00000000-0005-0000-0000-000064220000}"/>
    <cellStyle name="Normal 4 3 5 3 3 3" xfId="44477" xr:uid="{00000000-0005-0000-0000-000065220000}"/>
    <cellStyle name="Normal 4 3 5 3 4" xfId="44478" xr:uid="{00000000-0005-0000-0000-000066220000}"/>
    <cellStyle name="Normal 4 3 5 3 4 2" xfId="44479" xr:uid="{00000000-0005-0000-0000-000067220000}"/>
    <cellStyle name="Normal 4 3 5 3 5" xfId="44480" xr:uid="{00000000-0005-0000-0000-000068220000}"/>
    <cellStyle name="Normal 4 3 5 4" xfId="44481" xr:uid="{00000000-0005-0000-0000-000069220000}"/>
    <cellStyle name="Normal 4 3 5 4 2" xfId="44482" xr:uid="{00000000-0005-0000-0000-00006A220000}"/>
    <cellStyle name="Normal 4 3 5 4 2 2" xfId="44483" xr:uid="{00000000-0005-0000-0000-00006B220000}"/>
    <cellStyle name="Normal 4 3 5 4 2 2 2" xfId="44484" xr:uid="{00000000-0005-0000-0000-00006C220000}"/>
    <cellStyle name="Normal 4 3 5 4 2 3" xfId="44485" xr:uid="{00000000-0005-0000-0000-00006D220000}"/>
    <cellStyle name="Normal 4 3 5 4 3" xfId="44486" xr:uid="{00000000-0005-0000-0000-00006E220000}"/>
    <cellStyle name="Normal 4 3 5 4 3 2" xfId="44487" xr:uid="{00000000-0005-0000-0000-00006F220000}"/>
    <cellStyle name="Normal 4 3 5 4 4" xfId="44488" xr:uid="{00000000-0005-0000-0000-000070220000}"/>
    <cellStyle name="Normal 4 3 5 5" xfId="44489" xr:uid="{00000000-0005-0000-0000-000071220000}"/>
    <cellStyle name="Normal 4 3 5 5 2" xfId="44490" xr:uid="{00000000-0005-0000-0000-000072220000}"/>
    <cellStyle name="Normal 4 3 5 6" xfId="55421" xr:uid="{00000000-0005-0000-0000-000073220000}"/>
    <cellStyle name="Normal 4 3 5 7" xfId="44467" xr:uid="{00000000-0005-0000-0000-000074220000}"/>
    <cellStyle name="Normal 4 3 6" xfId="3208" xr:uid="{00000000-0005-0000-0000-000075220000}"/>
    <cellStyle name="Normal 4 3 6 2" xfId="55422" xr:uid="{00000000-0005-0000-0000-000076220000}"/>
    <cellStyle name="Normal 4 3 6 3" xfId="44491" xr:uid="{00000000-0005-0000-0000-000077220000}"/>
    <cellStyle name="Normal 4 3 7" xfId="3209" xr:uid="{00000000-0005-0000-0000-000078220000}"/>
    <cellStyle name="Normal 4 3 7 2" xfId="55423" xr:uid="{00000000-0005-0000-0000-000079220000}"/>
    <cellStyle name="Normal 4 3 7 3" xfId="44492" xr:uid="{00000000-0005-0000-0000-00007A220000}"/>
    <cellStyle name="Normal 4 3 8" xfId="3210" xr:uid="{00000000-0005-0000-0000-00007B220000}"/>
    <cellStyle name="Normal 4 3 8 2" xfId="55424" xr:uid="{00000000-0005-0000-0000-00007C220000}"/>
    <cellStyle name="Normal 4 3 8 3" xfId="44493" xr:uid="{00000000-0005-0000-0000-00007D220000}"/>
    <cellStyle name="Normal 4 3 9" xfId="3211" xr:uid="{00000000-0005-0000-0000-00007E220000}"/>
    <cellStyle name="Normal 4 3 9 2" xfId="44495" xr:uid="{00000000-0005-0000-0000-00007F220000}"/>
    <cellStyle name="Normal 4 3 9 2 2" xfId="44496" xr:uid="{00000000-0005-0000-0000-000080220000}"/>
    <cellStyle name="Normal 4 3 9 2 2 2" xfId="44497" xr:uid="{00000000-0005-0000-0000-000081220000}"/>
    <cellStyle name="Normal 4 3 9 2 2 2 2" xfId="44498" xr:uid="{00000000-0005-0000-0000-000082220000}"/>
    <cellStyle name="Normal 4 3 9 2 2 3" xfId="44499" xr:uid="{00000000-0005-0000-0000-000083220000}"/>
    <cellStyle name="Normal 4 3 9 2 3" xfId="44500" xr:uid="{00000000-0005-0000-0000-000084220000}"/>
    <cellStyle name="Normal 4 3 9 2 3 2" xfId="44501" xr:uid="{00000000-0005-0000-0000-000085220000}"/>
    <cellStyle name="Normal 4 3 9 2 3 2 2" xfId="44502" xr:uid="{00000000-0005-0000-0000-000086220000}"/>
    <cellStyle name="Normal 4 3 9 2 3 3" xfId="44503" xr:uid="{00000000-0005-0000-0000-000087220000}"/>
    <cellStyle name="Normal 4 3 9 2 4" xfId="44504" xr:uid="{00000000-0005-0000-0000-000088220000}"/>
    <cellStyle name="Normal 4 3 9 2 4 2" xfId="44505" xr:uid="{00000000-0005-0000-0000-000089220000}"/>
    <cellStyle name="Normal 4 3 9 2 5" xfId="44506" xr:uid="{00000000-0005-0000-0000-00008A220000}"/>
    <cellStyle name="Normal 4 3 9 3" xfId="44507" xr:uid="{00000000-0005-0000-0000-00008B220000}"/>
    <cellStyle name="Normal 4 3 9 3 2" xfId="44508" xr:uid="{00000000-0005-0000-0000-00008C220000}"/>
    <cellStyle name="Normal 4 3 9 3 2 2" xfId="44509" xr:uid="{00000000-0005-0000-0000-00008D220000}"/>
    <cellStyle name="Normal 4 3 9 3 3" xfId="44510" xr:uid="{00000000-0005-0000-0000-00008E220000}"/>
    <cellStyle name="Normal 4 3 9 4" xfId="44511" xr:uid="{00000000-0005-0000-0000-00008F220000}"/>
    <cellStyle name="Normal 4 3 9 4 2" xfId="44512" xr:uid="{00000000-0005-0000-0000-000090220000}"/>
    <cellStyle name="Normal 4 3 9 4 2 2" xfId="44513" xr:uid="{00000000-0005-0000-0000-000091220000}"/>
    <cellStyle name="Normal 4 3 9 4 3" xfId="44514" xr:uid="{00000000-0005-0000-0000-000092220000}"/>
    <cellStyle name="Normal 4 3 9 5" xfId="44515" xr:uid="{00000000-0005-0000-0000-000093220000}"/>
    <cellStyle name="Normal 4 3 9 5 2" xfId="44516" xr:uid="{00000000-0005-0000-0000-000094220000}"/>
    <cellStyle name="Normal 4 3 9 6" xfId="44517" xr:uid="{00000000-0005-0000-0000-000095220000}"/>
    <cellStyle name="Normal 4 3 9 7" xfId="44494" xr:uid="{00000000-0005-0000-0000-000096220000}"/>
    <cellStyle name="Normal 4 3_Scen_XBase" xfId="3212" xr:uid="{00000000-0005-0000-0000-000097220000}"/>
    <cellStyle name="Normal 4 4" xfId="3213" xr:uid="{00000000-0005-0000-0000-000098220000}"/>
    <cellStyle name="Normal 4 4 10" xfId="55425" xr:uid="{00000000-0005-0000-0000-000099220000}"/>
    <cellStyle name="Normal 4 4 11" xfId="44518" xr:uid="{00000000-0005-0000-0000-00009A220000}"/>
    <cellStyle name="Normal 4 4 2" xfId="3214" xr:uid="{00000000-0005-0000-0000-00009B220000}"/>
    <cellStyle name="Normal 4 4 2 2" xfId="55426" xr:uid="{00000000-0005-0000-0000-00009C220000}"/>
    <cellStyle name="Normal 4 4 2 3" xfId="44519" xr:uid="{00000000-0005-0000-0000-00009D220000}"/>
    <cellStyle name="Normal 4 4 3" xfId="3215" xr:uid="{00000000-0005-0000-0000-00009E220000}"/>
    <cellStyle name="Normal 4 4 3 2" xfId="44521" xr:uid="{00000000-0005-0000-0000-00009F220000}"/>
    <cellStyle name="Normal 4 4 3 3" xfId="44522" xr:uid="{00000000-0005-0000-0000-0000A0220000}"/>
    <cellStyle name="Normal 4 4 3 4" xfId="55427" xr:uid="{00000000-0005-0000-0000-0000A1220000}"/>
    <cellStyle name="Normal 4 4 3 5" xfId="44520" xr:uid="{00000000-0005-0000-0000-0000A2220000}"/>
    <cellStyle name="Normal 4 4 4" xfId="3216" xr:uid="{00000000-0005-0000-0000-0000A3220000}"/>
    <cellStyle name="Normal 4 4 4 2" xfId="55428" xr:uid="{00000000-0005-0000-0000-0000A4220000}"/>
    <cellStyle name="Normal 4 4 4 3" xfId="44523" xr:uid="{00000000-0005-0000-0000-0000A5220000}"/>
    <cellStyle name="Normal 4 4 5" xfId="3217" xr:uid="{00000000-0005-0000-0000-0000A6220000}"/>
    <cellStyle name="Normal 4 4 5 2" xfId="55429" xr:uid="{00000000-0005-0000-0000-0000A7220000}"/>
    <cellStyle name="Normal 4 4 5 3" xfId="44524" xr:uid="{00000000-0005-0000-0000-0000A8220000}"/>
    <cellStyle name="Normal 4 4 6" xfId="3218" xr:uid="{00000000-0005-0000-0000-0000A9220000}"/>
    <cellStyle name="Normal 4 4 6 2" xfId="55430" xr:uid="{00000000-0005-0000-0000-0000AA220000}"/>
    <cellStyle name="Normal 4 4 6 3" xfId="44525" xr:uid="{00000000-0005-0000-0000-0000AB220000}"/>
    <cellStyle name="Normal 4 4 7" xfId="3219" xr:uid="{00000000-0005-0000-0000-0000AC220000}"/>
    <cellStyle name="Normal 4 4 7 2" xfId="55431" xr:uid="{00000000-0005-0000-0000-0000AD220000}"/>
    <cellStyle name="Normal 4 4 7 3" xfId="44526" xr:uid="{00000000-0005-0000-0000-0000AE220000}"/>
    <cellStyle name="Normal 4 4 8" xfId="3220" xr:uid="{00000000-0005-0000-0000-0000AF220000}"/>
    <cellStyle name="Normal 4 4 8 2" xfId="55432" xr:uid="{00000000-0005-0000-0000-0000B0220000}"/>
    <cellStyle name="Normal 4 4 8 3" xfId="44527" xr:uid="{00000000-0005-0000-0000-0000B1220000}"/>
    <cellStyle name="Normal 4 4 9" xfId="3221" xr:uid="{00000000-0005-0000-0000-0000B2220000}"/>
    <cellStyle name="Normal 4 4 9 2" xfId="44528" xr:uid="{00000000-0005-0000-0000-0000B3220000}"/>
    <cellStyle name="Normal 4 5" xfId="3222" xr:uid="{00000000-0005-0000-0000-0000B4220000}"/>
    <cellStyle name="Normal 4 5 10" xfId="8034" xr:uid="{00000000-0005-0000-0000-0000B5220000}"/>
    <cellStyle name="Normal 4 5 10 2" xfId="44531" xr:uid="{00000000-0005-0000-0000-0000B6220000}"/>
    <cellStyle name="Normal 4 5 10 2 2" xfId="44532" xr:uid="{00000000-0005-0000-0000-0000B7220000}"/>
    <cellStyle name="Normal 4 5 10 2 2 2" xfId="44533" xr:uid="{00000000-0005-0000-0000-0000B8220000}"/>
    <cellStyle name="Normal 4 5 10 2 3" xfId="44534" xr:uid="{00000000-0005-0000-0000-0000B9220000}"/>
    <cellStyle name="Normal 4 5 10 3" xfId="44535" xr:uid="{00000000-0005-0000-0000-0000BA220000}"/>
    <cellStyle name="Normal 4 5 10 3 2" xfId="44536" xr:uid="{00000000-0005-0000-0000-0000BB220000}"/>
    <cellStyle name="Normal 4 5 10 3 2 2" xfId="44537" xr:uid="{00000000-0005-0000-0000-0000BC220000}"/>
    <cellStyle name="Normal 4 5 10 3 3" xfId="44538" xr:uid="{00000000-0005-0000-0000-0000BD220000}"/>
    <cellStyle name="Normal 4 5 10 4" xfId="44539" xr:uid="{00000000-0005-0000-0000-0000BE220000}"/>
    <cellStyle name="Normal 4 5 10 4 2" xfId="44540" xr:uid="{00000000-0005-0000-0000-0000BF220000}"/>
    <cellStyle name="Normal 4 5 10 5" xfId="44541" xr:uid="{00000000-0005-0000-0000-0000C0220000}"/>
    <cellStyle name="Normal 4 5 10 6" xfId="44530" xr:uid="{00000000-0005-0000-0000-0000C1220000}"/>
    <cellStyle name="Normal 4 5 11" xfId="44542" xr:uid="{00000000-0005-0000-0000-0000C2220000}"/>
    <cellStyle name="Normal 4 5 11 2" xfId="44543" xr:uid="{00000000-0005-0000-0000-0000C3220000}"/>
    <cellStyle name="Normal 4 5 11 2 2" xfId="44544" xr:uid="{00000000-0005-0000-0000-0000C4220000}"/>
    <cellStyle name="Normal 4 5 11 2 2 2" xfId="44545" xr:uid="{00000000-0005-0000-0000-0000C5220000}"/>
    <cellStyle name="Normal 4 5 11 2 3" xfId="44546" xr:uid="{00000000-0005-0000-0000-0000C6220000}"/>
    <cellStyle name="Normal 4 5 11 3" xfId="44547" xr:uid="{00000000-0005-0000-0000-0000C7220000}"/>
    <cellStyle name="Normal 4 5 11 3 2" xfId="44548" xr:uid="{00000000-0005-0000-0000-0000C8220000}"/>
    <cellStyle name="Normal 4 5 11 4" xfId="44549" xr:uid="{00000000-0005-0000-0000-0000C9220000}"/>
    <cellStyle name="Normal 4 5 12" xfId="44550" xr:uid="{00000000-0005-0000-0000-0000CA220000}"/>
    <cellStyle name="Normal 4 5 12 2" xfId="44551" xr:uid="{00000000-0005-0000-0000-0000CB220000}"/>
    <cellStyle name="Normal 4 5 13" xfId="55433" xr:uid="{00000000-0005-0000-0000-0000CC220000}"/>
    <cellStyle name="Normal 4 5 14" xfId="44529" xr:uid="{00000000-0005-0000-0000-0000CD220000}"/>
    <cellStyle name="Normal 4 5 2" xfId="3223" xr:uid="{00000000-0005-0000-0000-0000CE220000}"/>
    <cellStyle name="Normal 4 5 2 2" xfId="44553" xr:uid="{00000000-0005-0000-0000-0000CF220000}"/>
    <cellStyle name="Normal 4 5 2 3" xfId="44554" xr:uid="{00000000-0005-0000-0000-0000D0220000}"/>
    <cellStyle name="Normal 4 5 2 3 2" xfId="44555" xr:uid="{00000000-0005-0000-0000-0000D1220000}"/>
    <cellStyle name="Normal 4 5 2 3 2 2" xfId="44556" xr:uid="{00000000-0005-0000-0000-0000D2220000}"/>
    <cellStyle name="Normal 4 5 2 3 2 2 2" xfId="44557" xr:uid="{00000000-0005-0000-0000-0000D3220000}"/>
    <cellStyle name="Normal 4 5 2 3 2 3" xfId="44558" xr:uid="{00000000-0005-0000-0000-0000D4220000}"/>
    <cellStyle name="Normal 4 5 2 3 3" xfId="44559" xr:uid="{00000000-0005-0000-0000-0000D5220000}"/>
    <cellStyle name="Normal 4 5 2 3 3 2" xfId="44560" xr:uid="{00000000-0005-0000-0000-0000D6220000}"/>
    <cellStyle name="Normal 4 5 2 3 3 2 2" xfId="44561" xr:uid="{00000000-0005-0000-0000-0000D7220000}"/>
    <cellStyle name="Normal 4 5 2 3 3 3" xfId="44562" xr:uid="{00000000-0005-0000-0000-0000D8220000}"/>
    <cellStyle name="Normal 4 5 2 3 4" xfId="44563" xr:uid="{00000000-0005-0000-0000-0000D9220000}"/>
    <cellStyle name="Normal 4 5 2 3 4 2" xfId="44564" xr:uid="{00000000-0005-0000-0000-0000DA220000}"/>
    <cellStyle name="Normal 4 5 2 3 5" xfId="44565" xr:uid="{00000000-0005-0000-0000-0000DB220000}"/>
    <cellStyle name="Normal 4 5 2 4" xfId="44566" xr:uid="{00000000-0005-0000-0000-0000DC220000}"/>
    <cellStyle name="Normal 4 5 2 4 2" xfId="44567" xr:uid="{00000000-0005-0000-0000-0000DD220000}"/>
    <cellStyle name="Normal 4 5 2 4 2 2" xfId="44568" xr:uid="{00000000-0005-0000-0000-0000DE220000}"/>
    <cellStyle name="Normal 4 5 2 4 2 2 2" xfId="44569" xr:uid="{00000000-0005-0000-0000-0000DF220000}"/>
    <cellStyle name="Normal 4 5 2 4 2 3" xfId="44570" xr:uid="{00000000-0005-0000-0000-0000E0220000}"/>
    <cellStyle name="Normal 4 5 2 4 3" xfId="44571" xr:uid="{00000000-0005-0000-0000-0000E1220000}"/>
    <cellStyle name="Normal 4 5 2 4 3 2" xfId="44572" xr:uid="{00000000-0005-0000-0000-0000E2220000}"/>
    <cellStyle name="Normal 4 5 2 4 4" xfId="44573" xr:uid="{00000000-0005-0000-0000-0000E3220000}"/>
    <cellStyle name="Normal 4 5 2 5" xfId="44574" xr:uid="{00000000-0005-0000-0000-0000E4220000}"/>
    <cellStyle name="Normal 4 5 2 5 2" xfId="44575" xr:uid="{00000000-0005-0000-0000-0000E5220000}"/>
    <cellStyle name="Normal 4 5 2 6" xfId="55434" xr:uid="{00000000-0005-0000-0000-0000E6220000}"/>
    <cellStyle name="Normal 4 5 2 7" xfId="44552" xr:uid="{00000000-0005-0000-0000-0000E7220000}"/>
    <cellStyle name="Normal 4 5 3" xfId="3224" xr:uid="{00000000-0005-0000-0000-0000E8220000}"/>
    <cellStyle name="Normal 4 5 3 2" xfId="44577" xr:uid="{00000000-0005-0000-0000-0000E9220000}"/>
    <cellStyle name="Normal 4 5 3 3" xfId="44578" xr:uid="{00000000-0005-0000-0000-0000EA220000}"/>
    <cellStyle name="Normal 4 5 3 3 2" xfId="44579" xr:uid="{00000000-0005-0000-0000-0000EB220000}"/>
    <cellStyle name="Normal 4 5 3 3 2 2" xfId="44580" xr:uid="{00000000-0005-0000-0000-0000EC220000}"/>
    <cellStyle name="Normal 4 5 3 3 2 2 2" xfId="44581" xr:uid="{00000000-0005-0000-0000-0000ED220000}"/>
    <cellStyle name="Normal 4 5 3 3 2 3" xfId="44582" xr:uid="{00000000-0005-0000-0000-0000EE220000}"/>
    <cellStyle name="Normal 4 5 3 3 3" xfId="44583" xr:uid="{00000000-0005-0000-0000-0000EF220000}"/>
    <cellStyle name="Normal 4 5 3 3 3 2" xfId="44584" xr:uid="{00000000-0005-0000-0000-0000F0220000}"/>
    <cellStyle name="Normal 4 5 3 3 3 2 2" xfId="44585" xr:uid="{00000000-0005-0000-0000-0000F1220000}"/>
    <cellStyle name="Normal 4 5 3 3 3 3" xfId="44586" xr:uid="{00000000-0005-0000-0000-0000F2220000}"/>
    <cellStyle name="Normal 4 5 3 3 4" xfId="44587" xr:uid="{00000000-0005-0000-0000-0000F3220000}"/>
    <cellStyle name="Normal 4 5 3 3 4 2" xfId="44588" xr:uid="{00000000-0005-0000-0000-0000F4220000}"/>
    <cellStyle name="Normal 4 5 3 3 5" xfId="44589" xr:uid="{00000000-0005-0000-0000-0000F5220000}"/>
    <cellStyle name="Normal 4 5 3 4" xfId="44590" xr:uid="{00000000-0005-0000-0000-0000F6220000}"/>
    <cellStyle name="Normal 4 5 3 4 2" xfId="44591" xr:uid="{00000000-0005-0000-0000-0000F7220000}"/>
    <cellStyle name="Normal 4 5 3 4 2 2" xfId="44592" xr:uid="{00000000-0005-0000-0000-0000F8220000}"/>
    <cellStyle name="Normal 4 5 3 4 2 2 2" xfId="44593" xr:uid="{00000000-0005-0000-0000-0000F9220000}"/>
    <cellStyle name="Normal 4 5 3 4 2 3" xfId="44594" xr:uid="{00000000-0005-0000-0000-0000FA220000}"/>
    <cellStyle name="Normal 4 5 3 4 3" xfId="44595" xr:uid="{00000000-0005-0000-0000-0000FB220000}"/>
    <cellStyle name="Normal 4 5 3 4 3 2" xfId="44596" xr:uid="{00000000-0005-0000-0000-0000FC220000}"/>
    <cellStyle name="Normal 4 5 3 4 4" xfId="44597" xr:uid="{00000000-0005-0000-0000-0000FD220000}"/>
    <cellStyle name="Normal 4 5 3 5" xfId="44598" xr:uid="{00000000-0005-0000-0000-0000FE220000}"/>
    <cellStyle name="Normal 4 5 3 5 2" xfId="44599" xr:uid="{00000000-0005-0000-0000-0000FF220000}"/>
    <cellStyle name="Normal 4 5 3 6" xfId="55435" xr:uid="{00000000-0005-0000-0000-000000230000}"/>
    <cellStyle name="Normal 4 5 3 7" xfId="44576" xr:uid="{00000000-0005-0000-0000-000001230000}"/>
    <cellStyle name="Normal 4 5 4" xfId="3225" xr:uid="{00000000-0005-0000-0000-000002230000}"/>
    <cellStyle name="Normal 4 5 4 2" xfId="55436" xr:uid="{00000000-0005-0000-0000-000003230000}"/>
    <cellStyle name="Normal 4 5 4 3" xfId="44600" xr:uid="{00000000-0005-0000-0000-000004230000}"/>
    <cellStyle name="Normal 4 5 5" xfId="3226" xr:uid="{00000000-0005-0000-0000-000005230000}"/>
    <cellStyle name="Normal 4 5 5 2" xfId="55437" xr:uid="{00000000-0005-0000-0000-000006230000}"/>
    <cellStyle name="Normal 4 5 5 3" xfId="44601" xr:uid="{00000000-0005-0000-0000-000007230000}"/>
    <cellStyle name="Normal 4 5 6" xfId="3227" xr:uid="{00000000-0005-0000-0000-000008230000}"/>
    <cellStyle name="Normal 4 5 6 2" xfId="55438" xr:uid="{00000000-0005-0000-0000-000009230000}"/>
    <cellStyle name="Normal 4 5 6 3" xfId="44602" xr:uid="{00000000-0005-0000-0000-00000A230000}"/>
    <cellStyle name="Normal 4 5 7" xfId="3228" xr:uid="{00000000-0005-0000-0000-00000B230000}"/>
    <cellStyle name="Normal 4 5 7 2" xfId="55439" xr:uid="{00000000-0005-0000-0000-00000C230000}"/>
    <cellStyle name="Normal 4 5 7 3" xfId="44603" xr:uid="{00000000-0005-0000-0000-00000D230000}"/>
    <cellStyle name="Normal 4 5 8" xfId="3229" xr:uid="{00000000-0005-0000-0000-00000E230000}"/>
    <cellStyle name="Normal 4 5 8 2" xfId="55440" xr:uid="{00000000-0005-0000-0000-00000F230000}"/>
    <cellStyle name="Normal 4 5 8 3" xfId="44604" xr:uid="{00000000-0005-0000-0000-000010230000}"/>
    <cellStyle name="Normal 4 5 9" xfId="3230" xr:uid="{00000000-0005-0000-0000-000011230000}"/>
    <cellStyle name="Normal 4 5 9 2" xfId="8042" xr:uid="{00000000-0005-0000-0000-000012230000}"/>
    <cellStyle name="Normal 4 5 9 2 2" xfId="44607" xr:uid="{00000000-0005-0000-0000-000013230000}"/>
    <cellStyle name="Normal 4 5 9 2 2 2" xfId="44608" xr:uid="{00000000-0005-0000-0000-000014230000}"/>
    <cellStyle name="Normal 4 5 9 2 2 2 2" xfId="44609" xr:uid="{00000000-0005-0000-0000-000015230000}"/>
    <cellStyle name="Normal 4 5 9 2 2 3" xfId="44610" xr:uid="{00000000-0005-0000-0000-000016230000}"/>
    <cellStyle name="Normal 4 5 9 2 3" xfId="44611" xr:uid="{00000000-0005-0000-0000-000017230000}"/>
    <cellStyle name="Normal 4 5 9 2 3 2" xfId="44612" xr:uid="{00000000-0005-0000-0000-000018230000}"/>
    <cellStyle name="Normal 4 5 9 2 3 2 2" xfId="44613" xr:uid="{00000000-0005-0000-0000-000019230000}"/>
    <cellStyle name="Normal 4 5 9 2 3 3" xfId="44614" xr:uid="{00000000-0005-0000-0000-00001A230000}"/>
    <cellStyle name="Normal 4 5 9 2 4" xfId="44615" xr:uid="{00000000-0005-0000-0000-00001B230000}"/>
    <cellStyle name="Normal 4 5 9 2 4 2" xfId="44616" xr:uid="{00000000-0005-0000-0000-00001C230000}"/>
    <cellStyle name="Normal 4 5 9 2 5" xfId="44617" xr:uid="{00000000-0005-0000-0000-00001D230000}"/>
    <cellStyle name="Normal 4 5 9 2 6" xfId="44606" xr:uid="{00000000-0005-0000-0000-00001E230000}"/>
    <cellStyle name="Normal 4 5 9 3" xfId="44618" xr:uid="{00000000-0005-0000-0000-00001F230000}"/>
    <cellStyle name="Normal 4 5 9 3 2" xfId="44619" xr:uid="{00000000-0005-0000-0000-000020230000}"/>
    <cellStyle name="Normal 4 5 9 3 2 2" xfId="44620" xr:uid="{00000000-0005-0000-0000-000021230000}"/>
    <cellStyle name="Normal 4 5 9 3 3" xfId="44621" xr:uid="{00000000-0005-0000-0000-000022230000}"/>
    <cellStyle name="Normal 4 5 9 4" xfId="44622" xr:uid="{00000000-0005-0000-0000-000023230000}"/>
    <cellStyle name="Normal 4 5 9 4 2" xfId="44623" xr:uid="{00000000-0005-0000-0000-000024230000}"/>
    <cellStyle name="Normal 4 5 9 4 2 2" xfId="44624" xr:uid="{00000000-0005-0000-0000-000025230000}"/>
    <cellStyle name="Normal 4 5 9 4 3" xfId="44625" xr:uid="{00000000-0005-0000-0000-000026230000}"/>
    <cellStyle name="Normal 4 5 9 5" xfId="44626" xr:uid="{00000000-0005-0000-0000-000027230000}"/>
    <cellStyle name="Normal 4 5 9 5 2" xfId="44627" xr:uid="{00000000-0005-0000-0000-000028230000}"/>
    <cellStyle name="Normal 4 5 9 6" xfId="44628" xr:uid="{00000000-0005-0000-0000-000029230000}"/>
    <cellStyle name="Normal 4 5 9 7" xfId="44605" xr:uid="{00000000-0005-0000-0000-00002A230000}"/>
    <cellStyle name="Normal 4 6" xfId="3231" xr:uid="{00000000-0005-0000-0000-00002B230000}"/>
    <cellStyle name="Normal 4 6 10" xfId="44629" xr:uid="{00000000-0005-0000-0000-00002C230000}"/>
    <cellStyle name="Normal 4 6 2" xfId="3232" xr:uid="{00000000-0005-0000-0000-00002D230000}"/>
    <cellStyle name="Normal 4 6 2 2" xfId="44631" xr:uid="{00000000-0005-0000-0000-00002E230000}"/>
    <cellStyle name="Normal 4 6 2 3" xfId="44632" xr:uid="{00000000-0005-0000-0000-00002F230000}"/>
    <cellStyle name="Normal 4 6 2 3 2" xfId="44633" xr:uid="{00000000-0005-0000-0000-000030230000}"/>
    <cellStyle name="Normal 4 6 2 3 2 2" xfId="44634" xr:uid="{00000000-0005-0000-0000-000031230000}"/>
    <cellStyle name="Normal 4 6 2 3 2 2 2" xfId="44635" xr:uid="{00000000-0005-0000-0000-000032230000}"/>
    <cellStyle name="Normal 4 6 2 3 2 3" xfId="44636" xr:uid="{00000000-0005-0000-0000-000033230000}"/>
    <cellStyle name="Normal 4 6 2 3 3" xfId="44637" xr:uid="{00000000-0005-0000-0000-000034230000}"/>
    <cellStyle name="Normal 4 6 2 3 3 2" xfId="44638" xr:uid="{00000000-0005-0000-0000-000035230000}"/>
    <cellStyle name="Normal 4 6 2 3 3 2 2" xfId="44639" xr:uid="{00000000-0005-0000-0000-000036230000}"/>
    <cellStyle name="Normal 4 6 2 3 3 3" xfId="44640" xr:uid="{00000000-0005-0000-0000-000037230000}"/>
    <cellStyle name="Normal 4 6 2 3 4" xfId="44641" xr:uid="{00000000-0005-0000-0000-000038230000}"/>
    <cellStyle name="Normal 4 6 2 3 4 2" xfId="44642" xr:uid="{00000000-0005-0000-0000-000039230000}"/>
    <cellStyle name="Normal 4 6 2 3 5" xfId="44643" xr:uid="{00000000-0005-0000-0000-00003A230000}"/>
    <cellStyle name="Normal 4 6 2 4" xfId="44644" xr:uid="{00000000-0005-0000-0000-00003B230000}"/>
    <cellStyle name="Normal 4 6 2 4 2" xfId="44645" xr:uid="{00000000-0005-0000-0000-00003C230000}"/>
    <cellStyle name="Normal 4 6 2 4 2 2" xfId="44646" xr:uid="{00000000-0005-0000-0000-00003D230000}"/>
    <cellStyle name="Normal 4 6 2 4 3" xfId="44647" xr:uid="{00000000-0005-0000-0000-00003E230000}"/>
    <cellStyle name="Normal 4 6 2 5" xfId="44648" xr:uid="{00000000-0005-0000-0000-00003F230000}"/>
    <cellStyle name="Normal 4 6 2 5 2" xfId="44649" xr:uid="{00000000-0005-0000-0000-000040230000}"/>
    <cellStyle name="Normal 4 6 2 5 2 2" xfId="44650" xr:uid="{00000000-0005-0000-0000-000041230000}"/>
    <cellStyle name="Normal 4 6 2 5 3" xfId="44651" xr:uid="{00000000-0005-0000-0000-000042230000}"/>
    <cellStyle name="Normal 4 6 2 6" xfId="44652" xr:uid="{00000000-0005-0000-0000-000043230000}"/>
    <cellStyle name="Normal 4 6 2 6 2" xfId="44653" xr:uid="{00000000-0005-0000-0000-000044230000}"/>
    <cellStyle name="Normal 4 6 2 7" xfId="44654" xr:uid="{00000000-0005-0000-0000-000045230000}"/>
    <cellStyle name="Normal 4 6 2 8" xfId="44630" xr:uid="{00000000-0005-0000-0000-000046230000}"/>
    <cellStyle name="Normal 4 6 3" xfId="3233" xr:uid="{00000000-0005-0000-0000-000047230000}"/>
    <cellStyle name="Normal 4 6 3 2" xfId="44655" xr:uid="{00000000-0005-0000-0000-000048230000}"/>
    <cellStyle name="Normal 4 6 4" xfId="3234" xr:uid="{00000000-0005-0000-0000-000049230000}"/>
    <cellStyle name="Normal 4 6 4 2" xfId="8046" xr:uid="{00000000-0005-0000-0000-00004A230000}"/>
    <cellStyle name="Normal 4 6 4 2 2" xfId="44658" xr:uid="{00000000-0005-0000-0000-00004B230000}"/>
    <cellStyle name="Normal 4 6 4 2 2 2" xfId="44659" xr:uid="{00000000-0005-0000-0000-00004C230000}"/>
    <cellStyle name="Normal 4 6 4 2 2 2 2" xfId="44660" xr:uid="{00000000-0005-0000-0000-00004D230000}"/>
    <cellStyle name="Normal 4 6 4 2 2 3" xfId="44661" xr:uid="{00000000-0005-0000-0000-00004E230000}"/>
    <cellStyle name="Normal 4 6 4 2 3" xfId="44662" xr:uid="{00000000-0005-0000-0000-00004F230000}"/>
    <cellStyle name="Normal 4 6 4 2 3 2" xfId="44663" xr:uid="{00000000-0005-0000-0000-000050230000}"/>
    <cellStyle name="Normal 4 6 4 2 3 2 2" xfId="44664" xr:uid="{00000000-0005-0000-0000-000051230000}"/>
    <cellStyle name="Normal 4 6 4 2 3 3" xfId="44665" xr:uid="{00000000-0005-0000-0000-000052230000}"/>
    <cellStyle name="Normal 4 6 4 2 4" xfId="44666" xr:uid="{00000000-0005-0000-0000-000053230000}"/>
    <cellStyle name="Normal 4 6 4 2 4 2" xfId="44667" xr:uid="{00000000-0005-0000-0000-000054230000}"/>
    <cellStyle name="Normal 4 6 4 2 5" xfId="44668" xr:uid="{00000000-0005-0000-0000-000055230000}"/>
    <cellStyle name="Normal 4 6 4 2 6" xfId="44657" xr:uid="{00000000-0005-0000-0000-000056230000}"/>
    <cellStyle name="Normal 4 6 4 3" xfId="44669" xr:uid="{00000000-0005-0000-0000-000057230000}"/>
    <cellStyle name="Normal 4 6 4 3 2" xfId="44670" xr:uid="{00000000-0005-0000-0000-000058230000}"/>
    <cellStyle name="Normal 4 6 4 3 2 2" xfId="44671" xr:uid="{00000000-0005-0000-0000-000059230000}"/>
    <cellStyle name="Normal 4 6 4 3 3" xfId="44672" xr:uid="{00000000-0005-0000-0000-00005A230000}"/>
    <cellStyle name="Normal 4 6 4 4" xfId="44673" xr:uid="{00000000-0005-0000-0000-00005B230000}"/>
    <cellStyle name="Normal 4 6 4 4 2" xfId="44674" xr:uid="{00000000-0005-0000-0000-00005C230000}"/>
    <cellStyle name="Normal 4 6 4 4 2 2" xfId="44675" xr:uid="{00000000-0005-0000-0000-00005D230000}"/>
    <cellStyle name="Normal 4 6 4 4 3" xfId="44676" xr:uid="{00000000-0005-0000-0000-00005E230000}"/>
    <cellStyle name="Normal 4 6 4 5" xfId="44677" xr:uid="{00000000-0005-0000-0000-00005F230000}"/>
    <cellStyle name="Normal 4 6 4 5 2" xfId="44678" xr:uid="{00000000-0005-0000-0000-000060230000}"/>
    <cellStyle name="Normal 4 6 4 6" xfId="44679" xr:uid="{00000000-0005-0000-0000-000061230000}"/>
    <cellStyle name="Normal 4 6 4 7" xfId="44656" xr:uid="{00000000-0005-0000-0000-000062230000}"/>
    <cellStyle name="Normal 4 6 5" xfId="8043" xr:uid="{00000000-0005-0000-0000-000063230000}"/>
    <cellStyle name="Normal 4 6 5 2" xfId="44681" xr:uid="{00000000-0005-0000-0000-000064230000}"/>
    <cellStyle name="Normal 4 6 5 2 2" xfId="44682" xr:uid="{00000000-0005-0000-0000-000065230000}"/>
    <cellStyle name="Normal 4 6 5 2 2 2" xfId="44683" xr:uid="{00000000-0005-0000-0000-000066230000}"/>
    <cellStyle name="Normal 4 6 5 2 2 2 2" xfId="44684" xr:uid="{00000000-0005-0000-0000-000067230000}"/>
    <cellStyle name="Normal 4 6 5 2 2 3" xfId="44685" xr:uid="{00000000-0005-0000-0000-000068230000}"/>
    <cellStyle name="Normal 4 6 5 2 3" xfId="44686" xr:uid="{00000000-0005-0000-0000-000069230000}"/>
    <cellStyle name="Normal 4 6 5 2 3 2" xfId="44687" xr:uid="{00000000-0005-0000-0000-00006A230000}"/>
    <cellStyle name="Normal 4 6 5 2 3 2 2" xfId="44688" xr:uid="{00000000-0005-0000-0000-00006B230000}"/>
    <cellStyle name="Normal 4 6 5 2 3 3" xfId="44689" xr:uid="{00000000-0005-0000-0000-00006C230000}"/>
    <cellStyle name="Normal 4 6 5 2 4" xfId="44690" xr:uid="{00000000-0005-0000-0000-00006D230000}"/>
    <cellStyle name="Normal 4 6 5 2 4 2" xfId="44691" xr:uid="{00000000-0005-0000-0000-00006E230000}"/>
    <cellStyle name="Normal 4 6 5 2 5" xfId="44692" xr:uid="{00000000-0005-0000-0000-00006F230000}"/>
    <cellStyle name="Normal 4 6 5 3" xfId="44693" xr:uid="{00000000-0005-0000-0000-000070230000}"/>
    <cellStyle name="Normal 4 6 5 3 2" xfId="44694" xr:uid="{00000000-0005-0000-0000-000071230000}"/>
    <cellStyle name="Normal 4 6 5 3 2 2" xfId="44695" xr:uid="{00000000-0005-0000-0000-000072230000}"/>
    <cellStyle name="Normal 4 6 5 3 3" xfId="44696" xr:uid="{00000000-0005-0000-0000-000073230000}"/>
    <cellStyle name="Normal 4 6 5 4" xfId="44697" xr:uid="{00000000-0005-0000-0000-000074230000}"/>
    <cellStyle name="Normal 4 6 5 4 2" xfId="44698" xr:uid="{00000000-0005-0000-0000-000075230000}"/>
    <cellStyle name="Normal 4 6 5 4 2 2" xfId="44699" xr:uid="{00000000-0005-0000-0000-000076230000}"/>
    <cellStyle name="Normal 4 6 5 4 3" xfId="44700" xr:uid="{00000000-0005-0000-0000-000077230000}"/>
    <cellStyle name="Normal 4 6 5 5" xfId="44701" xr:uid="{00000000-0005-0000-0000-000078230000}"/>
    <cellStyle name="Normal 4 6 5 5 2" xfId="44702" xr:uid="{00000000-0005-0000-0000-000079230000}"/>
    <cellStyle name="Normal 4 6 5 6" xfId="44703" xr:uid="{00000000-0005-0000-0000-00007A230000}"/>
    <cellStyle name="Normal 4 6 5 7" xfId="44680" xr:uid="{00000000-0005-0000-0000-00007B230000}"/>
    <cellStyle name="Normal 4 6 6" xfId="44704" xr:uid="{00000000-0005-0000-0000-00007C230000}"/>
    <cellStyle name="Normal 4 6 6 2" xfId="44705" xr:uid="{00000000-0005-0000-0000-00007D230000}"/>
    <cellStyle name="Normal 4 6 6 2 2" xfId="44706" xr:uid="{00000000-0005-0000-0000-00007E230000}"/>
    <cellStyle name="Normal 4 6 6 2 2 2" xfId="44707" xr:uid="{00000000-0005-0000-0000-00007F230000}"/>
    <cellStyle name="Normal 4 6 6 2 3" xfId="44708" xr:uid="{00000000-0005-0000-0000-000080230000}"/>
    <cellStyle name="Normal 4 6 6 3" xfId="44709" xr:uid="{00000000-0005-0000-0000-000081230000}"/>
    <cellStyle name="Normal 4 6 6 3 2" xfId="44710" xr:uid="{00000000-0005-0000-0000-000082230000}"/>
    <cellStyle name="Normal 4 6 6 3 2 2" xfId="44711" xr:uid="{00000000-0005-0000-0000-000083230000}"/>
    <cellStyle name="Normal 4 6 6 3 3" xfId="44712" xr:uid="{00000000-0005-0000-0000-000084230000}"/>
    <cellStyle name="Normal 4 6 6 4" xfId="44713" xr:uid="{00000000-0005-0000-0000-000085230000}"/>
    <cellStyle name="Normal 4 6 6 4 2" xfId="44714" xr:uid="{00000000-0005-0000-0000-000086230000}"/>
    <cellStyle name="Normal 4 6 6 5" xfId="44715" xr:uid="{00000000-0005-0000-0000-000087230000}"/>
    <cellStyle name="Normal 4 6 7" xfId="44716" xr:uid="{00000000-0005-0000-0000-000088230000}"/>
    <cellStyle name="Normal 4 6 7 2" xfId="44717" xr:uid="{00000000-0005-0000-0000-000089230000}"/>
    <cellStyle name="Normal 4 6 7 2 2" xfId="44718" xr:uid="{00000000-0005-0000-0000-00008A230000}"/>
    <cellStyle name="Normal 4 6 7 2 2 2" xfId="44719" xr:uid="{00000000-0005-0000-0000-00008B230000}"/>
    <cellStyle name="Normal 4 6 7 2 3" xfId="44720" xr:uid="{00000000-0005-0000-0000-00008C230000}"/>
    <cellStyle name="Normal 4 6 7 3" xfId="44721" xr:uid="{00000000-0005-0000-0000-00008D230000}"/>
    <cellStyle name="Normal 4 6 7 3 2" xfId="44722" xr:uid="{00000000-0005-0000-0000-00008E230000}"/>
    <cellStyle name="Normal 4 6 7 4" xfId="44723" xr:uid="{00000000-0005-0000-0000-00008F230000}"/>
    <cellStyle name="Normal 4 6 8" xfId="44724" xr:uid="{00000000-0005-0000-0000-000090230000}"/>
    <cellStyle name="Normal 4 6 8 2" xfId="44725" xr:uid="{00000000-0005-0000-0000-000091230000}"/>
    <cellStyle name="Normal 4 6 9" xfId="55441" xr:uid="{00000000-0005-0000-0000-000092230000}"/>
    <cellStyle name="Normal 4 7" xfId="3235" xr:uid="{00000000-0005-0000-0000-000093230000}"/>
    <cellStyle name="Normal 4 7 2" xfId="3236" xr:uid="{00000000-0005-0000-0000-000094230000}"/>
    <cellStyle name="Normal 4 7 2 2" xfId="8048" xr:uid="{00000000-0005-0000-0000-000095230000}"/>
    <cellStyle name="Normal 4 7 2 2 2" xfId="44729" xr:uid="{00000000-0005-0000-0000-000096230000}"/>
    <cellStyle name="Normal 4 7 2 2 2 2" xfId="44730" xr:uid="{00000000-0005-0000-0000-000097230000}"/>
    <cellStyle name="Normal 4 7 2 2 2 2 2" xfId="44731" xr:uid="{00000000-0005-0000-0000-000098230000}"/>
    <cellStyle name="Normal 4 7 2 2 2 3" xfId="44732" xr:uid="{00000000-0005-0000-0000-000099230000}"/>
    <cellStyle name="Normal 4 7 2 2 3" xfId="44733" xr:uid="{00000000-0005-0000-0000-00009A230000}"/>
    <cellStyle name="Normal 4 7 2 2 3 2" xfId="44734" xr:uid="{00000000-0005-0000-0000-00009B230000}"/>
    <cellStyle name="Normal 4 7 2 2 3 2 2" xfId="44735" xr:uid="{00000000-0005-0000-0000-00009C230000}"/>
    <cellStyle name="Normal 4 7 2 2 3 3" xfId="44736" xr:uid="{00000000-0005-0000-0000-00009D230000}"/>
    <cellStyle name="Normal 4 7 2 2 4" xfId="44737" xr:uid="{00000000-0005-0000-0000-00009E230000}"/>
    <cellStyle name="Normal 4 7 2 2 4 2" xfId="44738" xr:uid="{00000000-0005-0000-0000-00009F230000}"/>
    <cellStyle name="Normal 4 7 2 2 5" xfId="44739" xr:uid="{00000000-0005-0000-0000-0000A0230000}"/>
    <cellStyle name="Normal 4 7 2 2 6" xfId="44728" xr:uid="{00000000-0005-0000-0000-0000A1230000}"/>
    <cellStyle name="Normal 4 7 2 3" xfId="44740" xr:uid="{00000000-0005-0000-0000-0000A2230000}"/>
    <cellStyle name="Normal 4 7 2 3 2" xfId="44741" xr:uid="{00000000-0005-0000-0000-0000A3230000}"/>
    <cellStyle name="Normal 4 7 2 3 2 2" xfId="44742" xr:uid="{00000000-0005-0000-0000-0000A4230000}"/>
    <cellStyle name="Normal 4 7 2 3 3" xfId="44743" xr:uid="{00000000-0005-0000-0000-0000A5230000}"/>
    <cellStyle name="Normal 4 7 2 4" xfId="44744" xr:uid="{00000000-0005-0000-0000-0000A6230000}"/>
    <cellStyle name="Normal 4 7 2 4 2" xfId="44745" xr:uid="{00000000-0005-0000-0000-0000A7230000}"/>
    <cellStyle name="Normal 4 7 2 4 2 2" xfId="44746" xr:uid="{00000000-0005-0000-0000-0000A8230000}"/>
    <cellStyle name="Normal 4 7 2 4 3" xfId="44747" xr:uid="{00000000-0005-0000-0000-0000A9230000}"/>
    <cellStyle name="Normal 4 7 2 5" xfId="44748" xr:uid="{00000000-0005-0000-0000-0000AA230000}"/>
    <cellStyle name="Normal 4 7 2 5 2" xfId="44749" xr:uid="{00000000-0005-0000-0000-0000AB230000}"/>
    <cellStyle name="Normal 4 7 2 6" xfId="44750" xr:uid="{00000000-0005-0000-0000-0000AC230000}"/>
    <cellStyle name="Normal 4 7 2 7" xfId="44727" xr:uid="{00000000-0005-0000-0000-0000AD230000}"/>
    <cellStyle name="Normal 4 7 3" xfId="3237" xr:uid="{00000000-0005-0000-0000-0000AE230000}"/>
    <cellStyle name="Normal 4 7 3 2" xfId="44751" xr:uid="{00000000-0005-0000-0000-0000AF230000}"/>
    <cellStyle name="Normal 4 7 4" xfId="8047" xr:uid="{00000000-0005-0000-0000-0000B0230000}"/>
    <cellStyle name="Normal 4 7 4 2" xfId="44753" xr:uid="{00000000-0005-0000-0000-0000B1230000}"/>
    <cellStyle name="Normal 4 7 4 2 2" xfId="44754" xr:uid="{00000000-0005-0000-0000-0000B2230000}"/>
    <cellStyle name="Normal 4 7 4 2 2 2" xfId="44755" xr:uid="{00000000-0005-0000-0000-0000B3230000}"/>
    <cellStyle name="Normal 4 7 4 2 3" xfId="44756" xr:uid="{00000000-0005-0000-0000-0000B4230000}"/>
    <cellStyle name="Normal 4 7 4 3" xfId="44757" xr:uid="{00000000-0005-0000-0000-0000B5230000}"/>
    <cellStyle name="Normal 4 7 4 3 2" xfId="44758" xr:uid="{00000000-0005-0000-0000-0000B6230000}"/>
    <cellStyle name="Normal 4 7 4 3 2 2" xfId="44759" xr:uid="{00000000-0005-0000-0000-0000B7230000}"/>
    <cellStyle name="Normal 4 7 4 3 3" xfId="44760" xr:uid="{00000000-0005-0000-0000-0000B8230000}"/>
    <cellStyle name="Normal 4 7 4 4" xfId="44761" xr:uid="{00000000-0005-0000-0000-0000B9230000}"/>
    <cellStyle name="Normal 4 7 4 4 2" xfId="44762" xr:uid="{00000000-0005-0000-0000-0000BA230000}"/>
    <cellStyle name="Normal 4 7 4 5" xfId="44763" xr:uid="{00000000-0005-0000-0000-0000BB230000}"/>
    <cellStyle name="Normal 4 7 4 6" xfId="44752" xr:uid="{00000000-0005-0000-0000-0000BC230000}"/>
    <cellStyle name="Normal 4 7 5" xfId="44764" xr:uid="{00000000-0005-0000-0000-0000BD230000}"/>
    <cellStyle name="Normal 4 7 5 2" xfId="44765" xr:uid="{00000000-0005-0000-0000-0000BE230000}"/>
    <cellStyle name="Normal 4 7 5 2 2" xfId="44766" xr:uid="{00000000-0005-0000-0000-0000BF230000}"/>
    <cellStyle name="Normal 4 7 5 2 2 2" xfId="44767" xr:uid="{00000000-0005-0000-0000-0000C0230000}"/>
    <cellStyle name="Normal 4 7 5 2 3" xfId="44768" xr:uid="{00000000-0005-0000-0000-0000C1230000}"/>
    <cellStyle name="Normal 4 7 5 3" xfId="44769" xr:uid="{00000000-0005-0000-0000-0000C2230000}"/>
    <cellStyle name="Normal 4 7 5 3 2" xfId="44770" xr:uid="{00000000-0005-0000-0000-0000C3230000}"/>
    <cellStyle name="Normal 4 7 5 4" xfId="44771" xr:uid="{00000000-0005-0000-0000-0000C4230000}"/>
    <cellStyle name="Normal 4 7 6" xfId="44772" xr:uid="{00000000-0005-0000-0000-0000C5230000}"/>
    <cellStyle name="Normal 4 7 6 2" xfId="44773" xr:uid="{00000000-0005-0000-0000-0000C6230000}"/>
    <cellStyle name="Normal 4 7 7" xfId="55442" xr:uid="{00000000-0005-0000-0000-0000C7230000}"/>
    <cellStyle name="Normal 4 7 8" xfId="44726" xr:uid="{00000000-0005-0000-0000-0000C8230000}"/>
    <cellStyle name="Normal 4 8" xfId="3238" xr:uid="{00000000-0005-0000-0000-0000C9230000}"/>
    <cellStyle name="Normal 4 8 2" xfId="44775" xr:uid="{00000000-0005-0000-0000-0000CA230000}"/>
    <cellStyle name="Normal 4 8 3" xfId="44776" xr:uid="{00000000-0005-0000-0000-0000CB230000}"/>
    <cellStyle name="Normal 4 8 4" xfId="44777" xr:uid="{00000000-0005-0000-0000-0000CC230000}"/>
    <cellStyle name="Normal 4 8 4 2" xfId="44778" xr:uid="{00000000-0005-0000-0000-0000CD230000}"/>
    <cellStyle name="Normal 4 8 4 2 2" xfId="44779" xr:uid="{00000000-0005-0000-0000-0000CE230000}"/>
    <cellStyle name="Normal 4 8 4 2 2 2" xfId="44780" xr:uid="{00000000-0005-0000-0000-0000CF230000}"/>
    <cellStyle name="Normal 4 8 4 2 3" xfId="44781" xr:uid="{00000000-0005-0000-0000-0000D0230000}"/>
    <cellStyle name="Normal 4 8 4 3" xfId="44782" xr:uid="{00000000-0005-0000-0000-0000D1230000}"/>
    <cellStyle name="Normal 4 8 4 3 2" xfId="44783" xr:uid="{00000000-0005-0000-0000-0000D2230000}"/>
    <cellStyle name="Normal 4 8 4 3 2 2" xfId="44784" xr:uid="{00000000-0005-0000-0000-0000D3230000}"/>
    <cellStyle name="Normal 4 8 4 3 3" xfId="44785" xr:uid="{00000000-0005-0000-0000-0000D4230000}"/>
    <cellStyle name="Normal 4 8 4 4" xfId="44786" xr:uid="{00000000-0005-0000-0000-0000D5230000}"/>
    <cellStyle name="Normal 4 8 4 4 2" xfId="44787" xr:uid="{00000000-0005-0000-0000-0000D6230000}"/>
    <cellStyle name="Normal 4 8 4 5" xfId="44788" xr:uid="{00000000-0005-0000-0000-0000D7230000}"/>
    <cellStyle name="Normal 4 8 5" xfId="44789" xr:uid="{00000000-0005-0000-0000-0000D8230000}"/>
    <cellStyle name="Normal 4 8 5 2" xfId="44790" xr:uid="{00000000-0005-0000-0000-0000D9230000}"/>
    <cellStyle name="Normal 4 8 5 2 2" xfId="44791" xr:uid="{00000000-0005-0000-0000-0000DA230000}"/>
    <cellStyle name="Normal 4 8 5 2 2 2" xfId="44792" xr:uid="{00000000-0005-0000-0000-0000DB230000}"/>
    <cellStyle name="Normal 4 8 5 2 3" xfId="44793" xr:uid="{00000000-0005-0000-0000-0000DC230000}"/>
    <cellStyle name="Normal 4 8 5 3" xfId="44794" xr:uid="{00000000-0005-0000-0000-0000DD230000}"/>
    <cellStyle name="Normal 4 8 5 3 2" xfId="44795" xr:uid="{00000000-0005-0000-0000-0000DE230000}"/>
    <cellStyle name="Normal 4 8 5 4" xfId="44796" xr:uid="{00000000-0005-0000-0000-0000DF230000}"/>
    <cellStyle name="Normal 4 8 6" xfId="44797" xr:uid="{00000000-0005-0000-0000-0000E0230000}"/>
    <cellStyle name="Normal 4 8 6 2" xfId="44798" xr:uid="{00000000-0005-0000-0000-0000E1230000}"/>
    <cellStyle name="Normal 4 8 7" xfId="55443" xr:uid="{00000000-0005-0000-0000-0000E2230000}"/>
    <cellStyle name="Normal 4 8 8" xfId="44774" xr:uid="{00000000-0005-0000-0000-0000E3230000}"/>
    <cellStyle name="Normal 4 9" xfId="3239" xr:uid="{00000000-0005-0000-0000-0000E4230000}"/>
    <cellStyle name="Normal 4 9 2" xfId="44800" xr:uid="{00000000-0005-0000-0000-0000E5230000}"/>
    <cellStyle name="Normal 4 9 3" xfId="44801" xr:uid="{00000000-0005-0000-0000-0000E6230000}"/>
    <cellStyle name="Normal 4 9 4" xfId="55444" xr:uid="{00000000-0005-0000-0000-0000E7230000}"/>
    <cellStyle name="Normal 4 9 5" xfId="44799" xr:uid="{00000000-0005-0000-0000-0000E8230000}"/>
    <cellStyle name="Normal 4_ELC" xfId="3240" xr:uid="{00000000-0005-0000-0000-0000E9230000}"/>
    <cellStyle name="Normal 40" xfId="3241" xr:uid="{00000000-0005-0000-0000-0000EA230000}"/>
    <cellStyle name="Normal 40 2" xfId="44802" xr:uid="{00000000-0005-0000-0000-0000EB230000}"/>
    <cellStyle name="Normal 41" xfId="44803" xr:uid="{00000000-0005-0000-0000-0000EC230000}"/>
    <cellStyle name="Normal 42" xfId="44804" xr:uid="{00000000-0005-0000-0000-0000ED230000}"/>
    <cellStyle name="Normal 43" xfId="44805" xr:uid="{00000000-0005-0000-0000-0000EE230000}"/>
    <cellStyle name="Normal 44" xfId="44806" xr:uid="{00000000-0005-0000-0000-0000EF230000}"/>
    <cellStyle name="Normal 45" xfId="44807" xr:uid="{00000000-0005-0000-0000-0000F0230000}"/>
    <cellStyle name="Normal 46" xfId="44808" xr:uid="{00000000-0005-0000-0000-0000F1230000}"/>
    <cellStyle name="Normal 47" xfId="44809" xr:uid="{00000000-0005-0000-0000-0000F2230000}"/>
    <cellStyle name="Normal 48" xfId="44810" xr:uid="{00000000-0005-0000-0000-0000F3230000}"/>
    <cellStyle name="Normal 49" xfId="44811" xr:uid="{00000000-0005-0000-0000-0000F4230000}"/>
    <cellStyle name="Normal 5" xfId="3242" xr:uid="{00000000-0005-0000-0000-0000F5230000}"/>
    <cellStyle name="Normal 5 10" xfId="3243" xr:uid="{00000000-0005-0000-0000-0000F6230000}"/>
    <cellStyle name="Normal 5 10 2" xfId="3244" xr:uid="{00000000-0005-0000-0000-0000F7230000}"/>
    <cellStyle name="Normal 5 10 2 2" xfId="44814" xr:uid="{00000000-0005-0000-0000-0000F8230000}"/>
    <cellStyle name="Normal 5 10 3" xfId="3245" xr:uid="{00000000-0005-0000-0000-0000F9230000}"/>
    <cellStyle name="Normal 5 10 3 2" xfId="44815" xr:uid="{00000000-0005-0000-0000-0000FA230000}"/>
    <cellStyle name="Normal 5 10 4" xfId="55446" xr:uid="{00000000-0005-0000-0000-0000FB230000}"/>
    <cellStyle name="Normal 5 10 5" xfId="44813" xr:uid="{00000000-0005-0000-0000-0000FC230000}"/>
    <cellStyle name="Normal 5 11" xfId="3246" xr:uid="{00000000-0005-0000-0000-0000FD230000}"/>
    <cellStyle name="Normal 5 11 2" xfId="44817" xr:uid="{00000000-0005-0000-0000-0000FE230000}"/>
    <cellStyle name="Normal 5 11 3" xfId="44818" xr:uid="{00000000-0005-0000-0000-0000FF230000}"/>
    <cellStyle name="Normal 5 11 4" xfId="55447" xr:uid="{00000000-0005-0000-0000-000000240000}"/>
    <cellStyle name="Normal 5 11 5" xfId="44816" xr:uid="{00000000-0005-0000-0000-000001240000}"/>
    <cellStyle name="Normal 5 12" xfId="3247" xr:uid="{00000000-0005-0000-0000-000002240000}"/>
    <cellStyle name="Normal 5 12 2" xfId="44820" xr:uid="{00000000-0005-0000-0000-000003240000}"/>
    <cellStyle name="Normal 5 12 3" xfId="44821" xr:uid="{00000000-0005-0000-0000-000004240000}"/>
    <cellStyle name="Normal 5 12 3 2" xfId="44822" xr:uid="{00000000-0005-0000-0000-000005240000}"/>
    <cellStyle name="Normal 5 12 3 2 2" xfId="44823" xr:uid="{00000000-0005-0000-0000-000006240000}"/>
    <cellStyle name="Normal 5 12 3 2 2 2" xfId="44824" xr:uid="{00000000-0005-0000-0000-000007240000}"/>
    <cellStyle name="Normal 5 12 3 2 3" xfId="44825" xr:uid="{00000000-0005-0000-0000-000008240000}"/>
    <cellStyle name="Normal 5 12 3 3" xfId="44826" xr:uid="{00000000-0005-0000-0000-000009240000}"/>
    <cellStyle name="Normal 5 12 3 3 2" xfId="44827" xr:uid="{00000000-0005-0000-0000-00000A240000}"/>
    <cellStyle name="Normal 5 12 3 3 2 2" xfId="44828" xr:uid="{00000000-0005-0000-0000-00000B240000}"/>
    <cellStyle name="Normal 5 12 3 3 3" xfId="44829" xr:uid="{00000000-0005-0000-0000-00000C240000}"/>
    <cellStyle name="Normal 5 12 3 4" xfId="44830" xr:uid="{00000000-0005-0000-0000-00000D240000}"/>
    <cellStyle name="Normal 5 12 3 4 2" xfId="44831" xr:uid="{00000000-0005-0000-0000-00000E240000}"/>
    <cellStyle name="Normal 5 12 3 5" xfId="44832" xr:uid="{00000000-0005-0000-0000-00000F240000}"/>
    <cellStyle name="Normal 5 12 4" xfId="44833" xr:uid="{00000000-0005-0000-0000-000010240000}"/>
    <cellStyle name="Normal 5 12 4 2" xfId="44834" xr:uid="{00000000-0005-0000-0000-000011240000}"/>
    <cellStyle name="Normal 5 12 4 2 2" xfId="44835" xr:uid="{00000000-0005-0000-0000-000012240000}"/>
    <cellStyle name="Normal 5 12 4 2 2 2" xfId="44836" xr:uid="{00000000-0005-0000-0000-000013240000}"/>
    <cellStyle name="Normal 5 12 4 2 3" xfId="44837" xr:uid="{00000000-0005-0000-0000-000014240000}"/>
    <cellStyle name="Normal 5 12 4 3" xfId="44838" xr:uid="{00000000-0005-0000-0000-000015240000}"/>
    <cellStyle name="Normal 5 12 4 3 2" xfId="44839" xr:uid="{00000000-0005-0000-0000-000016240000}"/>
    <cellStyle name="Normal 5 12 4 4" xfId="44840" xr:uid="{00000000-0005-0000-0000-000017240000}"/>
    <cellStyle name="Normal 5 12 5" xfId="44841" xr:uid="{00000000-0005-0000-0000-000018240000}"/>
    <cellStyle name="Normal 5 12 5 2" xfId="44842" xr:uid="{00000000-0005-0000-0000-000019240000}"/>
    <cellStyle name="Normal 5 12 6" xfId="55448" xr:uid="{00000000-0005-0000-0000-00001A240000}"/>
    <cellStyle name="Normal 5 12 7" xfId="44819" xr:uid="{00000000-0005-0000-0000-00001B240000}"/>
    <cellStyle name="Normal 5 13" xfId="8564" xr:uid="{00000000-0005-0000-0000-00001C240000}"/>
    <cellStyle name="Normal 5 13 2" xfId="44844" xr:uid="{00000000-0005-0000-0000-00001D240000}"/>
    <cellStyle name="Normal 5 13 2 2" xfId="44845" xr:uid="{00000000-0005-0000-0000-00001E240000}"/>
    <cellStyle name="Normal 5 13 2 2 2" xfId="44846" xr:uid="{00000000-0005-0000-0000-00001F240000}"/>
    <cellStyle name="Normal 5 13 2 2 2 2" xfId="44847" xr:uid="{00000000-0005-0000-0000-000020240000}"/>
    <cellStyle name="Normal 5 13 2 2 3" xfId="44848" xr:uid="{00000000-0005-0000-0000-000021240000}"/>
    <cellStyle name="Normal 5 13 2 3" xfId="44849" xr:uid="{00000000-0005-0000-0000-000022240000}"/>
    <cellStyle name="Normal 5 13 2 3 2" xfId="44850" xr:uid="{00000000-0005-0000-0000-000023240000}"/>
    <cellStyle name="Normal 5 13 2 3 2 2" xfId="44851" xr:uid="{00000000-0005-0000-0000-000024240000}"/>
    <cellStyle name="Normal 5 13 2 3 3" xfId="44852" xr:uid="{00000000-0005-0000-0000-000025240000}"/>
    <cellStyle name="Normal 5 13 2 4" xfId="44853" xr:uid="{00000000-0005-0000-0000-000026240000}"/>
    <cellStyle name="Normal 5 13 2 4 2" xfId="44854" xr:uid="{00000000-0005-0000-0000-000027240000}"/>
    <cellStyle name="Normal 5 13 2 5" xfId="44855" xr:uid="{00000000-0005-0000-0000-000028240000}"/>
    <cellStyle name="Normal 5 13 3" xfId="44856" xr:uid="{00000000-0005-0000-0000-000029240000}"/>
    <cellStyle name="Normal 5 13 3 2" xfId="44857" xr:uid="{00000000-0005-0000-0000-00002A240000}"/>
    <cellStyle name="Normal 5 13 3 2 2" xfId="44858" xr:uid="{00000000-0005-0000-0000-00002B240000}"/>
    <cellStyle name="Normal 5 13 3 3" xfId="44859" xr:uid="{00000000-0005-0000-0000-00002C240000}"/>
    <cellStyle name="Normal 5 13 3 4" xfId="44860" xr:uid="{00000000-0005-0000-0000-00002D240000}"/>
    <cellStyle name="Normal 5 13 4" xfId="44861" xr:uid="{00000000-0005-0000-0000-00002E240000}"/>
    <cellStyle name="Normal 5 13 4 2" xfId="44862" xr:uid="{00000000-0005-0000-0000-00002F240000}"/>
    <cellStyle name="Normal 5 13 4 2 2" xfId="44863" xr:uid="{00000000-0005-0000-0000-000030240000}"/>
    <cellStyle name="Normal 5 13 4 3" xfId="44864" xr:uid="{00000000-0005-0000-0000-000031240000}"/>
    <cellStyle name="Normal 5 13 5" xfId="44865" xr:uid="{00000000-0005-0000-0000-000032240000}"/>
    <cellStyle name="Normal 5 13 5 2" xfId="44866" xr:uid="{00000000-0005-0000-0000-000033240000}"/>
    <cellStyle name="Normal 5 13 6" xfId="44867" xr:uid="{00000000-0005-0000-0000-000034240000}"/>
    <cellStyle name="Normal 5 13 7" xfId="44843" xr:uid="{00000000-0005-0000-0000-000035240000}"/>
    <cellStyle name="Normal 5 14" xfId="8563" xr:uid="{00000000-0005-0000-0000-000036240000}"/>
    <cellStyle name="Normal 5 14 2" xfId="44869" xr:uid="{00000000-0005-0000-0000-000037240000}"/>
    <cellStyle name="Normal 5 14 3" xfId="44868" xr:uid="{00000000-0005-0000-0000-000038240000}"/>
    <cellStyle name="Normal 5 15" xfId="55445" xr:uid="{00000000-0005-0000-0000-000039240000}"/>
    <cellStyle name="Normal 5 16" xfId="44812" xr:uid="{00000000-0005-0000-0000-00003A240000}"/>
    <cellStyle name="Normal 5 2" xfId="3248" xr:uid="{00000000-0005-0000-0000-00003B240000}"/>
    <cellStyle name="Normal 5 2 10" xfId="8562" xr:uid="{00000000-0005-0000-0000-00003C240000}"/>
    <cellStyle name="Normal 5 2 10 2" xfId="44871" xr:uid="{00000000-0005-0000-0000-00003D240000}"/>
    <cellStyle name="Normal 5 2 11" xfId="55449" xr:uid="{00000000-0005-0000-0000-00003E240000}"/>
    <cellStyle name="Normal 5 2 12" xfId="44870" xr:uid="{00000000-0005-0000-0000-00003F240000}"/>
    <cellStyle name="Normal 5 2 2" xfId="3249" xr:uid="{00000000-0005-0000-0000-000040240000}"/>
    <cellStyle name="Normal 5 2 2 10" xfId="3250" xr:uid="{00000000-0005-0000-0000-000041240000}"/>
    <cellStyle name="Normal 5 2 2 10 2" xfId="44874" xr:uid="{00000000-0005-0000-0000-000042240000}"/>
    <cellStyle name="Normal 5 2 2 10 2 2" xfId="44875" xr:uid="{00000000-0005-0000-0000-000043240000}"/>
    <cellStyle name="Normal 5 2 2 10 2 2 2" xfId="44876" xr:uid="{00000000-0005-0000-0000-000044240000}"/>
    <cellStyle name="Normal 5 2 2 10 2 2 2 2" xfId="44877" xr:uid="{00000000-0005-0000-0000-000045240000}"/>
    <cellStyle name="Normal 5 2 2 10 2 2 3" xfId="44878" xr:uid="{00000000-0005-0000-0000-000046240000}"/>
    <cellStyle name="Normal 5 2 2 10 2 3" xfId="44879" xr:uid="{00000000-0005-0000-0000-000047240000}"/>
    <cellStyle name="Normal 5 2 2 10 2 3 2" xfId="44880" xr:uid="{00000000-0005-0000-0000-000048240000}"/>
    <cellStyle name="Normal 5 2 2 10 2 3 2 2" xfId="44881" xr:uid="{00000000-0005-0000-0000-000049240000}"/>
    <cellStyle name="Normal 5 2 2 10 2 3 3" xfId="44882" xr:uid="{00000000-0005-0000-0000-00004A240000}"/>
    <cellStyle name="Normal 5 2 2 10 2 4" xfId="44883" xr:uid="{00000000-0005-0000-0000-00004B240000}"/>
    <cellStyle name="Normal 5 2 2 10 2 4 2" xfId="44884" xr:uid="{00000000-0005-0000-0000-00004C240000}"/>
    <cellStyle name="Normal 5 2 2 10 2 5" xfId="44885" xr:uid="{00000000-0005-0000-0000-00004D240000}"/>
    <cellStyle name="Normal 5 2 2 10 3" xfId="44886" xr:uid="{00000000-0005-0000-0000-00004E240000}"/>
    <cellStyle name="Normal 5 2 2 10 3 2" xfId="44887" xr:uid="{00000000-0005-0000-0000-00004F240000}"/>
    <cellStyle name="Normal 5 2 2 10 3 2 2" xfId="44888" xr:uid="{00000000-0005-0000-0000-000050240000}"/>
    <cellStyle name="Normal 5 2 2 10 3 2 2 2" xfId="44889" xr:uid="{00000000-0005-0000-0000-000051240000}"/>
    <cellStyle name="Normal 5 2 2 10 3 2 3" xfId="44890" xr:uid="{00000000-0005-0000-0000-000052240000}"/>
    <cellStyle name="Normal 5 2 2 10 3 3" xfId="44891" xr:uid="{00000000-0005-0000-0000-000053240000}"/>
    <cellStyle name="Normal 5 2 2 10 3 3 2" xfId="44892" xr:uid="{00000000-0005-0000-0000-000054240000}"/>
    <cellStyle name="Normal 5 2 2 10 3 4" xfId="44893" xr:uid="{00000000-0005-0000-0000-000055240000}"/>
    <cellStyle name="Normal 5 2 2 10 4" xfId="44894" xr:uid="{00000000-0005-0000-0000-000056240000}"/>
    <cellStyle name="Normal 5 2 2 10 5" xfId="44895" xr:uid="{00000000-0005-0000-0000-000057240000}"/>
    <cellStyle name="Normal 5 2 2 10 5 2" xfId="44896" xr:uid="{00000000-0005-0000-0000-000058240000}"/>
    <cellStyle name="Normal 5 2 2 10 6" xfId="44897" xr:uid="{00000000-0005-0000-0000-000059240000}"/>
    <cellStyle name="Normal 5 2 2 10 7" xfId="55451" xr:uid="{00000000-0005-0000-0000-00005A240000}"/>
    <cellStyle name="Normal 5 2 2 10 8" xfId="44873" xr:uid="{00000000-0005-0000-0000-00005B240000}"/>
    <cellStyle name="Normal 5 2 2 11" xfId="3251" xr:uid="{00000000-0005-0000-0000-00005C240000}"/>
    <cellStyle name="Normal 5 2 2 11 2" xfId="44899" xr:uid="{00000000-0005-0000-0000-00005D240000}"/>
    <cellStyle name="Normal 5 2 2 11 2 2" xfId="44900" xr:uid="{00000000-0005-0000-0000-00005E240000}"/>
    <cellStyle name="Normal 5 2 2 11 2 2 2" xfId="44901" xr:uid="{00000000-0005-0000-0000-00005F240000}"/>
    <cellStyle name="Normal 5 2 2 11 2 2 2 2" xfId="44902" xr:uid="{00000000-0005-0000-0000-000060240000}"/>
    <cellStyle name="Normal 5 2 2 11 2 2 3" xfId="44903" xr:uid="{00000000-0005-0000-0000-000061240000}"/>
    <cellStyle name="Normal 5 2 2 11 2 3" xfId="44904" xr:uid="{00000000-0005-0000-0000-000062240000}"/>
    <cellStyle name="Normal 5 2 2 11 2 3 2" xfId="44905" xr:uid="{00000000-0005-0000-0000-000063240000}"/>
    <cellStyle name="Normal 5 2 2 11 2 3 2 2" xfId="44906" xr:uid="{00000000-0005-0000-0000-000064240000}"/>
    <cellStyle name="Normal 5 2 2 11 2 3 3" xfId="44907" xr:uid="{00000000-0005-0000-0000-000065240000}"/>
    <cellStyle name="Normal 5 2 2 11 2 4" xfId="44908" xr:uid="{00000000-0005-0000-0000-000066240000}"/>
    <cellStyle name="Normal 5 2 2 11 2 4 2" xfId="44909" xr:uid="{00000000-0005-0000-0000-000067240000}"/>
    <cellStyle name="Normal 5 2 2 11 2 5" xfId="44910" xr:uid="{00000000-0005-0000-0000-000068240000}"/>
    <cellStyle name="Normal 5 2 2 11 3" xfId="44911" xr:uid="{00000000-0005-0000-0000-000069240000}"/>
    <cellStyle name="Normal 5 2 2 11 3 2" xfId="44912" xr:uid="{00000000-0005-0000-0000-00006A240000}"/>
    <cellStyle name="Normal 5 2 2 11 3 2 2" xfId="44913" xr:uid="{00000000-0005-0000-0000-00006B240000}"/>
    <cellStyle name="Normal 5 2 2 11 3 2 2 2" xfId="44914" xr:uid="{00000000-0005-0000-0000-00006C240000}"/>
    <cellStyle name="Normal 5 2 2 11 3 2 3" xfId="44915" xr:uid="{00000000-0005-0000-0000-00006D240000}"/>
    <cellStyle name="Normal 5 2 2 11 3 3" xfId="44916" xr:uid="{00000000-0005-0000-0000-00006E240000}"/>
    <cellStyle name="Normal 5 2 2 11 3 3 2" xfId="44917" xr:uid="{00000000-0005-0000-0000-00006F240000}"/>
    <cellStyle name="Normal 5 2 2 11 3 4" xfId="44918" xr:uid="{00000000-0005-0000-0000-000070240000}"/>
    <cellStyle name="Normal 5 2 2 11 4" xfId="44919" xr:uid="{00000000-0005-0000-0000-000071240000}"/>
    <cellStyle name="Normal 5 2 2 11 5" xfId="44920" xr:uid="{00000000-0005-0000-0000-000072240000}"/>
    <cellStyle name="Normal 5 2 2 11 5 2" xfId="44921" xr:uid="{00000000-0005-0000-0000-000073240000}"/>
    <cellStyle name="Normal 5 2 2 11 6" xfId="44922" xr:uid="{00000000-0005-0000-0000-000074240000}"/>
    <cellStyle name="Normal 5 2 2 11 7" xfId="55452" xr:uid="{00000000-0005-0000-0000-000075240000}"/>
    <cellStyle name="Normal 5 2 2 11 8" xfId="44898" xr:uid="{00000000-0005-0000-0000-000076240000}"/>
    <cellStyle name="Normal 5 2 2 12" xfId="3252" xr:uid="{00000000-0005-0000-0000-000077240000}"/>
    <cellStyle name="Normal 5 2 2 12 2" xfId="44924" xr:uid="{00000000-0005-0000-0000-000078240000}"/>
    <cellStyle name="Normal 5 2 2 12 2 2" xfId="44925" xr:uid="{00000000-0005-0000-0000-000079240000}"/>
    <cellStyle name="Normal 5 2 2 12 2 2 2" xfId="44926" xr:uid="{00000000-0005-0000-0000-00007A240000}"/>
    <cellStyle name="Normal 5 2 2 12 2 2 2 2" xfId="44927" xr:uid="{00000000-0005-0000-0000-00007B240000}"/>
    <cellStyle name="Normal 5 2 2 12 2 2 3" xfId="44928" xr:uid="{00000000-0005-0000-0000-00007C240000}"/>
    <cellStyle name="Normal 5 2 2 12 2 3" xfId="44929" xr:uid="{00000000-0005-0000-0000-00007D240000}"/>
    <cellStyle name="Normal 5 2 2 12 2 3 2" xfId="44930" xr:uid="{00000000-0005-0000-0000-00007E240000}"/>
    <cellStyle name="Normal 5 2 2 12 2 3 2 2" xfId="44931" xr:uid="{00000000-0005-0000-0000-00007F240000}"/>
    <cellStyle name="Normal 5 2 2 12 2 3 3" xfId="44932" xr:uid="{00000000-0005-0000-0000-000080240000}"/>
    <cellStyle name="Normal 5 2 2 12 2 4" xfId="44933" xr:uid="{00000000-0005-0000-0000-000081240000}"/>
    <cellStyle name="Normal 5 2 2 12 2 4 2" xfId="44934" xr:uid="{00000000-0005-0000-0000-000082240000}"/>
    <cellStyle name="Normal 5 2 2 12 2 5" xfId="44935" xr:uid="{00000000-0005-0000-0000-000083240000}"/>
    <cellStyle name="Normal 5 2 2 12 3" xfId="44936" xr:uid="{00000000-0005-0000-0000-000084240000}"/>
    <cellStyle name="Normal 5 2 2 12 3 2" xfId="44937" xr:uid="{00000000-0005-0000-0000-000085240000}"/>
    <cellStyle name="Normal 5 2 2 12 3 2 2" xfId="44938" xr:uid="{00000000-0005-0000-0000-000086240000}"/>
    <cellStyle name="Normal 5 2 2 12 3 2 2 2" xfId="44939" xr:uid="{00000000-0005-0000-0000-000087240000}"/>
    <cellStyle name="Normal 5 2 2 12 3 2 3" xfId="44940" xr:uid="{00000000-0005-0000-0000-000088240000}"/>
    <cellStyle name="Normal 5 2 2 12 3 3" xfId="44941" xr:uid="{00000000-0005-0000-0000-000089240000}"/>
    <cellStyle name="Normal 5 2 2 12 3 3 2" xfId="44942" xr:uid="{00000000-0005-0000-0000-00008A240000}"/>
    <cellStyle name="Normal 5 2 2 12 3 4" xfId="44943" xr:uid="{00000000-0005-0000-0000-00008B240000}"/>
    <cellStyle name="Normal 5 2 2 12 4" xfId="44944" xr:uid="{00000000-0005-0000-0000-00008C240000}"/>
    <cellStyle name="Normal 5 2 2 12 5" xfId="44945" xr:uid="{00000000-0005-0000-0000-00008D240000}"/>
    <cellStyle name="Normal 5 2 2 12 5 2" xfId="44946" xr:uid="{00000000-0005-0000-0000-00008E240000}"/>
    <cellStyle name="Normal 5 2 2 12 6" xfId="44947" xr:uid="{00000000-0005-0000-0000-00008F240000}"/>
    <cellStyle name="Normal 5 2 2 12 7" xfId="55453" xr:uid="{00000000-0005-0000-0000-000090240000}"/>
    <cellStyle name="Normal 5 2 2 12 8" xfId="44923" xr:uid="{00000000-0005-0000-0000-000091240000}"/>
    <cellStyle name="Normal 5 2 2 13" xfId="3253" xr:uid="{00000000-0005-0000-0000-000092240000}"/>
    <cellStyle name="Normal 5 2 2 13 2" xfId="44949" xr:uid="{00000000-0005-0000-0000-000093240000}"/>
    <cellStyle name="Normal 5 2 2 13 2 2" xfId="44950" xr:uid="{00000000-0005-0000-0000-000094240000}"/>
    <cellStyle name="Normal 5 2 2 13 2 2 2" xfId="44951" xr:uid="{00000000-0005-0000-0000-000095240000}"/>
    <cellStyle name="Normal 5 2 2 13 2 2 2 2" xfId="44952" xr:uid="{00000000-0005-0000-0000-000096240000}"/>
    <cellStyle name="Normal 5 2 2 13 2 2 3" xfId="44953" xr:uid="{00000000-0005-0000-0000-000097240000}"/>
    <cellStyle name="Normal 5 2 2 13 2 3" xfId="44954" xr:uid="{00000000-0005-0000-0000-000098240000}"/>
    <cellStyle name="Normal 5 2 2 13 2 3 2" xfId="44955" xr:uid="{00000000-0005-0000-0000-000099240000}"/>
    <cellStyle name="Normal 5 2 2 13 2 3 2 2" xfId="44956" xr:uid="{00000000-0005-0000-0000-00009A240000}"/>
    <cellStyle name="Normal 5 2 2 13 2 3 3" xfId="44957" xr:uid="{00000000-0005-0000-0000-00009B240000}"/>
    <cellStyle name="Normal 5 2 2 13 2 4" xfId="44958" xr:uid="{00000000-0005-0000-0000-00009C240000}"/>
    <cellStyle name="Normal 5 2 2 13 2 4 2" xfId="44959" xr:uid="{00000000-0005-0000-0000-00009D240000}"/>
    <cellStyle name="Normal 5 2 2 13 2 5" xfId="44960" xr:uid="{00000000-0005-0000-0000-00009E240000}"/>
    <cellStyle name="Normal 5 2 2 13 3" xfId="44961" xr:uid="{00000000-0005-0000-0000-00009F240000}"/>
    <cellStyle name="Normal 5 2 2 13 3 2" xfId="44962" xr:uid="{00000000-0005-0000-0000-0000A0240000}"/>
    <cellStyle name="Normal 5 2 2 13 3 2 2" xfId="44963" xr:uid="{00000000-0005-0000-0000-0000A1240000}"/>
    <cellStyle name="Normal 5 2 2 13 3 2 2 2" xfId="44964" xr:uid="{00000000-0005-0000-0000-0000A2240000}"/>
    <cellStyle name="Normal 5 2 2 13 3 2 3" xfId="44965" xr:uid="{00000000-0005-0000-0000-0000A3240000}"/>
    <cellStyle name="Normal 5 2 2 13 3 3" xfId="44966" xr:uid="{00000000-0005-0000-0000-0000A4240000}"/>
    <cellStyle name="Normal 5 2 2 13 3 3 2" xfId="44967" xr:uid="{00000000-0005-0000-0000-0000A5240000}"/>
    <cellStyle name="Normal 5 2 2 13 3 4" xfId="44968" xr:uid="{00000000-0005-0000-0000-0000A6240000}"/>
    <cellStyle name="Normal 5 2 2 13 4" xfId="44969" xr:uid="{00000000-0005-0000-0000-0000A7240000}"/>
    <cellStyle name="Normal 5 2 2 13 5" xfId="44970" xr:uid="{00000000-0005-0000-0000-0000A8240000}"/>
    <cellStyle name="Normal 5 2 2 13 5 2" xfId="44971" xr:uid="{00000000-0005-0000-0000-0000A9240000}"/>
    <cellStyle name="Normal 5 2 2 13 6" xfId="44972" xr:uid="{00000000-0005-0000-0000-0000AA240000}"/>
    <cellStyle name="Normal 5 2 2 13 7" xfId="55454" xr:uid="{00000000-0005-0000-0000-0000AB240000}"/>
    <cellStyle name="Normal 5 2 2 13 8" xfId="44948" xr:uid="{00000000-0005-0000-0000-0000AC240000}"/>
    <cellStyle name="Normal 5 2 2 14" xfId="3254" xr:uid="{00000000-0005-0000-0000-0000AD240000}"/>
    <cellStyle name="Normal 5 2 2 14 2" xfId="44973" xr:uid="{00000000-0005-0000-0000-0000AE240000}"/>
    <cellStyle name="Normal 5 2 2 15" xfId="44974" xr:uid="{00000000-0005-0000-0000-0000AF240000}"/>
    <cellStyle name="Normal 5 2 2 16" xfId="55450" xr:uid="{00000000-0005-0000-0000-0000B0240000}"/>
    <cellStyle name="Normal 5 2 2 17" xfId="44872" xr:uid="{00000000-0005-0000-0000-0000B1240000}"/>
    <cellStyle name="Normal 5 2 2 2" xfId="3255" xr:uid="{00000000-0005-0000-0000-0000B2240000}"/>
    <cellStyle name="Normal 5 2 2 2 10" xfId="3256" xr:uid="{00000000-0005-0000-0000-0000B3240000}"/>
    <cellStyle name="Normal 5 2 2 2 10 2" xfId="55456" xr:uid="{00000000-0005-0000-0000-0000B4240000}"/>
    <cellStyle name="Normal 5 2 2 2 10 3" xfId="44976" xr:uid="{00000000-0005-0000-0000-0000B5240000}"/>
    <cellStyle name="Normal 5 2 2 2 11" xfId="3257" xr:uid="{00000000-0005-0000-0000-0000B6240000}"/>
    <cellStyle name="Normal 5 2 2 2 11 2" xfId="55457" xr:uid="{00000000-0005-0000-0000-0000B7240000}"/>
    <cellStyle name="Normal 5 2 2 2 11 3" xfId="44977" xr:uid="{00000000-0005-0000-0000-0000B8240000}"/>
    <cellStyle name="Normal 5 2 2 2 12" xfId="3258" xr:uid="{00000000-0005-0000-0000-0000B9240000}"/>
    <cellStyle name="Normal 5 2 2 2 12 2" xfId="55458" xr:uid="{00000000-0005-0000-0000-0000BA240000}"/>
    <cellStyle name="Normal 5 2 2 2 12 3" xfId="44978" xr:uid="{00000000-0005-0000-0000-0000BB240000}"/>
    <cellStyle name="Normal 5 2 2 2 13" xfId="3259" xr:uid="{00000000-0005-0000-0000-0000BC240000}"/>
    <cellStyle name="Normal 5 2 2 2 13 2" xfId="55459" xr:uid="{00000000-0005-0000-0000-0000BD240000}"/>
    <cellStyle name="Normal 5 2 2 2 13 3" xfId="44979" xr:uid="{00000000-0005-0000-0000-0000BE240000}"/>
    <cellStyle name="Normal 5 2 2 2 14" xfId="44980" xr:uid="{00000000-0005-0000-0000-0000BF240000}"/>
    <cellStyle name="Normal 5 2 2 2 14 2" xfId="44981" xr:uid="{00000000-0005-0000-0000-0000C0240000}"/>
    <cellStyle name="Normal 5 2 2 2 14 2 2" xfId="44982" xr:uid="{00000000-0005-0000-0000-0000C1240000}"/>
    <cellStyle name="Normal 5 2 2 2 14 2 2 2" xfId="44983" xr:uid="{00000000-0005-0000-0000-0000C2240000}"/>
    <cellStyle name="Normal 5 2 2 2 14 2 2 2 2" xfId="44984" xr:uid="{00000000-0005-0000-0000-0000C3240000}"/>
    <cellStyle name="Normal 5 2 2 2 14 2 2 3" xfId="44985" xr:uid="{00000000-0005-0000-0000-0000C4240000}"/>
    <cellStyle name="Normal 5 2 2 2 14 2 3" xfId="44986" xr:uid="{00000000-0005-0000-0000-0000C5240000}"/>
    <cellStyle name="Normal 5 2 2 2 14 2 3 2" xfId="44987" xr:uid="{00000000-0005-0000-0000-0000C6240000}"/>
    <cellStyle name="Normal 5 2 2 2 14 2 3 2 2" xfId="44988" xr:uid="{00000000-0005-0000-0000-0000C7240000}"/>
    <cellStyle name="Normal 5 2 2 2 14 2 3 3" xfId="44989" xr:uid="{00000000-0005-0000-0000-0000C8240000}"/>
    <cellStyle name="Normal 5 2 2 2 14 2 4" xfId="44990" xr:uid="{00000000-0005-0000-0000-0000C9240000}"/>
    <cellStyle name="Normal 5 2 2 2 14 2 4 2" xfId="44991" xr:uid="{00000000-0005-0000-0000-0000CA240000}"/>
    <cellStyle name="Normal 5 2 2 2 14 2 5" xfId="44992" xr:uid="{00000000-0005-0000-0000-0000CB240000}"/>
    <cellStyle name="Normal 5 2 2 2 14 3" xfId="44993" xr:uid="{00000000-0005-0000-0000-0000CC240000}"/>
    <cellStyle name="Normal 5 2 2 2 14 3 2" xfId="44994" xr:uid="{00000000-0005-0000-0000-0000CD240000}"/>
    <cellStyle name="Normal 5 2 2 2 14 3 2 2" xfId="44995" xr:uid="{00000000-0005-0000-0000-0000CE240000}"/>
    <cellStyle name="Normal 5 2 2 2 14 3 3" xfId="44996" xr:uid="{00000000-0005-0000-0000-0000CF240000}"/>
    <cellStyle name="Normal 5 2 2 2 14 4" xfId="44997" xr:uid="{00000000-0005-0000-0000-0000D0240000}"/>
    <cellStyle name="Normal 5 2 2 2 14 4 2" xfId="44998" xr:uid="{00000000-0005-0000-0000-0000D1240000}"/>
    <cellStyle name="Normal 5 2 2 2 14 4 2 2" xfId="44999" xr:uid="{00000000-0005-0000-0000-0000D2240000}"/>
    <cellStyle name="Normal 5 2 2 2 14 4 3" xfId="45000" xr:uid="{00000000-0005-0000-0000-0000D3240000}"/>
    <cellStyle name="Normal 5 2 2 2 14 5" xfId="45001" xr:uid="{00000000-0005-0000-0000-0000D4240000}"/>
    <cellStyle name="Normal 5 2 2 2 14 5 2" xfId="45002" xr:uid="{00000000-0005-0000-0000-0000D5240000}"/>
    <cellStyle name="Normal 5 2 2 2 14 6" xfId="45003" xr:uid="{00000000-0005-0000-0000-0000D6240000}"/>
    <cellStyle name="Normal 5 2 2 2 15" xfId="45004" xr:uid="{00000000-0005-0000-0000-0000D7240000}"/>
    <cellStyle name="Normal 5 2 2 2 16" xfId="45005" xr:uid="{00000000-0005-0000-0000-0000D8240000}"/>
    <cellStyle name="Normal 5 2 2 2 17" xfId="55455" xr:uid="{00000000-0005-0000-0000-0000D9240000}"/>
    <cellStyle name="Normal 5 2 2 2 18" xfId="44975" xr:uid="{00000000-0005-0000-0000-0000DA240000}"/>
    <cellStyle name="Normal 5 2 2 2 2" xfId="3260" xr:uid="{00000000-0005-0000-0000-0000DB240000}"/>
    <cellStyle name="Normal 5 2 2 2 2 2" xfId="55460" xr:uid="{00000000-0005-0000-0000-0000DC240000}"/>
    <cellStyle name="Normal 5 2 2 2 2 3" xfId="45006" xr:uid="{00000000-0005-0000-0000-0000DD240000}"/>
    <cellStyle name="Normal 5 2 2 2 3" xfId="3261" xr:uid="{00000000-0005-0000-0000-0000DE240000}"/>
    <cellStyle name="Normal 5 2 2 2 3 2" xfId="55461" xr:uid="{00000000-0005-0000-0000-0000DF240000}"/>
    <cellStyle name="Normal 5 2 2 2 3 3" xfId="45007" xr:uid="{00000000-0005-0000-0000-0000E0240000}"/>
    <cellStyle name="Normal 5 2 2 2 4" xfId="3262" xr:uid="{00000000-0005-0000-0000-0000E1240000}"/>
    <cellStyle name="Normal 5 2 2 2 4 2" xfId="55462" xr:uid="{00000000-0005-0000-0000-0000E2240000}"/>
    <cellStyle name="Normal 5 2 2 2 4 3" xfId="45008" xr:uid="{00000000-0005-0000-0000-0000E3240000}"/>
    <cellStyle name="Normal 5 2 2 2 5" xfId="3263" xr:uid="{00000000-0005-0000-0000-0000E4240000}"/>
    <cellStyle name="Normal 5 2 2 2 5 2" xfId="55463" xr:uid="{00000000-0005-0000-0000-0000E5240000}"/>
    <cellStyle name="Normal 5 2 2 2 5 3" xfId="45009" xr:uid="{00000000-0005-0000-0000-0000E6240000}"/>
    <cellStyle name="Normal 5 2 2 2 6" xfId="3264" xr:uid="{00000000-0005-0000-0000-0000E7240000}"/>
    <cellStyle name="Normal 5 2 2 2 6 2" xfId="55464" xr:uid="{00000000-0005-0000-0000-0000E8240000}"/>
    <cellStyle name="Normal 5 2 2 2 6 3" xfId="45010" xr:uid="{00000000-0005-0000-0000-0000E9240000}"/>
    <cellStyle name="Normal 5 2 2 2 7" xfId="3265" xr:uid="{00000000-0005-0000-0000-0000EA240000}"/>
    <cellStyle name="Normal 5 2 2 2 7 2" xfId="55465" xr:uid="{00000000-0005-0000-0000-0000EB240000}"/>
    <cellStyle name="Normal 5 2 2 2 7 3" xfId="45011" xr:uid="{00000000-0005-0000-0000-0000EC240000}"/>
    <cellStyle name="Normal 5 2 2 2 8" xfId="3266" xr:uid="{00000000-0005-0000-0000-0000ED240000}"/>
    <cellStyle name="Normal 5 2 2 2 8 2" xfId="55466" xr:uid="{00000000-0005-0000-0000-0000EE240000}"/>
    <cellStyle name="Normal 5 2 2 2 8 3" xfId="45012" xr:uid="{00000000-0005-0000-0000-0000EF240000}"/>
    <cellStyle name="Normal 5 2 2 2 9" xfId="3267" xr:uid="{00000000-0005-0000-0000-0000F0240000}"/>
    <cellStyle name="Normal 5 2 2 2 9 2" xfId="55467" xr:uid="{00000000-0005-0000-0000-0000F1240000}"/>
    <cellStyle name="Normal 5 2 2 2 9 3" xfId="45013" xr:uid="{00000000-0005-0000-0000-0000F2240000}"/>
    <cellStyle name="Normal 5 2 2 3" xfId="3268" xr:uid="{00000000-0005-0000-0000-0000F3240000}"/>
    <cellStyle name="Normal 5 2 2 3 2" xfId="45015" xr:uid="{00000000-0005-0000-0000-0000F4240000}"/>
    <cellStyle name="Normal 5 2 2 3 2 2" xfId="45016" xr:uid="{00000000-0005-0000-0000-0000F5240000}"/>
    <cellStyle name="Normal 5 2 2 3 2 2 2" xfId="45017" xr:uid="{00000000-0005-0000-0000-0000F6240000}"/>
    <cellStyle name="Normal 5 2 2 3 2 2 2 2" xfId="45018" xr:uid="{00000000-0005-0000-0000-0000F7240000}"/>
    <cellStyle name="Normal 5 2 2 3 2 2 2 2 2" xfId="45019" xr:uid="{00000000-0005-0000-0000-0000F8240000}"/>
    <cellStyle name="Normal 5 2 2 3 2 2 2 3" xfId="45020" xr:uid="{00000000-0005-0000-0000-0000F9240000}"/>
    <cellStyle name="Normal 5 2 2 3 2 2 3" xfId="45021" xr:uid="{00000000-0005-0000-0000-0000FA240000}"/>
    <cellStyle name="Normal 5 2 2 3 2 2 3 2" xfId="45022" xr:uid="{00000000-0005-0000-0000-0000FB240000}"/>
    <cellStyle name="Normal 5 2 2 3 2 2 3 2 2" xfId="45023" xr:uid="{00000000-0005-0000-0000-0000FC240000}"/>
    <cellStyle name="Normal 5 2 2 3 2 2 3 3" xfId="45024" xr:uid="{00000000-0005-0000-0000-0000FD240000}"/>
    <cellStyle name="Normal 5 2 2 3 2 2 4" xfId="45025" xr:uid="{00000000-0005-0000-0000-0000FE240000}"/>
    <cellStyle name="Normal 5 2 2 3 2 2 4 2" xfId="45026" xr:uid="{00000000-0005-0000-0000-0000FF240000}"/>
    <cellStyle name="Normal 5 2 2 3 2 2 5" xfId="45027" xr:uid="{00000000-0005-0000-0000-000000250000}"/>
    <cellStyle name="Normal 5 2 2 3 2 3" xfId="45028" xr:uid="{00000000-0005-0000-0000-000001250000}"/>
    <cellStyle name="Normal 5 2 2 3 2 3 2" xfId="45029" xr:uid="{00000000-0005-0000-0000-000002250000}"/>
    <cellStyle name="Normal 5 2 2 3 2 3 2 2" xfId="45030" xr:uid="{00000000-0005-0000-0000-000003250000}"/>
    <cellStyle name="Normal 5 2 2 3 2 3 3" xfId="45031" xr:uid="{00000000-0005-0000-0000-000004250000}"/>
    <cellStyle name="Normal 5 2 2 3 2 4" xfId="45032" xr:uid="{00000000-0005-0000-0000-000005250000}"/>
    <cellStyle name="Normal 5 2 2 3 2 4 2" xfId="45033" xr:uid="{00000000-0005-0000-0000-000006250000}"/>
    <cellStyle name="Normal 5 2 2 3 2 4 2 2" xfId="45034" xr:uid="{00000000-0005-0000-0000-000007250000}"/>
    <cellStyle name="Normal 5 2 2 3 2 4 3" xfId="45035" xr:uid="{00000000-0005-0000-0000-000008250000}"/>
    <cellStyle name="Normal 5 2 2 3 2 5" xfId="45036" xr:uid="{00000000-0005-0000-0000-000009250000}"/>
    <cellStyle name="Normal 5 2 2 3 2 5 2" xfId="45037" xr:uid="{00000000-0005-0000-0000-00000A250000}"/>
    <cellStyle name="Normal 5 2 2 3 2 6" xfId="45038" xr:uid="{00000000-0005-0000-0000-00000B250000}"/>
    <cellStyle name="Normal 5 2 2 3 3" xfId="45039" xr:uid="{00000000-0005-0000-0000-00000C250000}"/>
    <cellStyle name="Normal 5 2 2 3 3 2" xfId="45040" xr:uid="{00000000-0005-0000-0000-00000D250000}"/>
    <cellStyle name="Normal 5 2 2 3 3 2 2" xfId="45041" xr:uid="{00000000-0005-0000-0000-00000E250000}"/>
    <cellStyle name="Normal 5 2 2 3 3 2 2 2" xfId="45042" xr:uid="{00000000-0005-0000-0000-00000F250000}"/>
    <cellStyle name="Normal 5 2 2 3 3 2 3" xfId="45043" xr:uid="{00000000-0005-0000-0000-000010250000}"/>
    <cellStyle name="Normal 5 2 2 3 3 3" xfId="45044" xr:uid="{00000000-0005-0000-0000-000011250000}"/>
    <cellStyle name="Normal 5 2 2 3 3 3 2" xfId="45045" xr:uid="{00000000-0005-0000-0000-000012250000}"/>
    <cellStyle name="Normal 5 2 2 3 3 3 2 2" xfId="45046" xr:uid="{00000000-0005-0000-0000-000013250000}"/>
    <cellStyle name="Normal 5 2 2 3 3 3 3" xfId="45047" xr:uid="{00000000-0005-0000-0000-000014250000}"/>
    <cellStyle name="Normal 5 2 2 3 3 4" xfId="45048" xr:uid="{00000000-0005-0000-0000-000015250000}"/>
    <cellStyle name="Normal 5 2 2 3 3 4 2" xfId="45049" xr:uid="{00000000-0005-0000-0000-000016250000}"/>
    <cellStyle name="Normal 5 2 2 3 3 5" xfId="45050" xr:uid="{00000000-0005-0000-0000-000017250000}"/>
    <cellStyle name="Normal 5 2 2 3 4" xfId="45051" xr:uid="{00000000-0005-0000-0000-000018250000}"/>
    <cellStyle name="Normal 5 2 2 3 4 2" xfId="45052" xr:uid="{00000000-0005-0000-0000-000019250000}"/>
    <cellStyle name="Normal 5 2 2 3 4 2 2" xfId="45053" xr:uid="{00000000-0005-0000-0000-00001A250000}"/>
    <cellStyle name="Normal 5 2 2 3 4 2 2 2" xfId="45054" xr:uid="{00000000-0005-0000-0000-00001B250000}"/>
    <cellStyle name="Normal 5 2 2 3 4 2 3" xfId="45055" xr:uid="{00000000-0005-0000-0000-00001C250000}"/>
    <cellStyle name="Normal 5 2 2 3 4 3" xfId="45056" xr:uid="{00000000-0005-0000-0000-00001D250000}"/>
    <cellStyle name="Normal 5 2 2 3 4 3 2" xfId="45057" xr:uid="{00000000-0005-0000-0000-00001E250000}"/>
    <cellStyle name="Normal 5 2 2 3 4 4" xfId="45058" xr:uid="{00000000-0005-0000-0000-00001F250000}"/>
    <cellStyle name="Normal 5 2 2 3 5" xfId="45059" xr:uid="{00000000-0005-0000-0000-000020250000}"/>
    <cellStyle name="Normal 5 2 2 3 6" xfId="45060" xr:uid="{00000000-0005-0000-0000-000021250000}"/>
    <cellStyle name="Normal 5 2 2 3 6 2" xfId="45061" xr:uid="{00000000-0005-0000-0000-000022250000}"/>
    <cellStyle name="Normal 5 2 2 3 7" xfId="45062" xr:uid="{00000000-0005-0000-0000-000023250000}"/>
    <cellStyle name="Normal 5 2 2 3 8" xfId="55468" xr:uid="{00000000-0005-0000-0000-000024250000}"/>
    <cellStyle name="Normal 5 2 2 3 9" xfId="45014" xr:uid="{00000000-0005-0000-0000-000025250000}"/>
    <cellStyle name="Normal 5 2 2 4" xfId="3269" xr:uid="{00000000-0005-0000-0000-000026250000}"/>
    <cellStyle name="Normal 5 2 2 4 2" xfId="45064" xr:uid="{00000000-0005-0000-0000-000027250000}"/>
    <cellStyle name="Normal 5 2 2 4 2 2" xfId="45065" xr:uid="{00000000-0005-0000-0000-000028250000}"/>
    <cellStyle name="Normal 5 2 2 4 2 2 2" xfId="45066" xr:uid="{00000000-0005-0000-0000-000029250000}"/>
    <cellStyle name="Normal 5 2 2 4 2 2 2 2" xfId="45067" xr:uid="{00000000-0005-0000-0000-00002A250000}"/>
    <cellStyle name="Normal 5 2 2 4 2 2 3" xfId="45068" xr:uid="{00000000-0005-0000-0000-00002B250000}"/>
    <cellStyle name="Normal 5 2 2 4 2 3" xfId="45069" xr:uid="{00000000-0005-0000-0000-00002C250000}"/>
    <cellStyle name="Normal 5 2 2 4 2 3 2" xfId="45070" xr:uid="{00000000-0005-0000-0000-00002D250000}"/>
    <cellStyle name="Normal 5 2 2 4 2 3 2 2" xfId="45071" xr:uid="{00000000-0005-0000-0000-00002E250000}"/>
    <cellStyle name="Normal 5 2 2 4 2 3 3" xfId="45072" xr:uid="{00000000-0005-0000-0000-00002F250000}"/>
    <cellStyle name="Normal 5 2 2 4 2 4" xfId="45073" xr:uid="{00000000-0005-0000-0000-000030250000}"/>
    <cellStyle name="Normal 5 2 2 4 2 4 2" xfId="45074" xr:uid="{00000000-0005-0000-0000-000031250000}"/>
    <cellStyle name="Normal 5 2 2 4 2 5" xfId="45075" xr:uid="{00000000-0005-0000-0000-000032250000}"/>
    <cellStyle name="Normal 5 2 2 4 3" xfId="45076" xr:uid="{00000000-0005-0000-0000-000033250000}"/>
    <cellStyle name="Normal 5 2 2 4 3 2" xfId="45077" xr:uid="{00000000-0005-0000-0000-000034250000}"/>
    <cellStyle name="Normal 5 2 2 4 3 2 2" xfId="45078" xr:uid="{00000000-0005-0000-0000-000035250000}"/>
    <cellStyle name="Normal 5 2 2 4 3 2 2 2" xfId="45079" xr:uid="{00000000-0005-0000-0000-000036250000}"/>
    <cellStyle name="Normal 5 2 2 4 3 2 3" xfId="45080" xr:uid="{00000000-0005-0000-0000-000037250000}"/>
    <cellStyle name="Normal 5 2 2 4 3 3" xfId="45081" xr:uid="{00000000-0005-0000-0000-000038250000}"/>
    <cellStyle name="Normal 5 2 2 4 3 3 2" xfId="45082" xr:uid="{00000000-0005-0000-0000-000039250000}"/>
    <cellStyle name="Normal 5 2 2 4 3 4" xfId="45083" xr:uid="{00000000-0005-0000-0000-00003A250000}"/>
    <cellStyle name="Normal 5 2 2 4 4" xfId="45084" xr:uid="{00000000-0005-0000-0000-00003B250000}"/>
    <cellStyle name="Normal 5 2 2 4 5" xfId="45085" xr:uid="{00000000-0005-0000-0000-00003C250000}"/>
    <cellStyle name="Normal 5 2 2 4 5 2" xfId="45086" xr:uid="{00000000-0005-0000-0000-00003D250000}"/>
    <cellStyle name="Normal 5 2 2 4 6" xfId="45087" xr:uid="{00000000-0005-0000-0000-00003E250000}"/>
    <cellStyle name="Normal 5 2 2 4 7" xfId="55469" xr:uid="{00000000-0005-0000-0000-00003F250000}"/>
    <cellStyle name="Normal 5 2 2 4 8" xfId="45063" xr:uid="{00000000-0005-0000-0000-000040250000}"/>
    <cellStyle name="Normal 5 2 2 5" xfId="3270" xr:uid="{00000000-0005-0000-0000-000041250000}"/>
    <cellStyle name="Normal 5 2 2 5 2" xfId="45089" xr:uid="{00000000-0005-0000-0000-000042250000}"/>
    <cellStyle name="Normal 5 2 2 5 2 2" xfId="45090" xr:uid="{00000000-0005-0000-0000-000043250000}"/>
    <cellStyle name="Normal 5 2 2 5 2 2 2" xfId="45091" xr:uid="{00000000-0005-0000-0000-000044250000}"/>
    <cellStyle name="Normal 5 2 2 5 2 2 2 2" xfId="45092" xr:uid="{00000000-0005-0000-0000-000045250000}"/>
    <cellStyle name="Normal 5 2 2 5 2 2 3" xfId="45093" xr:uid="{00000000-0005-0000-0000-000046250000}"/>
    <cellStyle name="Normal 5 2 2 5 2 3" xfId="45094" xr:uid="{00000000-0005-0000-0000-000047250000}"/>
    <cellStyle name="Normal 5 2 2 5 2 3 2" xfId="45095" xr:uid="{00000000-0005-0000-0000-000048250000}"/>
    <cellStyle name="Normal 5 2 2 5 2 3 2 2" xfId="45096" xr:uid="{00000000-0005-0000-0000-000049250000}"/>
    <cellStyle name="Normal 5 2 2 5 2 3 3" xfId="45097" xr:uid="{00000000-0005-0000-0000-00004A250000}"/>
    <cellStyle name="Normal 5 2 2 5 2 4" xfId="45098" xr:uid="{00000000-0005-0000-0000-00004B250000}"/>
    <cellStyle name="Normal 5 2 2 5 2 4 2" xfId="45099" xr:uid="{00000000-0005-0000-0000-00004C250000}"/>
    <cellStyle name="Normal 5 2 2 5 2 5" xfId="45100" xr:uid="{00000000-0005-0000-0000-00004D250000}"/>
    <cellStyle name="Normal 5 2 2 5 3" xfId="45101" xr:uid="{00000000-0005-0000-0000-00004E250000}"/>
    <cellStyle name="Normal 5 2 2 5 3 2" xfId="45102" xr:uid="{00000000-0005-0000-0000-00004F250000}"/>
    <cellStyle name="Normal 5 2 2 5 3 2 2" xfId="45103" xr:uid="{00000000-0005-0000-0000-000050250000}"/>
    <cellStyle name="Normal 5 2 2 5 3 2 2 2" xfId="45104" xr:uid="{00000000-0005-0000-0000-000051250000}"/>
    <cellStyle name="Normal 5 2 2 5 3 2 3" xfId="45105" xr:uid="{00000000-0005-0000-0000-000052250000}"/>
    <cellStyle name="Normal 5 2 2 5 3 3" xfId="45106" xr:uid="{00000000-0005-0000-0000-000053250000}"/>
    <cellStyle name="Normal 5 2 2 5 3 3 2" xfId="45107" xr:uid="{00000000-0005-0000-0000-000054250000}"/>
    <cellStyle name="Normal 5 2 2 5 3 4" xfId="45108" xr:uid="{00000000-0005-0000-0000-000055250000}"/>
    <cellStyle name="Normal 5 2 2 5 4" xfId="45109" xr:uid="{00000000-0005-0000-0000-000056250000}"/>
    <cellStyle name="Normal 5 2 2 5 5" xfId="45110" xr:uid="{00000000-0005-0000-0000-000057250000}"/>
    <cellStyle name="Normal 5 2 2 5 5 2" xfId="45111" xr:uid="{00000000-0005-0000-0000-000058250000}"/>
    <cellStyle name="Normal 5 2 2 5 6" xfId="45112" xr:uid="{00000000-0005-0000-0000-000059250000}"/>
    <cellStyle name="Normal 5 2 2 5 7" xfId="55470" xr:uid="{00000000-0005-0000-0000-00005A250000}"/>
    <cellStyle name="Normal 5 2 2 5 8" xfId="45088" xr:uid="{00000000-0005-0000-0000-00005B250000}"/>
    <cellStyle name="Normal 5 2 2 6" xfId="3271" xr:uid="{00000000-0005-0000-0000-00005C250000}"/>
    <cellStyle name="Normal 5 2 2 6 2" xfId="45114" xr:uid="{00000000-0005-0000-0000-00005D250000}"/>
    <cellStyle name="Normal 5 2 2 6 2 2" xfId="45115" xr:uid="{00000000-0005-0000-0000-00005E250000}"/>
    <cellStyle name="Normal 5 2 2 6 2 2 2" xfId="45116" xr:uid="{00000000-0005-0000-0000-00005F250000}"/>
    <cellStyle name="Normal 5 2 2 6 2 2 2 2" xfId="45117" xr:uid="{00000000-0005-0000-0000-000060250000}"/>
    <cellStyle name="Normal 5 2 2 6 2 2 3" xfId="45118" xr:uid="{00000000-0005-0000-0000-000061250000}"/>
    <cellStyle name="Normal 5 2 2 6 2 3" xfId="45119" xr:uid="{00000000-0005-0000-0000-000062250000}"/>
    <cellStyle name="Normal 5 2 2 6 2 3 2" xfId="45120" xr:uid="{00000000-0005-0000-0000-000063250000}"/>
    <cellStyle name="Normal 5 2 2 6 2 3 2 2" xfId="45121" xr:uid="{00000000-0005-0000-0000-000064250000}"/>
    <cellStyle name="Normal 5 2 2 6 2 3 3" xfId="45122" xr:uid="{00000000-0005-0000-0000-000065250000}"/>
    <cellStyle name="Normal 5 2 2 6 2 4" xfId="45123" xr:uid="{00000000-0005-0000-0000-000066250000}"/>
    <cellStyle name="Normal 5 2 2 6 2 4 2" xfId="45124" xr:uid="{00000000-0005-0000-0000-000067250000}"/>
    <cellStyle name="Normal 5 2 2 6 2 5" xfId="45125" xr:uid="{00000000-0005-0000-0000-000068250000}"/>
    <cellStyle name="Normal 5 2 2 6 3" xfId="45126" xr:uid="{00000000-0005-0000-0000-000069250000}"/>
    <cellStyle name="Normal 5 2 2 6 3 2" xfId="45127" xr:uid="{00000000-0005-0000-0000-00006A250000}"/>
    <cellStyle name="Normal 5 2 2 6 3 2 2" xfId="45128" xr:uid="{00000000-0005-0000-0000-00006B250000}"/>
    <cellStyle name="Normal 5 2 2 6 3 2 2 2" xfId="45129" xr:uid="{00000000-0005-0000-0000-00006C250000}"/>
    <cellStyle name="Normal 5 2 2 6 3 2 3" xfId="45130" xr:uid="{00000000-0005-0000-0000-00006D250000}"/>
    <cellStyle name="Normal 5 2 2 6 3 3" xfId="45131" xr:uid="{00000000-0005-0000-0000-00006E250000}"/>
    <cellStyle name="Normal 5 2 2 6 3 3 2" xfId="45132" xr:uid="{00000000-0005-0000-0000-00006F250000}"/>
    <cellStyle name="Normal 5 2 2 6 3 4" xfId="45133" xr:uid="{00000000-0005-0000-0000-000070250000}"/>
    <cellStyle name="Normal 5 2 2 6 4" xfId="45134" xr:uid="{00000000-0005-0000-0000-000071250000}"/>
    <cellStyle name="Normal 5 2 2 6 5" xfId="45135" xr:uid="{00000000-0005-0000-0000-000072250000}"/>
    <cellStyle name="Normal 5 2 2 6 5 2" xfId="45136" xr:uid="{00000000-0005-0000-0000-000073250000}"/>
    <cellStyle name="Normal 5 2 2 6 6" xfId="45137" xr:uid="{00000000-0005-0000-0000-000074250000}"/>
    <cellStyle name="Normal 5 2 2 6 7" xfId="55471" xr:uid="{00000000-0005-0000-0000-000075250000}"/>
    <cellStyle name="Normal 5 2 2 6 8" xfId="45113" xr:uid="{00000000-0005-0000-0000-000076250000}"/>
    <cellStyle name="Normal 5 2 2 7" xfId="3272" xr:uid="{00000000-0005-0000-0000-000077250000}"/>
    <cellStyle name="Normal 5 2 2 7 2" xfId="45139" xr:uid="{00000000-0005-0000-0000-000078250000}"/>
    <cellStyle name="Normal 5 2 2 7 2 2" xfId="45140" xr:uid="{00000000-0005-0000-0000-000079250000}"/>
    <cellStyle name="Normal 5 2 2 7 2 2 2" xfId="45141" xr:uid="{00000000-0005-0000-0000-00007A250000}"/>
    <cellStyle name="Normal 5 2 2 7 2 2 2 2" xfId="45142" xr:uid="{00000000-0005-0000-0000-00007B250000}"/>
    <cellStyle name="Normal 5 2 2 7 2 2 3" xfId="45143" xr:uid="{00000000-0005-0000-0000-00007C250000}"/>
    <cellStyle name="Normal 5 2 2 7 2 3" xfId="45144" xr:uid="{00000000-0005-0000-0000-00007D250000}"/>
    <cellStyle name="Normal 5 2 2 7 2 3 2" xfId="45145" xr:uid="{00000000-0005-0000-0000-00007E250000}"/>
    <cellStyle name="Normal 5 2 2 7 2 3 2 2" xfId="45146" xr:uid="{00000000-0005-0000-0000-00007F250000}"/>
    <cellStyle name="Normal 5 2 2 7 2 3 3" xfId="45147" xr:uid="{00000000-0005-0000-0000-000080250000}"/>
    <cellStyle name="Normal 5 2 2 7 2 4" xfId="45148" xr:uid="{00000000-0005-0000-0000-000081250000}"/>
    <cellStyle name="Normal 5 2 2 7 2 4 2" xfId="45149" xr:uid="{00000000-0005-0000-0000-000082250000}"/>
    <cellStyle name="Normal 5 2 2 7 2 5" xfId="45150" xr:uid="{00000000-0005-0000-0000-000083250000}"/>
    <cellStyle name="Normal 5 2 2 7 3" xfId="45151" xr:uid="{00000000-0005-0000-0000-000084250000}"/>
    <cellStyle name="Normal 5 2 2 7 3 2" xfId="45152" xr:uid="{00000000-0005-0000-0000-000085250000}"/>
    <cellStyle name="Normal 5 2 2 7 3 2 2" xfId="45153" xr:uid="{00000000-0005-0000-0000-000086250000}"/>
    <cellStyle name="Normal 5 2 2 7 3 2 2 2" xfId="45154" xr:uid="{00000000-0005-0000-0000-000087250000}"/>
    <cellStyle name="Normal 5 2 2 7 3 2 3" xfId="45155" xr:uid="{00000000-0005-0000-0000-000088250000}"/>
    <cellStyle name="Normal 5 2 2 7 3 3" xfId="45156" xr:uid="{00000000-0005-0000-0000-000089250000}"/>
    <cellStyle name="Normal 5 2 2 7 3 3 2" xfId="45157" xr:uid="{00000000-0005-0000-0000-00008A250000}"/>
    <cellStyle name="Normal 5 2 2 7 3 4" xfId="45158" xr:uid="{00000000-0005-0000-0000-00008B250000}"/>
    <cellStyle name="Normal 5 2 2 7 4" xfId="45159" xr:uid="{00000000-0005-0000-0000-00008C250000}"/>
    <cellStyle name="Normal 5 2 2 7 5" xfId="45160" xr:uid="{00000000-0005-0000-0000-00008D250000}"/>
    <cellStyle name="Normal 5 2 2 7 5 2" xfId="45161" xr:uid="{00000000-0005-0000-0000-00008E250000}"/>
    <cellStyle name="Normal 5 2 2 7 6" xfId="45162" xr:uid="{00000000-0005-0000-0000-00008F250000}"/>
    <cellStyle name="Normal 5 2 2 7 7" xfId="55472" xr:uid="{00000000-0005-0000-0000-000090250000}"/>
    <cellStyle name="Normal 5 2 2 7 8" xfId="45138" xr:uid="{00000000-0005-0000-0000-000091250000}"/>
    <cellStyle name="Normal 5 2 2 8" xfId="3273" xr:uid="{00000000-0005-0000-0000-000092250000}"/>
    <cellStyle name="Normal 5 2 2 8 2" xfId="45164" xr:uid="{00000000-0005-0000-0000-000093250000}"/>
    <cellStyle name="Normal 5 2 2 8 2 2" xfId="45165" xr:uid="{00000000-0005-0000-0000-000094250000}"/>
    <cellStyle name="Normal 5 2 2 8 2 2 2" xfId="45166" xr:uid="{00000000-0005-0000-0000-000095250000}"/>
    <cellStyle name="Normal 5 2 2 8 2 2 2 2" xfId="45167" xr:uid="{00000000-0005-0000-0000-000096250000}"/>
    <cellStyle name="Normal 5 2 2 8 2 2 3" xfId="45168" xr:uid="{00000000-0005-0000-0000-000097250000}"/>
    <cellStyle name="Normal 5 2 2 8 2 3" xfId="45169" xr:uid="{00000000-0005-0000-0000-000098250000}"/>
    <cellStyle name="Normal 5 2 2 8 2 3 2" xfId="45170" xr:uid="{00000000-0005-0000-0000-000099250000}"/>
    <cellStyle name="Normal 5 2 2 8 2 3 2 2" xfId="45171" xr:uid="{00000000-0005-0000-0000-00009A250000}"/>
    <cellStyle name="Normal 5 2 2 8 2 3 3" xfId="45172" xr:uid="{00000000-0005-0000-0000-00009B250000}"/>
    <cellStyle name="Normal 5 2 2 8 2 4" xfId="45173" xr:uid="{00000000-0005-0000-0000-00009C250000}"/>
    <cellStyle name="Normal 5 2 2 8 2 4 2" xfId="45174" xr:uid="{00000000-0005-0000-0000-00009D250000}"/>
    <cellStyle name="Normal 5 2 2 8 2 5" xfId="45175" xr:uid="{00000000-0005-0000-0000-00009E250000}"/>
    <cellStyle name="Normal 5 2 2 8 3" xfId="45176" xr:uid="{00000000-0005-0000-0000-00009F250000}"/>
    <cellStyle name="Normal 5 2 2 8 3 2" xfId="45177" xr:uid="{00000000-0005-0000-0000-0000A0250000}"/>
    <cellStyle name="Normal 5 2 2 8 3 2 2" xfId="45178" xr:uid="{00000000-0005-0000-0000-0000A1250000}"/>
    <cellStyle name="Normal 5 2 2 8 3 2 2 2" xfId="45179" xr:uid="{00000000-0005-0000-0000-0000A2250000}"/>
    <cellStyle name="Normal 5 2 2 8 3 2 3" xfId="45180" xr:uid="{00000000-0005-0000-0000-0000A3250000}"/>
    <cellStyle name="Normal 5 2 2 8 3 3" xfId="45181" xr:uid="{00000000-0005-0000-0000-0000A4250000}"/>
    <cellStyle name="Normal 5 2 2 8 3 3 2" xfId="45182" xr:uid="{00000000-0005-0000-0000-0000A5250000}"/>
    <cellStyle name="Normal 5 2 2 8 3 4" xfId="45183" xr:uid="{00000000-0005-0000-0000-0000A6250000}"/>
    <cellStyle name="Normal 5 2 2 8 4" xfId="45184" xr:uid="{00000000-0005-0000-0000-0000A7250000}"/>
    <cellStyle name="Normal 5 2 2 8 5" xfId="45185" xr:uid="{00000000-0005-0000-0000-0000A8250000}"/>
    <cellStyle name="Normal 5 2 2 8 5 2" xfId="45186" xr:uid="{00000000-0005-0000-0000-0000A9250000}"/>
    <cellStyle name="Normal 5 2 2 8 6" xfId="45187" xr:uid="{00000000-0005-0000-0000-0000AA250000}"/>
    <cellStyle name="Normal 5 2 2 8 7" xfId="55473" xr:uid="{00000000-0005-0000-0000-0000AB250000}"/>
    <cellStyle name="Normal 5 2 2 8 8" xfId="45163" xr:uid="{00000000-0005-0000-0000-0000AC250000}"/>
    <cellStyle name="Normal 5 2 2 9" xfId="3274" xr:uid="{00000000-0005-0000-0000-0000AD250000}"/>
    <cellStyle name="Normal 5 2 2 9 2" xfId="45189" xr:uid="{00000000-0005-0000-0000-0000AE250000}"/>
    <cellStyle name="Normal 5 2 2 9 2 2" xfId="45190" xr:uid="{00000000-0005-0000-0000-0000AF250000}"/>
    <cellStyle name="Normal 5 2 2 9 2 2 2" xfId="45191" xr:uid="{00000000-0005-0000-0000-0000B0250000}"/>
    <cellStyle name="Normal 5 2 2 9 2 2 2 2" xfId="45192" xr:uid="{00000000-0005-0000-0000-0000B1250000}"/>
    <cellStyle name="Normal 5 2 2 9 2 2 3" xfId="45193" xr:uid="{00000000-0005-0000-0000-0000B2250000}"/>
    <cellStyle name="Normal 5 2 2 9 2 3" xfId="45194" xr:uid="{00000000-0005-0000-0000-0000B3250000}"/>
    <cellStyle name="Normal 5 2 2 9 2 3 2" xfId="45195" xr:uid="{00000000-0005-0000-0000-0000B4250000}"/>
    <cellStyle name="Normal 5 2 2 9 2 3 2 2" xfId="45196" xr:uid="{00000000-0005-0000-0000-0000B5250000}"/>
    <cellStyle name="Normal 5 2 2 9 2 3 3" xfId="45197" xr:uid="{00000000-0005-0000-0000-0000B6250000}"/>
    <cellStyle name="Normal 5 2 2 9 2 4" xfId="45198" xr:uid="{00000000-0005-0000-0000-0000B7250000}"/>
    <cellStyle name="Normal 5 2 2 9 2 4 2" xfId="45199" xr:uid="{00000000-0005-0000-0000-0000B8250000}"/>
    <cellStyle name="Normal 5 2 2 9 2 5" xfId="45200" xr:uid="{00000000-0005-0000-0000-0000B9250000}"/>
    <cellStyle name="Normal 5 2 2 9 3" xfId="45201" xr:uid="{00000000-0005-0000-0000-0000BA250000}"/>
    <cellStyle name="Normal 5 2 2 9 3 2" xfId="45202" xr:uid="{00000000-0005-0000-0000-0000BB250000}"/>
    <cellStyle name="Normal 5 2 2 9 3 2 2" xfId="45203" xr:uid="{00000000-0005-0000-0000-0000BC250000}"/>
    <cellStyle name="Normal 5 2 2 9 3 2 2 2" xfId="45204" xr:uid="{00000000-0005-0000-0000-0000BD250000}"/>
    <cellStyle name="Normal 5 2 2 9 3 2 3" xfId="45205" xr:uid="{00000000-0005-0000-0000-0000BE250000}"/>
    <cellStyle name="Normal 5 2 2 9 3 3" xfId="45206" xr:uid="{00000000-0005-0000-0000-0000BF250000}"/>
    <cellStyle name="Normal 5 2 2 9 3 3 2" xfId="45207" xr:uid="{00000000-0005-0000-0000-0000C0250000}"/>
    <cellStyle name="Normal 5 2 2 9 3 4" xfId="45208" xr:uid="{00000000-0005-0000-0000-0000C1250000}"/>
    <cellStyle name="Normal 5 2 2 9 4" xfId="45209" xr:uid="{00000000-0005-0000-0000-0000C2250000}"/>
    <cellStyle name="Normal 5 2 2 9 5" xfId="45210" xr:uid="{00000000-0005-0000-0000-0000C3250000}"/>
    <cellStyle name="Normal 5 2 2 9 5 2" xfId="45211" xr:uid="{00000000-0005-0000-0000-0000C4250000}"/>
    <cellStyle name="Normal 5 2 2 9 6" xfId="45212" xr:uid="{00000000-0005-0000-0000-0000C5250000}"/>
    <cellStyle name="Normal 5 2 2 9 7" xfId="55474" xr:uid="{00000000-0005-0000-0000-0000C6250000}"/>
    <cellStyle name="Normal 5 2 2 9 8" xfId="45188" xr:uid="{00000000-0005-0000-0000-0000C7250000}"/>
    <cellStyle name="Normal 5 2 3" xfId="3275" xr:uid="{00000000-0005-0000-0000-0000C8250000}"/>
    <cellStyle name="Normal 5 2 3 2" xfId="3276" xr:uid="{00000000-0005-0000-0000-0000C9250000}"/>
    <cellStyle name="Normal 5 2 3 2 2" xfId="8088" xr:uid="{00000000-0005-0000-0000-0000CA250000}"/>
    <cellStyle name="Normal 5 2 3 2 3" xfId="45214" xr:uid="{00000000-0005-0000-0000-0000CB250000}"/>
    <cellStyle name="Normal 5 2 3 3" xfId="3277" xr:uid="{00000000-0005-0000-0000-0000CC250000}"/>
    <cellStyle name="Normal 5 2 3 3 2" xfId="45216" xr:uid="{00000000-0005-0000-0000-0000CD250000}"/>
    <cellStyle name="Normal 5 2 3 3 2 2" xfId="45217" xr:uid="{00000000-0005-0000-0000-0000CE250000}"/>
    <cellStyle name="Normal 5 2 3 3 2 2 2" xfId="45218" xr:uid="{00000000-0005-0000-0000-0000CF250000}"/>
    <cellStyle name="Normal 5 2 3 3 2 3" xfId="45219" xr:uid="{00000000-0005-0000-0000-0000D0250000}"/>
    <cellStyle name="Normal 5 2 3 3 3" xfId="45220" xr:uid="{00000000-0005-0000-0000-0000D1250000}"/>
    <cellStyle name="Normal 5 2 3 3 3 2" xfId="45221" xr:uid="{00000000-0005-0000-0000-0000D2250000}"/>
    <cellStyle name="Normal 5 2 3 3 3 2 2" xfId="45222" xr:uid="{00000000-0005-0000-0000-0000D3250000}"/>
    <cellStyle name="Normal 5 2 3 3 3 3" xfId="45223" xr:uid="{00000000-0005-0000-0000-0000D4250000}"/>
    <cellStyle name="Normal 5 2 3 3 4" xfId="45224" xr:uid="{00000000-0005-0000-0000-0000D5250000}"/>
    <cellStyle name="Normal 5 2 3 3 4 2" xfId="45225" xr:uid="{00000000-0005-0000-0000-0000D6250000}"/>
    <cellStyle name="Normal 5 2 3 3 5" xfId="45226" xr:uid="{00000000-0005-0000-0000-0000D7250000}"/>
    <cellStyle name="Normal 5 2 3 3 6" xfId="45215" xr:uid="{00000000-0005-0000-0000-0000D8250000}"/>
    <cellStyle name="Normal 5 2 3 4" xfId="8087" xr:uid="{00000000-0005-0000-0000-0000D9250000}"/>
    <cellStyle name="Normal 5 2 3 4 2" xfId="45228" xr:uid="{00000000-0005-0000-0000-0000DA250000}"/>
    <cellStyle name="Normal 5 2 3 4 2 2" xfId="45229" xr:uid="{00000000-0005-0000-0000-0000DB250000}"/>
    <cellStyle name="Normal 5 2 3 4 2 2 2" xfId="45230" xr:uid="{00000000-0005-0000-0000-0000DC250000}"/>
    <cellStyle name="Normal 5 2 3 4 2 3" xfId="45231" xr:uid="{00000000-0005-0000-0000-0000DD250000}"/>
    <cellStyle name="Normal 5 2 3 4 3" xfId="45232" xr:uid="{00000000-0005-0000-0000-0000DE250000}"/>
    <cellStyle name="Normal 5 2 3 4 3 2" xfId="45233" xr:uid="{00000000-0005-0000-0000-0000DF250000}"/>
    <cellStyle name="Normal 5 2 3 4 4" xfId="45234" xr:uid="{00000000-0005-0000-0000-0000E0250000}"/>
    <cellStyle name="Normal 5 2 3 4 5" xfId="45227" xr:uid="{00000000-0005-0000-0000-0000E1250000}"/>
    <cellStyle name="Normal 5 2 3 5" xfId="45235" xr:uid="{00000000-0005-0000-0000-0000E2250000}"/>
    <cellStyle name="Normal 5 2 3 5 2" xfId="45236" xr:uid="{00000000-0005-0000-0000-0000E3250000}"/>
    <cellStyle name="Normal 5 2 3 6" xfId="55475" xr:uid="{00000000-0005-0000-0000-0000E4250000}"/>
    <cellStyle name="Normal 5 2 3 7" xfId="45213" xr:uid="{00000000-0005-0000-0000-0000E5250000}"/>
    <cellStyle name="Normal 5 2 4" xfId="3278" xr:uid="{00000000-0005-0000-0000-0000E6250000}"/>
    <cellStyle name="Normal 5 2 4 2" xfId="55476" xr:uid="{00000000-0005-0000-0000-0000E7250000}"/>
    <cellStyle name="Normal 5 2 4 3" xfId="45237" xr:uid="{00000000-0005-0000-0000-0000E8250000}"/>
    <cellStyle name="Normal 5 2 5" xfId="3279" xr:uid="{00000000-0005-0000-0000-0000E9250000}"/>
    <cellStyle name="Normal 5 2 5 2" xfId="55477" xr:uid="{00000000-0005-0000-0000-0000EA250000}"/>
    <cellStyle name="Normal 5 2 5 3" xfId="45238" xr:uid="{00000000-0005-0000-0000-0000EB250000}"/>
    <cellStyle name="Normal 5 2 6" xfId="3280" xr:uid="{00000000-0005-0000-0000-0000EC250000}"/>
    <cellStyle name="Normal 5 2 6 2" xfId="55478" xr:uid="{00000000-0005-0000-0000-0000ED250000}"/>
    <cellStyle name="Normal 5 2 6 3" xfId="45239" xr:uid="{00000000-0005-0000-0000-0000EE250000}"/>
    <cellStyle name="Normal 5 2 7" xfId="3281" xr:uid="{00000000-0005-0000-0000-0000EF250000}"/>
    <cellStyle name="Normal 5 2 7 2" xfId="55479" xr:uid="{00000000-0005-0000-0000-0000F0250000}"/>
    <cellStyle name="Normal 5 2 7 3" xfId="45240" xr:uid="{00000000-0005-0000-0000-0000F1250000}"/>
    <cellStyle name="Normal 5 2 8" xfId="3282" xr:uid="{00000000-0005-0000-0000-0000F2250000}"/>
    <cellStyle name="Normal 5 2 8 2" xfId="55480" xr:uid="{00000000-0005-0000-0000-0000F3250000}"/>
    <cellStyle name="Normal 5 2 8 3" xfId="45241" xr:uid="{00000000-0005-0000-0000-0000F4250000}"/>
    <cellStyle name="Normal 5 2 9" xfId="8561" xr:uid="{00000000-0005-0000-0000-0000F5250000}"/>
    <cellStyle name="Normal 5 2 9 2" xfId="45242" xr:uid="{00000000-0005-0000-0000-0000F6250000}"/>
    <cellStyle name="Normal 5 3" xfId="3283" xr:uid="{00000000-0005-0000-0000-0000F7250000}"/>
    <cellStyle name="Normal 5 3 10" xfId="3284" xr:uid="{00000000-0005-0000-0000-0000F8250000}"/>
    <cellStyle name="Normal 5 3 10 2" xfId="45245" xr:uid="{00000000-0005-0000-0000-0000F9250000}"/>
    <cellStyle name="Normal 5 3 10 3" xfId="45244" xr:uid="{00000000-0005-0000-0000-0000FA250000}"/>
    <cellStyle name="Normal 5 3 11" xfId="55481" xr:uid="{00000000-0005-0000-0000-0000FB250000}"/>
    <cellStyle name="Normal 5 3 12" xfId="45243" xr:uid="{00000000-0005-0000-0000-0000FC250000}"/>
    <cellStyle name="Normal 5 3 2" xfId="3285" xr:uid="{00000000-0005-0000-0000-0000FD250000}"/>
    <cellStyle name="Normal 5 3 2 2" xfId="3286" xr:uid="{00000000-0005-0000-0000-0000FE250000}"/>
    <cellStyle name="Normal 5 3 2 2 2" xfId="45247" xr:uid="{00000000-0005-0000-0000-0000FF250000}"/>
    <cellStyle name="Normal 5 3 2 3" xfId="3287" xr:uid="{00000000-0005-0000-0000-000000260000}"/>
    <cellStyle name="Normal 5 3 2 3 2" xfId="45248" xr:uid="{00000000-0005-0000-0000-000001260000}"/>
    <cellStyle name="Normal 5 3 2 4" xfId="55482" xr:uid="{00000000-0005-0000-0000-000002260000}"/>
    <cellStyle name="Normal 5 3 2 5" xfId="45246" xr:uid="{00000000-0005-0000-0000-000003260000}"/>
    <cellStyle name="Normal 5 3 3" xfId="3288" xr:uid="{00000000-0005-0000-0000-000004260000}"/>
    <cellStyle name="Normal 5 3 3 2" xfId="3289" xr:uid="{00000000-0005-0000-0000-000005260000}"/>
    <cellStyle name="Normal 5 3 3 2 2" xfId="8101" xr:uid="{00000000-0005-0000-0000-000006260000}"/>
    <cellStyle name="Normal 5 3 3 2 3" xfId="45250" xr:uid="{00000000-0005-0000-0000-000007260000}"/>
    <cellStyle name="Normal 5 3 3 3" xfId="3290" xr:uid="{00000000-0005-0000-0000-000008260000}"/>
    <cellStyle name="Normal 5 3 3 3 2" xfId="45252" xr:uid="{00000000-0005-0000-0000-000009260000}"/>
    <cellStyle name="Normal 5 3 3 3 2 2" xfId="45253" xr:uid="{00000000-0005-0000-0000-00000A260000}"/>
    <cellStyle name="Normal 5 3 3 3 2 2 2" xfId="45254" xr:uid="{00000000-0005-0000-0000-00000B260000}"/>
    <cellStyle name="Normal 5 3 3 3 2 3" xfId="45255" xr:uid="{00000000-0005-0000-0000-00000C260000}"/>
    <cellStyle name="Normal 5 3 3 3 3" xfId="45256" xr:uid="{00000000-0005-0000-0000-00000D260000}"/>
    <cellStyle name="Normal 5 3 3 3 3 2" xfId="45257" xr:uid="{00000000-0005-0000-0000-00000E260000}"/>
    <cellStyle name="Normal 5 3 3 3 3 2 2" xfId="45258" xr:uid="{00000000-0005-0000-0000-00000F260000}"/>
    <cellStyle name="Normal 5 3 3 3 3 3" xfId="45259" xr:uid="{00000000-0005-0000-0000-000010260000}"/>
    <cellStyle name="Normal 5 3 3 3 4" xfId="45260" xr:uid="{00000000-0005-0000-0000-000011260000}"/>
    <cellStyle name="Normal 5 3 3 3 4 2" xfId="45261" xr:uid="{00000000-0005-0000-0000-000012260000}"/>
    <cellStyle name="Normal 5 3 3 3 5" xfId="45262" xr:uid="{00000000-0005-0000-0000-000013260000}"/>
    <cellStyle name="Normal 5 3 3 3 6" xfId="45251" xr:uid="{00000000-0005-0000-0000-000014260000}"/>
    <cellStyle name="Normal 5 3 3 4" xfId="8100" xr:uid="{00000000-0005-0000-0000-000015260000}"/>
    <cellStyle name="Normal 5 3 3 4 2" xfId="45264" xr:uid="{00000000-0005-0000-0000-000016260000}"/>
    <cellStyle name="Normal 5 3 3 4 2 2" xfId="45265" xr:uid="{00000000-0005-0000-0000-000017260000}"/>
    <cellStyle name="Normal 5 3 3 4 2 2 2" xfId="45266" xr:uid="{00000000-0005-0000-0000-000018260000}"/>
    <cellStyle name="Normal 5 3 3 4 2 3" xfId="45267" xr:uid="{00000000-0005-0000-0000-000019260000}"/>
    <cellStyle name="Normal 5 3 3 4 3" xfId="45268" xr:uid="{00000000-0005-0000-0000-00001A260000}"/>
    <cellStyle name="Normal 5 3 3 4 3 2" xfId="45269" xr:uid="{00000000-0005-0000-0000-00001B260000}"/>
    <cellStyle name="Normal 5 3 3 4 4" xfId="45270" xr:uid="{00000000-0005-0000-0000-00001C260000}"/>
    <cellStyle name="Normal 5 3 3 4 5" xfId="45263" xr:uid="{00000000-0005-0000-0000-00001D260000}"/>
    <cellStyle name="Normal 5 3 3 5" xfId="45271" xr:uid="{00000000-0005-0000-0000-00001E260000}"/>
    <cellStyle name="Normal 5 3 3 5 2" xfId="45272" xr:uid="{00000000-0005-0000-0000-00001F260000}"/>
    <cellStyle name="Normal 5 3 3 6" xfId="55483" xr:uid="{00000000-0005-0000-0000-000020260000}"/>
    <cellStyle name="Normal 5 3 3 7" xfId="45249" xr:uid="{00000000-0005-0000-0000-000021260000}"/>
    <cellStyle name="Normal 5 3 4" xfId="3291" xr:uid="{00000000-0005-0000-0000-000022260000}"/>
    <cellStyle name="Normal 5 3 4 2" xfId="55484" xr:uid="{00000000-0005-0000-0000-000023260000}"/>
    <cellStyle name="Normal 5 3 4 3" xfId="45273" xr:uid="{00000000-0005-0000-0000-000024260000}"/>
    <cellStyle name="Normal 5 3 5" xfId="3292" xr:uid="{00000000-0005-0000-0000-000025260000}"/>
    <cellStyle name="Normal 5 3 5 2" xfId="55485" xr:uid="{00000000-0005-0000-0000-000026260000}"/>
    <cellStyle name="Normal 5 3 5 3" xfId="45274" xr:uid="{00000000-0005-0000-0000-000027260000}"/>
    <cellStyle name="Normal 5 3 6" xfId="3293" xr:uid="{00000000-0005-0000-0000-000028260000}"/>
    <cellStyle name="Normal 5 3 6 2" xfId="55486" xr:uid="{00000000-0005-0000-0000-000029260000}"/>
    <cellStyle name="Normal 5 3 6 3" xfId="45275" xr:uid="{00000000-0005-0000-0000-00002A260000}"/>
    <cellStyle name="Normal 5 3 7" xfId="3294" xr:uid="{00000000-0005-0000-0000-00002B260000}"/>
    <cellStyle name="Normal 5 3 7 2" xfId="55487" xr:uid="{00000000-0005-0000-0000-00002C260000}"/>
    <cellStyle name="Normal 5 3 7 3" xfId="45276" xr:uid="{00000000-0005-0000-0000-00002D260000}"/>
    <cellStyle name="Normal 5 3 8" xfId="3295" xr:uid="{00000000-0005-0000-0000-00002E260000}"/>
    <cellStyle name="Normal 5 3 8 2" xfId="55488" xr:uid="{00000000-0005-0000-0000-00002F260000}"/>
    <cellStyle name="Normal 5 3 8 3" xfId="45277" xr:uid="{00000000-0005-0000-0000-000030260000}"/>
    <cellStyle name="Normal 5 3 9" xfId="3296" xr:uid="{00000000-0005-0000-0000-000031260000}"/>
    <cellStyle name="Normal 5 3 9 2" xfId="45278" xr:uid="{00000000-0005-0000-0000-000032260000}"/>
    <cellStyle name="Normal 5 4" xfId="3297" xr:uid="{00000000-0005-0000-0000-000033260000}"/>
    <cellStyle name="Normal 5 4 10" xfId="45279" xr:uid="{00000000-0005-0000-0000-000034260000}"/>
    <cellStyle name="Normal 5 4 2" xfId="3298" xr:uid="{00000000-0005-0000-0000-000035260000}"/>
    <cellStyle name="Normal 5 4 2 2" xfId="55490" xr:uid="{00000000-0005-0000-0000-000036260000}"/>
    <cellStyle name="Normal 5 4 2 3" xfId="45280" xr:uid="{00000000-0005-0000-0000-000037260000}"/>
    <cellStyle name="Normal 5 4 3" xfId="3299" xr:uid="{00000000-0005-0000-0000-000038260000}"/>
    <cellStyle name="Normal 5 4 3 2" xfId="55491" xr:uid="{00000000-0005-0000-0000-000039260000}"/>
    <cellStyle name="Normal 5 4 3 3" xfId="45281" xr:uid="{00000000-0005-0000-0000-00003A260000}"/>
    <cellStyle name="Normal 5 4 4" xfId="3300" xr:uid="{00000000-0005-0000-0000-00003B260000}"/>
    <cellStyle name="Normal 5 4 4 2" xfId="55492" xr:uid="{00000000-0005-0000-0000-00003C260000}"/>
    <cellStyle name="Normal 5 4 4 3" xfId="45282" xr:uid="{00000000-0005-0000-0000-00003D260000}"/>
    <cellStyle name="Normal 5 4 5" xfId="3301" xr:uid="{00000000-0005-0000-0000-00003E260000}"/>
    <cellStyle name="Normal 5 4 5 2" xfId="55493" xr:uid="{00000000-0005-0000-0000-00003F260000}"/>
    <cellStyle name="Normal 5 4 5 3" xfId="45283" xr:uid="{00000000-0005-0000-0000-000040260000}"/>
    <cellStyle name="Normal 5 4 6" xfId="3302" xr:uid="{00000000-0005-0000-0000-000041260000}"/>
    <cellStyle name="Normal 5 4 6 2" xfId="55494" xr:uid="{00000000-0005-0000-0000-000042260000}"/>
    <cellStyle name="Normal 5 4 6 3" xfId="45284" xr:uid="{00000000-0005-0000-0000-000043260000}"/>
    <cellStyle name="Normal 5 4 7" xfId="3303" xr:uid="{00000000-0005-0000-0000-000044260000}"/>
    <cellStyle name="Normal 5 4 7 2" xfId="55495" xr:uid="{00000000-0005-0000-0000-000045260000}"/>
    <cellStyle name="Normal 5 4 7 3" xfId="45285" xr:uid="{00000000-0005-0000-0000-000046260000}"/>
    <cellStyle name="Normal 5 4 8" xfId="3304" xr:uid="{00000000-0005-0000-0000-000047260000}"/>
    <cellStyle name="Normal 5 4 8 2" xfId="55496" xr:uid="{00000000-0005-0000-0000-000048260000}"/>
    <cellStyle name="Normal 5 4 8 3" xfId="45286" xr:uid="{00000000-0005-0000-0000-000049260000}"/>
    <cellStyle name="Normal 5 4 9" xfId="55489" xr:uid="{00000000-0005-0000-0000-00004A260000}"/>
    <cellStyle name="Normal 5 5" xfId="3305" xr:uid="{00000000-0005-0000-0000-00004B260000}"/>
    <cellStyle name="Normal 5 5 10" xfId="8117" xr:uid="{00000000-0005-0000-0000-00004C260000}"/>
    <cellStyle name="Normal 5 5 10 2" xfId="45289" xr:uid="{00000000-0005-0000-0000-00004D260000}"/>
    <cellStyle name="Normal 5 5 10 2 2" xfId="45290" xr:uid="{00000000-0005-0000-0000-00004E260000}"/>
    <cellStyle name="Normal 5 5 10 2 2 2" xfId="45291" xr:uid="{00000000-0005-0000-0000-00004F260000}"/>
    <cellStyle name="Normal 5 5 10 2 3" xfId="45292" xr:uid="{00000000-0005-0000-0000-000050260000}"/>
    <cellStyle name="Normal 5 5 10 3" xfId="45293" xr:uid="{00000000-0005-0000-0000-000051260000}"/>
    <cellStyle name="Normal 5 5 10 3 2" xfId="45294" xr:uid="{00000000-0005-0000-0000-000052260000}"/>
    <cellStyle name="Normal 5 5 10 3 2 2" xfId="45295" xr:uid="{00000000-0005-0000-0000-000053260000}"/>
    <cellStyle name="Normal 5 5 10 3 3" xfId="45296" xr:uid="{00000000-0005-0000-0000-000054260000}"/>
    <cellStyle name="Normal 5 5 10 4" xfId="45297" xr:uid="{00000000-0005-0000-0000-000055260000}"/>
    <cellStyle name="Normal 5 5 10 4 2" xfId="45298" xr:uid="{00000000-0005-0000-0000-000056260000}"/>
    <cellStyle name="Normal 5 5 10 5" xfId="45299" xr:uid="{00000000-0005-0000-0000-000057260000}"/>
    <cellStyle name="Normal 5 5 10 6" xfId="45288" xr:uid="{00000000-0005-0000-0000-000058260000}"/>
    <cellStyle name="Normal 5 5 11" xfId="45300" xr:uid="{00000000-0005-0000-0000-000059260000}"/>
    <cellStyle name="Normal 5 5 11 2" xfId="45301" xr:uid="{00000000-0005-0000-0000-00005A260000}"/>
    <cellStyle name="Normal 5 5 11 2 2" xfId="45302" xr:uid="{00000000-0005-0000-0000-00005B260000}"/>
    <cellStyle name="Normal 5 5 11 2 2 2" xfId="45303" xr:uid="{00000000-0005-0000-0000-00005C260000}"/>
    <cellStyle name="Normal 5 5 11 2 3" xfId="45304" xr:uid="{00000000-0005-0000-0000-00005D260000}"/>
    <cellStyle name="Normal 5 5 11 3" xfId="45305" xr:uid="{00000000-0005-0000-0000-00005E260000}"/>
    <cellStyle name="Normal 5 5 11 3 2" xfId="45306" xr:uid="{00000000-0005-0000-0000-00005F260000}"/>
    <cellStyle name="Normal 5 5 11 4" xfId="45307" xr:uid="{00000000-0005-0000-0000-000060260000}"/>
    <cellStyle name="Normal 5 5 12" xfId="45308" xr:uid="{00000000-0005-0000-0000-000061260000}"/>
    <cellStyle name="Normal 5 5 12 2" xfId="45309" xr:uid="{00000000-0005-0000-0000-000062260000}"/>
    <cellStyle name="Normal 5 5 13" xfId="55497" xr:uid="{00000000-0005-0000-0000-000063260000}"/>
    <cellStyle name="Normal 5 5 14" xfId="45287" xr:uid="{00000000-0005-0000-0000-000064260000}"/>
    <cellStyle name="Normal 5 5 2" xfId="3306" xr:uid="{00000000-0005-0000-0000-000065260000}"/>
    <cellStyle name="Normal 5 5 2 2" xfId="3307" xr:uid="{00000000-0005-0000-0000-000066260000}"/>
    <cellStyle name="Normal 5 5 2 2 2" xfId="8119" xr:uid="{00000000-0005-0000-0000-000067260000}"/>
    <cellStyle name="Normal 5 5 2 2 2 2" xfId="45313" xr:uid="{00000000-0005-0000-0000-000068260000}"/>
    <cellStyle name="Normal 5 5 2 2 2 2 2" xfId="45314" xr:uid="{00000000-0005-0000-0000-000069260000}"/>
    <cellStyle name="Normal 5 5 2 2 2 2 2 2" xfId="45315" xr:uid="{00000000-0005-0000-0000-00006A260000}"/>
    <cellStyle name="Normal 5 5 2 2 2 2 3" xfId="45316" xr:uid="{00000000-0005-0000-0000-00006B260000}"/>
    <cellStyle name="Normal 5 5 2 2 2 3" xfId="45317" xr:uid="{00000000-0005-0000-0000-00006C260000}"/>
    <cellStyle name="Normal 5 5 2 2 2 3 2" xfId="45318" xr:uid="{00000000-0005-0000-0000-00006D260000}"/>
    <cellStyle name="Normal 5 5 2 2 2 3 2 2" xfId="45319" xr:uid="{00000000-0005-0000-0000-00006E260000}"/>
    <cellStyle name="Normal 5 5 2 2 2 3 3" xfId="45320" xr:uid="{00000000-0005-0000-0000-00006F260000}"/>
    <cellStyle name="Normal 5 5 2 2 2 4" xfId="45321" xr:uid="{00000000-0005-0000-0000-000070260000}"/>
    <cellStyle name="Normal 5 5 2 2 2 4 2" xfId="45322" xr:uid="{00000000-0005-0000-0000-000071260000}"/>
    <cellStyle name="Normal 5 5 2 2 2 5" xfId="45323" xr:uid="{00000000-0005-0000-0000-000072260000}"/>
    <cellStyle name="Normal 5 5 2 2 2 6" xfId="45312" xr:uid="{00000000-0005-0000-0000-000073260000}"/>
    <cellStyle name="Normal 5 5 2 2 3" xfId="45324" xr:uid="{00000000-0005-0000-0000-000074260000}"/>
    <cellStyle name="Normal 5 5 2 2 3 2" xfId="45325" xr:uid="{00000000-0005-0000-0000-000075260000}"/>
    <cellStyle name="Normal 5 5 2 2 3 2 2" xfId="45326" xr:uid="{00000000-0005-0000-0000-000076260000}"/>
    <cellStyle name="Normal 5 5 2 2 3 3" xfId="45327" xr:uid="{00000000-0005-0000-0000-000077260000}"/>
    <cellStyle name="Normal 5 5 2 2 4" xfId="45328" xr:uid="{00000000-0005-0000-0000-000078260000}"/>
    <cellStyle name="Normal 5 5 2 2 4 2" xfId="45329" xr:uid="{00000000-0005-0000-0000-000079260000}"/>
    <cellStyle name="Normal 5 5 2 2 4 2 2" xfId="45330" xr:uid="{00000000-0005-0000-0000-00007A260000}"/>
    <cellStyle name="Normal 5 5 2 2 4 3" xfId="45331" xr:uid="{00000000-0005-0000-0000-00007B260000}"/>
    <cellStyle name="Normal 5 5 2 2 5" xfId="45332" xr:uid="{00000000-0005-0000-0000-00007C260000}"/>
    <cellStyle name="Normal 5 5 2 2 5 2" xfId="45333" xr:uid="{00000000-0005-0000-0000-00007D260000}"/>
    <cellStyle name="Normal 5 5 2 2 6" xfId="45334" xr:uid="{00000000-0005-0000-0000-00007E260000}"/>
    <cellStyle name="Normal 5 5 2 2 7" xfId="45311" xr:uid="{00000000-0005-0000-0000-00007F260000}"/>
    <cellStyle name="Normal 5 5 2 3" xfId="3308" xr:uid="{00000000-0005-0000-0000-000080260000}"/>
    <cellStyle name="Normal 5 5 2 3 2" xfId="45335" xr:uid="{00000000-0005-0000-0000-000081260000}"/>
    <cellStyle name="Normal 5 5 2 4" xfId="8118" xr:uid="{00000000-0005-0000-0000-000082260000}"/>
    <cellStyle name="Normal 5 5 2 4 2" xfId="45337" xr:uid="{00000000-0005-0000-0000-000083260000}"/>
    <cellStyle name="Normal 5 5 2 4 2 2" xfId="45338" xr:uid="{00000000-0005-0000-0000-000084260000}"/>
    <cellStyle name="Normal 5 5 2 4 2 2 2" xfId="45339" xr:uid="{00000000-0005-0000-0000-000085260000}"/>
    <cellStyle name="Normal 5 5 2 4 2 3" xfId="45340" xr:uid="{00000000-0005-0000-0000-000086260000}"/>
    <cellStyle name="Normal 5 5 2 4 3" xfId="45341" xr:uid="{00000000-0005-0000-0000-000087260000}"/>
    <cellStyle name="Normal 5 5 2 4 3 2" xfId="45342" xr:uid="{00000000-0005-0000-0000-000088260000}"/>
    <cellStyle name="Normal 5 5 2 4 3 2 2" xfId="45343" xr:uid="{00000000-0005-0000-0000-000089260000}"/>
    <cellStyle name="Normal 5 5 2 4 3 3" xfId="45344" xr:uid="{00000000-0005-0000-0000-00008A260000}"/>
    <cellStyle name="Normal 5 5 2 4 4" xfId="45345" xr:uid="{00000000-0005-0000-0000-00008B260000}"/>
    <cellStyle name="Normal 5 5 2 4 4 2" xfId="45346" xr:uid="{00000000-0005-0000-0000-00008C260000}"/>
    <cellStyle name="Normal 5 5 2 4 5" xfId="45347" xr:uid="{00000000-0005-0000-0000-00008D260000}"/>
    <cellStyle name="Normal 5 5 2 4 6" xfId="45336" xr:uid="{00000000-0005-0000-0000-00008E260000}"/>
    <cellStyle name="Normal 5 5 2 5" xfId="45348" xr:uid="{00000000-0005-0000-0000-00008F260000}"/>
    <cellStyle name="Normal 5 5 2 5 2" xfId="45349" xr:uid="{00000000-0005-0000-0000-000090260000}"/>
    <cellStyle name="Normal 5 5 2 5 2 2" xfId="45350" xr:uid="{00000000-0005-0000-0000-000091260000}"/>
    <cellStyle name="Normal 5 5 2 5 2 2 2" xfId="45351" xr:uid="{00000000-0005-0000-0000-000092260000}"/>
    <cellStyle name="Normal 5 5 2 5 2 3" xfId="45352" xr:uid="{00000000-0005-0000-0000-000093260000}"/>
    <cellStyle name="Normal 5 5 2 5 3" xfId="45353" xr:uid="{00000000-0005-0000-0000-000094260000}"/>
    <cellStyle name="Normal 5 5 2 5 3 2" xfId="45354" xr:uid="{00000000-0005-0000-0000-000095260000}"/>
    <cellStyle name="Normal 5 5 2 5 4" xfId="45355" xr:uid="{00000000-0005-0000-0000-000096260000}"/>
    <cellStyle name="Normal 5 5 2 6" xfId="45356" xr:uid="{00000000-0005-0000-0000-000097260000}"/>
    <cellStyle name="Normal 5 5 2 6 2" xfId="45357" xr:uid="{00000000-0005-0000-0000-000098260000}"/>
    <cellStyle name="Normal 5 5 2 7" xfId="55498" xr:uid="{00000000-0005-0000-0000-000099260000}"/>
    <cellStyle name="Normal 5 5 2 8" xfId="45310" xr:uid="{00000000-0005-0000-0000-00009A260000}"/>
    <cellStyle name="Normal 5 5 3" xfId="3309" xr:uid="{00000000-0005-0000-0000-00009B260000}"/>
    <cellStyle name="Normal 5 5 3 2" xfId="45359" xr:uid="{00000000-0005-0000-0000-00009C260000}"/>
    <cellStyle name="Normal 5 5 3 3" xfId="45360" xr:uid="{00000000-0005-0000-0000-00009D260000}"/>
    <cellStyle name="Normal 5 5 3 3 2" xfId="45361" xr:uid="{00000000-0005-0000-0000-00009E260000}"/>
    <cellStyle name="Normal 5 5 3 3 2 2" xfId="45362" xr:uid="{00000000-0005-0000-0000-00009F260000}"/>
    <cellStyle name="Normal 5 5 3 3 2 2 2" xfId="45363" xr:uid="{00000000-0005-0000-0000-0000A0260000}"/>
    <cellStyle name="Normal 5 5 3 3 2 3" xfId="45364" xr:uid="{00000000-0005-0000-0000-0000A1260000}"/>
    <cellStyle name="Normal 5 5 3 3 3" xfId="45365" xr:uid="{00000000-0005-0000-0000-0000A2260000}"/>
    <cellStyle name="Normal 5 5 3 3 3 2" xfId="45366" xr:uid="{00000000-0005-0000-0000-0000A3260000}"/>
    <cellStyle name="Normal 5 5 3 3 3 2 2" xfId="45367" xr:uid="{00000000-0005-0000-0000-0000A4260000}"/>
    <cellStyle name="Normal 5 5 3 3 3 3" xfId="45368" xr:uid="{00000000-0005-0000-0000-0000A5260000}"/>
    <cellStyle name="Normal 5 5 3 3 4" xfId="45369" xr:uid="{00000000-0005-0000-0000-0000A6260000}"/>
    <cellStyle name="Normal 5 5 3 3 4 2" xfId="45370" xr:uid="{00000000-0005-0000-0000-0000A7260000}"/>
    <cellStyle name="Normal 5 5 3 3 5" xfId="45371" xr:uid="{00000000-0005-0000-0000-0000A8260000}"/>
    <cellStyle name="Normal 5 5 3 4" xfId="45372" xr:uid="{00000000-0005-0000-0000-0000A9260000}"/>
    <cellStyle name="Normal 5 5 3 4 2" xfId="45373" xr:uid="{00000000-0005-0000-0000-0000AA260000}"/>
    <cellStyle name="Normal 5 5 3 4 2 2" xfId="45374" xr:uid="{00000000-0005-0000-0000-0000AB260000}"/>
    <cellStyle name="Normal 5 5 3 4 2 2 2" xfId="45375" xr:uid="{00000000-0005-0000-0000-0000AC260000}"/>
    <cellStyle name="Normal 5 5 3 4 2 3" xfId="45376" xr:uid="{00000000-0005-0000-0000-0000AD260000}"/>
    <cellStyle name="Normal 5 5 3 4 3" xfId="45377" xr:uid="{00000000-0005-0000-0000-0000AE260000}"/>
    <cellStyle name="Normal 5 5 3 4 3 2" xfId="45378" xr:uid="{00000000-0005-0000-0000-0000AF260000}"/>
    <cellStyle name="Normal 5 5 3 4 4" xfId="45379" xr:uid="{00000000-0005-0000-0000-0000B0260000}"/>
    <cellStyle name="Normal 5 5 3 5" xfId="45380" xr:uid="{00000000-0005-0000-0000-0000B1260000}"/>
    <cellStyle name="Normal 5 5 3 5 2" xfId="45381" xr:uid="{00000000-0005-0000-0000-0000B2260000}"/>
    <cellStyle name="Normal 5 5 3 6" xfId="55499" xr:uid="{00000000-0005-0000-0000-0000B3260000}"/>
    <cellStyle name="Normal 5 5 3 7" xfId="45358" xr:uid="{00000000-0005-0000-0000-0000B4260000}"/>
    <cellStyle name="Normal 5 5 4" xfId="3310" xr:uid="{00000000-0005-0000-0000-0000B5260000}"/>
    <cellStyle name="Normal 5 5 4 2" xfId="45383" xr:uid="{00000000-0005-0000-0000-0000B6260000}"/>
    <cellStyle name="Normal 5 5 4 3" xfId="45384" xr:uid="{00000000-0005-0000-0000-0000B7260000}"/>
    <cellStyle name="Normal 5 5 4 3 2" xfId="45385" xr:uid="{00000000-0005-0000-0000-0000B8260000}"/>
    <cellStyle name="Normal 5 5 4 3 2 2" xfId="45386" xr:uid="{00000000-0005-0000-0000-0000B9260000}"/>
    <cellStyle name="Normal 5 5 4 3 2 2 2" xfId="45387" xr:uid="{00000000-0005-0000-0000-0000BA260000}"/>
    <cellStyle name="Normal 5 5 4 3 2 3" xfId="45388" xr:uid="{00000000-0005-0000-0000-0000BB260000}"/>
    <cellStyle name="Normal 5 5 4 3 3" xfId="45389" xr:uid="{00000000-0005-0000-0000-0000BC260000}"/>
    <cellStyle name="Normal 5 5 4 3 3 2" xfId="45390" xr:uid="{00000000-0005-0000-0000-0000BD260000}"/>
    <cellStyle name="Normal 5 5 4 3 3 2 2" xfId="45391" xr:uid="{00000000-0005-0000-0000-0000BE260000}"/>
    <cellStyle name="Normal 5 5 4 3 3 3" xfId="45392" xr:uid="{00000000-0005-0000-0000-0000BF260000}"/>
    <cellStyle name="Normal 5 5 4 3 4" xfId="45393" xr:uid="{00000000-0005-0000-0000-0000C0260000}"/>
    <cellStyle name="Normal 5 5 4 3 4 2" xfId="45394" xr:uid="{00000000-0005-0000-0000-0000C1260000}"/>
    <cellStyle name="Normal 5 5 4 3 5" xfId="45395" xr:uid="{00000000-0005-0000-0000-0000C2260000}"/>
    <cellStyle name="Normal 5 5 4 4" xfId="45396" xr:uid="{00000000-0005-0000-0000-0000C3260000}"/>
    <cellStyle name="Normal 5 5 4 4 2" xfId="45397" xr:uid="{00000000-0005-0000-0000-0000C4260000}"/>
    <cellStyle name="Normal 5 5 4 4 2 2" xfId="45398" xr:uid="{00000000-0005-0000-0000-0000C5260000}"/>
    <cellStyle name="Normal 5 5 4 4 2 2 2" xfId="45399" xr:uid="{00000000-0005-0000-0000-0000C6260000}"/>
    <cellStyle name="Normal 5 5 4 4 2 3" xfId="45400" xr:uid="{00000000-0005-0000-0000-0000C7260000}"/>
    <cellStyle name="Normal 5 5 4 4 3" xfId="45401" xr:uid="{00000000-0005-0000-0000-0000C8260000}"/>
    <cellStyle name="Normal 5 5 4 4 3 2" xfId="45402" xr:uid="{00000000-0005-0000-0000-0000C9260000}"/>
    <cellStyle name="Normal 5 5 4 4 4" xfId="45403" xr:uid="{00000000-0005-0000-0000-0000CA260000}"/>
    <cellStyle name="Normal 5 5 4 5" xfId="45404" xr:uid="{00000000-0005-0000-0000-0000CB260000}"/>
    <cellStyle name="Normal 5 5 4 5 2" xfId="45405" xr:uid="{00000000-0005-0000-0000-0000CC260000}"/>
    <cellStyle name="Normal 5 5 4 6" xfId="55500" xr:uid="{00000000-0005-0000-0000-0000CD260000}"/>
    <cellStyle name="Normal 5 5 4 7" xfId="45382" xr:uid="{00000000-0005-0000-0000-0000CE260000}"/>
    <cellStyle name="Normal 5 5 5" xfId="3311" xr:uid="{00000000-0005-0000-0000-0000CF260000}"/>
    <cellStyle name="Normal 5 5 5 2" xfId="55501" xr:uid="{00000000-0005-0000-0000-0000D0260000}"/>
    <cellStyle name="Normal 5 5 5 3" xfId="45406" xr:uid="{00000000-0005-0000-0000-0000D1260000}"/>
    <cellStyle name="Normal 5 5 6" xfId="3312" xr:uid="{00000000-0005-0000-0000-0000D2260000}"/>
    <cellStyle name="Normal 5 5 6 2" xfId="55502" xr:uid="{00000000-0005-0000-0000-0000D3260000}"/>
    <cellStyle name="Normal 5 5 6 3" xfId="45407" xr:uid="{00000000-0005-0000-0000-0000D4260000}"/>
    <cellStyle name="Normal 5 5 7" xfId="3313" xr:uid="{00000000-0005-0000-0000-0000D5260000}"/>
    <cellStyle name="Normal 5 5 7 2" xfId="55503" xr:uid="{00000000-0005-0000-0000-0000D6260000}"/>
    <cellStyle name="Normal 5 5 7 3" xfId="45408" xr:uid="{00000000-0005-0000-0000-0000D7260000}"/>
    <cellStyle name="Normal 5 5 8" xfId="3314" xr:uid="{00000000-0005-0000-0000-0000D8260000}"/>
    <cellStyle name="Normal 5 5 8 2" xfId="55504" xr:uid="{00000000-0005-0000-0000-0000D9260000}"/>
    <cellStyle name="Normal 5 5 8 3" xfId="45409" xr:uid="{00000000-0005-0000-0000-0000DA260000}"/>
    <cellStyle name="Normal 5 5 9" xfId="3315" xr:uid="{00000000-0005-0000-0000-0000DB260000}"/>
    <cellStyle name="Normal 5 5 9 2" xfId="8127" xr:uid="{00000000-0005-0000-0000-0000DC260000}"/>
    <cellStyle name="Normal 5 5 9 2 2" xfId="45412" xr:uid="{00000000-0005-0000-0000-0000DD260000}"/>
    <cellStyle name="Normal 5 5 9 2 2 2" xfId="45413" xr:uid="{00000000-0005-0000-0000-0000DE260000}"/>
    <cellStyle name="Normal 5 5 9 2 2 2 2" xfId="45414" xr:uid="{00000000-0005-0000-0000-0000DF260000}"/>
    <cellStyle name="Normal 5 5 9 2 2 3" xfId="45415" xr:uid="{00000000-0005-0000-0000-0000E0260000}"/>
    <cellStyle name="Normal 5 5 9 2 3" xfId="45416" xr:uid="{00000000-0005-0000-0000-0000E1260000}"/>
    <cellStyle name="Normal 5 5 9 2 3 2" xfId="45417" xr:uid="{00000000-0005-0000-0000-0000E2260000}"/>
    <cellStyle name="Normal 5 5 9 2 3 2 2" xfId="45418" xr:uid="{00000000-0005-0000-0000-0000E3260000}"/>
    <cellStyle name="Normal 5 5 9 2 3 3" xfId="45419" xr:uid="{00000000-0005-0000-0000-0000E4260000}"/>
    <cellStyle name="Normal 5 5 9 2 4" xfId="45420" xr:uid="{00000000-0005-0000-0000-0000E5260000}"/>
    <cellStyle name="Normal 5 5 9 2 4 2" xfId="45421" xr:uid="{00000000-0005-0000-0000-0000E6260000}"/>
    <cellStyle name="Normal 5 5 9 2 5" xfId="45422" xr:uid="{00000000-0005-0000-0000-0000E7260000}"/>
    <cellStyle name="Normal 5 5 9 2 6" xfId="45411" xr:uid="{00000000-0005-0000-0000-0000E8260000}"/>
    <cellStyle name="Normal 5 5 9 3" xfId="45423" xr:uid="{00000000-0005-0000-0000-0000E9260000}"/>
    <cellStyle name="Normal 5 5 9 3 2" xfId="45424" xr:uid="{00000000-0005-0000-0000-0000EA260000}"/>
    <cellStyle name="Normal 5 5 9 3 2 2" xfId="45425" xr:uid="{00000000-0005-0000-0000-0000EB260000}"/>
    <cellStyle name="Normal 5 5 9 3 3" xfId="45426" xr:uid="{00000000-0005-0000-0000-0000EC260000}"/>
    <cellStyle name="Normal 5 5 9 4" xfId="45427" xr:uid="{00000000-0005-0000-0000-0000ED260000}"/>
    <cellStyle name="Normal 5 5 9 4 2" xfId="45428" xr:uid="{00000000-0005-0000-0000-0000EE260000}"/>
    <cellStyle name="Normal 5 5 9 4 2 2" xfId="45429" xr:uid="{00000000-0005-0000-0000-0000EF260000}"/>
    <cellStyle name="Normal 5 5 9 4 3" xfId="45430" xr:uid="{00000000-0005-0000-0000-0000F0260000}"/>
    <cellStyle name="Normal 5 5 9 5" xfId="45431" xr:uid="{00000000-0005-0000-0000-0000F1260000}"/>
    <cellStyle name="Normal 5 5 9 5 2" xfId="45432" xr:uid="{00000000-0005-0000-0000-0000F2260000}"/>
    <cellStyle name="Normal 5 5 9 6" xfId="45433" xr:uid="{00000000-0005-0000-0000-0000F3260000}"/>
    <cellStyle name="Normal 5 5 9 7" xfId="45410" xr:uid="{00000000-0005-0000-0000-0000F4260000}"/>
    <cellStyle name="Normal 5 6" xfId="3316" xr:uid="{00000000-0005-0000-0000-0000F5260000}"/>
    <cellStyle name="Normal 5 6 2" xfId="3317" xr:uid="{00000000-0005-0000-0000-0000F6260000}"/>
    <cellStyle name="Normal 5 6 2 2" xfId="45435" xr:uid="{00000000-0005-0000-0000-0000F7260000}"/>
    <cellStyle name="Normal 5 6 3" xfId="3318" xr:uid="{00000000-0005-0000-0000-0000F8260000}"/>
    <cellStyle name="Normal 5 6 3 2" xfId="45436" xr:uid="{00000000-0005-0000-0000-0000F9260000}"/>
    <cellStyle name="Normal 5 6 4" xfId="55505" xr:uid="{00000000-0005-0000-0000-0000FA260000}"/>
    <cellStyle name="Normal 5 6 5" xfId="45434" xr:uid="{00000000-0005-0000-0000-0000FB260000}"/>
    <cellStyle name="Normal 5 7" xfId="3319" xr:uid="{00000000-0005-0000-0000-0000FC260000}"/>
    <cellStyle name="Normal 5 7 2" xfId="55506" xr:uid="{00000000-0005-0000-0000-0000FD260000}"/>
    <cellStyle name="Normal 5 7 3" xfId="45437" xr:uid="{00000000-0005-0000-0000-0000FE260000}"/>
    <cellStyle name="Normal 5 8" xfId="3320" xr:uid="{00000000-0005-0000-0000-0000FF260000}"/>
    <cellStyle name="Normal 5 8 2" xfId="55507" xr:uid="{00000000-0005-0000-0000-000000270000}"/>
    <cellStyle name="Normal 5 8 3" xfId="45438" xr:uid="{00000000-0005-0000-0000-000001270000}"/>
    <cellStyle name="Normal 5 9" xfId="3321" xr:uid="{00000000-0005-0000-0000-000002270000}"/>
    <cellStyle name="Normal 5 9 2" xfId="55508" xr:uid="{00000000-0005-0000-0000-000003270000}"/>
    <cellStyle name="Normal 5 9 3" xfId="45439" xr:uid="{00000000-0005-0000-0000-000004270000}"/>
    <cellStyle name="Normal 5_ELC" xfId="3322" xr:uid="{00000000-0005-0000-0000-000005270000}"/>
    <cellStyle name="Normal 50" xfId="3323" xr:uid="{00000000-0005-0000-0000-000006270000}"/>
    <cellStyle name="Normal 50 2" xfId="45440" xr:uid="{00000000-0005-0000-0000-000007270000}"/>
    <cellStyle name="Normal 51" xfId="3324" xr:uid="{00000000-0005-0000-0000-000008270000}"/>
    <cellStyle name="Normal 51 2" xfId="45441" xr:uid="{00000000-0005-0000-0000-000009270000}"/>
    <cellStyle name="Normal 52" xfId="3325" xr:uid="{00000000-0005-0000-0000-00000A270000}"/>
    <cellStyle name="Normal 52 2" xfId="45442" xr:uid="{00000000-0005-0000-0000-00000B270000}"/>
    <cellStyle name="Normal 53" xfId="3326" xr:uid="{00000000-0005-0000-0000-00000C270000}"/>
    <cellStyle name="Normal 53 2" xfId="45443" xr:uid="{00000000-0005-0000-0000-00000D270000}"/>
    <cellStyle name="Normal 54" xfId="3327" xr:uid="{00000000-0005-0000-0000-00000E270000}"/>
    <cellStyle name="Normal 54 2" xfId="45444" xr:uid="{00000000-0005-0000-0000-00000F270000}"/>
    <cellStyle name="Normal 55" xfId="3328" xr:uid="{00000000-0005-0000-0000-000010270000}"/>
    <cellStyle name="Normal 55 2" xfId="45445" xr:uid="{00000000-0005-0000-0000-000011270000}"/>
    <cellStyle name="Normal 56" xfId="45446" xr:uid="{00000000-0005-0000-0000-000012270000}"/>
    <cellStyle name="Normal 57" xfId="45447" xr:uid="{00000000-0005-0000-0000-000013270000}"/>
    <cellStyle name="Normal 58" xfId="45448" xr:uid="{00000000-0005-0000-0000-000014270000}"/>
    <cellStyle name="Normal 59" xfId="45449" xr:uid="{00000000-0005-0000-0000-000015270000}"/>
    <cellStyle name="Normal 6" xfId="3329" xr:uid="{00000000-0005-0000-0000-000016270000}"/>
    <cellStyle name="Normal 6 10" xfId="3330" xr:uid="{00000000-0005-0000-0000-000017270000}"/>
    <cellStyle name="Normal 6 10 2" xfId="3331" xr:uid="{00000000-0005-0000-0000-000018270000}"/>
    <cellStyle name="Normal 6 10 2 2" xfId="45452" xr:uid="{00000000-0005-0000-0000-000019270000}"/>
    <cellStyle name="Normal 6 10 3" xfId="3332" xr:uid="{00000000-0005-0000-0000-00001A270000}"/>
    <cellStyle name="Normal 6 10 3 2" xfId="45453" xr:uid="{00000000-0005-0000-0000-00001B270000}"/>
    <cellStyle name="Normal 6 10 4" xfId="55509" xr:uid="{00000000-0005-0000-0000-00001C270000}"/>
    <cellStyle name="Normal 6 10 5" xfId="45451" xr:uid="{00000000-0005-0000-0000-00001D270000}"/>
    <cellStyle name="Normal 6 11" xfId="3333" xr:uid="{00000000-0005-0000-0000-00001E270000}"/>
    <cellStyle name="Normal 6 11 2" xfId="3334" xr:uid="{00000000-0005-0000-0000-00001F270000}"/>
    <cellStyle name="Normal 6 11 3" xfId="45454" xr:uid="{00000000-0005-0000-0000-000020270000}"/>
    <cellStyle name="Normal 6 12" xfId="3335" xr:uid="{00000000-0005-0000-0000-000021270000}"/>
    <cellStyle name="Normal 6 12 2" xfId="3336" xr:uid="{00000000-0005-0000-0000-000022270000}"/>
    <cellStyle name="Normal 6 12 2 2" xfId="45456" xr:uid="{00000000-0005-0000-0000-000023270000}"/>
    <cellStyle name="Normal 6 12 3" xfId="3337" xr:uid="{00000000-0005-0000-0000-000024270000}"/>
    <cellStyle name="Normal 6 12 3 2" xfId="45457" xr:uid="{00000000-0005-0000-0000-000025270000}"/>
    <cellStyle name="Normal 6 12 4" xfId="55510" xr:uid="{00000000-0005-0000-0000-000026270000}"/>
    <cellStyle name="Normal 6 12 5" xfId="45455" xr:uid="{00000000-0005-0000-0000-000027270000}"/>
    <cellStyle name="Normal 6 13" xfId="3338" xr:uid="{00000000-0005-0000-0000-000028270000}"/>
    <cellStyle name="Normal 6 14" xfId="45450" xr:uid="{00000000-0005-0000-0000-000029270000}"/>
    <cellStyle name="Normal 6 2" xfId="3339" xr:uid="{00000000-0005-0000-0000-00002A270000}"/>
    <cellStyle name="Normal 6 2 10" xfId="3340" xr:uid="{00000000-0005-0000-0000-00002B270000}"/>
    <cellStyle name="Normal 6 2 10 2" xfId="45459" xr:uid="{00000000-0005-0000-0000-00002C270000}"/>
    <cellStyle name="Normal 6 2 11" xfId="3341" xr:uid="{00000000-0005-0000-0000-00002D270000}"/>
    <cellStyle name="Normal 6 2 11 2" xfId="45460" xr:uid="{00000000-0005-0000-0000-00002E270000}"/>
    <cellStyle name="Normal 6 2 12" xfId="3342" xr:uid="{00000000-0005-0000-0000-00002F270000}"/>
    <cellStyle name="Normal 6 2 12 2" xfId="45461" xr:uid="{00000000-0005-0000-0000-000030270000}"/>
    <cellStyle name="Normal 6 2 13" xfId="3343" xr:uid="{00000000-0005-0000-0000-000031270000}"/>
    <cellStyle name="Normal 6 2 13 2" xfId="45462" xr:uid="{00000000-0005-0000-0000-000032270000}"/>
    <cellStyle name="Normal 6 2 14" xfId="3344" xr:uid="{00000000-0005-0000-0000-000033270000}"/>
    <cellStyle name="Normal 6 2 14 2" xfId="45463" xr:uid="{00000000-0005-0000-0000-000034270000}"/>
    <cellStyle name="Normal 6 2 15" xfId="55511" xr:uid="{00000000-0005-0000-0000-000035270000}"/>
    <cellStyle name="Normal 6 2 16" xfId="45458" xr:uid="{00000000-0005-0000-0000-000036270000}"/>
    <cellStyle name="Normal 6 2 2" xfId="3345" xr:uid="{00000000-0005-0000-0000-000037270000}"/>
    <cellStyle name="Normal 6 2 2 10" xfId="3346" xr:uid="{00000000-0005-0000-0000-000038270000}"/>
    <cellStyle name="Normal 6 2 2 10 2" xfId="45466" xr:uid="{00000000-0005-0000-0000-000039270000}"/>
    <cellStyle name="Normal 6 2 2 10 2 2" xfId="45467" xr:uid="{00000000-0005-0000-0000-00003A270000}"/>
    <cellStyle name="Normal 6 2 2 10 2 2 2" xfId="45468" xr:uid="{00000000-0005-0000-0000-00003B270000}"/>
    <cellStyle name="Normal 6 2 2 10 2 2 2 2" xfId="45469" xr:uid="{00000000-0005-0000-0000-00003C270000}"/>
    <cellStyle name="Normal 6 2 2 10 2 2 3" xfId="45470" xr:uid="{00000000-0005-0000-0000-00003D270000}"/>
    <cellStyle name="Normal 6 2 2 10 2 3" xfId="45471" xr:uid="{00000000-0005-0000-0000-00003E270000}"/>
    <cellStyle name="Normal 6 2 2 10 2 3 2" xfId="45472" xr:uid="{00000000-0005-0000-0000-00003F270000}"/>
    <cellStyle name="Normal 6 2 2 10 2 3 2 2" xfId="45473" xr:uid="{00000000-0005-0000-0000-000040270000}"/>
    <cellStyle name="Normal 6 2 2 10 2 3 3" xfId="45474" xr:uid="{00000000-0005-0000-0000-000041270000}"/>
    <cellStyle name="Normal 6 2 2 10 2 4" xfId="45475" xr:uid="{00000000-0005-0000-0000-000042270000}"/>
    <cellStyle name="Normal 6 2 2 10 2 4 2" xfId="45476" xr:uid="{00000000-0005-0000-0000-000043270000}"/>
    <cellStyle name="Normal 6 2 2 10 2 5" xfId="45477" xr:uid="{00000000-0005-0000-0000-000044270000}"/>
    <cellStyle name="Normal 6 2 2 10 3" xfId="45478" xr:uid="{00000000-0005-0000-0000-000045270000}"/>
    <cellStyle name="Normal 6 2 2 10 3 2" xfId="45479" xr:uid="{00000000-0005-0000-0000-000046270000}"/>
    <cellStyle name="Normal 6 2 2 10 3 2 2" xfId="45480" xr:uid="{00000000-0005-0000-0000-000047270000}"/>
    <cellStyle name="Normal 6 2 2 10 3 2 2 2" xfId="45481" xr:uid="{00000000-0005-0000-0000-000048270000}"/>
    <cellStyle name="Normal 6 2 2 10 3 2 3" xfId="45482" xr:uid="{00000000-0005-0000-0000-000049270000}"/>
    <cellStyle name="Normal 6 2 2 10 3 3" xfId="45483" xr:uid="{00000000-0005-0000-0000-00004A270000}"/>
    <cellStyle name="Normal 6 2 2 10 3 3 2" xfId="45484" xr:uid="{00000000-0005-0000-0000-00004B270000}"/>
    <cellStyle name="Normal 6 2 2 10 3 4" xfId="45485" xr:uid="{00000000-0005-0000-0000-00004C270000}"/>
    <cellStyle name="Normal 6 2 2 10 4" xfId="45486" xr:uid="{00000000-0005-0000-0000-00004D270000}"/>
    <cellStyle name="Normal 6 2 2 10 5" xfId="45487" xr:uid="{00000000-0005-0000-0000-00004E270000}"/>
    <cellStyle name="Normal 6 2 2 10 5 2" xfId="45488" xr:uid="{00000000-0005-0000-0000-00004F270000}"/>
    <cellStyle name="Normal 6 2 2 10 6" xfId="45489" xr:uid="{00000000-0005-0000-0000-000050270000}"/>
    <cellStyle name="Normal 6 2 2 10 7" xfId="55513" xr:uid="{00000000-0005-0000-0000-000051270000}"/>
    <cellStyle name="Normal 6 2 2 10 8" xfId="45465" xr:uid="{00000000-0005-0000-0000-000052270000}"/>
    <cellStyle name="Normal 6 2 2 11" xfId="3347" xr:uid="{00000000-0005-0000-0000-000053270000}"/>
    <cellStyle name="Normal 6 2 2 11 2" xfId="45491" xr:uid="{00000000-0005-0000-0000-000054270000}"/>
    <cellStyle name="Normal 6 2 2 11 2 2" xfId="45492" xr:uid="{00000000-0005-0000-0000-000055270000}"/>
    <cellStyle name="Normal 6 2 2 11 2 2 2" xfId="45493" xr:uid="{00000000-0005-0000-0000-000056270000}"/>
    <cellStyle name="Normal 6 2 2 11 2 2 2 2" xfId="45494" xr:uid="{00000000-0005-0000-0000-000057270000}"/>
    <cellStyle name="Normal 6 2 2 11 2 2 3" xfId="45495" xr:uid="{00000000-0005-0000-0000-000058270000}"/>
    <cellStyle name="Normal 6 2 2 11 2 3" xfId="45496" xr:uid="{00000000-0005-0000-0000-000059270000}"/>
    <cellStyle name="Normal 6 2 2 11 2 3 2" xfId="45497" xr:uid="{00000000-0005-0000-0000-00005A270000}"/>
    <cellStyle name="Normal 6 2 2 11 2 3 2 2" xfId="45498" xr:uid="{00000000-0005-0000-0000-00005B270000}"/>
    <cellStyle name="Normal 6 2 2 11 2 3 3" xfId="45499" xr:uid="{00000000-0005-0000-0000-00005C270000}"/>
    <cellStyle name="Normal 6 2 2 11 2 4" xfId="45500" xr:uid="{00000000-0005-0000-0000-00005D270000}"/>
    <cellStyle name="Normal 6 2 2 11 2 4 2" xfId="45501" xr:uid="{00000000-0005-0000-0000-00005E270000}"/>
    <cellStyle name="Normal 6 2 2 11 2 5" xfId="45502" xr:uid="{00000000-0005-0000-0000-00005F270000}"/>
    <cellStyle name="Normal 6 2 2 11 3" xfId="45503" xr:uid="{00000000-0005-0000-0000-000060270000}"/>
    <cellStyle name="Normal 6 2 2 11 3 2" xfId="45504" xr:uid="{00000000-0005-0000-0000-000061270000}"/>
    <cellStyle name="Normal 6 2 2 11 3 2 2" xfId="45505" xr:uid="{00000000-0005-0000-0000-000062270000}"/>
    <cellStyle name="Normal 6 2 2 11 3 2 2 2" xfId="45506" xr:uid="{00000000-0005-0000-0000-000063270000}"/>
    <cellStyle name="Normal 6 2 2 11 3 2 3" xfId="45507" xr:uid="{00000000-0005-0000-0000-000064270000}"/>
    <cellStyle name="Normal 6 2 2 11 3 3" xfId="45508" xr:uid="{00000000-0005-0000-0000-000065270000}"/>
    <cellStyle name="Normal 6 2 2 11 3 3 2" xfId="45509" xr:uid="{00000000-0005-0000-0000-000066270000}"/>
    <cellStyle name="Normal 6 2 2 11 3 4" xfId="45510" xr:uid="{00000000-0005-0000-0000-000067270000}"/>
    <cellStyle name="Normal 6 2 2 11 4" xfId="45511" xr:uid="{00000000-0005-0000-0000-000068270000}"/>
    <cellStyle name="Normal 6 2 2 11 5" xfId="45512" xr:uid="{00000000-0005-0000-0000-000069270000}"/>
    <cellStyle name="Normal 6 2 2 11 5 2" xfId="45513" xr:uid="{00000000-0005-0000-0000-00006A270000}"/>
    <cellStyle name="Normal 6 2 2 11 6" xfId="45514" xr:uid="{00000000-0005-0000-0000-00006B270000}"/>
    <cellStyle name="Normal 6 2 2 11 7" xfId="55514" xr:uid="{00000000-0005-0000-0000-00006C270000}"/>
    <cellStyle name="Normal 6 2 2 11 8" xfId="45490" xr:uid="{00000000-0005-0000-0000-00006D270000}"/>
    <cellStyle name="Normal 6 2 2 12" xfId="3348" xr:uid="{00000000-0005-0000-0000-00006E270000}"/>
    <cellStyle name="Normal 6 2 2 12 2" xfId="45516" xr:uid="{00000000-0005-0000-0000-00006F270000}"/>
    <cellStyle name="Normal 6 2 2 12 2 2" xfId="45517" xr:uid="{00000000-0005-0000-0000-000070270000}"/>
    <cellStyle name="Normal 6 2 2 12 2 2 2" xfId="45518" xr:uid="{00000000-0005-0000-0000-000071270000}"/>
    <cellStyle name="Normal 6 2 2 12 2 2 2 2" xfId="45519" xr:uid="{00000000-0005-0000-0000-000072270000}"/>
    <cellStyle name="Normal 6 2 2 12 2 2 3" xfId="45520" xr:uid="{00000000-0005-0000-0000-000073270000}"/>
    <cellStyle name="Normal 6 2 2 12 2 3" xfId="45521" xr:uid="{00000000-0005-0000-0000-000074270000}"/>
    <cellStyle name="Normal 6 2 2 12 2 3 2" xfId="45522" xr:uid="{00000000-0005-0000-0000-000075270000}"/>
    <cellStyle name="Normal 6 2 2 12 2 3 2 2" xfId="45523" xr:uid="{00000000-0005-0000-0000-000076270000}"/>
    <cellStyle name="Normal 6 2 2 12 2 3 3" xfId="45524" xr:uid="{00000000-0005-0000-0000-000077270000}"/>
    <cellStyle name="Normal 6 2 2 12 2 4" xfId="45525" xr:uid="{00000000-0005-0000-0000-000078270000}"/>
    <cellStyle name="Normal 6 2 2 12 2 4 2" xfId="45526" xr:uid="{00000000-0005-0000-0000-000079270000}"/>
    <cellStyle name="Normal 6 2 2 12 2 5" xfId="45527" xr:uid="{00000000-0005-0000-0000-00007A270000}"/>
    <cellStyle name="Normal 6 2 2 12 3" xfId="45528" xr:uid="{00000000-0005-0000-0000-00007B270000}"/>
    <cellStyle name="Normal 6 2 2 12 3 2" xfId="45529" xr:uid="{00000000-0005-0000-0000-00007C270000}"/>
    <cellStyle name="Normal 6 2 2 12 3 2 2" xfId="45530" xr:uid="{00000000-0005-0000-0000-00007D270000}"/>
    <cellStyle name="Normal 6 2 2 12 3 2 2 2" xfId="45531" xr:uid="{00000000-0005-0000-0000-00007E270000}"/>
    <cellStyle name="Normal 6 2 2 12 3 2 3" xfId="45532" xr:uid="{00000000-0005-0000-0000-00007F270000}"/>
    <cellStyle name="Normal 6 2 2 12 3 3" xfId="45533" xr:uid="{00000000-0005-0000-0000-000080270000}"/>
    <cellStyle name="Normal 6 2 2 12 3 3 2" xfId="45534" xr:uid="{00000000-0005-0000-0000-000081270000}"/>
    <cellStyle name="Normal 6 2 2 12 3 4" xfId="45535" xr:uid="{00000000-0005-0000-0000-000082270000}"/>
    <cellStyle name="Normal 6 2 2 12 4" xfId="45536" xr:uid="{00000000-0005-0000-0000-000083270000}"/>
    <cellStyle name="Normal 6 2 2 12 5" xfId="45537" xr:uid="{00000000-0005-0000-0000-000084270000}"/>
    <cellStyle name="Normal 6 2 2 12 5 2" xfId="45538" xr:uid="{00000000-0005-0000-0000-000085270000}"/>
    <cellStyle name="Normal 6 2 2 12 6" xfId="45539" xr:uid="{00000000-0005-0000-0000-000086270000}"/>
    <cellStyle name="Normal 6 2 2 12 7" xfId="55515" xr:uid="{00000000-0005-0000-0000-000087270000}"/>
    <cellStyle name="Normal 6 2 2 12 8" xfId="45515" xr:uid="{00000000-0005-0000-0000-000088270000}"/>
    <cellStyle name="Normal 6 2 2 13" xfId="3349" xr:uid="{00000000-0005-0000-0000-000089270000}"/>
    <cellStyle name="Normal 6 2 2 13 2" xfId="45541" xr:uid="{00000000-0005-0000-0000-00008A270000}"/>
    <cellStyle name="Normal 6 2 2 13 2 2" xfId="45542" xr:uid="{00000000-0005-0000-0000-00008B270000}"/>
    <cellStyle name="Normal 6 2 2 13 2 2 2" xfId="45543" xr:uid="{00000000-0005-0000-0000-00008C270000}"/>
    <cellStyle name="Normal 6 2 2 13 2 2 2 2" xfId="45544" xr:uid="{00000000-0005-0000-0000-00008D270000}"/>
    <cellStyle name="Normal 6 2 2 13 2 2 3" xfId="45545" xr:uid="{00000000-0005-0000-0000-00008E270000}"/>
    <cellStyle name="Normal 6 2 2 13 2 3" xfId="45546" xr:uid="{00000000-0005-0000-0000-00008F270000}"/>
    <cellStyle name="Normal 6 2 2 13 2 3 2" xfId="45547" xr:uid="{00000000-0005-0000-0000-000090270000}"/>
    <cellStyle name="Normal 6 2 2 13 2 3 2 2" xfId="45548" xr:uid="{00000000-0005-0000-0000-000091270000}"/>
    <cellStyle name="Normal 6 2 2 13 2 3 3" xfId="45549" xr:uid="{00000000-0005-0000-0000-000092270000}"/>
    <cellStyle name="Normal 6 2 2 13 2 4" xfId="45550" xr:uid="{00000000-0005-0000-0000-000093270000}"/>
    <cellStyle name="Normal 6 2 2 13 2 4 2" xfId="45551" xr:uid="{00000000-0005-0000-0000-000094270000}"/>
    <cellStyle name="Normal 6 2 2 13 2 5" xfId="45552" xr:uid="{00000000-0005-0000-0000-000095270000}"/>
    <cellStyle name="Normal 6 2 2 13 3" xfId="45553" xr:uid="{00000000-0005-0000-0000-000096270000}"/>
    <cellStyle name="Normal 6 2 2 13 3 2" xfId="45554" xr:uid="{00000000-0005-0000-0000-000097270000}"/>
    <cellStyle name="Normal 6 2 2 13 3 2 2" xfId="45555" xr:uid="{00000000-0005-0000-0000-000098270000}"/>
    <cellStyle name="Normal 6 2 2 13 3 2 2 2" xfId="45556" xr:uid="{00000000-0005-0000-0000-000099270000}"/>
    <cellStyle name="Normal 6 2 2 13 3 2 3" xfId="45557" xr:uid="{00000000-0005-0000-0000-00009A270000}"/>
    <cellStyle name="Normal 6 2 2 13 3 3" xfId="45558" xr:uid="{00000000-0005-0000-0000-00009B270000}"/>
    <cellStyle name="Normal 6 2 2 13 3 3 2" xfId="45559" xr:uid="{00000000-0005-0000-0000-00009C270000}"/>
    <cellStyle name="Normal 6 2 2 13 3 4" xfId="45560" xr:uid="{00000000-0005-0000-0000-00009D270000}"/>
    <cellStyle name="Normal 6 2 2 13 4" xfId="45561" xr:uid="{00000000-0005-0000-0000-00009E270000}"/>
    <cellStyle name="Normal 6 2 2 13 5" xfId="45562" xr:uid="{00000000-0005-0000-0000-00009F270000}"/>
    <cellStyle name="Normal 6 2 2 13 5 2" xfId="45563" xr:uid="{00000000-0005-0000-0000-0000A0270000}"/>
    <cellStyle name="Normal 6 2 2 13 6" xfId="45564" xr:uid="{00000000-0005-0000-0000-0000A1270000}"/>
    <cellStyle name="Normal 6 2 2 13 7" xfId="55516" xr:uid="{00000000-0005-0000-0000-0000A2270000}"/>
    <cellStyle name="Normal 6 2 2 13 8" xfId="45540" xr:uid="{00000000-0005-0000-0000-0000A3270000}"/>
    <cellStyle name="Normal 6 2 2 14" xfId="55512" xr:uid="{00000000-0005-0000-0000-0000A4270000}"/>
    <cellStyle name="Normal 6 2 2 15" xfId="45464" xr:uid="{00000000-0005-0000-0000-0000A5270000}"/>
    <cellStyle name="Normal 6 2 2 2" xfId="3350" xr:uid="{00000000-0005-0000-0000-0000A6270000}"/>
    <cellStyle name="Normal 6 2 2 2 2" xfId="45566" xr:uid="{00000000-0005-0000-0000-0000A7270000}"/>
    <cellStyle name="Normal 6 2 2 2 2 2" xfId="45567" xr:uid="{00000000-0005-0000-0000-0000A8270000}"/>
    <cellStyle name="Normal 6 2 2 2 2 2 2" xfId="45568" xr:uid="{00000000-0005-0000-0000-0000A9270000}"/>
    <cellStyle name="Normal 6 2 2 2 2 2 2 2" xfId="45569" xr:uid="{00000000-0005-0000-0000-0000AA270000}"/>
    <cellStyle name="Normal 6 2 2 2 2 2 3" xfId="45570" xr:uid="{00000000-0005-0000-0000-0000AB270000}"/>
    <cellStyle name="Normal 6 2 2 2 2 3" xfId="45571" xr:uid="{00000000-0005-0000-0000-0000AC270000}"/>
    <cellStyle name="Normal 6 2 2 2 2 3 2" xfId="45572" xr:uid="{00000000-0005-0000-0000-0000AD270000}"/>
    <cellStyle name="Normal 6 2 2 2 2 3 2 2" xfId="45573" xr:uid="{00000000-0005-0000-0000-0000AE270000}"/>
    <cellStyle name="Normal 6 2 2 2 2 3 3" xfId="45574" xr:uid="{00000000-0005-0000-0000-0000AF270000}"/>
    <cellStyle name="Normal 6 2 2 2 2 4" xfId="45575" xr:uid="{00000000-0005-0000-0000-0000B0270000}"/>
    <cellStyle name="Normal 6 2 2 2 2 4 2" xfId="45576" xr:uid="{00000000-0005-0000-0000-0000B1270000}"/>
    <cellStyle name="Normal 6 2 2 2 2 5" xfId="45577" xr:uid="{00000000-0005-0000-0000-0000B2270000}"/>
    <cellStyle name="Normal 6 2 2 2 3" xfId="45578" xr:uid="{00000000-0005-0000-0000-0000B3270000}"/>
    <cellStyle name="Normal 6 2 2 2 3 2" xfId="45579" xr:uid="{00000000-0005-0000-0000-0000B4270000}"/>
    <cellStyle name="Normal 6 2 2 2 3 2 2" xfId="45580" xr:uid="{00000000-0005-0000-0000-0000B5270000}"/>
    <cellStyle name="Normal 6 2 2 2 3 2 2 2" xfId="45581" xr:uid="{00000000-0005-0000-0000-0000B6270000}"/>
    <cellStyle name="Normal 6 2 2 2 3 2 3" xfId="45582" xr:uid="{00000000-0005-0000-0000-0000B7270000}"/>
    <cellStyle name="Normal 6 2 2 2 3 3" xfId="45583" xr:uid="{00000000-0005-0000-0000-0000B8270000}"/>
    <cellStyle name="Normal 6 2 2 2 3 3 2" xfId="45584" xr:uid="{00000000-0005-0000-0000-0000B9270000}"/>
    <cellStyle name="Normal 6 2 2 2 3 4" xfId="45585" xr:uid="{00000000-0005-0000-0000-0000BA270000}"/>
    <cellStyle name="Normal 6 2 2 2 4" xfId="45586" xr:uid="{00000000-0005-0000-0000-0000BB270000}"/>
    <cellStyle name="Normal 6 2 2 2 5" xfId="45587" xr:uid="{00000000-0005-0000-0000-0000BC270000}"/>
    <cellStyle name="Normal 6 2 2 2 5 2" xfId="45588" xr:uid="{00000000-0005-0000-0000-0000BD270000}"/>
    <cellStyle name="Normal 6 2 2 2 6" xfId="45589" xr:uid="{00000000-0005-0000-0000-0000BE270000}"/>
    <cellStyle name="Normal 6 2 2 2 7" xfId="55517" xr:uid="{00000000-0005-0000-0000-0000BF270000}"/>
    <cellStyle name="Normal 6 2 2 2 8" xfId="45565" xr:uid="{00000000-0005-0000-0000-0000C0270000}"/>
    <cellStyle name="Normal 6 2 2 3" xfId="3351" xr:uid="{00000000-0005-0000-0000-0000C1270000}"/>
    <cellStyle name="Normal 6 2 2 3 2" xfId="45591" xr:uid="{00000000-0005-0000-0000-0000C2270000}"/>
    <cellStyle name="Normal 6 2 2 3 2 2" xfId="45592" xr:uid="{00000000-0005-0000-0000-0000C3270000}"/>
    <cellStyle name="Normal 6 2 2 3 2 2 2" xfId="45593" xr:uid="{00000000-0005-0000-0000-0000C4270000}"/>
    <cellStyle name="Normal 6 2 2 3 2 2 2 2" xfId="45594" xr:uid="{00000000-0005-0000-0000-0000C5270000}"/>
    <cellStyle name="Normal 6 2 2 3 2 2 3" xfId="45595" xr:uid="{00000000-0005-0000-0000-0000C6270000}"/>
    <cellStyle name="Normal 6 2 2 3 2 3" xfId="45596" xr:uid="{00000000-0005-0000-0000-0000C7270000}"/>
    <cellStyle name="Normal 6 2 2 3 2 3 2" xfId="45597" xr:uid="{00000000-0005-0000-0000-0000C8270000}"/>
    <cellStyle name="Normal 6 2 2 3 2 3 2 2" xfId="45598" xr:uid="{00000000-0005-0000-0000-0000C9270000}"/>
    <cellStyle name="Normal 6 2 2 3 2 3 3" xfId="45599" xr:uid="{00000000-0005-0000-0000-0000CA270000}"/>
    <cellStyle name="Normal 6 2 2 3 2 4" xfId="45600" xr:uid="{00000000-0005-0000-0000-0000CB270000}"/>
    <cellStyle name="Normal 6 2 2 3 2 4 2" xfId="45601" xr:uid="{00000000-0005-0000-0000-0000CC270000}"/>
    <cellStyle name="Normal 6 2 2 3 2 5" xfId="45602" xr:uid="{00000000-0005-0000-0000-0000CD270000}"/>
    <cellStyle name="Normal 6 2 2 3 3" xfId="45603" xr:uid="{00000000-0005-0000-0000-0000CE270000}"/>
    <cellStyle name="Normal 6 2 2 3 3 2" xfId="45604" xr:uid="{00000000-0005-0000-0000-0000CF270000}"/>
    <cellStyle name="Normal 6 2 2 3 3 2 2" xfId="45605" xr:uid="{00000000-0005-0000-0000-0000D0270000}"/>
    <cellStyle name="Normal 6 2 2 3 3 2 2 2" xfId="45606" xr:uid="{00000000-0005-0000-0000-0000D1270000}"/>
    <cellStyle name="Normal 6 2 2 3 3 2 3" xfId="45607" xr:uid="{00000000-0005-0000-0000-0000D2270000}"/>
    <cellStyle name="Normal 6 2 2 3 3 3" xfId="45608" xr:uid="{00000000-0005-0000-0000-0000D3270000}"/>
    <cellStyle name="Normal 6 2 2 3 3 3 2" xfId="45609" xr:uid="{00000000-0005-0000-0000-0000D4270000}"/>
    <cellStyle name="Normal 6 2 2 3 3 4" xfId="45610" xr:uid="{00000000-0005-0000-0000-0000D5270000}"/>
    <cellStyle name="Normal 6 2 2 3 4" xfId="45611" xr:uid="{00000000-0005-0000-0000-0000D6270000}"/>
    <cellStyle name="Normal 6 2 2 3 5" xfId="45612" xr:uid="{00000000-0005-0000-0000-0000D7270000}"/>
    <cellStyle name="Normal 6 2 2 3 5 2" xfId="45613" xr:uid="{00000000-0005-0000-0000-0000D8270000}"/>
    <cellStyle name="Normal 6 2 2 3 6" xfId="45614" xr:uid="{00000000-0005-0000-0000-0000D9270000}"/>
    <cellStyle name="Normal 6 2 2 3 7" xfId="55518" xr:uid="{00000000-0005-0000-0000-0000DA270000}"/>
    <cellStyle name="Normal 6 2 2 3 8" xfId="45590" xr:uid="{00000000-0005-0000-0000-0000DB270000}"/>
    <cellStyle name="Normal 6 2 2 4" xfId="3352" xr:uid="{00000000-0005-0000-0000-0000DC270000}"/>
    <cellStyle name="Normal 6 2 2 4 2" xfId="45616" xr:uid="{00000000-0005-0000-0000-0000DD270000}"/>
    <cellStyle name="Normal 6 2 2 4 2 2" xfId="45617" xr:uid="{00000000-0005-0000-0000-0000DE270000}"/>
    <cellStyle name="Normal 6 2 2 4 2 2 2" xfId="45618" xr:uid="{00000000-0005-0000-0000-0000DF270000}"/>
    <cellStyle name="Normal 6 2 2 4 2 2 2 2" xfId="45619" xr:uid="{00000000-0005-0000-0000-0000E0270000}"/>
    <cellStyle name="Normal 6 2 2 4 2 2 3" xfId="45620" xr:uid="{00000000-0005-0000-0000-0000E1270000}"/>
    <cellStyle name="Normal 6 2 2 4 2 3" xfId="45621" xr:uid="{00000000-0005-0000-0000-0000E2270000}"/>
    <cellStyle name="Normal 6 2 2 4 2 3 2" xfId="45622" xr:uid="{00000000-0005-0000-0000-0000E3270000}"/>
    <cellStyle name="Normal 6 2 2 4 2 3 2 2" xfId="45623" xr:uid="{00000000-0005-0000-0000-0000E4270000}"/>
    <cellStyle name="Normal 6 2 2 4 2 3 3" xfId="45624" xr:uid="{00000000-0005-0000-0000-0000E5270000}"/>
    <cellStyle name="Normal 6 2 2 4 2 4" xfId="45625" xr:uid="{00000000-0005-0000-0000-0000E6270000}"/>
    <cellStyle name="Normal 6 2 2 4 2 4 2" xfId="45626" xr:uid="{00000000-0005-0000-0000-0000E7270000}"/>
    <cellStyle name="Normal 6 2 2 4 2 5" xfId="45627" xr:uid="{00000000-0005-0000-0000-0000E8270000}"/>
    <cellStyle name="Normal 6 2 2 4 3" xfId="45628" xr:uid="{00000000-0005-0000-0000-0000E9270000}"/>
    <cellStyle name="Normal 6 2 2 4 3 2" xfId="45629" xr:uid="{00000000-0005-0000-0000-0000EA270000}"/>
    <cellStyle name="Normal 6 2 2 4 3 2 2" xfId="45630" xr:uid="{00000000-0005-0000-0000-0000EB270000}"/>
    <cellStyle name="Normal 6 2 2 4 3 2 2 2" xfId="45631" xr:uid="{00000000-0005-0000-0000-0000EC270000}"/>
    <cellStyle name="Normal 6 2 2 4 3 2 3" xfId="45632" xr:uid="{00000000-0005-0000-0000-0000ED270000}"/>
    <cellStyle name="Normal 6 2 2 4 3 3" xfId="45633" xr:uid="{00000000-0005-0000-0000-0000EE270000}"/>
    <cellStyle name="Normal 6 2 2 4 3 3 2" xfId="45634" xr:uid="{00000000-0005-0000-0000-0000EF270000}"/>
    <cellStyle name="Normal 6 2 2 4 3 4" xfId="45635" xr:uid="{00000000-0005-0000-0000-0000F0270000}"/>
    <cellStyle name="Normal 6 2 2 4 4" xfId="45636" xr:uid="{00000000-0005-0000-0000-0000F1270000}"/>
    <cellStyle name="Normal 6 2 2 4 5" xfId="45637" xr:uid="{00000000-0005-0000-0000-0000F2270000}"/>
    <cellStyle name="Normal 6 2 2 4 5 2" xfId="45638" xr:uid="{00000000-0005-0000-0000-0000F3270000}"/>
    <cellStyle name="Normal 6 2 2 4 6" xfId="45639" xr:uid="{00000000-0005-0000-0000-0000F4270000}"/>
    <cellStyle name="Normal 6 2 2 4 7" xfId="55519" xr:uid="{00000000-0005-0000-0000-0000F5270000}"/>
    <cellStyle name="Normal 6 2 2 4 8" xfId="45615" xr:uid="{00000000-0005-0000-0000-0000F6270000}"/>
    <cellStyle name="Normal 6 2 2 5" xfId="3353" xr:uid="{00000000-0005-0000-0000-0000F7270000}"/>
    <cellStyle name="Normal 6 2 2 5 2" xfId="45641" xr:uid="{00000000-0005-0000-0000-0000F8270000}"/>
    <cellStyle name="Normal 6 2 2 5 2 2" xfId="45642" xr:uid="{00000000-0005-0000-0000-0000F9270000}"/>
    <cellStyle name="Normal 6 2 2 5 2 2 2" xfId="45643" xr:uid="{00000000-0005-0000-0000-0000FA270000}"/>
    <cellStyle name="Normal 6 2 2 5 2 2 2 2" xfId="45644" xr:uid="{00000000-0005-0000-0000-0000FB270000}"/>
    <cellStyle name="Normal 6 2 2 5 2 2 3" xfId="45645" xr:uid="{00000000-0005-0000-0000-0000FC270000}"/>
    <cellStyle name="Normal 6 2 2 5 2 3" xfId="45646" xr:uid="{00000000-0005-0000-0000-0000FD270000}"/>
    <cellStyle name="Normal 6 2 2 5 2 3 2" xfId="45647" xr:uid="{00000000-0005-0000-0000-0000FE270000}"/>
    <cellStyle name="Normal 6 2 2 5 2 3 2 2" xfId="45648" xr:uid="{00000000-0005-0000-0000-0000FF270000}"/>
    <cellStyle name="Normal 6 2 2 5 2 3 3" xfId="45649" xr:uid="{00000000-0005-0000-0000-000000280000}"/>
    <cellStyle name="Normal 6 2 2 5 2 4" xfId="45650" xr:uid="{00000000-0005-0000-0000-000001280000}"/>
    <cellStyle name="Normal 6 2 2 5 2 4 2" xfId="45651" xr:uid="{00000000-0005-0000-0000-000002280000}"/>
    <cellStyle name="Normal 6 2 2 5 2 5" xfId="45652" xr:uid="{00000000-0005-0000-0000-000003280000}"/>
    <cellStyle name="Normal 6 2 2 5 3" xfId="45653" xr:uid="{00000000-0005-0000-0000-000004280000}"/>
    <cellStyle name="Normal 6 2 2 5 3 2" xfId="45654" xr:uid="{00000000-0005-0000-0000-000005280000}"/>
    <cellStyle name="Normal 6 2 2 5 3 2 2" xfId="45655" xr:uid="{00000000-0005-0000-0000-000006280000}"/>
    <cellStyle name="Normal 6 2 2 5 3 2 2 2" xfId="45656" xr:uid="{00000000-0005-0000-0000-000007280000}"/>
    <cellStyle name="Normal 6 2 2 5 3 2 3" xfId="45657" xr:uid="{00000000-0005-0000-0000-000008280000}"/>
    <cellStyle name="Normal 6 2 2 5 3 3" xfId="45658" xr:uid="{00000000-0005-0000-0000-000009280000}"/>
    <cellStyle name="Normal 6 2 2 5 3 3 2" xfId="45659" xr:uid="{00000000-0005-0000-0000-00000A280000}"/>
    <cellStyle name="Normal 6 2 2 5 3 4" xfId="45660" xr:uid="{00000000-0005-0000-0000-00000B280000}"/>
    <cellStyle name="Normal 6 2 2 5 4" xfId="45661" xr:uid="{00000000-0005-0000-0000-00000C280000}"/>
    <cellStyle name="Normal 6 2 2 5 5" xfId="45662" xr:uid="{00000000-0005-0000-0000-00000D280000}"/>
    <cellStyle name="Normal 6 2 2 5 5 2" xfId="45663" xr:uid="{00000000-0005-0000-0000-00000E280000}"/>
    <cellStyle name="Normal 6 2 2 5 6" xfId="45664" xr:uid="{00000000-0005-0000-0000-00000F280000}"/>
    <cellStyle name="Normal 6 2 2 5 7" xfId="55520" xr:uid="{00000000-0005-0000-0000-000010280000}"/>
    <cellStyle name="Normal 6 2 2 5 8" xfId="45640" xr:uid="{00000000-0005-0000-0000-000011280000}"/>
    <cellStyle name="Normal 6 2 2 6" xfId="3354" xr:uid="{00000000-0005-0000-0000-000012280000}"/>
    <cellStyle name="Normal 6 2 2 6 2" xfId="45666" xr:uid="{00000000-0005-0000-0000-000013280000}"/>
    <cellStyle name="Normal 6 2 2 6 2 2" xfId="45667" xr:uid="{00000000-0005-0000-0000-000014280000}"/>
    <cellStyle name="Normal 6 2 2 6 2 2 2" xfId="45668" xr:uid="{00000000-0005-0000-0000-000015280000}"/>
    <cellStyle name="Normal 6 2 2 6 2 2 2 2" xfId="45669" xr:uid="{00000000-0005-0000-0000-000016280000}"/>
    <cellStyle name="Normal 6 2 2 6 2 2 3" xfId="45670" xr:uid="{00000000-0005-0000-0000-000017280000}"/>
    <cellStyle name="Normal 6 2 2 6 2 3" xfId="45671" xr:uid="{00000000-0005-0000-0000-000018280000}"/>
    <cellStyle name="Normal 6 2 2 6 2 3 2" xfId="45672" xr:uid="{00000000-0005-0000-0000-000019280000}"/>
    <cellStyle name="Normal 6 2 2 6 2 3 2 2" xfId="45673" xr:uid="{00000000-0005-0000-0000-00001A280000}"/>
    <cellStyle name="Normal 6 2 2 6 2 3 3" xfId="45674" xr:uid="{00000000-0005-0000-0000-00001B280000}"/>
    <cellStyle name="Normal 6 2 2 6 2 4" xfId="45675" xr:uid="{00000000-0005-0000-0000-00001C280000}"/>
    <cellStyle name="Normal 6 2 2 6 2 4 2" xfId="45676" xr:uid="{00000000-0005-0000-0000-00001D280000}"/>
    <cellStyle name="Normal 6 2 2 6 2 5" xfId="45677" xr:uid="{00000000-0005-0000-0000-00001E280000}"/>
    <cellStyle name="Normal 6 2 2 6 3" xfId="45678" xr:uid="{00000000-0005-0000-0000-00001F280000}"/>
    <cellStyle name="Normal 6 2 2 6 3 2" xfId="45679" xr:uid="{00000000-0005-0000-0000-000020280000}"/>
    <cellStyle name="Normal 6 2 2 6 3 2 2" xfId="45680" xr:uid="{00000000-0005-0000-0000-000021280000}"/>
    <cellStyle name="Normal 6 2 2 6 3 2 2 2" xfId="45681" xr:uid="{00000000-0005-0000-0000-000022280000}"/>
    <cellStyle name="Normal 6 2 2 6 3 2 3" xfId="45682" xr:uid="{00000000-0005-0000-0000-000023280000}"/>
    <cellStyle name="Normal 6 2 2 6 3 3" xfId="45683" xr:uid="{00000000-0005-0000-0000-000024280000}"/>
    <cellStyle name="Normal 6 2 2 6 3 3 2" xfId="45684" xr:uid="{00000000-0005-0000-0000-000025280000}"/>
    <cellStyle name="Normal 6 2 2 6 3 4" xfId="45685" xr:uid="{00000000-0005-0000-0000-000026280000}"/>
    <cellStyle name="Normal 6 2 2 6 4" xfId="45686" xr:uid="{00000000-0005-0000-0000-000027280000}"/>
    <cellStyle name="Normal 6 2 2 6 5" xfId="45687" xr:uid="{00000000-0005-0000-0000-000028280000}"/>
    <cellStyle name="Normal 6 2 2 6 5 2" xfId="45688" xr:uid="{00000000-0005-0000-0000-000029280000}"/>
    <cellStyle name="Normal 6 2 2 6 6" xfId="45689" xr:uid="{00000000-0005-0000-0000-00002A280000}"/>
    <cellStyle name="Normal 6 2 2 6 7" xfId="55521" xr:uid="{00000000-0005-0000-0000-00002B280000}"/>
    <cellStyle name="Normal 6 2 2 6 8" xfId="45665" xr:uid="{00000000-0005-0000-0000-00002C280000}"/>
    <cellStyle name="Normal 6 2 2 7" xfId="3355" xr:uid="{00000000-0005-0000-0000-00002D280000}"/>
    <cellStyle name="Normal 6 2 2 7 2" xfId="45691" xr:uid="{00000000-0005-0000-0000-00002E280000}"/>
    <cellStyle name="Normal 6 2 2 7 2 2" xfId="45692" xr:uid="{00000000-0005-0000-0000-00002F280000}"/>
    <cellStyle name="Normal 6 2 2 7 2 2 2" xfId="45693" xr:uid="{00000000-0005-0000-0000-000030280000}"/>
    <cellStyle name="Normal 6 2 2 7 2 2 2 2" xfId="45694" xr:uid="{00000000-0005-0000-0000-000031280000}"/>
    <cellStyle name="Normal 6 2 2 7 2 2 3" xfId="45695" xr:uid="{00000000-0005-0000-0000-000032280000}"/>
    <cellStyle name="Normal 6 2 2 7 2 3" xfId="45696" xr:uid="{00000000-0005-0000-0000-000033280000}"/>
    <cellStyle name="Normal 6 2 2 7 2 3 2" xfId="45697" xr:uid="{00000000-0005-0000-0000-000034280000}"/>
    <cellStyle name="Normal 6 2 2 7 2 3 2 2" xfId="45698" xr:uid="{00000000-0005-0000-0000-000035280000}"/>
    <cellStyle name="Normal 6 2 2 7 2 3 3" xfId="45699" xr:uid="{00000000-0005-0000-0000-000036280000}"/>
    <cellStyle name="Normal 6 2 2 7 2 4" xfId="45700" xr:uid="{00000000-0005-0000-0000-000037280000}"/>
    <cellStyle name="Normal 6 2 2 7 2 4 2" xfId="45701" xr:uid="{00000000-0005-0000-0000-000038280000}"/>
    <cellStyle name="Normal 6 2 2 7 2 5" xfId="45702" xr:uid="{00000000-0005-0000-0000-000039280000}"/>
    <cellStyle name="Normal 6 2 2 7 3" xfId="45703" xr:uid="{00000000-0005-0000-0000-00003A280000}"/>
    <cellStyle name="Normal 6 2 2 7 3 2" xfId="45704" xr:uid="{00000000-0005-0000-0000-00003B280000}"/>
    <cellStyle name="Normal 6 2 2 7 3 2 2" xfId="45705" xr:uid="{00000000-0005-0000-0000-00003C280000}"/>
    <cellStyle name="Normal 6 2 2 7 3 2 2 2" xfId="45706" xr:uid="{00000000-0005-0000-0000-00003D280000}"/>
    <cellStyle name="Normal 6 2 2 7 3 2 3" xfId="45707" xr:uid="{00000000-0005-0000-0000-00003E280000}"/>
    <cellStyle name="Normal 6 2 2 7 3 3" xfId="45708" xr:uid="{00000000-0005-0000-0000-00003F280000}"/>
    <cellStyle name="Normal 6 2 2 7 3 3 2" xfId="45709" xr:uid="{00000000-0005-0000-0000-000040280000}"/>
    <cellStyle name="Normal 6 2 2 7 3 4" xfId="45710" xr:uid="{00000000-0005-0000-0000-000041280000}"/>
    <cellStyle name="Normal 6 2 2 7 4" xfId="45711" xr:uid="{00000000-0005-0000-0000-000042280000}"/>
    <cellStyle name="Normal 6 2 2 7 5" xfId="45712" xr:uid="{00000000-0005-0000-0000-000043280000}"/>
    <cellStyle name="Normal 6 2 2 7 5 2" xfId="45713" xr:uid="{00000000-0005-0000-0000-000044280000}"/>
    <cellStyle name="Normal 6 2 2 7 6" xfId="45714" xr:uid="{00000000-0005-0000-0000-000045280000}"/>
    <cellStyle name="Normal 6 2 2 7 7" xfId="55522" xr:uid="{00000000-0005-0000-0000-000046280000}"/>
    <cellStyle name="Normal 6 2 2 7 8" xfId="45690" xr:uid="{00000000-0005-0000-0000-000047280000}"/>
    <cellStyle name="Normal 6 2 2 8" xfId="3356" xr:uid="{00000000-0005-0000-0000-000048280000}"/>
    <cellStyle name="Normal 6 2 2 8 2" xfId="45716" xr:uid="{00000000-0005-0000-0000-000049280000}"/>
    <cellStyle name="Normal 6 2 2 8 2 2" xfId="45717" xr:uid="{00000000-0005-0000-0000-00004A280000}"/>
    <cellStyle name="Normal 6 2 2 8 2 2 2" xfId="45718" xr:uid="{00000000-0005-0000-0000-00004B280000}"/>
    <cellStyle name="Normal 6 2 2 8 2 2 2 2" xfId="45719" xr:uid="{00000000-0005-0000-0000-00004C280000}"/>
    <cellStyle name="Normal 6 2 2 8 2 2 3" xfId="45720" xr:uid="{00000000-0005-0000-0000-00004D280000}"/>
    <cellStyle name="Normal 6 2 2 8 2 3" xfId="45721" xr:uid="{00000000-0005-0000-0000-00004E280000}"/>
    <cellStyle name="Normal 6 2 2 8 2 3 2" xfId="45722" xr:uid="{00000000-0005-0000-0000-00004F280000}"/>
    <cellStyle name="Normal 6 2 2 8 2 3 2 2" xfId="45723" xr:uid="{00000000-0005-0000-0000-000050280000}"/>
    <cellStyle name="Normal 6 2 2 8 2 3 3" xfId="45724" xr:uid="{00000000-0005-0000-0000-000051280000}"/>
    <cellStyle name="Normal 6 2 2 8 2 4" xfId="45725" xr:uid="{00000000-0005-0000-0000-000052280000}"/>
    <cellStyle name="Normal 6 2 2 8 2 4 2" xfId="45726" xr:uid="{00000000-0005-0000-0000-000053280000}"/>
    <cellStyle name="Normal 6 2 2 8 2 5" xfId="45727" xr:uid="{00000000-0005-0000-0000-000054280000}"/>
    <cellStyle name="Normal 6 2 2 8 3" xfId="45728" xr:uid="{00000000-0005-0000-0000-000055280000}"/>
    <cellStyle name="Normal 6 2 2 8 3 2" xfId="45729" xr:uid="{00000000-0005-0000-0000-000056280000}"/>
    <cellStyle name="Normal 6 2 2 8 3 2 2" xfId="45730" xr:uid="{00000000-0005-0000-0000-000057280000}"/>
    <cellStyle name="Normal 6 2 2 8 3 2 2 2" xfId="45731" xr:uid="{00000000-0005-0000-0000-000058280000}"/>
    <cellStyle name="Normal 6 2 2 8 3 2 3" xfId="45732" xr:uid="{00000000-0005-0000-0000-000059280000}"/>
    <cellStyle name="Normal 6 2 2 8 3 3" xfId="45733" xr:uid="{00000000-0005-0000-0000-00005A280000}"/>
    <cellStyle name="Normal 6 2 2 8 3 3 2" xfId="45734" xr:uid="{00000000-0005-0000-0000-00005B280000}"/>
    <cellStyle name="Normal 6 2 2 8 3 4" xfId="45735" xr:uid="{00000000-0005-0000-0000-00005C280000}"/>
    <cellStyle name="Normal 6 2 2 8 4" xfId="45736" xr:uid="{00000000-0005-0000-0000-00005D280000}"/>
    <cellStyle name="Normal 6 2 2 8 5" xfId="45737" xr:uid="{00000000-0005-0000-0000-00005E280000}"/>
    <cellStyle name="Normal 6 2 2 8 5 2" xfId="45738" xr:uid="{00000000-0005-0000-0000-00005F280000}"/>
    <cellStyle name="Normal 6 2 2 8 6" xfId="45739" xr:uid="{00000000-0005-0000-0000-000060280000}"/>
    <cellStyle name="Normal 6 2 2 8 7" xfId="55523" xr:uid="{00000000-0005-0000-0000-000061280000}"/>
    <cellStyle name="Normal 6 2 2 8 8" xfId="45715" xr:uid="{00000000-0005-0000-0000-000062280000}"/>
    <cellStyle name="Normal 6 2 2 9" xfId="3357" xr:uid="{00000000-0005-0000-0000-000063280000}"/>
    <cellStyle name="Normal 6 2 2 9 2" xfId="45741" xr:uid="{00000000-0005-0000-0000-000064280000}"/>
    <cellStyle name="Normal 6 2 2 9 2 2" xfId="45742" xr:uid="{00000000-0005-0000-0000-000065280000}"/>
    <cellStyle name="Normal 6 2 2 9 2 2 2" xfId="45743" xr:uid="{00000000-0005-0000-0000-000066280000}"/>
    <cellStyle name="Normal 6 2 2 9 2 2 2 2" xfId="45744" xr:uid="{00000000-0005-0000-0000-000067280000}"/>
    <cellStyle name="Normal 6 2 2 9 2 2 3" xfId="45745" xr:uid="{00000000-0005-0000-0000-000068280000}"/>
    <cellStyle name="Normal 6 2 2 9 2 3" xfId="45746" xr:uid="{00000000-0005-0000-0000-000069280000}"/>
    <cellStyle name="Normal 6 2 2 9 2 3 2" xfId="45747" xr:uid="{00000000-0005-0000-0000-00006A280000}"/>
    <cellStyle name="Normal 6 2 2 9 2 3 2 2" xfId="45748" xr:uid="{00000000-0005-0000-0000-00006B280000}"/>
    <cellStyle name="Normal 6 2 2 9 2 3 3" xfId="45749" xr:uid="{00000000-0005-0000-0000-00006C280000}"/>
    <cellStyle name="Normal 6 2 2 9 2 4" xfId="45750" xr:uid="{00000000-0005-0000-0000-00006D280000}"/>
    <cellStyle name="Normal 6 2 2 9 2 4 2" xfId="45751" xr:uid="{00000000-0005-0000-0000-00006E280000}"/>
    <cellStyle name="Normal 6 2 2 9 2 5" xfId="45752" xr:uid="{00000000-0005-0000-0000-00006F280000}"/>
    <cellStyle name="Normal 6 2 2 9 3" xfId="45753" xr:uid="{00000000-0005-0000-0000-000070280000}"/>
    <cellStyle name="Normal 6 2 2 9 3 2" xfId="45754" xr:uid="{00000000-0005-0000-0000-000071280000}"/>
    <cellStyle name="Normal 6 2 2 9 3 2 2" xfId="45755" xr:uid="{00000000-0005-0000-0000-000072280000}"/>
    <cellStyle name="Normal 6 2 2 9 3 2 2 2" xfId="45756" xr:uid="{00000000-0005-0000-0000-000073280000}"/>
    <cellStyle name="Normal 6 2 2 9 3 2 3" xfId="45757" xr:uid="{00000000-0005-0000-0000-000074280000}"/>
    <cellStyle name="Normal 6 2 2 9 3 3" xfId="45758" xr:uid="{00000000-0005-0000-0000-000075280000}"/>
    <cellStyle name="Normal 6 2 2 9 3 3 2" xfId="45759" xr:uid="{00000000-0005-0000-0000-000076280000}"/>
    <cellStyle name="Normal 6 2 2 9 3 4" xfId="45760" xr:uid="{00000000-0005-0000-0000-000077280000}"/>
    <cellStyle name="Normal 6 2 2 9 4" xfId="45761" xr:uid="{00000000-0005-0000-0000-000078280000}"/>
    <cellStyle name="Normal 6 2 2 9 5" xfId="45762" xr:uid="{00000000-0005-0000-0000-000079280000}"/>
    <cellStyle name="Normal 6 2 2 9 5 2" xfId="45763" xr:uid="{00000000-0005-0000-0000-00007A280000}"/>
    <cellStyle name="Normal 6 2 2 9 6" xfId="45764" xr:uid="{00000000-0005-0000-0000-00007B280000}"/>
    <cellStyle name="Normal 6 2 2 9 7" xfId="55524" xr:uid="{00000000-0005-0000-0000-00007C280000}"/>
    <cellStyle name="Normal 6 2 2 9 8" xfId="45740" xr:uid="{00000000-0005-0000-0000-00007D280000}"/>
    <cellStyle name="Normal 6 2 3" xfId="3358" xr:uid="{00000000-0005-0000-0000-00007E280000}"/>
    <cellStyle name="Normal 6 2 3 2" xfId="55525" xr:uid="{00000000-0005-0000-0000-00007F280000}"/>
    <cellStyle name="Normal 6 2 3 3" xfId="45765" xr:uid="{00000000-0005-0000-0000-000080280000}"/>
    <cellStyle name="Normal 6 2 4" xfId="3359" xr:uid="{00000000-0005-0000-0000-000081280000}"/>
    <cellStyle name="Normal 6 2 4 2" xfId="45767" xr:uid="{00000000-0005-0000-0000-000082280000}"/>
    <cellStyle name="Normal 6 2 4 3" xfId="55526" xr:uid="{00000000-0005-0000-0000-000083280000}"/>
    <cellStyle name="Normal 6 2 4 4" xfId="45766" xr:uid="{00000000-0005-0000-0000-000084280000}"/>
    <cellStyle name="Normal 6 2 5" xfId="3360" xr:uid="{00000000-0005-0000-0000-000085280000}"/>
    <cellStyle name="Normal 6 2 5 2" xfId="55527" xr:uid="{00000000-0005-0000-0000-000086280000}"/>
    <cellStyle name="Normal 6 2 5 3" xfId="45768" xr:uid="{00000000-0005-0000-0000-000087280000}"/>
    <cellStyle name="Normal 6 2 6" xfId="3361" xr:uid="{00000000-0005-0000-0000-000088280000}"/>
    <cellStyle name="Normal 6 2 6 2" xfId="55528" xr:uid="{00000000-0005-0000-0000-000089280000}"/>
    <cellStyle name="Normal 6 2 6 3" xfId="45769" xr:uid="{00000000-0005-0000-0000-00008A280000}"/>
    <cellStyle name="Normal 6 2 7" xfId="3362" xr:uid="{00000000-0005-0000-0000-00008B280000}"/>
    <cellStyle name="Normal 6 2 7 2" xfId="55529" xr:uid="{00000000-0005-0000-0000-00008C280000}"/>
    <cellStyle name="Normal 6 2 7 3" xfId="45770" xr:uid="{00000000-0005-0000-0000-00008D280000}"/>
    <cellStyle name="Normal 6 2 8" xfId="3363" xr:uid="{00000000-0005-0000-0000-00008E280000}"/>
    <cellStyle name="Normal 6 2 8 2" xfId="55530" xr:uid="{00000000-0005-0000-0000-00008F280000}"/>
    <cellStyle name="Normal 6 2 8 3" xfId="45771" xr:uid="{00000000-0005-0000-0000-000090280000}"/>
    <cellStyle name="Normal 6 2 9" xfId="3364" xr:uid="{00000000-0005-0000-0000-000091280000}"/>
    <cellStyle name="Normal 6 2 9 2" xfId="45772" xr:uid="{00000000-0005-0000-0000-000092280000}"/>
    <cellStyle name="Normal 6 3" xfId="3365" xr:uid="{00000000-0005-0000-0000-000093280000}"/>
    <cellStyle name="Normal 6 3 10" xfId="3366" xr:uid="{00000000-0005-0000-0000-000094280000}"/>
    <cellStyle name="Normal 6 3 10 2" xfId="45774" xr:uid="{00000000-0005-0000-0000-000095280000}"/>
    <cellStyle name="Normal 6 3 11" xfId="3367" xr:uid="{00000000-0005-0000-0000-000096280000}"/>
    <cellStyle name="Normal 6 3 11 2" xfId="45775" xr:uid="{00000000-0005-0000-0000-000097280000}"/>
    <cellStyle name="Normal 6 3 12" xfId="3368" xr:uid="{00000000-0005-0000-0000-000098280000}"/>
    <cellStyle name="Normal 6 3 12 2" xfId="45776" xr:uid="{00000000-0005-0000-0000-000099280000}"/>
    <cellStyle name="Normal 6 3 13" xfId="3369" xr:uid="{00000000-0005-0000-0000-00009A280000}"/>
    <cellStyle name="Normal 6 3 13 2" xfId="45777" xr:uid="{00000000-0005-0000-0000-00009B280000}"/>
    <cellStyle name="Normal 6 3 14" xfId="3370" xr:uid="{00000000-0005-0000-0000-00009C280000}"/>
    <cellStyle name="Normal 6 3 14 2" xfId="45778" xr:uid="{00000000-0005-0000-0000-00009D280000}"/>
    <cellStyle name="Normal 6 3 15" xfId="3371" xr:uid="{00000000-0005-0000-0000-00009E280000}"/>
    <cellStyle name="Normal 6 3 15 2" xfId="45779" xr:uid="{00000000-0005-0000-0000-00009F280000}"/>
    <cellStyle name="Normal 6 3 16" xfId="3372" xr:uid="{00000000-0005-0000-0000-0000A0280000}"/>
    <cellStyle name="Normal 6 3 16 2" xfId="45780" xr:uid="{00000000-0005-0000-0000-0000A1280000}"/>
    <cellStyle name="Normal 6 3 17" xfId="45781" xr:uid="{00000000-0005-0000-0000-0000A2280000}"/>
    <cellStyle name="Normal 6 3 17 2" xfId="45782" xr:uid="{00000000-0005-0000-0000-0000A3280000}"/>
    <cellStyle name="Normal 6 3 17 2 2" xfId="45783" xr:uid="{00000000-0005-0000-0000-0000A4280000}"/>
    <cellStyle name="Normal 6 3 17 2 2 2" xfId="45784" xr:uid="{00000000-0005-0000-0000-0000A5280000}"/>
    <cellStyle name="Normal 6 3 17 2 2 2 2" xfId="45785" xr:uid="{00000000-0005-0000-0000-0000A6280000}"/>
    <cellStyle name="Normal 6 3 17 2 2 3" xfId="45786" xr:uid="{00000000-0005-0000-0000-0000A7280000}"/>
    <cellStyle name="Normal 6 3 17 2 3" xfId="45787" xr:uid="{00000000-0005-0000-0000-0000A8280000}"/>
    <cellStyle name="Normal 6 3 17 2 3 2" xfId="45788" xr:uid="{00000000-0005-0000-0000-0000A9280000}"/>
    <cellStyle name="Normal 6 3 17 2 3 2 2" xfId="45789" xr:uid="{00000000-0005-0000-0000-0000AA280000}"/>
    <cellStyle name="Normal 6 3 17 2 3 3" xfId="45790" xr:uid="{00000000-0005-0000-0000-0000AB280000}"/>
    <cellStyle name="Normal 6 3 17 2 4" xfId="45791" xr:uid="{00000000-0005-0000-0000-0000AC280000}"/>
    <cellStyle name="Normal 6 3 17 2 4 2" xfId="45792" xr:uid="{00000000-0005-0000-0000-0000AD280000}"/>
    <cellStyle name="Normal 6 3 17 2 5" xfId="45793" xr:uid="{00000000-0005-0000-0000-0000AE280000}"/>
    <cellStyle name="Normal 6 3 17 3" xfId="45794" xr:uid="{00000000-0005-0000-0000-0000AF280000}"/>
    <cellStyle name="Normal 6 3 17 3 2" xfId="45795" xr:uid="{00000000-0005-0000-0000-0000B0280000}"/>
    <cellStyle name="Normal 6 3 17 3 2 2" xfId="45796" xr:uid="{00000000-0005-0000-0000-0000B1280000}"/>
    <cellStyle name="Normal 6 3 17 3 3" xfId="45797" xr:uid="{00000000-0005-0000-0000-0000B2280000}"/>
    <cellStyle name="Normal 6 3 17 4" xfId="45798" xr:uid="{00000000-0005-0000-0000-0000B3280000}"/>
    <cellStyle name="Normal 6 3 17 4 2" xfId="45799" xr:uid="{00000000-0005-0000-0000-0000B4280000}"/>
    <cellStyle name="Normal 6 3 17 4 2 2" xfId="45800" xr:uid="{00000000-0005-0000-0000-0000B5280000}"/>
    <cellStyle name="Normal 6 3 17 4 3" xfId="45801" xr:uid="{00000000-0005-0000-0000-0000B6280000}"/>
    <cellStyle name="Normal 6 3 17 5" xfId="45802" xr:uid="{00000000-0005-0000-0000-0000B7280000}"/>
    <cellStyle name="Normal 6 3 17 5 2" xfId="45803" xr:uid="{00000000-0005-0000-0000-0000B8280000}"/>
    <cellStyle name="Normal 6 3 17 6" xfId="45804" xr:uid="{00000000-0005-0000-0000-0000B9280000}"/>
    <cellStyle name="Normal 6 3 18" xfId="45805" xr:uid="{00000000-0005-0000-0000-0000BA280000}"/>
    <cellStyle name="Normal 6 3 19" xfId="55531" xr:uid="{00000000-0005-0000-0000-0000BB280000}"/>
    <cellStyle name="Normal 6 3 2" xfId="3373" xr:uid="{00000000-0005-0000-0000-0000BC280000}"/>
    <cellStyle name="Normal 6 3 2 2" xfId="55532" xr:uid="{00000000-0005-0000-0000-0000BD280000}"/>
    <cellStyle name="Normal 6 3 2 3" xfId="45806" xr:uid="{00000000-0005-0000-0000-0000BE280000}"/>
    <cellStyle name="Normal 6 3 20" xfId="45773" xr:uid="{00000000-0005-0000-0000-0000BF280000}"/>
    <cellStyle name="Normal 6 3 3" xfId="3374" xr:uid="{00000000-0005-0000-0000-0000C0280000}"/>
    <cellStyle name="Normal 6 3 3 2" xfId="55533" xr:uid="{00000000-0005-0000-0000-0000C1280000}"/>
    <cellStyle name="Normal 6 3 3 3" xfId="45807" xr:uid="{00000000-0005-0000-0000-0000C2280000}"/>
    <cellStyle name="Normal 6 3 4" xfId="3375" xr:uid="{00000000-0005-0000-0000-0000C3280000}"/>
    <cellStyle name="Normal 6 3 4 2" xfId="55534" xr:uid="{00000000-0005-0000-0000-0000C4280000}"/>
    <cellStyle name="Normal 6 3 4 3" xfId="45808" xr:uid="{00000000-0005-0000-0000-0000C5280000}"/>
    <cellStyle name="Normal 6 3 5" xfId="3376" xr:uid="{00000000-0005-0000-0000-0000C6280000}"/>
    <cellStyle name="Normal 6 3 5 2" xfId="55535" xr:uid="{00000000-0005-0000-0000-0000C7280000}"/>
    <cellStyle name="Normal 6 3 5 3" xfId="45809" xr:uid="{00000000-0005-0000-0000-0000C8280000}"/>
    <cellStyle name="Normal 6 3 6" xfId="3377" xr:uid="{00000000-0005-0000-0000-0000C9280000}"/>
    <cellStyle name="Normal 6 3 6 2" xfId="55536" xr:uid="{00000000-0005-0000-0000-0000CA280000}"/>
    <cellStyle name="Normal 6 3 6 3" xfId="45810" xr:uid="{00000000-0005-0000-0000-0000CB280000}"/>
    <cellStyle name="Normal 6 3 7" xfId="3378" xr:uid="{00000000-0005-0000-0000-0000CC280000}"/>
    <cellStyle name="Normal 6 3 7 2" xfId="55537" xr:uid="{00000000-0005-0000-0000-0000CD280000}"/>
    <cellStyle name="Normal 6 3 7 3" xfId="45811" xr:uid="{00000000-0005-0000-0000-0000CE280000}"/>
    <cellStyle name="Normal 6 3 8" xfId="3379" xr:uid="{00000000-0005-0000-0000-0000CF280000}"/>
    <cellStyle name="Normal 6 3 8 2" xfId="55538" xr:uid="{00000000-0005-0000-0000-0000D0280000}"/>
    <cellStyle name="Normal 6 3 8 3" xfId="45812" xr:uid="{00000000-0005-0000-0000-0000D1280000}"/>
    <cellStyle name="Normal 6 3 9" xfId="3380" xr:uid="{00000000-0005-0000-0000-0000D2280000}"/>
    <cellStyle name="Normal 6 3 9 2" xfId="45813" xr:uid="{00000000-0005-0000-0000-0000D3280000}"/>
    <cellStyle name="Normal 6 4" xfId="3381" xr:uid="{00000000-0005-0000-0000-0000D4280000}"/>
    <cellStyle name="Normal 6 4 10" xfId="45814" xr:uid="{00000000-0005-0000-0000-0000D5280000}"/>
    <cellStyle name="Normal 6 4 2" xfId="3382" xr:uid="{00000000-0005-0000-0000-0000D6280000}"/>
    <cellStyle name="Normal 6 4 2 2" xfId="55540" xr:uid="{00000000-0005-0000-0000-0000D7280000}"/>
    <cellStyle name="Normal 6 4 2 3" xfId="45815" xr:uid="{00000000-0005-0000-0000-0000D8280000}"/>
    <cellStyle name="Normal 6 4 3" xfId="3383" xr:uid="{00000000-0005-0000-0000-0000D9280000}"/>
    <cellStyle name="Normal 6 4 3 2" xfId="55541" xr:uid="{00000000-0005-0000-0000-0000DA280000}"/>
    <cellStyle name="Normal 6 4 3 3" xfId="45816" xr:uid="{00000000-0005-0000-0000-0000DB280000}"/>
    <cellStyle name="Normal 6 4 4" xfId="3384" xr:uid="{00000000-0005-0000-0000-0000DC280000}"/>
    <cellStyle name="Normal 6 4 4 2" xfId="55542" xr:uid="{00000000-0005-0000-0000-0000DD280000}"/>
    <cellStyle name="Normal 6 4 4 3" xfId="45817" xr:uid="{00000000-0005-0000-0000-0000DE280000}"/>
    <cellStyle name="Normal 6 4 5" xfId="3385" xr:uid="{00000000-0005-0000-0000-0000DF280000}"/>
    <cellStyle name="Normal 6 4 5 2" xfId="55543" xr:uid="{00000000-0005-0000-0000-0000E0280000}"/>
    <cellStyle name="Normal 6 4 5 3" xfId="45818" xr:uid="{00000000-0005-0000-0000-0000E1280000}"/>
    <cellStyle name="Normal 6 4 6" xfId="3386" xr:uid="{00000000-0005-0000-0000-0000E2280000}"/>
    <cellStyle name="Normal 6 4 6 2" xfId="55544" xr:uid="{00000000-0005-0000-0000-0000E3280000}"/>
    <cellStyle name="Normal 6 4 6 3" xfId="45819" xr:uid="{00000000-0005-0000-0000-0000E4280000}"/>
    <cellStyle name="Normal 6 4 7" xfId="3387" xr:uid="{00000000-0005-0000-0000-0000E5280000}"/>
    <cellStyle name="Normal 6 4 7 2" xfId="55545" xr:uid="{00000000-0005-0000-0000-0000E6280000}"/>
    <cellStyle name="Normal 6 4 7 3" xfId="45820" xr:uid="{00000000-0005-0000-0000-0000E7280000}"/>
    <cellStyle name="Normal 6 4 8" xfId="3388" xr:uid="{00000000-0005-0000-0000-0000E8280000}"/>
    <cellStyle name="Normal 6 4 8 2" xfId="55546" xr:uid="{00000000-0005-0000-0000-0000E9280000}"/>
    <cellStyle name="Normal 6 4 8 3" xfId="45821" xr:uid="{00000000-0005-0000-0000-0000EA280000}"/>
    <cellStyle name="Normal 6 4 9" xfId="55539" xr:uid="{00000000-0005-0000-0000-0000EB280000}"/>
    <cellStyle name="Normal 6 5" xfId="3389" xr:uid="{00000000-0005-0000-0000-0000EC280000}"/>
    <cellStyle name="Normal 6 5 10" xfId="45822" xr:uid="{00000000-0005-0000-0000-0000ED280000}"/>
    <cellStyle name="Normal 6 5 2" xfId="3390" xr:uid="{00000000-0005-0000-0000-0000EE280000}"/>
    <cellStyle name="Normal 6 5 2 2" xfId="55548" xr:uid="{00000000-0005-0000-0000-0000EF280000}"/>
    <cellStyle name="Normal 6 5 2 3" xfId="45823" xr:uid="{00000000-0005-0000-0000-0000F0280000}"/>
    <cellStyle name="Normal 6 5 3" xfId="3391" xr:uid="{00000000-0005-0000-0000-0000F1280000}"/>
    <cellStyle name="Normal 6 5 3 2" xfId="55549" xr:uid="{00000000-0005-0000-0000-0000F2280000}"/>
    <cellStyle name="Normal 6 5 3 3" xfId="45824" xr:uid="{00000000-0005-0000-0000-0000F3280000}"/>
    <cellStyle name="Normal 6 5 4" xfId="3392" xr:uid="{00000000-0005-0000-0000-0000F4280000}"/>
    <cellStyle name="Normal 6 5 4 2" xfId="55550" xr:uid="{00000000-0005-0000-0000-0000F5280000}"/>
    <cellStyle name="Normal 6 5 4 3" xfId="45825" xr:uid="{00000000-0005-0000-0000-0000F6280000}"/>
    <cellStyle name="Normal 6 5 5" xfId="3393" xr:uid="{00000000-0005-0000-0000-0000F7280000}"/>
    <cellStyle name="Normal 6 5 5 2" xfId="55551" xr:uid="{00000000-0005-0000-0000-0000F8280000}"/>
    <cellStyle name="Normal 6 5 5 3" xfId="45826" xr:uid="{00000000-0005-0000-0000-0000F9280000}"/>
    <cellStyle name="Normal 6 5 6" xfId="3394" xr:uid="{00000000-0005-0000-0000-0000FA280000}"/>
    <cellStyle name="Normal 6 5 6 2" xfId="55552" xr:uid="{00000000-0005-0000-0000-0000FB280000}"/>
    <cellStyle name="Normal 6 5 6 3" xfId="45827" xr:uid="{00000000-0005-0000-0000-0000FC280000}"/>
    <cellStyle name="Normal 6 5 7" xfId="3395" xr:uid="{00000000-0005-0000-0000-0000FD280000}"/>
    <cellStyle name="Normal 6 5 7 2" xfId="55553" xr:uid="{00000000-0005-0000-0000-0000FE280000}"/>
    <cellStyle name="Normal 6 5 7 3" xfId="45828" xr:uid="{00000000-0005-0000-0000-0000FF280000}"/>
    <cellStyle name="Normal 6 5 8" xfId="3396" xr:uid="{00000000-0005-0000-0000-000000290000}"/>
    <cellStyle name="Normal 6 5 8 2" xfId="55554" xr:uid="{00000000-0005-0000-0000-000001290000}"/>
    <cellStyle name="Normal 6 5 8 3" xfId="45829" xr:uid="{00000000-0005-0000-0000-000002290000}"/>
    <cellStyle name="Normal 6 5 9" xfId="55547" xr:uid="{00000000-0005-0000-0000-000003290000}"/>
    <cellStyle name="Normal 6 6" xfId="3397" xr:uid="{00000000-0005-0000-0000-000004290000}"/>
    <cellStyle name="Normal 6 6 2" xfId="55555" xr:uid="{00000000-0005-0000-0000-000005290000}"/>
    <cellStyle name="Normal 6 6 3" xfId="45830" xr:uid="{00000000-0005-0000-0000-000006290000}"/>
    <cellStyle name="Normal 6 7" xfId="3398" xr:uid="{00000000-0005-0000-0000-000007290000}"/>
    <cellStyle name="Normal 6 7 2" xfId="55556" xr:uid="{00000000-0005-0000-0000-000008290000}"/>
    <cellStyle name="Normal 6 7 3" xfId="45831" xr:uid="{00000000-0005-0000-0000-000009290000}"/>
    <cellStyle name="Normal 6 8" xfId="3399" xr:uid="{00000000-0005-0000-0000-00000A290000}"/>
    <cellStyle name="Normal 6 8 2" xfId="55557" xr:uid="{00000000-0005-0000-0000-00000B290000}"/>
    <cellStyle name="Normal 6 8 3" xfId="45832" xr:uid="{00000000-0005-0000-0000-00000C290000}"/>
    <cellStyle name="Normal 6 9" xfId="3400" xr:uid="{00000000-0005-0000-0000-00000D290000}"/>
    <cellStyle name="Normal 6 9 2" xfId="55558" xr:uid="{00000000-0005-0000-0000-00000E290000}"/>
    <cellStyle name="Normal 6 9 3" xfId="45833" xr:uid="{00000000-0005-0000-0000-00000F290000}"/>
    <cellStyle name="Normal 6_ELC" xfId="3401" xr:uid="{00000000-0005-0000-0000-000010290000}"/>
    <cellStyle name="Normal 60" xfId="45834" xr:uid="{00000000-0005-0000-0000-000011290000}"/>
    <cellStyle name="Normal 61" xfId="45835" xr:uid="{00000000-0005-0000-0000-000012290000}"/>
    <cellStyle name="Normal 62" xfId="45836" xr:uid="{00000000-0005-0000-0000-000013290000}"/>
    <cellStyle name="Normal 63" xfId="39695" xr:uid="{00000000-0005-0000-0000-000014290000}"/>
    <cellStyle name="Normal 7" xfId="3402" xr:uid="{00000000-0005-0000-0000-000015290000}"/>
    <cellStyle name="Normal 7 10" xfId="3403" xr:uid="{00000000-0005-0000-0000-000016290000}"/>
    <cellStyle name="Normal 7 10 2" xfId="3404" xr:uid="{00000000-0005-0000-0000-000017290000}"/>
    <cellStyle name="Normal 7 10 2 2" xfId="8216" xr:uid="{00000000-0005-0000-0000-000018290000}"/>
    <cellStyle name="Normal 7 10 2 3" xfId="55560" xr:uid="{00000000-0005-0000-0000-000019290000}"/>
    <cellStyle name="Normal 7 10 3" xfId="3405" xr:uid="{00000000-0005-0000-0000-00001A290000}"/>
    <cellStyle name="Normal 7 10 4" xfId="8215" xr:uid="{00000000-0005-0000-0000-00001B290000}"/>
    <cellStyle name="Normal 7 10 5" xfId="45838" xr:uid="{00000000-0005-0000-0000-00001C290000}"/>
    <cellStyle name="Normal 7 11" xfId="3406" xr:uid="{00000000-0005-0000-0000-00001D290000}"/>
    <cellStyle name="Normal 7 11 2" xfId="55561" xr:uid="{00000000-0005-0000-0000-00001E290000}"/>
    <cellStyle name="Normal 7 11 3" xfId="45839" xr:uid="{00000000-0005-0000-0000-00001F290000}"/>
    <cellStyle name="Normal 7 12" xfId="3407" xr:uid="{00000000-0005-0000-0000-000020290000}"/>
    <cellStyle name="Normal 7 12 2" xfId="55562" xr:uid="{00000000-0005-0000-0000-000021290000}"/>
    <cellStyle name="Normal 7 12 3" xfId="45840" xr:uid="{00000000-0005-0000-0000-000022290000}"/>
    <cellStyle name="Normal 7 13" xfId="3408" xr:uid="{00000000-0005-0000-0000-000023290000}"/>
    <cellStyle name="Normal 7 13 2" xfId="45841" xr:uid="{00000000-0005-0000-0000-000024290000}"/>
    <cellStyle name="Normal 7 14" xfId="55559" xr:uid="{00000000-0005-0000-0000-000025290000}"/>
    <cellStyle name="Normal 7 15" xfId="45837" xr:uid="{00000000-0005-0000-0000-000026290000}"/>
    <cellStyle name="Normal 7 2" xfId="3409" xr:uid="{00000000-0005-0000-0000-000027290000}"/>
    <cellStyle name="Normal 7 2 10" xfId="55563" xr:uid="{00000000-0005-0000-0000-000028290000}"/>
    <cellStyle name="Normal 7 2 11" xfId="45842" xr:uid="{00000000-0005-0000-0000-000029290000}"/>
    <cellStyle name="Normal 7 2 2" xfId="3410" xr:uid="{00000000-0005-0000-0000-00002A290000}"/>
    <cellStyle name="Normal 7 2 2 2" xfId="55564" xr:uid="{00000000-0005-0000-0000-00002B290000}"/>
    <cellStyle name="Normal 7 2 2 3" xfId="45843" xr:uid="{00000000-0005-0000-0000-00002C290000}"/>
    <cellStyle name="Normal 7 2 3" xfId="3411" xr:uid="{00000000-0005-0000-0000-00002D290000}"/>
    <cellStyle name="Normal 7 2 3 2" xfId="3412" xr:uid="{00000000-0005-0000-0000-00002E290000}"/>
    <cellStyle name="Normal 7 2 3 2 2" xfId="45845" xr:uid="{00000000-0005-0000-0000-00002F290000}"/>
    <cellStyle name="Normal 7 2 3 3" xfId="3413" xr:uid="{00000000-0005-0000-0000-000030290000}"/>
    <cellStyle name="Normal 7 2 3 3 2" xfId="45846" xr:uid="{00000000-0005-0000-0000-000031290000}"/>
    <cellStyle name="Normal 7 2 3 4" xfId="55565" xr:uid="{00000000-0005-0000-0000-000032290000}"/>
    <cellStyle name="Normal 7 2 3 5" xfId="45844" xr:uid="{00000000-0005-0000-0000-000033290000}"/>
    <cellStyle name="Normal 7 2 4" xfId="3414" xr:uid="{00000000-0005-0000-0000-000034290000}"/>
    <cellStyle name="Normal 7 2 4 2" xfId="55566" xr:uid="{00000000-0005-0000-0000-000035290000}"/>
    <cellStyle name="Normal 7 2 4 3" xfId="45847" xr:uid="{00000000-0005-0000-0000-000036290000}"/>
    <cellStyle name="Normal 7 2 5" xfId="3415" xr:uid="{00000000-0005-0000-0000-000037290000}"/>
    <cellStyle name="Normal 7 2 5 2" xfId="55567" xr:uid="{00000000-0005-0000-0000-000038290000}"/>
    <cellStyle name="Normal 7 2 5 3" xfId="45848" xr:uid="{00000000-0005-0000-0000-000039290000}"/>
    <cellStyle name="Normal 7 2 6" xfId="3416" xr:uid="{00000000-0005-0000-0000-00003A290000}"/>
    <cellStyle name="Normal 7 2 6 2" xfId="55568" xr:uid="{00000000-0005-0000-0000-00003B290000}"/>
    <cellStyle name="Normal 7 2 6 3" xfId="45849" xr:uid="{00000000-0005-0000-0000-00003C290000}"/>
    <cellStyle name="Normal 7 2 7" xfId="3417" xr:uid="{00000000-0005-0000-0000-00003D290000}"/>
    <cellStyle name="Normal 7 2 7 2" xfId="55569" xr:uid="{00000000-0005-0000-0000-00003E290000}"/>
    <cellStyle name="Normal 7 2 7 3" xfId="45850" xr:uid="{00000000-0005-0000-0000-00003F290000}"/>
    <cellStyle name="Normal 7 2 8" xfId="3418" xr:uid="{00000000-0005-0000-0000-000040290000}"/>
    <cellStyle name="Normal 7 2 8 2" xfId="55570" xr:uid="{00000000-0005-0000-0000-000041290000}"/>
    <cellStyle name="Normal 7 2 8 3" xfId="45851" xr:uid="{00000000-0005-0000-0000-000042290000}"/>
    <cellStyle name="Normal 7 2 9" xfId="45852" xr:uid="{00000000-0005-0000-0000-000043290000}"/>
    <cellStyle name="Normal 7 2_Scen_XBase" xfId="3419" xr:uid="{00000000-0005-0000-0000-000044290000}"/>
    <cellStyle name="Normal 7 3" xfId="3420" xr:uid="{00000000-0005-0000-0000-000045290000}"/>
    <cellStyle name="Normal 7 3 10" xfId="3421" xr:uid="{00000000-0005-0000-0000-000046290000}"/>
    <cellStyle name="Normal 7 3 10 2" xfId="45855" xr:uid="{00000000-0005-0000-0000-000047290000}"/>
    <cellStyle name="Normal 7 3 10 2 2" xfId="45856" xr:uid="{00000000-0005-0000-0000-000048290000}"/>
    <cellStyle name="Normal 7 3 10 2 2 2" xfId="45857" xr:uid="{00000000-0005-0000-0000-000049290000}"/>
    <cellStyle name="Normal 7 3 10 2 3" xfId="45858" xr:uid="{00000000-0005-0000-0000-00004A290000}"/>
    <cellStyle name="Normal 7 3 10 3" xfId="45859" xr:uid="{00000000-0005-0000-0000-00004B290000}"/>
    <cellStyle name="Normal 7 3 10 3 2" xfId="45860" xr:uid="{00000000-0005-0000-0000-00004C290000}"/>
    <cellStyle name="Normal 7 3 10 3 2 2" xfId="45861" xr:uid="{00000000-0005-0000-0000-00004D290000}"/>
    <cellStyle name="Normal 7 3 10 3 3" xfId="45862" xr:uid="{00000000-0005-0000-0000-00004E290000}"/>
    <cellStyle name="Normal 7 3 10 4" xfId="45863" xr:uid="{00000000-0005-0000-0000-00004F290000}"/>
    <cellStyle name="Normal 7 3 10 4 2" xfId="45864" xr:uid="{00000000-0005-0000-0000-000050290000}"/>
    <cellStyle name="Normal 7 3 10 5" xfId="45865" xr:uid="{00000000-0005-0000-0000-000051290000}"/>
    <cellStyle name="Normal 7 3 10 6" xfId="45854" xr:uid="{00000000-0005-0000-0000-000052290000}"/>
    <cellStyle name="Normal 7 3 11" xfId="8232" xr:uid="{00000000-0005-0000-0000-000053290000}"/>
    <cellStyle name="Normal 7 3 11 2" xfId="45867" xr:uid="{00000000-0005-0000-0000-000054290000}"/>
    <cellStyle name="Normal 7 3 11 2 2" xfId="45868" xr:uid="{00000000-0005-0000-0000-000055290000}"/>
    <cellStyle name="Normal 7 3 11 2 2 2" xfId="45869" xr:uid="{00000000-0005-0000-0000-000056290000}"/>
    <cellStyle name="Normal 7 3 11 2 3" xfId="45870" xr:uid="{00000000-0005-0000-0000-000057290000}"/>
    <cellStyle name="Normal 7 3 11 3" xfId="45871" xr:uid="{00000000-0005-0000-0000-000058290000}"/>
    <cellStyle name="Normal 7 3 11 3 2" xfId="45872" xr:uid="{00000000-0005-0000-0000-000059290000}"/>
    <cellStyle name="Normal 7 3 11 4" xfId="45873" xr:uid="{00000000-0005-0000-0000-00005A290000}"/>
    <cellStyle name="Normal 7 3 11 5" xfId="45866" xr:uid="{00000000-0005-0000-0000-00005B290000}"/>
    <cellStyle name="Normal 7 3 12" xfId="45874" xr:uid="{00000000-0005-0000-0000-00005C290000}"/>
    <cellStyle name="Normal 7 3 12 2" xfId="45875" xr:uid="{00000000-0005-0000-0000-00005D290000}"/>
    <cellStyle name="Normal 7 3 13" xfId="55571" xr:uid="{00000000-0005-0000-0000-00005E290000}"/>
    <cellStyle name="Normal 7 3 14" xfId="45853" xr:uid="{00000000-0005-0000-0000-00005F290000}"/>
    <cellStyle name="Normal 7 3 2" xfId="3422" xr:uid="{00000000-0005-0000-0000-000060290000}"/>
    <cellStyle name="Normal 7 3 2 2" xfId="55572" xr:uid="{00000000-0005-0000-0000-000061290000}"/>
    <cellStyle name="Normal 7 3 2 3" xfId="45876" xr:uid="{00000000-0005-0000-0000-000062290000}"/>
    <cellStyle name="Normal 7 3 3" xfId="3423" xr:uid="{00000000-0005-0000-0000-000063290000}"/>
    <cellStyle name="Normal 7 3 3 2" xfId="55573" xr:uid="{00000000-0005-0000-0000-000064290000}"/>
    <cellStyle name="Normal 7 3 3 3" xfId="45877" xr:uid="{00000000-0005-0000-0000-000065290000}"/>
    <cellStyle name="Normal 7 3 4" xfId="3424" xr:uid="{00000000-0005-0000-0000-000066290000}"/>
    <cellStyle name="Normal 7 3 4 2" xfId="55574" xr:uid="{00000000-0005-0000-0000-000067290000}"/>
    <cellStyle name="Normal 7 3 4 3" xfId="45878" xr:uid="{00000000-0005-0000-0000-000068290000}"/>
    <cellStyle name="Normal 7 3 5" xfId="3425" xr:uid="{00000000-0005-0000-0000-000069290000}"/>
    <cellStyle name="Normal 7 3 5 2" xfId="55575" xr:uid="{00000000-0005-0000-0000-00006A290000}"/>
    <cellStyle name="Normal 7 3 5 3" xfId="45879" xr:uid="{00000000-0005-0000-0000-00006B290000}"/>
    <cellStyle name="Normal 7 3 6" xfId="3426" xr:uid="{00000000-0005-0000-0000-00006C290000}"/>
    <cellStyle name="Normal 7 3 6 2" xfId="55576" xr:uid="{00000000-0005-0000-0000-00006D290000}"/>
    <cellStyle name="Normal 7 3 6 3" xfId="45880" xr:uid="{00000000-0005-0000-0000-00006E290000}"/>
    <cellStyle name="Normal 7 3 7" xfId="3427" xr:uid="{00000000-0005-0000-0000-00006F290000}"/>
    <cellStyle name="Normal 7 3 7 2" xfId="55577" xr:uid="{00000000-0005-0000-0000-000070290000}"/>
    <cellStyle name="Normal 7 3 7 3" xfId="45881" xr:uid="{00000000-0005-0000-0000-000071290000}"/>
    <cellStyle name="Normal 7 3 8" xfId="3428" xr:uid="{00000000-0005-0000-0000-000072290000}"/>
    <cellStyle name="Normal 7 3 8 2" xfId="55578" xr:uid="{00000000-0005-0000-0000-000073290000}"/>
    <cellStyle name="Normal 7 3 8 3" xfId="45882" xr:uid="{00000000-0005-0000-0000-000074290000}"/>
    <cellStyle name="Normal 7 3 9" xfId="3429" xr:uid="{00000000-0005-0000-0000-000075290000}"/>
    <cellStyle name="Normal 7 3 9 2" xfId="8241" xr:uid="{00000000-0005-0000-0000-000076290000}"/>
    <cellStyle name="Normal 7 3 9 3" xfId="45883" xr:uid="{00000000-0005-0000-0000-000077290000}"/>
    <cellStyle name="Normal 7 4" xfId="3430" xr:uid="{00000000-0005-0000-0000-000078290000}"/>
    <cellStyle name="Normal 7 4 10" xfId="3431" xr:uid="{00000000-0005-0000-0000-000079290000}"/>
    <cellStyle name="Normal 7 4 10 2" xfId="8243" xr:uid="{00000000-0005-0000-0000-00007A290000}"/>
    <cellStyle name="Normal 7 4 11" xfId="3432" xr:uid="{00000000-0005-0000-0000-00007B290000}"/>
    <cellStyle name="Normal 7 4 12" xfId="8242" xr:uid="{00000000-0005-0000-0000-00007C290000}"/>
    <cellStyle name="Normal 7 4 13" xfId="45884" xr:uid="{00000000-0005-0000-0000-00007D290000}"/>
    <cellStyle name="Normal 7 4 2" xfId="3433" xr:uid="{00000000-0005-0000-0000-00007E290000}"/>
    <cellStyle name="Normal 7 4 2 2" xfId="55580" xr:uid="{00000000-0005-0000-0000-00007F290000}"/>
    <cellStyle name="Normal 7 4 2 3" xfId="45885" xr:uid="{00000000-0005-0000-0000-000080290000}"/>
    <cellStyle name="Normal 7 4 3" xfId="3434" xr:uid="{00000000-0005-0000-0000-000081290000}"/>
    <cellStyle name="Normal 7 4 3 2" xfId="55581" xr:uid="{00000000-0005-0000-0000-000082290000}"/>
    <cellStyle name="Normal 7 4 3 3" xfId="45886" xr:uid="{00000000-0005-0000-0000-000083290000}"/>
    <cellStyle name="Normal 7 4 4" xfId="3435" xr:uid="{00000000-0005-0000-0000-000084290000}"/>
    <cellStyle name="Normal 7 4 4 2" xfId="55582" xr:uid="{00000000-0005-0000-0000-000085290000}"/>
    <cellStyle name="Normal 7 4 4 3" xfId="45887" xr:uid="{00000000-0005-0000-0000-000086290000}"/>
    <cellStyle name="Normal 7 4 5" xfId="3436" xr:uid="{00000000-0005-0000-0000-000087290000}"/>
    <cellStyle name="Normal 7 4 5 2" xfId="55583" xr:uid="{00000000-0005-0000-0000-000088290000}"/>
    <cellStyle name="Normal 7 4 5 3" xfId="45888" xr:uid="{00000000-0005-0000-0000-000089290000}"/>
    <cellStyle name="Normal 7 4 6" xfId="3437" xr:uid="{00000000-0005-0000-0000-00008A290000}"/>
    <cellStyle name="Normal 7 4 6 2" xfId="55584" xr:uid="{00000000-0005-0000-0000-00008B290000}"/>
    <cellStyle name="Normal 7 4 6 3" xfId="45889" xr:uid="{00000000-0005-0000-0000-00008C290000}"/>
    <cellStyle name="Normal 7 4 7" xfId="3438" xr:uid="{00000000-0005-0000-0000-00008D290000}"/>
    <cellStyle name="Normal 7 4 7 2" xfId="55585" xr:uid="{00000000-0005-0000-0000-00008E290000}"/>
    <cellStyle name="Normal 7 4 7 3" xfId="45890" xr:uid="{00000000-0005-0000-0000-00008F290000}"/>
    <cellStyle name="Normal 7 4 8" xfId="3439" xr:uid="{00000000-0005-0000-0000-000090290000}"/>
    <cellStyle name="Normal 7 4 8 2" xfId="55586" xr:uid="{00000000-0005-0000-0000-000091290000}"/>
    <cellStyle name="Normal 7 4 8 3" xfId="45891" xr:uid="{00000000-0005-0000-0000-000092290000}"/>
    <cellStyle name="Normal 7 4 9" xfId="3440" xr:uid="{00000000-0005-0000-0000-000093290000}"/>
    <cellStyle name="Normal 7 4 9 2" xfId="55579" xr:uid="{00000000-0005-0000-0000-000094290000}"/>
    <cellStyle name="Normal 7 5" xfId="3441" xr:uid="{00000000-0005-0000-0000-000095290000}"/>
    <cellStyle name="Normal 7 5 10" xfId="3442" xr:uid="{00000000-0005-0000-0000-000096290000}"/>
    <cellStyle name="Normal 7 5 11" xfId="8253" xr:uid="{00000000-0005-0000-0000-000097290000}"/>
    <cellStyle name="Normal 7 5 12" xfId="45892" xr:uid="{00000000-0005-0000-0000-000098290000}"/>
    <cellStyle name="Normal 7 5 2" xfId="3443" xr:uid="{00000000-0005-0000-0000-000099290000}"/>
    <cellStyle name="Normal 7 5 2 2" xfId="55588" xr:uid="{00000000-0005-0000-0000-00009A290000}"/>
    <cellStyle name="Normal 7 5 2 3" xfId="45893" xr:uid="{00000000-0005-0000-0000-00009B290000}"/>
    <cellStyle name="Normal 7 5 3" xfId="3444" xr:uid="{00000000-0005-0000-0000-00009C290000}"/>
    <cellStyle name="Normal 7 5 3 2" xfId="55589" xr:uid="{00000000-0005-0000-0000-00009D290000}"/>
    <cellStyle name="Normal 7 5 3 3" xfId="45894" xr:uid="{00000000-0005-0000-0000-00009E290000}"/>
    <cellStyle name="Normal 7 5 4" xfId="3445" xr:uid="{00000000-0005-0000-0000-00009F290000}"/>
    <cellStyle name="Normal 7 5 4 2" xfId="55590" xr:uid="{00000000-0005-0000-0000-0000A0290000}"/>
    <cellStyle name="Normal 7 5 4 3" xfId="45895" xr:uid="{00000000-0005-0000-0000-0000A1290000}"/>
    <cellStyle name="Normal 7 5 5" xfId="3446" xr:uid="{00000000-0005-0000-0000-0000A2290000}"/>
    <cellStyle name="Normal 7 5 5 2" xfId="55591" xr:uid="{00000000-0005-0000-0000-0000A3290000}"/>
    <cellStyle name="Normal 7 5 5 3" xfId="45896" xr:uid="{00000000-0005-0000-0000-0000A4290000}"/>
    <cellStyle name="Normal 7 5 6" xfId="3447" xr:uid="{00000000-0005-0000-0000-0000A5290000}"/>
    <cellStyle name="Normal 7 5 6 2" xfId="55592" xr:uid="{00000000-0005-0000-0000-0000A6290000}"/>
    <cellStyle name="Normal 7 5 6 3" xfId="45897" xr:uid="{00000000-0005-0000-0000-0000A7290000}"/>
    <cellStyle name="Normal 7 5 7" xfId="3448" xr:uid="{00000000-0005-0000-0000-0000A8290000}"/>
    <cellStyle name="Normal 7 5 7 2" xfId="55593" xr:uid="{00000000-0005-0000-0000-0000A9290000}"/>
    <cellStyle name="Normal 7 5 7 3" xfId="45898" xr:uid="{00000000-0005-0000-0000-0000AA290000}"/>
    <cellStyle name="Normal 7 5 8" xfId="3449" xr:uid="{00000000-0005-0000-0000-0000AB290000}"/>
    <cellStyle name="Normal 7 5 8 2" xfId="55594" xr:uid="{00000000-0005-0000-0000-0000AC290000}"/>
    <cellStyle name="Normal 7 5 8 3" xfId="45899" xr:uid="{00000000-0005-0000-0000-0000AD290000}"/>
    <cellStyle name="Normal 7 5 9" xfId="3450" xr:uid="{00000000-0005-0000-0000-0000AE290000}"/>
    <cellStyle name="Normal 7 5 9 2" xfId="8262" xr:uid="{00000000-0005-0000-0000-0000AF290000}"/>
    <cellStyle name="Normal 7 5 9 3" xfId="55587" xr:uid="{00000000-0005-0000-0000-0000B0290000}"/>
    <cellStyle name="Normal 7 6" xfId="3451" xr:uid="{00000000-0005-0000-0000-0000B1290000}"/>
    <cellStyle name="Normal 7 6 2" xfId="3452" xr:uid="{00000000-0005-0000-0000-0000B2290000}"/>
    <cellStyle name="Normal 7 6 2 2" xfId="8264" xr:uid="{00000000-0005-0000-0000-0000B3290000}"/>
    <cellStyle name="Normal 7 6 2 3" xfId="55595" xr:uid="{00000000-0005-0000-0000-0000B4290000}"/>
    <cellStyle name="Normal 7 6 3" xfId="3453" xr:uid="{00000000-0005-0000-0000-0000B5290000}"/>
    <cellStyle name="Normal 7 6 4" xfId="8263" xr:uid="{00000000-0005-0000-0000-0000B6290000}"/>
    <cellStyle name="Normal 7 6 5" xfId="45900" xr:uid="{00000000-0005-0000-0000-0000B7290000}"/>
    <cellStyle name="Normal 7 7" xfId="3454" xr:uid="{00000000-0005-0000-0000-0000B8290000}"/>
    <cellStyle name="Normal 7 7 2" xfId="3455" xr:uid="{00000000-0005-0000-0000-0000B9290000}"/>
    <cellStyle name="Normal 7 7 2 2" xfId="8267" xr:uid="{00000000-0005-0000-0000-0000BA290000}"/>
    <cellStyle name="Normal 7 7 2 3" xfId="55596" xr:uid="{00000000-0005-0000-0000-0000BB290000}"/>
    <cellStyle name="Normal 7 7 3" xfId="3456" xr:uid="{00000000-0005-0000-0000-0000BC290000}"/>
    <cellStyle name="Normal 7 7 4" xfId="8266" xr:uid="{00000000-0005-0000-0000-0000BD290000}"/>
    <cellStyle name="Normal 7 7 5" xfId="45901" xr:uid="{00000000-0005-0000-0000-0000BE290000}"/>
    <cellStyle name="Normal 7 8" xfId="3457" xr:uid="{00000000-0005-0000-0000-0000BF290000}"/>
    <cellStyle name="Normal 7 8 2" xfId="3458" xr:uid="{00000000-0005-0000-0000-0000C0290000}"/>
    <cellStyle name="Normal 7 8 2 2" xfId="8270" xr:uid="{00000000-0005-0000-0000-0000C1290000}"/>
    <cellStyle name="Normal 7 8 2 3" xfId="55597" xr:uid="{00000000-0005-0000-0000-0000C2290000}"/>
    <cellStyle name="Normal 7 8 3" xfId="3459" xr:uid="{00000000-0005-0000-0000-0000C3290000}"/>
    <cellStyle name="Normal 7 8 4" xfId="8269" xr:uid="{00000000-0005-0000-0000-0000C4290000}"/>
    <cellStyle name="Normal 7 8 5" xfId="45902" xr:uid="{00000000-0005-0000-0000-0000C5290000}"/>
    <cellStyle name="Normal 7 9" xfId="3460" xr:uid="{00000000-0005-0000-0000-0000C6290000}"/>
    <cellStyle name="Normal 7 9 2" xfId="3461" xr:uid="{00000000-0005-0000-0000-0000C7290000}"/>
    <cellStyle name="Normal 7 9 2 2" xfId="8273" xr:uid="{00000000-0005-0000-0000-0000C8290000}"/>
    <cellStyle name="Normal 7 9 2 3" xfId="55598" xr:uid="{00000000-0005-0000-0000-0000C9290000}"/>
    <cellStyle name="Normal 7 9 3" xfId="3462" xr:uid="{00000000-0005-0000-0000-0000CA290000}"/>
    <cellStyle name="Normal 7 9 4" xfId="8272" xr:uid="{00000000-0005-0000-0000-0000CB290000}"/>
    <cellStyle name="Normal 7 9 5" xfId="45903" xr:uid="{00000000-0005-0000-0000-0000CC290000}"/>
    <cellStyle name="Normal 8" xfId="3463" xr:uid="{00000000-0005-0000-0000-0000CD290000}"/>
    <cellStyle name="Normal 8 10" xfId="3464" xr:uid="{00000000-0005-0000-0000-0000CE290000}"/>
    <cellStyle name="Normal 8 10 2" xfId="3465" xr:uid="{00000000-0005-0000-0000-0000CF290000}"/>
    <cellStyle name="Normal 8 10 2 2" xfId="45906" xr:uid="{00000000-0005-0000-0000-0000D0290000}"/>
    <cellStyle name="Normal 8 10 3" xfId="3466" xr:uid="{00000000-0005-0000-0000-0000D1290000}"/>
    <cellStyle name="Normal 8 10 3 2" xfId="45907" xr:uid="{00000000-0005-0000-0000-0000D2290000}"/>
    <cellStyle name="Normal 8 10 4" xfId="55600" xr:uid="{00000000-0005-0000-0000-0000D3290000}"/>
    <cellStyle name="Normal 8 10 5" xfId="45905" xr:uid="{00000000-0005-0000-0000-0000D4290000}"/>
    <cellStyle name="Normal 8 11" xfId="3467" xr:uid="{00000000-0005-0000-0000-0000D5290000}"/>
    <cellStyle name="Normal 8 11 2" xfId="3468" xr:uid="{00000000-0005-0000-0000-0000D6290000}"/>
    <cellStyle name="Normal 8 11 2 2" xfId="8280" xr:uid="{00000000-0005-0000-0000-0000D7290000}"/>
    <cellStyle name="Normal 8 11 2 3" xfId="45909" xr:uid="{00000000-0005-0000-0000-0000D8290000}"/>
    <cellStyle name="Normal 8 11 3" xfId="3469" xr:uid="{00000000-0005-0000-0000-0000D9290000}"/>
    <cellStyle name="Normal 8 11 3 2" xfId="45911" xr:uid="{00000000-0005-0000-0000-0000DA290000}"/>
    <cellStyle name="Normal 8 11 3 2 2" xfId="45912" xr:uid="{00000000-0005-0000-0000-0000DB290000}"/>
    <cellStyle name="Normal 8 11 3 2 2 2" xfId="45913" xr:uid="{00000000-0005-0000-0000-0000DC290000}"/>
    <cellStyle name="Normal 8 11 3 2 3" xfId="45914" xr:uid="{00000000-0005-0000-0000-0000DD290000}"/>
    <cellStyle name="Normal 8 11 3 3" xfId="45915" xr:uid="{00000000-0005-0000-0000-0000DE290000}"/>
    <cellStyle name="Normal 8 11 3 3 2" xfId="45916" xr:uid="{00000000-0005-0000-0000-0000DF290000}"/>
    <cellStyle name="Normal 8 11 3 3 2 2" xfId="45917" xr:uid="{00000000-0005-0000-0000-0000E0290000}"/>
    <cellStyle name="Normal 8 11 3 3 3" xfId="45918" xr:uid="{00000000-0005-0000-0000-0000E1290000}"/>
    <cellStyle name="Normal 8 11 3 4" xfId="45919" xr:uid="{00000000-0005-0000-0000-0000E2290000}"/>
    <cellStyle name="Normal 8 11 3 4 2" xfId="45920" xr:uid="{00000000-0005-0000-0000-0000E3290000}"/>
    <cellStyle name="Normal 8 11 3 5" xfId="45921" xr:uid="{00000000-0005-0000-0000-0000E4290000}"/>
    <cellStyle name="Normal 8 11 3 6" xfId="45910" xr:uid="{00000000-0005-0000-0000-0000E5290000}"/>
    <cellStyle name="Normal 8 11 4" xfId="8279" xr:uid="{00000000-0005-0000-0000-0000E6290000}"/>
    <cellStyle name="Normal 8 11 4 2" xfId="45923" xr:uid="{00000000-0005-0000-0000-0000E7290000}"/>
    <cellStyle name="Normal 8 11 4 2 2" xfId="45924" xr:uid="{00000000-0005-0000-0000-0000E8290000}"/>
    <cellStyle name="Normal 8 11 4 2 2 2" xfId="45925" xr:uid="{00000000-0005-0000-0000-0000E9290000}"/>
    <cellStyle name="Normal 8 11 4 2 3" xfId="45926" xr:uid="{00000000-0005-0000-0000-0000EA290000}"/>
    <cellStyle name="Normal 8 11 4 3" xfId="45927" xr:uid="{00000000-0005-0000-0000-0000EB290000}"/>
    <cellStyle name="Normal 8 11 4 3 2" xfId="45928" xr:uid="{00000000-0005-0000-0000-0000EC290000}"/>
    <cellStyle name="Normal 8 11 4 4" xfId="45929" xr:uid="{00000000-0005-0000-0000-0000ED290000}"/>
    <cellStyle name="Normal 8 11 4 5" xfId="45922" xr:uid="{00000000-0005-0000-0000-0000EE290000}"/>
    <cellStyle name="Normal 8 11 5" xfId="45930" xr:uid="{00000000-0005-0000-0000-0000EF290000}"/>
    <cellStyle name="Normal 8 11 5 2" xfId="45931" xr:uid="{00000000-0005-0000-0000-0000F0290000}"/>
    <cellStyle name="Normal 8 11 6" xfId="55601" xr:uid="{00000000-0005-0000-0000-0000F1290000}"/>
    <cellStyle name="Normal 8 11 7" xfId="45908" xr:uid="{00000000-0005-0000-0000-0000F2290000}"/>
    <cellStyle name="Normal 8 12" xfId="3470" xr:uid="{00000000-0005-0000-0000-0000F3290000}"/>
    <cellStyle name="Normal 8 12 2" xfId="55602" xr:uid="{00000000-0005-0000-0000-0000F4290000}"/>
    <cellStyle name="Normal 8 12 3" xfId="45932" xr:uid="{00000000-0005-0000-0000-0000F5290000}"/>
    <cellStyle name="Normal 8 13" xfId="45933" xr:uid="{00000000-0005-0000-0000-0000F6290000}"/>
    <cellStyle name="Normal 8 14" xfId="55599" xr:uid="{00000000-0005-0000-0000-0000F7290000}"/>
    <cellStyle name="Normal 8 15" xfId="45904" xr:uid="{00000000-0005-0000-0000-0000F8290000}"/>
    <cellStyle name="Normal 8 2" xfId="3471" xr:uid="{00000000-0005-0000-0000-0000F9290000}"/>
    <cellStyle name="Normal 8 2 10" xfId="55603" xr:uid="{00000000-0005-0000-0000-0000FA290000}"/>
    <cellStyle name="Normal 8 2 11" xfId="45934" xr:uid="{00000000-0005-0000-0000-0000FB290000}"/>
    <cellStyle name="Normal 8 2 2" xfId="3472" xr:uid="{00000000-0005-0000-0000-0000FC290000}"/>
    <cellStyle name="Normal 8 2 2 2" xfId="55604" xr:uid="{00000000-0005-0000-0000-0000FD290000}"/>
    <cellStyle name="Normal 8 2 2 3" xfId="45935" xr:uid="{00000000-0005-0000-0000-0000FE290000}"/>
    <cellStyle name="Normal 8 2 3" xfId="3473" xr:uid="{00000000-0005-0000-0000-0000FF290000}"/>
    <cellStyle name="Normal 8 2 3 2" xfId="55605" xr:uid="{00000000-0005-0000-0000-0000002A0000}"/>
    <cellStyle name="Normal 8 2 3 3" xfId="45936" xr:uid="{00000000-0005-0000-0000-0000012A0000}"/>
    <cellStyle name="Normal 8 2 4" xfId="3474" xr:uid="{00000000-0005-0000-0000-0000022A0000}"/>
    <cellStyle name="Normal 8 2 4 2" xfId="55606" xr:uid="{00000000-0005-0000-0000-0000032A0000}"/>
    <cellStyle name="Normal 8 2 4 3" xfId="45937" xr:uid="{00000000-0005-0000-0000-0000042A0000}"/>
    <cellStyle name="Normal 8 2 5" xfId="3475" xr:uid="{00000000-0005-0000-0000-0000052A0000}"/>
    <cellStyle name="Normal 8 2 5 2" xfId="55607" xr:uid="{00000000-0005-0000-0000-0000062A0000}"/>
    <cellStyle name="Normal 8 2 5 3" xfId="45938" xr:uid="{00000000-0005-0000-0000-0000072A0000}"/>
    <cellStyle name="Normal 8 2 6" xfId="3476" xr:uid="{00000000-0005-0000-0000-0000082A0000}"/>
    <cellStyle name="Normal 8 2 6 2" xfId="55608" xr:uid="{00000000-0005-0000-0000-0000092A0000}"/>
    <cellStyle name="Normal 8 2 6 3" xfId="45939" xr:uid="{00000000-0005-0000-0000-00000A2A0000}"/>
    <cellStyle name="Normal 8 2 7" xfId="3477" xr:uid="{00000000-0005-0000-0000-00000B2A0000}"/>
    <cellStyle name="Normal 8 2 7 2" xfId="55609" xr:uid="{00000000-0005-0000-0000-00000C2A0000}"/>
    <cellStyle name="Normal 8 2 7 3" xfId="45940" xr:uid="{00000000-0005-0000-0000-00000D2A0000}"/>
    <cellStyle name="Normal 8 2 8" xfId="3478" xr:uid="{00000000-0005-0000-0000-00000E2A0000}"/>
    <cellStyle name="Normal 8 2 8 2" xfId="55610" xr:uid="{00000000-0005-0000-0000-00000F2A0000}"/>
    <cellStyle name="Normal 8 2 8 3" xfId="45941" xr:uid="{00000000-0005-0000-0000-0000102A0000}"/>
    <cellStyle name="Normal 8 2 9" xfId="45942" xr:uid="{00000000-0005-0000-0000-0000112A0000}"/>
    <cellStyle name="Normal 8 3" xfId="3479" xr:uid="{00000000-0005-0000-0000-0000122A0000}"/>
    <cellStyle name="Normal 8 3 10" xfId="45943" xr:uid="{00000000-0005-0000-0000-0000132A0000}"/>
    <cellStyle name="Normal 8 3 2" xfId="3480" xr:uid="{00000000-0005-0000-0000-0000142A0000}"/>
    <cellStyle name="Normal 8 3 2 2" xfId="55612" xr:uid="{00000000-0005-0000-0000-0000152A0000}"/>
    <cellStyle name="Normal 8 3 2 3" xfId="45944" xr:uid="{00000000-0005-0000-0000-0000162A0000}"/>
    <cellStyle name="Normal 8 3 3" xfId="3481" xr:uid="{00000000-0005-0000-0000-0000172A0000}"/>
    <cellStyle name="Normal 8 3 3 2" xfId="55613" xr:uid="{00000000-0005-0000-0000-0000182A0000}"/>
    <cellStyle name="Normal 8 3 3 3" xfId="45945" xr:uid="{00000000-0005-0000-0000-0000192A0000}"/>
    <cellStyle name="Normal 8 3 4" xfId="3482" xr:uid="{00000000-0005-0000-0000-00001A2A0000}"/>
    <cellStyle name="Normal 8 3 4 2" xfId="55614" xr:uid="{00000000-0005-0000-0000-00001B2A0000}"/>
    <cellStyle name="Normal 8 3 4 3" xfId="45946" xr:uid="{00000000-0005-0000-0000-00001C2A0000}"/>
    <cellStyle name="Normal 8 3 5" xfId="3483" xr:uid="{00000000-0005-0000-0000-00001D2A0000}"/>
    <cellStyle name="Normal 8 3 5 2" xfId="55615" xr:uid="{00000000-0005-0000-0000-00001E2A0000}"/>
    <cellStyle name="Normal 8 3 5 3" xfId="45947" xr:uid="{00000000-0005-0000-0000-00001F2A0000}"/>
    <cellStyle name="Normal 8 3 6" xfId="3484" xr:uid="{00000000-0005-0000-0000-0000202A0000}"/>
    <cellStyle name="Normal 8 3 6 2" xfId="55616" xr:uid="{00000000-0005-0000-0000-0000212A0000}"/>
    <cellStyle name="Normal 8 3 6 3" xfId="45948" xr:uid="{00000000-0005-0000-0000-0000222A0000}"/>
    <cellStyle name="Normal 8 3 7" xfId="3485" xr:uid="{00000000-0005-0000-0000-0000232A0000}"/>
    <cellStyle name="Normal 8 3 7 2" xfId="55617" xr:uid="{00000000-0005-0000-0000-0000242A0000}"/>
    <cellStyle name="Normal 8 3 7 3" xfId="45949" xr:uid="{00000000-0005-0000-0000-0000252A0000}"/>
    <cellStyle name="Normal 8 3 8" xfId="3486" xr:uid="{00000000-0005-0000-0000-0000262A0000}"/>
    <cellStyle name="Normal 8 3 8 2" xfId="55618" xr:uid="{00000000-0005-0000-0000-0000272A0000}"/>
    <cellStyle name="Normal 8 3 8 3" xfId="45950" xr:uid="{00000000-0005-0000-0000-0000282A0000}"/>
    <cellStyle name="Normal 8 3 9" xfId="55611" xr:uid="{00000000-0005-0000-0000-0000292A0000}"/>
    <cellStyle name="Normal 8 4" xfId="3487" xr:uid="{00000000-0005-0000-0000-00002A2A0000}"/>
    <cellStyle name="Normal 8 4 10" xfId="45951" xr:uid="{00000000-0005-0000-0000-00002B2A0000}"/>
    <cellStyle name="Normal 8 4 2" xfId="3488" xr:uid="{00000000-0005-0000-0000-00002C2A0000}"/>
    <cellStyle name="Normal 8 4 2 2" xfId="55620" xr:uid="{00000000-0005-0000-0000-00002D2A0000}"/>
    <cellStyle name="Normal 8 4 2 3" xfId="45952" xr:uid="{00000000-0005-0000-0000-00002E2A0000}"/>
    <cellStyle name="Normal 8 4 3" xfId="3489" xr:uid="{00000000-0005-0000-0000-00002F2A0000}"/>
    <cellStyle name="Normal 8 4 3 2" xfId="55621" xr:uid="{00000000-0005-0000-0000-0000302A0000}"/>
    <cellStyle name="Normal 8 4 3 3" xfId="45953" xr:uid="{00000000-0005-0000-0000-0000312A0000}"/>
    <cellStyle name="Normal 8 4 4" xfId="3490" xr:uid="{00000000-0005-0000-0000-0000322A0000}"/>
    <cellStyle name="Normal 8 4 4 2" xfId="55622" xr:uid="{00000000-0005-0000-0000-0000332A0000}"/>
    <cellStyle name="Normal 8 4 4 3" xfId="45954" xr:uid="{00000000-0005-0000-0000-0000342A0000}"/>
    <cellStyle name="Normal 8 4 5" xfId="3491" xr:uid="{00000000-0005-0000-0000-0000352A0000}"/>
    <cellStyle name="Normal 8 4 5 2" xfId="55623" xr:uid="{00000000-0005-0000-0000-0000362A0000}"/>
    <cellStyle name="Normal 8 4 5 3" xfId="45955" xr:uid="{00000000-0005-0000-0000-0000372A0000}"/>
    <cellStyle name="Normal 8 4 6" xfId="3492" xr:uid="{00000000-0005-0000-0000-0000382A0000}"/>
    <cellStyle name="Normal 8 4 6 2" xfId="55624" xr:uid="{00000000-0005-0000-0000-0000392A0000}"/>
    <cellStyle name="Normal 8 4 6 3" xfId="45956" xr:uid="{00000000-0005-0000-0000-00003A2A0000}"/>
    <cellStyle name="Normal 8 4 7" xfId="3493" xr:uid="{00000000-0005-0000-0000-00003B2A0000}"/>
    <cellStyle name="Normal 8 4 7 2" xfId="55625" xr:uid="{00000000-0005-0000-0000-00003C2A0000}"/>
    <cellStyle name="Normal 8 4 7 3" xfId="45957" xr:uid="{00000000-0005-0000-0000-00003D2A0000}"/>
    <cellStyle name="Normal 8 4 8" xfId="3494" xr:uid="{00000000-0005-0000-0000-00003E2A0000}"/>
    <cellStyle name="Normal 8 4 8 2" xfId="55626" xr:uid="{00000000-0005-0000-0000-00003F2A0000}"/>
    <cellStyle name="Normal 8 4 8 3" xfId="45958" xr:uid="{00000000-0005-0000-0000-0000402A0000}"/>
    <cellStyle name="Normal 8 4 9" xfId="55619" xr:uid="{00000000-0005-0000-0000-0000412A0000}"/>
    <cellStyle name="Normal 8 5" xfId="3495" xr:uid="{00000000-0005-0000-0000-0000422A0000}"/>
    <cellStyle name="Normal 8 5 10" xfId="45959" xr:uid="{00000000-0005-0000-0000-0000432A0000}"/>
    <cellStyle name="Normal 8 5 2" xfId="3496" xr:uid="{00000000-0005-0000-0000-0000442A0000}"/>
    <cellStyle name="Normal 8 5 2 2" xfId="55628" xr:uid="{00000000-0005-0000-0000-0000452A0000}"/>
    <cellStyle name="Normal 8 5 2 3" xfId="45960" xr:uid="{00000000-0005-0000-0000-0000462A0000}"/>
    <cellStyle name="Normal 8 5 3" xfId="3497" xr:uid="{00000000-0005-0000-0000-0000472A0000}"/>
    <cellStyle name="Normal 8 5 3 2" xfId="55629" xr:uid="{00000000-0005-0000-0000-0000482A0000}"/>
    <cellStyle name="Normal 8 5 3 3" xfId="45961" xr:uid="{00000000-0005-0000-0000-0000492A0000}"/>
    <cellStyle name="Normal 8 5 4" xfId="3498" xr:uid="{00000000-0005-0000-0000-00004A2A0000}"/>
    <cellStyle name="Normal 8 5 4 2" xfId="55630" xr:uid="{00000000-0005-0000-0000-00004B2A0000}"/>
    <cellStyle name="Normal 8 5 4 3" xfId="45962" xr:uid="{00000000-0005-0000-0000-00004C2A0000}"/>
    <cellStyle name="Normal 8 5 5" xfId="3499" xr:uid="{00000000-0005-0000-0000-00004D2A0000}"/>
    <cellStyle name="Normal 8 5 5 2" xfId="55631" xr:uid="{00000000-0005-0000-0000-00004E2A0000}"/>
    <cellStyle name="Normal 8 5 5 3" xfId="45963" xr:uid="{00000000-0005-0000-0000-00004F2A0000}"/>
    <cellStyle name="Normal 8 5 6" xfId="3500" xr:uid="{00000000-0005-0000-0000-0000502A0000}"/>
    <cellStyle name="Normal 8 5 6 2" xfId="55632" xr:uid="{00000000-0005-0000-0000-0000512A0000}"/>
    <cellStyle name="Normal 8 5 6 3" xfId="45964" xr:uid="{00000000-0005-0000-0000-0000522A0000}"/>
    <cellStyle name="Normal 8 5 7" xfId="3501" xr:uid="{00000000-0005-0000-0000-0000532A0000}"/>
    <cellStyle name="Normal 8 5 7 2" xfId="55633" xr:uid="{00000000-0005-0000-0000-0000542A0000}"/>
    <cellStyle name="Normal 8 5 7 3" xfId="45965" xr:uid="{00000000-0005-0000-0000-0000552A0000}"/>
    <cellStyle name="Normal 8 5 8" xfId="3502" xr:uid="{00000000-0005-0000-0000-0000562A0000}"/>
    <cellStyle name="Normal 8 5 8 2" xfId="55634" xr:uid="{00000000-0005-0000-0000-0000572A0000}"/>
    <cellStyle name="Normal 8 5 8 3" xfId="45966" xr:uid="{00000000-0005-0000-0000-0000582A0000}"/>
    <cellStyle name="Normal 8 5 9" xfId="55627" xr:uid="{00000000-0005-0000-0000-0000592A0000}"/>
    <cellStyle name="Normal 8 6" xfId="3503" xr:uid="{00000000-0005-0000-0000-00005A2A0000}"/>
    <cellStyle name="Normal 8 6 2" xfId="55635" xr:uid="{00000000-0005-0000-0000-00005B2A0000}"/>
    <cellStyle name="Normal 8 6 3" xfId="45967" xr:uid="{00000000-0005-0000-0000-00005C2A0000}"/>
    <cellStyle name="Normal 8 7" xfId="3504" xr:uid="{00000000-0005-0000-0000-00005D2A0000}"/>
    <cellStyle name="Normal 8 7 2" xfId="55636" xr:uid="{00000000-0005-0000-0000-00005E2A0000}"/>
    <cellStyle name="Normal 8 7 3" xfId="45968" xr:uid="{00000000-0005-0000-0000-00005F2A0000}"/>
    <cellStyle name="Normal 8 8" xfId="3505" xr:uid="{00000000-0005-0000-0000-0000602A0000}"/>
    <cellStyle name="Normal 8 8 2" xfId="55637" xr:uid="{00000000-0005-0000-0000-0000612A0000}"/>
    <cellStyle name="Normal 8 8 3" xfId="45969" xr:uid="{00000000-0005-0000-0000-0000622A0000}"/>
    <cellStyle name="Normal 8 9" xfId="3506" xr:uid="{00000000-0005-0000-0000-0000632A0000}"/>
    <cellStyle name="Normal 8 9 2" xfId="55638" xr:uid="{00000000-0005-0000-0000-0000642A0000}"/>
    <cellStyle name="Normal 8 9 3" xfId="45970" xr:uid="{00000000-0005-0000-0000-0000652A0000}"/>
    <cellStyle name="Normal 9" xfId="3507" xr:uid="{00000000-0005-0000-0000-0000662A0000}"/>
    <cellStyle name="Normal 9 10" xfId="8319" xr:uid="{00000000-0005-0000-0000-0000672A0000}"/>
    <cellStyle name="Normal 9 10 2" xfId="45973" xr:uid="{00000000-0005-0000-0000-0000682A0000}"/>
    <cellStyle name="Normal 9 10 2 2" xfId="45974" xr:uid="{00000000-0005-0000-0000-0000692A0000}"/>
    <cellStyle name="Normal 9 10 2 2 2" xfId="45975" xr:uid="{00000000-0005-0000-0000-00006A2A0000}"/>
    <cellStyle name="Normal 9 10 2 2 2 2" xfId="45976" xr:uid="{00000000-0005-0000-0000-00006B2A0000}"/>
    <cellStyle name="Normal 9 10 2 2 3" xfId="45977" xr:uid="{00000000-0005-0000-0000-00006C2A0000}"/>
    <cellStyle name="Normal 9 10 2 3" xfId="45978" xr:uid="{00000000-0005-0000-0000-00006D2A0000}"/>
    <cellStyle name="Normal 9 10 2 3 2" xfId="45979" xr:uid="{00000000-0005-0000-0000-00006E2A0000}"/>
    <cellStyle name="Normal 9 10 2 3 2 2" xfId="45980" xr:uid="{00000000-0005-0000-0000-00006F2A0000}"/>
    <cellStyle name="Normal 9 10 2 3 3" xfId="45981" xr:uid="{00000000-0005-0000-0000-0000702A0000}"/>
    <cellStyle name="Normal 9 10 2 4" xfId="45982" xr:uid="{00000000-0005-0000-0000-0000712A0000}"/>
    <cellStyle name="Normal 9 10 2 4 2" xfId="45983" xr:uid="{00000000-0005-0000-0000-0000722A0000}"/>
    <cellStyle name="Normal 9 10 2 5" xfId="45984" xr:uid="{00000000-0005-0000-0000-0000732A0000}"/>
    <cellStyle name="Normal 9 10 3" xfId="45985" xr:uid="{00000000-0005-0000-0000-0000742A0000}"/>
    <cellStyle name="Normal 9 10 3 2" xfId="45986" xr:uid="{00000000-0005-0000-0000-0000752A0000}"/>
    <cellStyle name="Normal 9 10 3 2 2" xfId="45987" xr:uid="{00000000-0005-0000-0000-0000762A0000}"/>
    <cellStyle name="Normal 9 10 3 3" xfId="45988" xr:uid="{00000000-0005-0000-0000-0000772A0000}"/>
    <cellStyle name="Normal 9 10 4" xfId="45989" xr:uid="{00000000-0005-0000-0000-0000782A0000}"/>
    <cellStyle name="Normal 9 10 4 2" xfId="45990" xr:uid="{00000000-0005-0000-0000-0000792A0000}"/>
    <cellStyle name="Normal 9 10 4 2 2" xfId="45991" xr:uid="{00000000-0005-0000-0000-00007A2A0000}"/>
    <cellStyle name="Normal 9 10 4 3" xfId="45992" xr:uid="{00000000-0005-0000-0000-00007B2A0000}"/>
    <cellStyle name="Normal 9 10 5" xfId="45993" xr:uid="{00000000-0005-0000-0000-00007C2A0000}"/>
    <cellStyle name="Normal 9 10 5 2" xfId="45994" xr:uid="{00000000-0005-0000-0000-00007D2A0000}"/>
    <cellStyle name="Normal 9 10 6" xfId="45995" xr:uid="{00000000-0005-0000-0000-00007E2A0000}"/>
    <cellStyle name="Normal 9 10 7" xfId="45972" xr:uid="{00000000-0005-0000-0000-00007F2A0000}"/>
    <cellStyle name="Normal 9 11" xfId="45996" xr:uid="{00000000-0005-0000-0000-0000802A0000}"/>
    <cellStyle name="Normal 9 11 2" xfId="45997" xr:uid="{00000000-0005-0000-0000-0000812A0000}"/>
    <cellStyle name="Normal 9 11 2 2" xfId="45998" xr:uid="{00000000-0005-0000-0000-0000822A0000}"/>
    <cellStyle name="Normal 9 11 2 2 2" xfId="45999" xr:uid="{00000000-0005-0000-0000-0000832A0000}"/>
    <cellStyle name="Normal 9 11 2 2 2 2" xfId="46000" xr:uid="{00000000-0005-0000-0000-0000842A0000}"/>
    <cellStyle name="Normal 9 11 2 2 3" xfId="46001" xr:uid="{00000000-0005-0000-0000-0000852A0000}"/>
    <cellStyle name="Normal 9 11 2 3" xfId="46002" xr:uid="{00000000-0005-0000-0000-0000862A0000}"/>
    <cellStyle name="Normal 9 11 2 3 2" xfId="46003" xr:uid="{00000000-0005-0000-0000-0000872A0000}"/>
    <cellStyle name="Normal 9 11 2 3 2 2" xfId="46004" xr:uid="{00000000-0005-0000-0000-0000882A0000}"/>
    <cellStyle name="Normal 9 11 2 3 3" xfId="46005" xr:uid="{00000000-0005-0000-0000-0000892A0000}"/>
    <cellStyle name="Normal 9 11 2 4" xfId="46006" xr:uid="{00000000-0005-0000-0000-00008A2A0000}"/>
    <cellStyle name="Normal 9 11 2 4 2" xfId="46007" xr:uid="{00000000-0005-0000-0000-00008B2A0000}"/>
    <cellStyle name="Normal 9 11 2 5" xfId="46008" xr:uid="{00000000-0005-0000-0000-00008C2A0000}"/>
    <cellStyle name="Normal 9 11 3" xfId="46009" xr:uid="{00000000-0005-0000-0000-00008D2A0000}"/>
    <cellStyle name="Normal 9 11 3 2" xfId="46010" xr:uid="{00000000-0005-0000-0000-00008E2A0000}"/>
    <cellStyle name="Normal 9 11 3 2 2" xfId="46011" xr:uid="{00000000-0005-0000-0000-00008F2A0000}"/>
    <cellStyle name="Normal 9 11 3 3" xfId="46012" xr:uid="{00000000-0005-0000-0000-0000902A0000}"/>
    <cellStyle name="Normal 9 11 4" xfId="46013" xr:uid="{00000000-0005-0000-0000-0000912A0000}"/>
    <cellStyle name="Normal 9 11 4 2" xfId="46014" xr:uid="{00000000-0005-0000-0000-0000922A0000}"/>
    <cellStyle name="Normal 9 11 4 2 2" xfId="46015" xr:uid="{00000000-0005-0000-0000-0000932A0000}"/>
    <cellStyle name="Normal 9 11 4 3" xfId="46016" xr:uid="{00000000-0005-0000-0000-0000942A0000}"/>
    <cellStyle name="Normal 9 11 5" xfId="46017" xr:uid="{00000000-0005-0000-0000-0000952A0000}"/>
    <cellStyle name="Normal 9 11 5 2" xfId="46018" xr:uid="{00000000-0005-0000-0000-0000962A0000}"/>
    <cellStyle name="Normal 9 11 6" xfId="46019" xr:uid="{00000000-0005-0000-0000-0000972A0000}"/>
    <cellStyle name="Normal 9 12" xfId="46020" xr:uid="{00000000-0005-0000-0000-0000982A0000}"/>
    <cellStyle name="Normal 9 12 2" xfId="46021" xr:uid="{00000000-0005-0000-0000-0000992A0000}"/>
    <cellStyle name="Normal 9 12 2 2" xfId="46022" xr:uid="{00000000-0005-0000-0000-00009A2A0000}"/>
    <cellStyle name="Normal 9 12 2 2 2" xfId="46023" xr:uid="{00000000-0005-0000-0000-00009B2A0000}"/>
    <cellStyle name="Normal 9 12 2 3" xfId="46024" xr:uid="{00000000-0005-0000-0000-00009C2A0000}"/>
    <cellStyle name="Normal 9 12 3" xfId="46025" xr:uid="{00000000-0005-0000-0000-00009D2A0000}"/>
    <cellStyle name="Normal 9 12 3 2" xfId="46026" xr:uid="{00000000-0005-0000-0000-00009E2A0000}"/>
    <cellStyle name="Normal 9 12 3 2 2" xfId="46027" xr:uid="{00000000-0005-0000-0000-00009F2A0000}"/>
    <cellStyle name="Normal 9 12 3 3" xfId="46028" xr:uid="{00000000-0005-0000-0000-0000A02A0000}"/>
    <cellStyle name="Normal 9 12 4" xfId="46029" xr:uid="{00000000-0005-0000-0000-0000A12A0000}"/>
    <cellStyle name="Normal 9 12 4 2" xfId="46030" xr:uid="{00000000-0005-0000-0000-0000A22A0000}"/>
    <cellStyle name="Normal 9 12 5" xfId="46031" xr:uid="{00000000-0005-0000-0000-0000A32A0000}"/>
    <cellStyle name="Normal 9 13" xfId="46032" xr:uid="{00000000-0005-0000-0000-0000A42A0000}"/>
    <cellStyle name="Normal 9 13 2" xfId="46033" xr:uid="{00000000-0005-0000-0000-0000A52A0000}"/>
    <cellStyle name="Normal 9 13 2 2" xfId="46034" xr:uid="{00000000-0005-0000-0000-0000A62A0000}"/>
    <cellStyle name="Normal 9 13 2 2 2" xfId="46035" xr:uid="{00000000-0005-0000-0000-0000A72A0000}"/>
    <cellStyle name="Normal 9 13 2 3" xfId="46036" xr:uid="{00000000-0005-0000-0000-0000A82A0000}"/>
    <cellStyle name="Normal 9 13 3" xfId="46037" xr:uid="{00000000-0005-0000-0000-0000A92A0000}"/>
    <cellStyle name="Normal 9 13 3 2" xfId="46038" xr:uid="{00000000-0005-0000-0000-0000AA2A0000}"/>
    <cellStyle name="Normal 9 13 4" xfId="46039" xr:uid="{00000000-0005-0000-0000-0000AB2A0000}"/>
    <cellStyle name="Normal 9 14" xfId="46040" xr:uid="{00000000-0005-0000-0000-0000AC2A0000}"/>
    <cellStyle name="Normal 9 14 2" xfId="46041" xr:uid="{00000000-0005-0000-0000-0000AD2A0000}"/>
    <cellStyle name="Normal 9 15" xfId="55639" xr:uid="{00000000-0005-0000-0000-0000AE2A0000}"/>
    <cellStyle name="Normal 9 16" xfId="45971" xr:uid="{00000000-0005-0000-0000-0000AF2A0000}"/>
    <cellStyle name="Normal 9 2" xfId="3508" xr:uid="{00000000-0005-0000-0000-0000B02A0000}"/>
    <cellStyle name="Normal 9 2 2" xfId="3509" xr:uid="{00000000-0005-0000-0000-0000B12A0000}"/>
    <cellStyle name="Normal 9 2 2 2" xfId="46044" xr:uid="{00000000-0005-0000-0000-0000B22A0000}"/>
    <cellStyle name="Normal 9 2 2 3" xfId="46045" xr:uid="{00000000-0005-0000-0000-0000B32A0000}"/>
    <cellStyle name="Normal 9 2 2 3 2" xfId="46046" xr:uid="{00000000-0005-0000-0000-0000B42A0000}"/>
    <cellStyle name="Normal 9 2 2 3 2 2" xfId="46047" xr:uid="{00000000-0005-0000-0000-0000B52A0000}"/>
    <cellStyle name="Normal 9 2 2 3 2 2 2" xfId="46048" xr:uid="{00000000-0005-0000-0000-0000B62A0000}"/>
    <cellStyle name="Normal 9 2 2 3 2 3" xfId="46049" xr:uid="{00000000-0005-0000-0000-0000B72A0000}"/>
    <cellStyle name="Normal 9 2 2 3 3" xfId="46050" xr:uid="{00000000-0005-0000-0000-0000B82A0000}"/>
    <cellStyle name="Normal 9 2 2 3 3 2" xfId="46051" xr:uid="{00000000-0005-0000-0000-0000B92A0000}"/>
    <cellStyle name="Normal 9 2 2 3 3 2 2" xfId="46052" xr:uid="{00000000-0005-0000-0000-0000BA2A0000}"/>
    <cellStyle name="Normal 9 2 2 3 3 3" xfId="46053" xr:uid="{00000000-0005-0000-0000-0000BB2A0000}"/>
    <cellStyle name="Normal 9 2 2 3 4" xfId="46054" xr:uid="{00000000-0005-0000-0000-0000BC2A0000}"/>
    <cellStyle name="Normal 9 2 2 3 4 2" xfId="46055" xr:uid="{00000000-0005-0000-0000-0000BD2A0000}"/>
    <cellStyle name="Normal 9 2 2 3 5" xfId="46056" xr:uid="{00000000-0005-0000-0000-0000BE2A0000}"/>
    <cellStyle name="Normal 9 2 2 4" xfId="46057" xr:uid="{00000000-0005-0000-0000-0000BF2A0000}"/>
    <cellStyle name="Normal 9 2 2 4 2" xfId="46058" xr:uid="{00000000-0005-0000-0000-0000C02A0000}"/>
    <cellStyle name="Normal 9 2 2 4 2 2" xfId="46059" xr:uid="{00000000-0005-0000-0000-0000C12A0000}"/>
    <cellStyle name="Normal 9 2 2 4 3" xfId="46060" xr:uid="{00000000-0005-0000-0000-0000C22A0000}"/>
    <cellStyle name="Normal 9 2 2 5" xfId="46061" xr:uid="{00000000-0005-0000-0000-0000C32A0000}"/>
    <cellStyle name="Normal 9 2 2 5 2" xfId="46062" xr:uid="{00000000-0005-0000-0000-0000C42A0000}"/>
    <cellStyle name="Normal 9 2 2 5 2 2" xfId="46063" xr:uid="{00000000-0005-0000-0000-0000C52A0000}"/>
    <cellStyle name="Normal 9 2 2 5 3" xfId="46064" xr:uid="{00000000-0005-0000-0000-0000C62A0000}"/>
    <cellStyle name="Normal 9 2 2 6" xfId="46065" xr:uid="{00000000-0005-0000-0000-0000C72A0000}"/>
    <cellStyle name="Normal 9 2 2 6 2" xfId="46066" xr:uid="{00000000-0005-0000-0000-0000C82A0000}"/>
    <cellStyle name="Normal 9 2 2 7" xfId="46067" xr:uid="{00000000-0005-0000-0000-0000C92A0000}"/>
    <cellStyle name="Normal 9 2 2 8" xfId="46043" xr:uid="{00000000-0005-0000-0000-0000CA2A0000}"/>
    <cellStyle name="Normal 9 2 3" xfId="3510" xr:uid="{00000000-0005-0000-0000-0000CB2A0000}"/>
    <cellStyle name="Normal 9 2 3 2" xfId="8322" xr:uid="{00000000-0005-0000-0000-0000CC2A0000}"/>
    <cellStyle name="Normal 9 2 3 2 2" xfId="46070" xr:uid="{00000000-0005-0000-0000-0000CD2A0000}"/>
    <cellStyle name="Normal 9 2 3 2 2 2" xfId="46071" xr:uid="{00000000-0005-0000-0000-0000CE2A0000}"/>
    <cellStyle name="Normal 9 2 3 2 2 2 2" xfId="46072" xr:uid="{00000000-0005-0000-0000-0000CF2A0000}"/>
    <cellStyle name="Normal 9 2 3 2 2 3" xfId="46073" xr:uid="{00000000-0005-0000-0000-0000D02A0000}"/>
    <cellStyle name="Normal 9 2 3 2 3" xfId="46074" xr:uid="{00000000-0005-0000-0000-0000D12A0000}"/>
    <cellStyle name="Normal 9 2 3 2 3 2" xfId="46075" xr:uid="{00000000-0005-0000-0000-0000D22A0000}"/>
    <cellStyle name="Normal 9 2 3 2 3 2 2" xfId="46076" xr:uid="{00000000-0005-0000-0000-0000D32A0000}"/>
    <cellStyle name="Normal 9 2 3 2 3 3" xfId="46077" xr:uid="{00000000-0005-0000-0000-0000D42A0000}"/>
    <cellStyle name="Normal 9 2 3 2 4" xfId="46078" xr:uid="{00000000-0005-0000-0000-0000D52A0000}"/>
    <cellStyle name="Normal 9 2 3 2 4 2" xfId="46079" xr:uid="{00000000-0005-0000-0000-0000D62A0000}"/>
    <cellStyle name="Normal 9 2 3 2 5" xfId="46080" xr:uid="{00000000-0005-0000-0000-0000D72A0000}"/>
    <cellStyle name="Normal 9 2 3 2 6" xfId="46069" xr:uid="{00000000-0005-0000-0000-0000D82A0000}"/>
    <cellStyle name="Normal 9 2 3 3" xfId="46081" xr:uid="{00000000-0005-0000-0000-0000D92A0000}"/>
    <cellStyle name="Normal 9 2 3 3 2" xfId="46082" xr:uid="{00000000-0005-0000-0000-0000DA2A0000}"/>
    <cellStyle name="Normal 9 2 3 3 2 2" xfId="46083" xr:uid="{00000000-0005-0000-0000-0000DB2A0000}"/>
    <cellStyle name="Normal 9 2 3 3 3" xfId="46084" xr:uid="{00000000-0005-0000-0000-0000DC2A0000}"/>
    <cellStyle name="Normal 9 2 3 4" xfId="46085" xr:uid="{00000000-0005-0000-0000-0000DD2A0000}"/>
    <cellStyle name="Normal 9 2 3 4 2" xfId="46086" xr:uid="{00000000-0005-0000-0000-0000DE2A0000}"/>
    <cellStyle name="Normal 9 2 3 4 2 2" xfId="46087" xr:uid="{00000000-0005-0000-0000-0000DF2A0000}"/>
    <cellStyle name="Normal 9 2 3 4 3" xfId="46088" xr:uid="{00000000-0005-0000-0000-0000E02A0000}"/>
    <cellStyle name="Normal 9 2 3 5" xfId="46089" xr:uid="{00000000-0005-0000-0000-0000E12A0000}"/>
    <cellStyle name="Normal 9 2 3 5 2" xfId="46090" xr:uid="{00000000-0005-0000-0000-0000E22A0000}"/>
    <cellStyle name="Normal 9 2 3 6" xfId="46091" xr:uid="{00000000-0005-0000-0000-0000E32A0000}"/>
    <cellStyle name="Normal 9 2 3 7" xfId="46068" xr:uid="{00000000-0005-0000-0000-0000E42A0000}"/>
    <cellStyle name="Normal 9 2 4" xfId="8320" xr:uid="{00000000-0005-0000-0000-0000E52A0000}"/>
    <cellStyle name="Normal 9 2 4 2" xfId="46093" xr:uid="{00000000-0005-0000-0000-0000E62A0000}"/>
    <cellStyle name="Normal 9 2 4 2 2" xfId="46094" xr:uid="{00000000-0005-0000-0000-0000E72A0000}"/>
    <cellStyle name="Normal 9 2 4 2 2 2" xfId="46095" xr:uid="{00000000-0005-0000-0000-0000E82A0000}"/>
    <cellStyle name="Normal 9 2 4 2 2 2 2" xfId="46096" xr:uid="{00000000-0005-0000-0000-0000E92A0000}"/>
    <cellStyle name="Normal 9 2 4 2 2 3" xfId="46097" xr:uid="{00000000-0005-0000-0000-0000EA2A0000}"/>
    <cellStyle name="Normal 9 2 4 2 3" xfId="46098" xr:uid="{00000000-0005-0000-0000-0000EB2A0000}"/>
    <cellStyle name="Normal 9 2 4 2 3 2" xfId="46099" xr:uid="{00000000-0005-0000-0000-0000EC2A0000}"/>
    <cellStyle name="Normal 9 2 4 2 3 2 2" xfId="46100" xr:uid="{00000000-0005-0000-0000-0000ED2A0000}"/>
    <cellStyle name="Normal 9 2 4 2 3 3" xfId="46101" xr:uid="{00000000-0005-0000-0000-0000EE2A0000}"/>
    <cellStyle name="Normal 9 2 4 2 4" xfId="46102" xr:uid="{00000000-0005-0000-0000-0000EF2A0000}"/>
    <cellStyle name="Normal 9 2 4 2 4 2" xfId="46103" xr:uid="{00000000-0005-0000-0000-0000F02A0000}"/>
    <cellStyle name="Normal 9 2 4 2 5" xfId="46104" xr:uid="{00000000-0005-0000-0000-0000F12A0000}"/>
    <cellStyle name="Normal 9 2 4 3" xfId="46105" xr:uid="{00000000-0005-0000-0000-0000F22A0000}"/>
    <cellStyle name="Normal 9 2 4 3 2" xfId="46106" xr:uid="{00000000-0005-0000-0000-0000F32A0000}"/>
    <cellStyle name="Normal 9 2 4 3 2 2" xfId="46107" xr:uid="{00000000-0005-0000-0000-0000F42A0000}"/>
    <cellStyle name="Normal 9 2 4 3 3" xfId="46108" xr:uid="{00000000-0005-0000-0000-0000F52A0000}"/>
    <cellStyle name="Normal 9 2 4 4" xfId="46109" xr:uid="{00000000-0005-0000-0000-0000F62A0000}"/>
    <cellStyle name="Normal 9 2 4 4 2" xfId="46110" xr:uid="{00000000-0005-0000-0000-0000F72A0000}"/>
    <cellStyle name="Normal 9 2 4 4 2 2" xfId="46111" xr:uid="{00000000-0005-0000-0000-0000F82A0000}"/>
    <cellStyle name="Normal 9 2 4 4 3" xfId="46112" xr:uid="{00000000-0005-0000-0000-0000F92A0000}"/>
    <cellStyle name="Normal 9 2 4 5" xfId="46113" xr:uid="{00000000-0005-0000-0000-0000FA2A0000}"/>
    <cellStyle name="Normal 9 2 4 5 2" xfId="46114" xr:uid="{00000000-0005-0000-0000-0000FB2A0000}"/>
    <cellStyle name="Normal 9 2 4 6" xfId="46115" xr:uid="{00000000-0005-0000-0000-0000FC2A0000}"/>
    <cellStyle name="Normal 9 2 4 7" xfId="46092" xr:uid="{00000000-0005-0000-0000-0000FD2A0000}"/>
    <cellStyle name="Normal 9 2 5" xfId="46116" xr:uid="{00000000-0005-0000-0000-0000FE2A0000}"/>
    <cellStyle name="Normal 9 2 5 2" xfId="46117" xr:uid="{00000000-0005-0000-0000-0000FF2A0000}"/>
    <cellStyle name="Normal 9 2 5 2 2" xfId="46118" xr:uid="{00000000-0005-0000-0000-0000002B0000}"/>
    <cellStyle name="Normal 9 2 5 2 2 2" xfId="46119" xr:uid="{00000000-0005-0000-0000-0000012B0000}"/>
    <cellStyle name="Normal 9 2 5 2 3" xfId="46120" xr:uid="{00000000-0005-0000-0000-0000022B0000}"/>
    <cellStyle name="Normal 9 2 5 3" xfId="46121" xr:uid="{00000000-0005-0000-0000-0000032B0000}"/>
    <cellStyle name="Normal 9 2 5 3 2" xfId="46122" xr:uid="{00000000-0005-0000-0000-0000042B0000}"/>
    <cellStyle name="Normal 9 2 5 3 2 2" xfId="46123" xr:uid="{00000000-0005-0000-0000-0000052B0000}"/>
    <cellStyle name="Normal 9 2 5 3 3" xfId="46124" xr:uid="{00000000-0005-0000-0000-0000062B0000}"/>
    <cellStyle name="Normal 9 2 5 4" xfId="46125" xr:uid="{00000000-0005-0000-0000-0000072B0000}"/>
    <cellStyle name="Normal 9 2 5 4 2" xfId="46126" xr:uid="{00000000-0005-0000-0000-0000082B0000}"/>
    <cellStyle name="Normal 9 2 5 5" xfId="46127" xr:uid="{00000000-0005-0000-0000-0000092B0000}"/>
    <cellStyle name="Normal 9 2 6" xfId="46128" xr:uid="{00000000-0005-0000-0000-00000A2B0000}"/>
    <cellStyle name="Normal 9 2 6 2" xfId="46129" xr:uid="{00000000-0005-0000-0000-00000B2B0000}"/>
    <cellStyle name="Normal 9 2 6 2 2" xfId="46130" xr:uid="{00000000-0005-0000-0000-00000C2B0000}"/>
    <cellStyle name="Normal 9 2 6 2 2 2" xfId="46131" xr:uid="{00000000-0005-0000-0000-00000D2B0000}"/>
    <cellStyle name="Normal 9 2 6 2 3" xfId="46132" xr:uid="{00000000-0005-0000-0000-00000E2B0000}"/>
    <cellStyle name="Normal 9 2 6 3" xfId="46133" xr:uid="{00000000-0005-0000-0000-00000F2B0000}"/>
    <cellStyle name="Normal 9 2 6 3 2" xfId="46134" xr:uid="{00000000-0005-0000-0000-0000102B0000}"/>
    <cellStyle name="Normal 9 2 6 4" xfId="46135" xr:uid="{00000000-0005-0000-0000-0000112B0000}"/>
    <cellStyle name="Normal 9 2 7" xfId="46136" xr:uid="{00000000-0005-0000-0000-0000122B0000}"/>
    <cellStyle name="Normal 9 2 7 2" xfId="46137" xr:uid="{00000000-0005-0000-0000-0000132B0000}"/>
    <cellStyle name="Normal 9 2 8" xfId="55640" xr:uid="{00000000-0005-0000-0000-0000142B0000}"/>
    <cellStyle name="Normal 9 2 9" xfId="46042" xr:uid="{00000000-0005-0000-0000-0000152B0000}"/>
    <cellStyle name="Normal 9 3" xfId="3511" xr:uid="{00000000-0005-0000-0000-0000162B0000}"/>
    <cellStyle name="Normal 9 3 2" xfId="46139" xr:uid="{00000000-0005-0000-0000-0000172B0000}"/>
    <cellStyle name="Normal 9 3 3" xfId="46140" xr:uid="{00000000-0005-0000-0000-0000182B0000}"/>
    <cellStyle name="Normal 9 3 3 2" xfId="46141" xr:uid="{00000000-0005-0000-0000-0000192B0000}"/>
    <cellStyle name="Normal 9 3 3 2 2" xfId="46142" xr:uid="{00000000-0005-0000-0000-00001A2B0000}"/>
    <cellStyle name="Normal 9 3 3 2 2 2" xfId="46143" xr:uid="{00000000-0005-0000-0000-00001B2B0000}"/>
    <cellStyle name="Normal 9 3 3 2 3" xfId="46144" xr:uid="{00000000-0005-0000-0000-00001C2B0000}"/>
    <cellStyle name="Normal 9 3 3 3" xfId="46145" xr:uid="{00000000-0005-0000-0000-00001D2B0000}"/>
    <cellStyle name="Normal 9 3 3 3 2" xfId="46146" xr:uid="{00000000-0005-0000-0000-00001E2B0000}"/>
    <cellStyle name="Normal 9 3 3 3 2 2" xfId="46147" xr:uid="{00000000-0005-0000-0000-00001F2B0000}"/>
    <cellStyle name="Normal 9 3 3 3 3" xfId="46148" xr:uid="{00000000-0005-0000-0000-0000202B0000}"/>
    <cellStyle name="Normal 9 3 3 4" xfId="46149" xr:uid="{00000000-0005-0000-0000-0000212B0000}"/>
    <cellStyle name="Normal 9 3 3 4 2" xfId="46150" xr:uid="{00000000-0005-0000-0000-0000222B0000}"/>
    <cellStyle name="Normal 9 3 3 5" xfId="46151" xr:uid="{00000000-0005-0000-0000-0000232B0000}"/>
    <cellStyle name="Normal 9 3 4" xfId="46152" xr:uid="{00000000-0005-0000-0000-0000242B0000}"/>
    <cellStyle name="Normal 9 3 4 2" xfId="46153" xr:uid="{00000000-0005-0000-0000-0000252B0000}"/>
    <cellStyle name="Normal 9 3 4 2 2" xfId="46154" xr:uid="{00000000-0005-0000-0000-0000262B0000}"/>
    <cellStyle name="Normal 9 3 4 2 2 2" xfId="46155" xr:uid="{00000000-0005-0000-0000-0000272B0000}"/>
    <cellStyle name="Normal 9 3 4 2 3" xfId="46156" xr:uid="{00000000-0005-0000-0000-0000282B0000}"/>
    <cellStyle name="Normal 9 3 4 3" xfId="46157" xr:uid="{00000000-0005-0000-0000-0000292B0000}"/>
    <cellStyle name="Normal 9 3 4 3 2" xfId="46158" xr:uid="{00000000-0005-0000-0000-00002A2B0000}"/>
    <cellStyle name="Normal 9 3 4 4" xfId="46159" xr:uid="{00000000-0005-0000-0000-00002B2B0000}"/>
    <cellStyle name="Normal 9 3 5" xfId="46160" xr:uid="{00000000-0005-0000-0000-00002C2B0000}"/>
    <cellStyle name="Normal 9 3 5 2" xfId="46161" xr:uid="{00000000-0005-0000-0000-00002D2B0000}"/>
    <cellStyle name="Normal 9 3 6" xfId="55641" xr:uid="{00000000-0005-0000-0000-00002E2B0000}"/>
    <cellStyle name="Normal 9 3 7" xfId="46138" xr:uid="{00000000-0005-0000-0000-00002F2B0000}"/>
    <cellStyle name="Normal 9 4" xfId="3512" xr:uid="{00000000-0005-0000-0000-0000302B0000}"/>
    <cellStyle name="Normal 9 4 2" xfId="55642" xr:uid="{00000000-0005-0000-0000-0000312B0000}"/>
    <cellStyle name="Normal 9 4 3" xfId="46162" xr:uid="{00000000-0005-0000-0000-0000322B0000}"/>
    <cellStyle name="Normal 9 5" xfId="3513" xr:uid="{00000000-0005-0000-0000-0000332B0000}"/>
    <cellStyle name="Normal 9 5 2" xfId="55643" xr:uid="{00000000-0005-0000-0000-0000342B0000}"/>
    <cellStyle name="Normal 9 5 3" xfId="46163" xr:uid="{00000000-0005-0000-0000-0000352B0000}"/>
    <cellStyle name="Normal 9 6" xfId="3514" xr:uid="{00000000-0005-0000-0000-0000362B0000}"/>
    <cellStyle name="Normal 9 6 2" xfId="55644" xr:uid="{00000000-0005-0000-0000-0000372B0000}"/>
    <cellStyle name="Normal 9 6 3" xfId="46164" xr:uid="{00000000-0005-0000-0000-0000382B0000}"/>
    <cellStyle name="Normal 9 7" xfId="3515" xr:uid="{00000000-0005-0000-0000-0000392B0000}"/>
    <cellStyle name="Normal 9 7 2" xfId="55645" xr:uid="{00000000-0005-0000-0000-00003A2B0000}"/>
    <cellStyle name="Normal 9 7 3" xfId="46165" xr:uid="{00000000-0005-0000-0000-00003B2B0000}"/>
    <cellStyle name="Normal 9 8" xfId="3516" xr:uid="{00000000-0005-0000-0000-00003C2B0000}"/>
    <cellStyle name="Normal 9 8 2" xfId="55646" xr:uid="{00000000-0005-0000-0000-00003D2B0000}"/>
    <cellStyle name="Normal 9 8 3" xfId="46166" xr:uid="{00000000-0005-0000-0000-00003E2B0000}"/>
    <cellStyle name="Normal 9 9" xfId="3517" xr:uid="{00000000-0005-0000-0000-00003F2B0000}"/>
    <cellStyle name="Normal 9 9 2" xfId="3518" xr:uid="{00000000-0005-0000-0000-0000402B0000}"/>
    <cellStyle name="Normal 9 9 3" xfId="3519" xr:uid="{00000000-0005-0000-0000-0000412B0000}"/>
    <cellStyle name="Normal 9 9 3 2" xfId="8331" xr:uid="{00000000-0005-0000-0000-0000422B0000}"/>
    <cellStyle name="Normal 9 9 4" xfId="46167" xr:uid="{00000000-0005-0000-0000-0000432B0000}"/>
    <cellStyle name="Normal GHG Numbers (0.00)" xfId="3520" xr:uid="{00000000-0005-0000-0000-0000442B0000}"/>
    <cellStyle name="Normal GHG Numbers (0.00) 2" xfId="3521" xr:uid="{00000000-0005-0000-0000-0000452B0000}"/>
    <cellStyle name="Normal GHG Numbers (0.00) 3" xfId="3522" xr:uid="{00000000-0005-0000-0000-0000462B0000}"/>
    <cellStyle name="Normal GHG Numbers (0.00) 4" xfId="46168" xr:uid="{00000000-0005-0000-0000-0000472B0000}"/>
    <cellStyle name="Normal GHG Textfiels Bold" xfId="3523" xr:uid="{00000000-0005-0000-0000-0000482B0000}"/>
    <cellStyle name="Normal GHG Textfiels Bold 2" xfId="46169" xr:uid="{00000000-0005-0000-0000-0000492B0000}"/>
    <cellStyle name="Normal GHG whole table" xfId="3524" xr:uid="{00000000-0005-0000-0000-00004A2B0000}"/>
    <cellStyle name="Normal GHG whole table 2" xfId="46170" xr:uid="{00000000-0005-0000-0000-00004B2B0000}"/>
    <cellStyle name="Normal GHG-Shade" xfId="3525" xr:uid="{00000000-0005-0000-0000-00004C2B0000}"/>
    <cellStyle name="Normal GHG-Shade 2" xfId="3526" xr:uid="{00000000-0005-0000-0000-00004D2B0000}"/>
    <cellStyle name="Normal GHG-Shade 3" xfId="46171" xr:uid="{00000000-0005-0000-0000-00004E2B0000}"/>
    <cellStyle name="Normál_Munka1" xfId="3527" xr:uid="{00000000-0005-0000-0000-00004F2B0000}"/>
    <cellStyle name="Normale_B2020" xfId="3528" xr:uid="{00000000-0005-0000-0000-0000502B0000}"/>
    <cellStyle name="Note" xfId="3529" builtinId="10" customBuiltin="1"/>
    <cellStyle name="Note 10" xfId="3530" xr:uid="{00000000-0005-0000-0000-0000522B0000}"/>
    <cellStyle name="Note 10 2" xfId="3531" xr:uid="{00000000-0005-0000-0000-0000532B0000}"/>
    <cellStyle name="Note 10 2 2" xfId="46174" xr:uid="{00000000-0005-0000-0000-0000542B0000}"/>
    <cellStyle name="Note 10 3" xfId="3532" xr:uid="{00000000-0005-0000-0000-0000552B0000}"/>
    <cellStyle name="Note 10 3 2" xfId="3533" xr:uid="{00000000-0005-0000-0000-0000562B0000}"/>
    <cellStyle name="Note 10 3 2 2" xfId="46176" xr:uid="{00000000-0005-0000-0000-0000572B0000}"/>
    <cellStyle name="Note 10 3 3" xfId="46175" xr:uid="{00000000-0005-0000-0000-0000582B0000}"/>
    <cellStyle name="Note 10 3_ELC_final" xfId="3534" xr:uid="{00000000-0005-0000-0000-0000592B0000}"/>
    <cellStyle name="Note 10 4" xfId="46173" xr:uid="{00000000-0005-0000-0000-00005A2B0000}"/>
    <cellStyle name="Note 10_ELC_final" xfId="3535" xr:uid="{00000000-0005-0000-0000-00005B2B0000}"/>
    <cellStyle name="Note 11" xfId="3536" xr:uid="{00000000-0005-0000-0000-00005C2B0000}"/>
    <cellStyle name="Note 11 2" xfId="3537" xr:uid="{00000000-0005-0000-0000-00005D2B0000}"/>
    <cellStyle name="Note 11 2 2" xfId="46178" xr:uid="{00000000-0005-0000-0000-00005E2B0000}"/>
    <cellStyle name="Note 11 3" xfId="46177" xr:uid="{00000000-0005-0000-0000-00005F2B0000}"/>
    <cellStyle name="Note 11_ELC_final" xfId="3538" xr:uid="{00000000-0005-0000-0000-0000602B0000}"/>
    <cellStyle name="Note 12" xfId="3539" xr:uid="{00000000-0005-0000-0000-0000612B0000}"/>
    <cellStyle name="Note 12 2" xfId="3540" xr:uid="{00000000-0005-0000-0000-0000622B0000}"/>
    <cellStyle name="Note 12 2 2" xfId="46180" xr:uid="{00000000-0005-0000-0000-0000632B0000}"/>
    <cellStyle name="Note 12 3" xfId="46179" xr:uid="{00000000-0005-0000-0000-0000642B0000}"/>
    <cellStyle name="Note 12_ELC_final" xfId="3541" xr:uid="{00000000-0005-0000-0000-0000652B0000}"/>
    <cellStyle name="Note 13" xfId="3542" xr:uid="{00000000-0005-0000-0000-0000662B0000}"/>
    <cellStyle name="Note 13 2" xfId="3543" xr:uid="{00000000-0005-0000-0000-0000672B0000}"/>
    <cellStyle name="Note 13 2 2" xfId="46182" xr:uid="{00000000-0005-0000-0000-0000682B0000}"/>
    <cellStyle name="Note 13 3" xfId="46181" xr:uid="{00000000-0005-0000-0000-0000692B0000}"/>
    <cellStyle name="Note 13_ELC_final" xfId="3544" xr:uid="{00000000-0005-0000-0000-00006A2B0000}"/>
    <cellStyle name="Note 14" xfId="3545" xr:uid="{00000000-0005-0000-0000-00006B2B0000}"/>
    <cellStyle name="Note 14 2" xfId="3546" xr:uid="{00000000-0005-0000-0000-00006C2B0000}"/>
    <cellStyle name="Note 14 2 2" xfId="46184" xr:uid="{00000000-0005-0000-0000-00006D2B0000}"/>
    <cellStyle name="Note 14 3" xfId="46183" xr:uid="{00000000-0005-0000-0000-00006E2B0000}"/>
    <cellStyle name="Note 14_ELC_final" xfId="3547" xr:uid="{00000000-0005-0000-0000-00006F2B0000}"/>
    <cellStyle name="Note 15" xfId="3548" xr:uid="{00000000-0005-0000-0000-0000702B0000}"/>
    <cellStyle name="Note 15 2" xfId="3549" xr:uid="{00000000-0005-0000-0000-0000712B0000}"/>
    <cellStyle name="Note 15 2 2" xfId="46186" xr:uid="{00000000-0005-0000-0000-0000722B0000}"/>
    <cellStyle name="Note 15 3" xfId="46185" xr:uid="{00000000-0005-0000-0000-0000732B0000}"/>
    <cellStyle name="Note 15_ELC_final" xfId="3550" xr:uid="{00000000-0005-0000-0000-0000742B0000}"/>
    <cellStyle name="Note 16" xfId="3551" xr:uid="{00000000-0005-0000-0000-0000752B0000}"/>
    <cellStyle name="Note 16 2" xfId="3552" xr:uid="{00000000-0005-0000-0000-0000762B0000}"/>
    <cellStyle name="Note 16 2 2" xfId="46188" xr:uid="{00000000-0005-0000-0000-0000772B0000}"/>
    <cellStyle name="Note 16 3" xfId="46187" xr:uid="{00000000-0005-0000-0000-0000782B0000}"/>
    <cellStyle name="Note 16_ELC_final" xfId="3553" xr:uid="{00000000-0005-0000-0000-0000792B0000}"/>
    <cellStyle name="Note 17" xfId="3554" xr:uid="{00000000-0005-0000-0000-00007A2B0000}"/>
    <cellStyle name="Note 17 2" xfId="3555" xr:uid="{00000000-0005-0000-0000-00007B2B0000}"/>
    <cellStyle name="Note 17 2 2" xfId="46190" xr:uid="{00000000-0005-0000-0000-00007C2B0000}"/>
    <cellStyle name="Note 17 3" xfId="46189" xr:uid="{00000000-0005-0000-0000-00007D2B0000}"/>
    <cellStyle name="Note 17_ELC_final" xfId="3556" xr:uid="{00000000-0005-0000-0000-00007E2B0000}"/>
    <cellStyle name="Note 18" xfId="3557" xr:uid="{00000000-0005-0000-0000-00007F2B0000}"/>
    <cellStyle name="Note 18 2" xfId="3558" xr:uid="{00000000-0005-0000-0000-0000802B0000}"/>
    <cellStyle name="Note 18 2 2" xfId="46192" xr:uid="{00000000-0005-0000-0000-0000812B0000}"/>
    <cellStyle name="Note 18 3" xfId="46191" xr:uid="{00000000-0005-0000-0000-0000822B0000}"/>
    <cellStyle name="Note 18_ELC_final" xfId="3559" xr:uid="{00000000-0005-0000-0000-0000832B0000}"/>
    <cellStyle name="Note 19" xfId="3560" xr:uid="{00000000-0005-0000-0000-0000842B0000}"/>
    <cellStyle name="Note 19 2" xfId="46193" xr:uid="{00000000-0005-0000-0000-0000852B0000}"/>
    <cellStyle name="Note 2" xfId="3561" xr:uid="{00000000-0005-0000-0000-0000862B0000}"/>
    <cellStyle name="Note 2 10" xfId="3562" xr:uid="{00000000-0005-0000-0000-0000872B0000}"/>
    <cellStyle name="Note 2 10 2" xfId="55648" xr:uid="{00000000-0005-0000-0000-0000882B0000}"/>
    <cellStyle name="Note 2 10 3" xfId="46195" xr:uid="{00000000-0005-0000-0000-0000892B0000}"/>
    <cellStyle name="Note 2 11" xfId="3563" xr:uid="{00000000-0005-0000-0000-00008A2B0000}"/>
    <cellStyle name="Note 2 11 2" xfId="55649" xr:uid="{00000000-0005-0000-0000-00008B2B0000}"/>
    <cellStyle name="Note 2 11 3" xfId="46196" xr:uid="{00000000-0005-0000-0000-00008C2B0000}"/>
    <cellStyle name="Note 2 12" xfId="3564" xr:uid="{00000000-0005-0000-0000-00008D2B0000}"/>
    <cellStyle name="Note 2 12 2" xfId="55650" xr:uid="{00000000-0005-0000-0000-00008E2B0000}"/>
    <cellStyle name="Note 2 12 3" xfId="46197" xr:uid="{00000000-0005-0000-0000-00008F2B0000}"/>
    <cellStyle name="Note 2 13" xfId="3565" xr:uid="{00000000-0005-0000-0000-0000902B0000}"/>
    <cellStyle name="Note 2 13 2" xfId="55651" xr:uid="{00000000-0005-0000-0000-0000912B0000}"/>
    <cellStyle name="Note 2 13 3" xfId="46198" xr:uid="{00000000-0005-0000-0000-0000922B0000}"/>
    <cellStyle name="Note 2 14" xfId="3566" xr:uid="{00000000-0005-0000-0000-0000932B0000}"/>
    <cellStyle name="Note 2 14 2" xfId="55652" xr:uid="{00000000-0005-0000-0000-0000942B0000}"/>
    <cellStyle name="Note 2 14 3" xfId="46199" xr:uid="{00000000-0005-0000-0000-0000952B0000}"/>
    <cellStyle name="Note 2 15" xfId="3567" xr:uid="{00000000-0005-0000-0000-0000962B0000}"/>
    <cellStyle name="Note 2 15 2" xfId="55653" xr:uid="{00000000-0005-0000-0000-0000972B0000}"/>
    <cellStyle name="Note 2 15 3" xfId="46200" xr:uid="{00000000-0005-0000-0000-0000982B0000}"/>
    <cellStyle name="Note 2 16" xfId="3568" xr:uid="{00000000-0005-0000-0000-0000992B0000}"/>
    <cellStyle name="Note 2 16 2" xfId="46201" xr:uid="{00000000-0005-0000-0000-00009A2B0000}"/>
    <cellStyle name="Note 2 17" xfId="8560" xr:uid="{00000000-0005-0000-0000-00009B2B0000}"/>
    <cellStyle name="Note 2 17 2" xfId="55647" xr:uid="{00000000-0005-0000-0000-00009C2B0000}"/>
    <cellStyle name="Note 2 18" xfId="46194" xr:uid="{00000000-0005-0000-0000-00009D2B0000}"/>
    <cellStyle name="Note 2 2" xfId="3569" xr:uid="{00000000-0005-0000-0000-00009E2B0000}"/>
    <cellStyle name="Note 2 2 2" xfId="3570" xr:uid="{00000000-0005-0000-0000-00009F2B0000}"/>
    <cellStyle name="Note 2 2 2 2" xfId="46204" xr:uid="{00000000-0005-0000-0000-0000A02B0000}"/>
    <cellStyle name="Note 2 2 2 3" xfId="46203" xr:uid="{00000000-0005-0000-0000-0000A12B0000}"/>
    <cellStyle name="Note 2 2 3" xfId="3571" xr:uid="{00000000-0005-0000-0000-0000A22B0000}"/>
    <cellStyle name="Note 2 2 4" xfId="9676" xr:uid="{00000000-0005-0000-0000-0000A32B0000}"/>
    <cellStyle name="Note 2 2 5" xfId="46202" xr:uid="{00000000-0005-0000-0000-0000A42B0000}"/>
    <cellStyle name="Note 2 3" xfId="3572" xr:uid="{00000000-0005-0000-0000-0000A52B0000}"/>
    <cellStyle name="Note 2 3 2" xfId="55654" xr:uid="{00000000-0005-0000-0000-0000A62B0000}"/>
    <cellStyle name="Note 2 3 3" xfId="46205" xr:uid="{00000000-0005-0000-0000-0000A72B0000}"/>
    <cellStyle name="Note 2 4" xfId="3573" xr:uid="{00000000-0005-0000-0000-0000A82B0000}"/>
    <cellStyle name="Note 2 4 2" xfId="55655" xr:uid="{00000000-0005-0000-0000-0000A92B0000}"/>
    <cellStyle name="Note 2 4 3" xfId="46206" xr:uid="{00000000-0005-0000-0000-0000AA2B0000}"/>
    <cellStyle name="Note 2 5" xfId="3574" xr:uid="{00000000-0005-0000-0000-0000AB2B0000}"/>
    <cellStyle name="Note 2 5 2" xfId="55656" xr:uid="{00000000-0005-0000-0000-0000AC2B0000}"/>
    <cellStyle name="Note 2 5 3" xfId="46207" xr:uid="{00000000-0005-0000-0000-0000AD2B0000}"/>
    <cellStyle name="Note 2 6" xfId="3575" xr:uid="{00000000-0005-0000-0000-0000AE2B0000}"/>
    <cellStyle name="Note 2 6 2" xfId="55657" xr:uid="{00000000-0005-0000-0000-0000AF2B0000}"/>
    <cellStyle name="Note 2 6 3" xfId="46208" xr:uid="{00000000-0005-0000-0000-0000B02B0000}"/>
    <cellStyle name="Note 2 7" xfId="3576" xr:uid="{00000000-0005-0000-0000-0000B12B0000}"/>
    <cellStyle name="Note 2 7 2" xfId="55658" xr:uid="{00000000-0005-0000-0000-0000B22B0000}"/>
    <cellStyle name="Note 2 7 3" xfId="46209" xr:uid="{00000000-0005-0000-0000-0000B32B0000}"/>
    <cellStyle name="Note 2 8" xfId="3577" xr:uid="{00000000-0005-0000-0000-0000B42B0000}"/>
    <cellStyle name="Note 2 8 2" xfId="55659" xr:uid="{00000000-0005-0000-0000-0000B52B0000}"/>
    <cellStyle name="Note 2 8 3" xfId="46210" xr:uid="{00000000-0005-0000-0000-0000B62B0000}"/>
    <cellStyle name="Note 2 9" xfId="3578" xr:uid="{00000000-0005-0000-0000-0000B72B0000}"/>
    <cellStyle name="Note 2 9 2" xfId="55660" xr:uid="{00000000-0005-0000-0000-0000B82B0000}"/>
    <cellStyle name="Note 2 9 3" xfId="46211" xr:uid="{00000000-0005-0000-0000-0000B92B0000}"/>
    <cellStyle name="Note 2_PrimaryEnergyPrices_TIMES" xfId="3579" xr:uid="{00000000-0005-0000-0000-0000BA2B0000}"/>
    <cellStyle name="Note 20" xfId="3580" xr:uid="{00000000-0005-0000-0000-0000BB2B0000}"/>
    <cellStyle name="Note 20 2" xfId="46212" xr:uid="{00000000-0005-0000-0000-0000BC2B0000}"/>
    <cellStyle name="Note 21" xfId="3581" xr:uid="{00000000-0005-0000-0000-0000BD2B0000}"/>
    <cellStyle name="Note 21 2" xfId="46213" xr:uid="{00000000-0005-0000-0000-0000BE2B0000}"/>
    <cellStyle name="Note 22" xfId="3582" xr:uid="{00000000-0005-0000-0000-0000BF2B0000}"/>
    <cellStyle name="Note 22 2" xfId="46214" xr:uid="{00000000-0005-0000-0000-0000C02B0000}"/>
    <cellStyle name="Note 23" xfId="3583" xr:uid="{00000000-0005-0000-0000-0000C12B0000}"/>
    <cellStyle name="Note 23 2" xfId="46215" xr:uid="{00000000-0005-0000-0000-0000C22B0000}"/>
    <cellStyle name="Note 24" xfId="3584" xr:uid="{00000000-0005-0000-0000-0000C32B0000}"/>
    <cellStyle name="Note 24 2" xfId="46216" xr:uid="{00000000-0005-0000-0000-0000C42B0000}"/>
    <cellStyle name="Note 25" xfId="3585" xr:uid="{00000000-0005-0000-0000-0000C52B0000}"/>
    <cellStyle name="Note 25 2" xfId="46217" xr:uid="{00000000-0005-0000-0000-0000C62B0000}"/>
    <cellStyle name="Note 26" xfId="3586" xr:uid="{00000000-0005-0000-0000-0000C72B0000}"/>
    <cellStyle name="Note 26 2" xfId="46218" xr:uid="{00000000-0005-0000-0000-0000C82B0000}"/>
    <cellStyle name="Note 27" xfId="3587" xr:uid="{00000000-0005-0000-0000-0000C92B0000}"/>
    <cellStyle name="Note 27 2" xfId="46219" xr:uid="{00000000-0005-0000-0000-0000CA2B0000}"/>
    <cellStyle name="Note 28" xfId="3588" xr:uid="{00000000-0005-0000-0000-0000CB2B0000}"/>
    <cellStyle name="Note 28 2" xfId="46220" xr:uid="{00000000-0005-0000-0000-0000CC2B0000}"/>
    <cellStyle name="Note 29" xfId="3589" xr:uid="{00000000-0005-0000-0000-0000CD2B0000}"/>
    <cellStyle name="Note 29 2" xfId="46221" xr:uid="{00000000-0005-0000-0000-0000CE2B0000}"/>
    <cellStyle name="Note 3" xfId="3590" xr:uid="{00000000-0005-0000-0000-0000CF2B0000}"/>
    <cellStyle name="Note 3 2" xfId="3591" xr:uid="{00000000-0005-0000-0000-0000D02B0000}"/>
    <cellStyle name="Note 3 2 2" xfId="3592" xr:uid="{00000000-0005-0000-0000-0000D12B0000}"/>
    <cellStyle name="Note 3 2 2 2" xfId="46224" xr:uid="{00000000-0005-0000-0000-0000D22B0000}"/>
    <cellStyle name="Note 3 2 3" xfId="8559" xr:uid="{00000000-0005-0000-0000-0000D32B0000}"/>
    <cellStyle name="Note 3 2 4" xfId="46223" xr:uid="{00000000-0005-0000-0000-0000D42B0000}"/>
    <cellStyle name="Note 3 3" xfId="3593" xr:uid="{00000000-0005-0000-0000-0000D52B0000}"/>
    <cellStyle name="Note 3 3 2" xfId="46225" xr:uid="{00000000-0005-0000-0000-0000D62B0000}"/>
    <cellStyle name="Note 3 4" xfId="3594" xr:uid="{00000000-0005-0000-0000-0000D72B0000}"/>
    <cellStyle name="Note 3 4 2" xfId="46227" xr:uid="{00000000-0005-0000-0000-0000D82B0000}"/>
    <cellStyle name="Note 3 4 3" xfId="46228" xr:uid="{00000000-0005-0000-0000-0000D92B0000}"/>
    <cellStyle name="Note 3 4 4" xfId="46226" xr:uid="{00000000-0005-0000-0000-0000DA2B0000}"/>
    <cellStyle name="Note 3 5" xfId="46229" xr:uid="{00000000-0005-0000-0000-0000DB2B0000}"/>
    <cellStyle name="Note 3 6" xfId="46230" xr:uid="{00000000-0005-0000-0000-0000DC2B0000}"/>
    <cellStyle name="Note 3 7" xfId="46231" xr:uid="{00000000-0005-0000-0000-0000DD2B0000}"/>
    <cellStyle name="Note 3 8" xfId="55661" xr:uid="{00000000-0005-0000-0000-0000DE2B0000}"/>
    <cellStyle name="Note 3 9" xfId="46222" xr:uid="{00000000-0005-0000-0000-0000DF2B0000}"/>
    <cellStyle name="Note 3_PrimaryEnergyPrices_TIMES" xfId="3595" xr:uid="{00000000-0005-0000-0000-0000E02B0000}"/>
    <cellStyle name="Note 30" xfId="3596" xr:uid="{00000000-0005-0000-0000-0000E12B0000}"/>
    <cellStyle name="Note 30 2" xfId="46232" xr:uid="{00000000-0005-0000-0000-0000E22B0000}"/>
    <cellStyle name="Note 31" xfId="3597" xr:uid="{00000000-0005-0000-0000-0000E32B0000}"/>
    <cellStyle name="Note 31 2" xfId="46233" xr:uid="{00000000-0005-0000-0000-0000E42B0000}"/>
    <cellStyle name="Note 32" xfId="3598" xr:uid="{00000000-0005-0000-0000-0000E52B0000}"/>
    <cellStyle name="Note 32 2" xfId="46234" xr:uid="{00000000-0005-0000-0000-0000E62B0000}"/>
    <cellStyle name="Note 33" xfId="3599" xr:uid="{00000000-0005-0000-0000-0000E72B0000}"/>
    <cellStyle name="Note 33 2" xfId="46235" xr:uid="{00000000-0005-0000-0000-0000E82B0000}"/>
    <cellStyle name="Note 34" xfId="3600" xr:uid="{00000000-0005-0000-0000-0000E92B0000}"/>
    <cellStyle name="Note 34 2" xfId="46236" xr:uid="{00000000-0005-0000-0000-0000EA2B0000}"/>
    <cellStyle name="Note 35" xfId="3601" xr:uid="{00000000-0005-0000-0000-0000EB2B0000}"/>
    <cellStyle name="Note 35 2" xfId="46237" xr:uid="{00000000-0005-0000-0000-0000EC2B0000}"/>
    <cellStyle name="Note 36" xfId="3602" xr:uid="{00000000-0005-0000-0000-0000ED2B0000}"/>
    <cellStyle name="Note 36 2" xfId="46238" xr:uid="{00000000-0005-0000-0000-0000EE2B0000}"/>
    <cellStyle name="Note 37" xfId="3603" xr:uid="{00000000-0005-0000-0000-0000EF2B0000}"/>
    <cellStyle name="Note 37 2" xfId="46239" xr:uid="{00000000-0005-0000-0000-0000F02B0000}"/>
    <cellStyle name="Note 38" xfId="3604" xr:uid="{00000000-0005-0000-0000-0000F12B0000}"/>
    <cellStyle name="Note 38 2" xfId="46240" xr:uid="{00000000-0005-0000-0000-0000F22B0000}"/>
    <cellStyle name="Note 39" xfId="3605" xr:uid="{00000000-0005-0000-0000-0000F32B0000}"/>
    <cellStyle name="Note 39 2" xfId="46241" xr:uid="{00000000-0005-0000-0000-0000F42B0000}"/>
    <cellStyle name="Note 4" xfId="3606" xr:uid="{00000000-0005-0000-0000-0000F52B0000}"/>
    <cellStyle name="Note 4 2" xfId="3607" xr:uid="{00000000-0005-0000-0000-0000F62B0000}"/>
    <cellStyle name="Note 4 2 2" xfId="46243" xr:uid="{00000000-0005-0000-0000-0000F72B0000}"/>
    <cellStyle name="Note 4 3" xfId="3608" xr:uid="{00000000-0005-0000-0000-0000F82B0000}"/>
    <cellStyle name="Note 4 3 2" xfId="3609" xr:uid="{00000000-0005-0000-0000-0000F92B0000}"/>
    <cellStyle name="Note 4 3 2 2" xfId="46245" xr:uid="{00000000-0005-0000-0000-0000FA2B0000}"/>
    <cellStyle name="Note 4 3 3" xfId="46244" xr:uid="{00000000-0005-0000-0000-0000FB2B0000}"/>
    <cellStyle name="Note 4 3_ELC_final" xfId="3610" xr:uid="{00000000-0005-0000-0000-0000FC2B0000}"/>
    <cellStyle name="Note 4 4" xfId="3611" xr:uid="{00000000-0005-0000-0000-0000FD2B0000}"/>
    <cellStyle name="Note 4 4 2" xfId="46246" xr:uid="{00000000-0005-0000-0000-0000FE2B0000}"/>
    <cellStyle name="Note 4 5" xfId="55662" xr:uid="{00000000-0005-0000-0000-0000FF2B0000}"/>
    <cellStyle name="Note 4 6" xfId="56090" xr:uid="{00000000-0005-0000-0000-0000002C0000}"/>
    <cellStyle name="Note 4 7" xfId="46242" xr:uid="{00000000-0005-0000-0000-0000012C0000}"/>
    <cellStyle name="Note 4_ELC_final" xfId="3612" xr:uid="{00000000-0005-0000-0000-0000022C0000}"/>
    <cellStyle name="Note 40" xfId="3613" xr:uid="{00000000-0005-0000-0000-0000032C0000}"/>
    <cellStyle name="Note 40 2" xfId="46247" xr:uid="{00000000-0005-0000-0000-0000042C0000}"/>
    <cellStyle name="Note 41" xfId="3614" xr:uid="{00000000-0005-0000-0000-0000052C0000}"/>
    <cellStyle name="Note 41 2" xfId="46248" xr:uid="{00000000-0005-0000-0000-0000062C0000}"/>
    <cellStyle name="Note 42" xfId="3615" xr:uid="{00000000-0005-0000-0000-0000072C0000}"/>
    <cellStyle name="Note 42 2" xfId="46172" xr:uid="{00000000-0005-0000-0000-0000082C0000}"/>
    <cellStyle name="Note 43" xfId="9609" xr:uid="{00000000-0005-0000-0000-0000092C0000}"/>
    <cellStyle name="Note 5" xfId="3616" xr:uid="{00000000-0005-0000-0000-00000A2C0000}"/>
    <cellStyle name="Note 5 2" xfId="3617" xr:uid="{00000000-0005-0000-0000-00000B2C0000}"/>
    <cellStyle name="Note 5 2 2" xfId="46250" xr:uid="{00000000-0005-0000-0000-00000C2C0000}"/>
    <cellStyle name="Note 5 3" xfId="3618" xr:uid="{00000000-0005-0000-0000-00000D2C0000}"/>
    <cellStyle name="Note 5 3 2" xfId="3619" xr:uid="{00000000-0005-0000-0000-00000E2C0000}"/>
    <cellStyle name="Note 5 3 2 2" xfId="46252" xr:uid="{00000000-0005-0000-0000-00000F2C0000}"/>
    <cellStyle name="Note 5 3 3" xfId="46251" xr:uid="{00000000-0005-0000-0000-0000102C0000}"/>
    <cellStyle name="Note 5 3_ELC_final" xfId="3620" xr:uid="{00000000-0005-0000-0000-0000112C0000}"/>
    <cellStyle name="Note 5 4" xfId="3621" xr:uid="{00000000-0005-0000-0000-0000122C0000}"/>
    <cellStyle name="Note 5 4 2" xfId="46253" xr:uid="{00000000-0005-0000-0000-0000132C0000}"/>
    <cellStyle name="Note 5 5" xfId="55663" xr:uid="{00000000-0005-0000-0000-0000142C0000}"/>
    <cellStyle name="Note 5 6" xfId="56091" xr:uid="{00000000-0005-0000-0000-0000152C0000}"/>
    <cellStyle name="Note 5 7" xfId="46249" xr:uid="{00000000-0005-0000-0000-0000162C0000}"/>
    <cellStyle name="Note 5_ELC_final" xfId="3622" xr:uid="{00000000-0005-0000-0000-0000172C0000}"/>
    <cellStyle name="Note 6" xfId="3623" xr:uid="{00000000-0005-0000-0000-0000182C0000}"/>
    <cellStyle name="Note 6 2" xfId="3624" xr:uid="{00000000-0005-0000-0000-0000192C0000}"/>
    <cellStyle name="Note 6 2 2" xfId="46255" xr:uid="{00000000-0005-0000-0000-00001A2C0000}"/>
    <cellStyle name="Note 6 3" xfId="3625" xr:uid="{00000000-0005-0000-0000-00001B2C0000}"/>
    <cellStyle name="Note 6 3 2" xfId="3626" xr:uid="{00000000-0005-0000-0000-00001C2C0000}"/>
    <cellStyle name="Note 6 3 2 2" xfId="46257" xr:uid="{00000000-0005-0000-0000-00001D2C0000}"/>
    <cellStyle name="Note 6 3 3" xfId="46256" xr:uid="{00000000-0005-0000-0000-00001E2C0000}"/>
    <cellStyle name="Note 6 3_ELC_final" xfId="3627" xr:uid="{00000000-0005-0000-0000-00001F2C0000}"/>
    <cellStyle name="Note 6 4" xfId="3628" xr:uid="{00000000-0005-0000-0000-0000202C0000}"/>
    <cellStyle name="Note 6 4 2" xfId="46258" xr:uid="{00000000-0005-0000-0000-0000212C0000}"/>
    <cellStyle name="Note 6 5" xfId="55664" xr:uid="{00000000-0005-0000-0000-0000222C0000}"/>
    <cellStyle name="Note 6 6" xfId="56092" xr:uid="{00000000-0005-0000-0000-0000232C0000}"/>
    <cellStyle name="Note 6 7" xfId="46254" xr:uid="{00000000-0005-0000-0000-0000242C0000}"/>
    <cellStyle name="Note 6_ELC_final" xfId="3629" xr:uid="{00000000-0005-0000-0000-0000252C0000}"/>
    <cellStyle name="Note 7" xfId="3630" xr:uid="{00000000-0005-0000-0000-0000262C0000}"/>
    <cellStyle name="Note 7 2" xfId="3631" xr:uid="{00000000-0005-0000-0000-0000272C0000}"/>
    <cellStyle name="Note 7 2 2" xfId="46260" xr:uid="{00000000-0005-0000-0000-0000282C0000}"/>
    <cellStyle name="Note 7 3" xfId="3632" xr:uid="{00000000-0005-0000-0000-0000292C0000}"/>
    <cellStyle name="Note 7 3 2" xfId="3633" xr:uid="{00000000-0005-0000-0000-00002A2C0000}"/>
    <cellStyle name="Note 7 3 2 2" xfId="46262" xr:uid="{00000000-0005-0000-0000-00002B2C0000}"/>
    <cellStyle name="Note 7 3 3" xfId="46261" xr:uid="{00000000-0005-0000-0000-00002C2C0000}"/>
    <cellStyle name="Note 7 3_ELC_final" xfId="3634" xr:uid="{00000000-0005-0000-0000-00002D2C0000}"/>
    <cellStyle name="Note 7 4" xfId="3635" xr:uid="{00000000-0005-0000-0000-00002E2C0000}"/>
    <cellStyle name="Note 7 4 2" xfId="46263" xr:uid="{00000000-0005-0000-0000-00002F2C0000}"/>
    <cellStyle name="Note 7 5" xfId="55665" xr:uid="{00000000-0005-0000-0000-0000302C0000}"/>
    <cellStyle name="Note 7 6" xfId="56093" xr:uid="{00000000-0005-0000-0000-0000312C0000}"/>
    <cellStyle name="Note 7 7" xfId="46259" xr:uid="{00000000-0005-0000-0000-0000322C0000}"/>
    <cellStyle name="Note 7_ELC_final" xfId="3636" xr:uid="{00000000-0005-0000-0000-0000332C0000}"/>
    <cellStyle name="Note 8" xfId="3637" xr:uid="{00000000-0005-0000-0000-0000342C0000}"/>
    <cellStyle name="Note 8 2" xfId="3638" xr:uid="{00000000-0005-0000-0000-0000352C0000}"/>
    <cellStyle name="Note 8 2 2" xfId="46265" xr:uid="{00000000-0005-0000-0000-0000362C0000}"/>
    <cellStyle name="Note 8 3" xfId="3639" xr:uid="{00000000-0005-0000-0000-0000372C0000}"/>
    <cellStyle name="Note 8 3 2" xfId="3640" xr:uid="{00000000-0005-0000-0000-0000382C0000}"/>
    <cellStyle name="Note 8 3 2 2" xfId="46267" xr:uid="{00000000-0005-0000-0000-0000392C0000}"/>
    <cellStyle name="Note 8 3 3" xfId="46266" xr:uid="{00000000-0005-0000-0000-00003A2C0000}"/>
    <cellStyle name="Note 8 3_ELC_final" xfId="3641" xr:uid="{00000000-0005-0000-0000-00003B2C0000}"/>
    <cellStyle name="Note 8 4" xfId="3642" xr:uid="{00000000-0005-0000-0000-00003C2C0000}"/>
    <cellStyle name="Note 8 4 2" xfId="46268" xr:uid="{00000000-0005-0000-0000-00003D2C0000}"/>
    <cellStyle name="Note 8 5" xfId="55666" xr:uid="{00000000-0005-0000-0000-00003E2C0000}"/>
    <cellStyle name="Note 8 6" xfId="56094" xr:uid="{00000000-0005-0000-0000-00003F2C0000}"/>
    <cellStyle name="Note 8 7" xfId="46264" xr:uid="{00000000-0005-0000-0000-0000402C0000}"/>
    <cellStyle name="Note 8_ELC_final" xfId="3643" xr:uid="{00000000-0005-0000-0000-0000412C0000}"/>
    <cellStyle name="Note 9" xfId="3644" xr:uid="{00000000-0005-0000-0000-0000422C0000}"/>
    <cellStyle name="Note 9 2" xfId="3645" xr:uid="{00000000-0005-0000-0000-0000432C0000}"/>
    <cellStyle name="Note 9 2 2" xfId="46270" xr:uid="{00000000-0005-0000-0000-0000442C0000}"/>
    <cellStyle name="Note 9 3" xfId="3646" xr:uid="{00000000-0005-0000-0000-0000452C0000}"/>
    <cellStyle name="Note 9 3 2" xfId="3647" xr:uid="{00000000-0005-0000-0000-0000462C0000}"/>
    <cellStyle name="Note 9 3 2 2" xfId="46272" xr:uid="{00000000-0005-0000-0000-0000472C0000}"/>
    <cellStyle name="Note 9 3 3" xfId="46271" xr:uid="{00000000-0005-0000-0000-0000482C0000}"/>
    <cellStyle name="Note 9 3_ELC_final" xfId="3648" xr:uid="{00000000-0005-0000-0000-0000492C0000}"/>
    <cellStyle name="Note 9 4" xfId="3649" xr:uid="{00000000-0005-0000-0000-00004A2C0000}"/>
    <cellStyle name="Note 9 4 2" xfId="46273" xr:uid="{00000000-0005-0000-0000-00004B2C0000}"/>
    <cellStyle name="Note 9 5" xfId="46269" xr:uid="{00000000-0005-0000-0000-00004C2C0000}"/>
    <cellStyle name="Note 9_ELC_final" xfId="3650" xr:uid="{00000000-0005-0000-0000-00004D2C0000}"/>
    <cellStyle name="Notiz" xfId="3651" xr:uid="{00000000-0005-0000-0000-00004E2C0000}"/>
    <cellStyle name="Notiz 2" xfId="46275" xr:uid="{00000000-0005-0000-0000-00004F2C0000}"/>
    <cellStyle name="Notiz 3" xfId="46276" xr:uid="{00000000-0005-0000-0000-0000502C0000}"/>
    <cellStyle name="Notiz 4" xfId="46274" xr:uid="{00000000-0005-0000-0000-0000512C0000}"/>
    <cellStyle name="num_note" xfId="3652" xr:uid="{00000000-0005-0000-0000-0000522C0000}"/>
    <cellStyle name="NumberCellStyle" xfId="8558" xr:uid="{00000000-0005-0000-0000-0000532C0000}"/>
    <cellStyle name="Nuovo" xfId="3653" xr:uid="{00000000-0005-0000-0000-0000542C0000}"/>
    <cellStyle name="Nuovo 10" xfId="3654" xr:uid="{00000000-0005-0000-0000-0000552C0000}"/>
    <cellStyle name="Nuovo 10 2" xfId="46278" xr:uid="{00000000-0005-0000-0000-0000562C0000}"/>
    <cellStyle name="Nuovo 11" xfId="3655" xr:uid="{00000000-0005-0000-0000-0000572C0000}"/>
    <cellStyle name="Nuovo 11 2" xfId="46279" xr:uid="{00000000-0005-0000-0000-0000582C0000}"/>
    <cellStyle name="Nuovo 12" xfId="3656" xr:uid="{00000000-0005-0000-0000-0000592C0000}"/>
    <cellStyle name="Nuovo 12 2" xfId="46280" xr:uid="{00000000-0005-0000-0000-00005A2C0000}"/>
    <cellStyle name="Nuovo 13" xfId="3657" xr:uid="{00000000-0005-0000-0000-00005B2C0000}"/>
    <cellStyle name="Nuovo 13 2" xfId="46281" xr:uid="{00000000-0005-0000-0000-00005C2C0000}"/>
    <cellStyle name="Nuovo 14" xfId="3658" xr:uid="{00000000-0005-0000-0000-00005D2C0000}"/>
    <cellStyle name="Nuovo 14 2" xfId="46282" xr:uid="{00000000-0005-0000-0000-00005E2C0000}"/>
    <cellStyle name="Nuovo 15" xfId="3659" xr:uid="{00000000-0005-0000-0000-00005F2C0000}"/>
    <cellStyle name="Nuovo 15 2" xfId="46283" xr:uid="{00000000-0005-0000-0000-0000602C0000}"/>
    <cellStyle name="Nuovo 16" xfId="3660" xr:uid="{00000000-0005-0000-0000-0000612C0000}"/>
    <cellStyle name="Nuovo 16 2" xfId="46284" xr:uid="{00000000-0005-0000-0000-0000622C0000}"/>
    <cellStyle name="Nuovo 17" xfId="3661" xr:uid="{00000000-0005-0000-0000-0000632C0000}"/>
    <cellStyle name="Nuovo 17 2" xfId="46285" xr:uid="{00000000-0005-0000-0000-0000642C0000}"/>
    <cellStyle name="Nuovo 18" xfId="3662" xr:uid="{00000000-0005-0000-0000-0000652C0000}"/>
    <cellStyle name="Nuovo 18 2" xfId="46286" xr:uid="{00000000-0005-0000-0000-0000662C0000}"/>
    <cellStyle name="Nuovo 19" xfId="3663" xr:uid="{00000000-0005-0000-0000-0000672C0000}"/>
    <cellStyle name="Nuovo 19 2" xfId="46287" xr:uid="{00000000-0005-0000-0000-0000682C0000}"/>
    <cellStyle name="Nuovo 2" xfId="3664" xr:uid="{00000000-0005-0000-0000-0000692C0000}"/>
    <cellStyle name="Nuovo 2 2" xfId="46289" xr:uid="{00000000-0005-0000-0000-00006A2C0000}"/>
    <cellStyle name="Nuovo 2 3" xfId="46288" xr:uid="{00000000-0005-0000-0000-00006B2C0000}"/>
    <cellStyle name="Nuovo 20" xfId="3665" xr:uid="{00000000-0005-0000-0000-00006C2C0000}"/>
    <cellStyle name="Nuovo 20 2" xfId="46290" xr:uid="{00000000-0005-0000-0000-00006D2C0000}"/>
    <cellStyle name="Nuovo 21" xfId="3666" xr:uid="{00000000-0005-0000-0000-00006E2C0000}"/>
    <cellStyle name="Nuovo 21 2" xfId="46291" xr:uid="{00000000-0005-0000-0000-00006F2C0000}"/>
    <cellStyle name="Nuovo 22" xfId="3667" xr:uid="{00000000-0005-0000-0000-0000702C0000}"/>
    <cellStyle name="Nuovo 22 2" xfId="46292" xr:uid="{00000000-0005-0000-0000-0000712C0000}"/>
    <cellStyle name="Nuovo 23" xfId="3668" xr:uid="{00000000-0005-0000-0000-0000722C0000}"/>
    <cellStyle name="Nuovo 23 2" xfId="46293" xr:uid="{00000000-0005-0000-0000-0000732C0000}"/>
    <cellStyle name="Nuovo 24" xfId="3669" xr:uid="{00000000-0005-0000-0000-0000742C0000}"/>
    <cellStyle name="Nuovo 24 2" xfId="46294" xr:uid="{00000000-0005-0000-0000-0000752C0000}"/>
    <cellStyle name="Nuovo 25" xfId="3670" xr:uid="{00000000-0005-0000-0000-0000762C0000}"/>
    <cellStyle name="Nuovo 25 2" xfId="46295" xr:uid="{00000000-0005-0000-0000-0000772C0000}"/>
    <cellStyle name="Nuovo 26" xfId="3671" xr:uid="{00000000-0005-0000-0000-0000782C0000}"/>
    <cellStyle name="Nuovo 26 2" xfId="46296" xr:uid="{00000000-0005-0000-0000-0000792C0000}"/>
    <cellStyle name="Nuovo 27" xfId="3672" xr:uid="{00000000-0005-0000-0000-00007A2C0000}"/>
    <cellStyle name="Nuovo 27 2" xfId="46297" xr:uid="{00000000-0005-0000-0000-00007B2C0000}"/>
    <cellStyle name="Nuovo 28" xfId="3673" xr:uid="{00000000-0005-0000-0000-00007C2C0000}"/>
    <cellStyle name="Nuovo 28 2" xfId="46298" xr:uid="{00000000-0005-0000-0000-00007D2C0000}"/>
    <cellStyle name="Nuovo 29" xfId="3674" xr:uid="{00000000-0005-0000-0000-00007E2C0000}"/>
    <cellStyle name="Nuovo 29 2" xfId="46299" xr:uid="{00000000-0005-0000-0000-00007F2C0000}"/>
    <cellStyle name="Nuovo 3" xfId="3675" xr:uid="{00000000-0005-0000-0000-0000802C0000}"/>
    <cellStyle name="Nuovo 3 2" xfId="46300" xr:uid="{00000000-0005-0000-0000-0000812C0000}"/>
    <cellStyle name="Nuovo 30" xfId="3676" xr:uid="{00000000-0005-0000-0000-0000822C0000}"/>
    <cellStyle name="Nuovo 30 2" xfId="46301" xr:uid="{00000000-0005-0000-0000-0000832C0000}"/>
    <cellStyle name="Nuovo 31" xfId="3677" xr:uid="{00000000-0005-0000-0000-0000842C0000}"/>
    <cellStyle name="Nuovo 31 2" xfId="46302" xr:uid="{00000000-0005-0000-0000-0000852C0000}"/>
    <cellStyle name="Nuovo 32" xfId="3678" xr:uid="{00000000-0005-0000-0000-0000862C0000}"/>
    <cellStyle name="Nuovo 32 2" xfId="46303" xr:uid="{00000000-0005-0000-0000-0000872C0000}"/>
    <cellStyle name="Nuovo 33" xfId="3679" xr:uid="{00000000-0005-0000-0000-0000882C0000}"/>
    <cellStyle name="Nuovo 33 2" xfId="46304" xr:uid="{00000000-0005-0000-0000-0000892C0000}"/>
    <cellStyle name="Nuovo 34" xfId="3680" xr:uid="{00000000-0005-0000-0000-00008A2C0000}"/>
    <cellStyle name="Nuovo 34 2" xfId="46305" xr:uid="{00000000-0005-0000-0000-00008B2C0000}"/>
    <cellStyle name="Nuovo 35" xfId="3681" xr:uid="{00000000-0005-0000-0000-00008C2C0000}"/>
    <cellStyle name="Nuovo 35 2" xfId="46306" xr:uid="{00000000-0005-0000-0000-00008D2C0000}"/>
    <cellStyle name="Nuovo 36" xfId="3682" xr:uid="{00000000-0005-0000-0000-00008E2C0000}"/>
    <cellStyle name="Nuovo 36 2" xfId="46307" xr:uid="{00000000-0005-0000-0000-00008F2C0000}"/>
    <cellStyle name="Nuovo 37" xfId="3683" xr:uid="{00000000-0005-0000-0000-0000902C0000}"/>
    <cellStyle name="Nuovo 37 2" xfId="46308" xr:uid="{00000000-0005-0000-0000-0000912C0000}"/>
    <cellStyle name="Nuovo 38" xfId="3684" xr:uid="{00000000-0005-0000-0000-0000922C0000}"/>
    <cellStyle name="Nuovo 38 2" xfId="3685" xr:uid="{00000000-0005-0000-0000-0000932C0000}"/>
    <cellStyle name="Nuovo 38 2 2" xfId="46310" xr:uid="{00000000-0005-0000-0000-0000942C0000}"/>
    <cellStyle name="Nuovo 38 3" xfId="8557" xr:uid="{00000000-0005-0000-0000-0000952C0000}"/>
    <cellStyle name="Nuovo 38 3 2" xfId="8556" xr:uid="{00000000-0005-0000-0000-0000962C0000}"/>
    <cellStyle name="Nuovo 38 3 3" xfId="8555" xr:uid="{00000000-0005-0000-0000-0000972C0000}"/>
    <cellStyle name="Nuovo 38 3 4" xfId="46311" xr:uid="{00000000-0005-0000-0000-0000982C0000}"/>
    <cellStyle name="Nuovo 38 4" xfId="8554" xr:uid="{00000000-0005-0000-0000-0000992C0000}"/>
    <cellStyle name="Nuovo 38 4 2" xfId="46312" xr:uid="{00000000-0005-0000-0000-00009A2C0000}"/>
    <cellStyle name="Nuovo 38 5" xfId="46309" xr:uid="{00000000-0005-0000-0000-00009B2C0000}"/>
    <cellStyle name="Nuovo 39" xfId="3686" xr:uid="{00000000-0005-0000-0000-00009C2C0000}"/>
    <cellStyle name="Nuovo 39 2" xfId="3687" xr:uid="{00000000-0005-0000-0000-00009D2C0000}"/>
    <cellStyle name="Nuovo 39 2 2" xfId="46314" xr:uid="{00000000-0005-0000-0000-00009E2C0000}"/>
    <cellStyle name="Nuovo 39 3" xfId="46313" xr:uid="{00000000-0005-0000-0000-00009F2C0000}"/>
    <cellStyle name="Nuovo 4" xfId="3688" xr:uid="{00000000-0005-0000-0000-0000A02C0000}"/>
    <cellStyle name="Nuovo 4 2" xfId="46316" xr:uid="{00000000-0005-0000-0000-0000A12C0000}"/>
    <cellStyle name="Nuovo 4 3" xfId="46315" xr:uid="{00000000-0005-0000-0000-0000A22C0000}"/>
    <cellStyle name="Nuovo 40" xfId="3689" xr:uid="{00000000-0005-0000-0000-0000A32C0000}"/>
    <cellStyle name="Nuovo 40 2" xfId="46318" xr:uid="{00000000-0005-0000-0000-0000A42C0000}"/>
    <cellStyle name="Nuovo 40 3" xfId="46317" xr:uid="{00000000-0005-0000-0000-0000A52C0000}"/>
    <cellStyle name="Nuovo 41" xfId="55667" xr:uid="{00000000-0005-0000-0000-0000A62C0000}"/>
    <cellStyle name="Nuovo 42" xfId="46277" xr:uid="{00000000-0005-0000-0000-0000A72C0000}"/>
    <cellStyle name="Nuovo 5" xfId="3690" xr:uid="{00000000-0005-0000-0000-0000A82C0000}"/>
    <cellStyle name="Nuovo 5 2" xfId="46319" xr:uid="{00000000-0005-0000-0000-0000A92C0000}"/>
    <cellStyle name="Nuovo 6" xfId="3691" xr:uid="{00000000-0005-0000-0000-0000AA2C0000}"/>
    <cellStyle name="Nuovo 6 2" xfId="46320" xr:uid="{00000000-0005-0000-0000-0000AB2C0000}"/>
    <cellStyle name="Nuovo 7" xfId="3692" xr:uid="{00000000-0005-0000-0000-0000AC2C0000}"/>
    <cellStyle name="Nuovo 7 2" xfId="46321" xr:uid="{00000000-0005-0000-0000-0000AD2C0000}"/>
    <cellStyle name="Nuovo 8" xfId="3693" xr:uid="{00000000-0005-0000-0000-0000AE2C0000}"/>
    <cellStyle name="Nuovo 8 2" xfId="46322" xr:uid="{00000000-0005-0000-0000-0000AF2C0000}"/>
    <cellStyle name="Nuovo 9" xfId="3694" xr:uid="{00000000-0005-0000-0000-0000B02C0000}"/>
    <cellStyle name="Nuovo 9 2" xfId="46323" xr:uid="{00000000-0005-0000-0000-0000B12C0000}"/>
    <cellStyle name="Output" xfId="3695" builtinId="21" customBuiltin="1"/>
    <cellStyle name="Output 10" xfId="3696" xr:uid="{00000000-0005-0000-0000-0000B32C0000}"/>
    <cellStyle name="Output 10 2" xfId="46325" xr:uid="{00000000-0005-0000-0000-0000B42C0000}"/>
    <cellStyle name="Output 11" xfId="3697" xr:uid="{00000000-0005-0000-0000-0000B52C0000}"/>
    <cellStyle name="Output 11 2" xfId="46326" xr:uid="{00000000-0005-0000-0000-0000B62C0000}"/>
    <cellStyle name="Output 12" xfId="3698" xr:uid="{00000000-0005-0000-0000-0000B72C0000}"/>
    <cellStyle name="Output 12 2" xfId="46327" xr:uid="{00000000-0005-0000-0000-0000B82C0000}"/>
    <cellStyle name="Output 13" xfId="3699" xr:uid="{00000000-0005-0000-0000-0000B92C0000}"/>
    <cellStyle name="Output 13 2" xfId="46328" xr:uid="{00000000-0005-0000-0000-0000BA2C0000}"/>
    <cellStyle name="Output 14" xfId="3700" xr:uid="{00000000-0005-0000-0000-0000BB2C0000}"/>
    <cellStyle name="Output 14 2" xfId="46329" xr:uid="{00000000-0005-0000-0000-0000BC2C0000}"/>
    <cellStyle name="Output 15" xfId="3701" xr:uid="{00000000-0005-0000-0000-0000BD2C0000}"/>
    <cellStyle name="Output 15 2" xfId="46330" xr:uid="{00000000-0005-0000-0000-0000BE2C0000}"/>
    <cellStyle name="Output 16" xfId="3702" xr:uid="{00000000-0005-0000-0000-0000BF2C0000}"/>
    <cellStyle name="Output 16 2" xfId="46331" xr:uid="{00000000-0005-0000-0000-0000C02C0000}"/>
    <cellStyle name="Output 17" xfId="3703" xr:uid="{00000000-0005-0000-0000-0000C12C0000}"/>
    <cellStyle name="Output 17 2" xfId="46332" xr:uid="{00000000-0005-0000-0000-0000C22C0000}"/>
    <cellStyle name="Output 18" xfId="3704" xr:uid="{00000000-0005-0000-0000-0000C32C0000}"/>
    <cellStyle name="Output 18 2" xfId="46333" xr:uid="{00000000-0005-0000-0000-0000C42C0000}"/>
    <cellStyle name="Output 19" xfId="3705" xr:uid="{00000000-0005-0000-0000-0000C52C0000}"/>
    <cellStyle name="Output 19 2" xfId="46334" xr:uid="{00000000-0005-0000-0000-0000C62C0000}"/>
    <cellStyle name="Output 2" xfId="3706" xr:uid="{00000000-0005-0000-0000-0000C72C0000}"/>
    <cellStyle name="Output 2 10" xfId="3707" xr:uid="{00000000-0005-0000-0000-0000C82C0000}"/>
    <cellStyle name="Output 2 10 2" xfId="55669" xr:uid="{00000000-0005-0000-0000-0000C92C0000}"/>
    <cellStyle name="Output 2 10 3" xfId="46336" xr:uid="{00000000-0005-0000-0000-0000CA2C0000}"/>
    <cellStyle name="Output 2 11" xfId="8553" xr:uid="{00000000-0005-0000-0000-0000CB2C0000}"/>
    <cellStyle name="Output 2 11 2" xfId="46337" xr:uid="{00000000-0005-0000-0000-0000CC2C0000}"/>
    <cellStyle name="Output 2 12" xfId="55668" xr:uid="{00000000-0005-0000-0000-0000CD2C0000}"/>
    <cellStyle name="Output 2 13" xfId="46335" xr:uid="{00000000-0005-0000-0000-0000CE2C0000}"/>
    <cellStyle name="Output 2 2" xfId="3708" xr:uid="{00000000-0005-0000-0000-0000CF2C0000}"/>
    <cellStyle name="Output 2 2 2" xfId="3709" xr:uid="{00000000-0005-0000-0000-0000D02C0000}"/>
    <cellStyle name="Output 2 2 2 2" xfId="55670" xr:uid="{00000000-0005-0000-0000-0000D12C0000}"/>
    <cellStyle name="Output 2 2 3" xfId="46338" xr:uid="{00000000-0005-0000-0000-0000D22C0000}"/>
    <cellStyle name="Output 2 3" xfId="3710" xr:uid="{00000000-0005-0000-0000-0000D32C0000}"/>
    <cellStyle name="Output 2 3 2" xfId="55671" xr:uid="{00000000-0005-0000-0000-0000D42C0000}"/>
    <cellStyle name="Output 2 3 3" xfId="46339" xr:uid="{00000000-0005-0000-0000-0000D52C0000}"/>
    <cellStyle name="Output 2 4" xfId="3711" xr:uid="{00000000-0005-0000-0000-0000D62C0000}"/>
    <cellStyle name="Output 2 4 2" xfId="55672" xr:uid="{00000000-0005-0000-0000-0000D72C0000}"/>
    <cellStyle name="Output 2 4 3" xfId="46340" xr:uid="{00000000-0005-0000-0000-0000D82C0000}"/>
    <cellStyle name="Output 2 5" xfId="3712" xr:uid="{00000000-0005-0000-0000-0000D92C0000}"/>
    <cellStyle name="Output 2 5 2" xfId="55673" xr:uid="{00000000-0005-0000-0000-0000DA2C0000}"/>
    <cellStyle name="Output 2 5 3" xfId="46341" xr:uid="{00000000-0005-0000-0000-0000DB2C0000}"/>
    <cellStyle name="Output 2 6" xfId="3713" xr:uid="{00000000-0005-0000-0000-0000DC2C0000}"/>
    <cellStyle name="Output 2 6 2" xfId="55674" xr:uid="{00000000-0005-0000-0000-0000DD2C0000}"/>
    <cellStyle name="Output 2 6 3" xfId="46342" xr:uid="{00000000-0005-0000-0000-0000DE2C0000}"/>
    <cellStyle name="Output 2 7" xfId="3714" xr:uid="{00000000-0005-0000-0000-0000DF2C0000}"/>
    <cellStyle name="Output 2 7 2" xfId="55675" xr:uid="{00000000-0005-0000-0000-0000E02C0000}"/>
    <cellStyle name="Output 2 7 3" xfId="46343" xr:uid="{00000000-0005-0000-0000-0000E12C0000}"/>
    <cellStyle name="Output 2 8" xfId="3715" xr:uid="{00000000-0005-0000-0000-0000E22C0000}"/>
    <cellStyle name="Output 2 8 2" xfId="55676" xr:uid="{00000000-0005-0000-0000-0000E32C0000}"/>
    <cellStyle name="Output 2 8 3" xfId="46344" xr:uid="{00000000-0005-0000-0000-0000E42C0000}"/>
    <cellStyle name="Output 2 9" xfId="3716" xr:uid="{00000000-0005-0000-0000-0000E52C0000}"/>
    <cellStyle name="Output 2 9 2" xfId="55677" xr:uid="{00000000-0005-0000-0000-0000E62C0000}"/>
    <cellStyle name="Output 2 9 3" xfId="46345" xr:uid="{00000000-0005-0000-0000-0000E72C0000}"/>
    <cellStyle name="Output 20" xfId="3717" xr:uid="{00000000-0005-0000-0000-0000E82C0000}"/>
    <cellStyle name="Output 20 2" xfId="46346" xr:uid="{00000000-0005-0000-0000-0000E92C0000}"/>
    <cellStyle name="Output 21" xfId="3718" xr:uid="{00000000-0005-0000-0000-0000EA2C0000}"/>
    <cellStyle name="Output 21 2" xfId="46347" xr:uid="{00000000-0005-0000-0000-0000EB2C0000}"/>
    <cellStyle name="Output 22" xfId="3719" xr:uid="{00000000-0005-0000-0000-0000EC2C0000}"/>
    <cellStyle name="Output 22 2" xfId="46348" xr:uid="{00000000-0005-0000-0000-0000ED2C0000}"/>
    <cellStyle name="Output 23" xfId="3720" xr:uid="{00000000-0005-0000-0000-0000EE2C0000}"/>
    <cellStyle name="Output 23 2" xfId="46349" xr:uid="{00000000-0005-0000-0000-0000EF2C0000}"/>
    <cellStyle name="Output 24" xfId="3721" xr:uid="{00000000-0005-0000-0000-0000F02C0000}"/>
    <cellStyle name="Output 24 2" xfId="46350" xr:uid="{00000000-0005-0000-0000-0000F12C0000}"/>
    <cellStyle name="Output 25" xfId="3722" xr:uid="{00000000-0005-0000-0000-0000F22C0000}"/>
    <cellStyle name="Output 25 2" xfId="46351" xr:uid="{00000000-0005-0000-0000-0000F32C0000}"/>
    <cellStyle name="Output 26" xfId="3723" xr:uid="{00000000-0005-0000-0000-0000F42C0000}"/>
    <cellStyle name="Output 26 2" xfId="46352" xr:uid="{00000000-0005-0000-0000-0000F52C0000}"/>
    <cellStyle name="Output 27" xfId="3724" xr:uid="{00000000-0005-0000-0000-0000F62C0000}"/>
    <cellStyle name="Output 27 2" xfId="46353" xr:uid="{00000000-0005-0000-0000-0000F72C0000}"/>
    <cellStyle name="Output 28" xfId="3725" xr:uid="{00000000-0005-0000-0000-0000F82C0000}"/>
    <cellStyle name="Output 28 2" xfId="46354" xr:uid="{00000000-0005-0000-0000-0000F92C0000}"/>
    <cellStyle name="Output 29" xfId="3726" xr:uid="{00000000-0005-0000-0000-0000FA2C0000}"/>
    <cellStyle name="Output 29 2" xfId="46355" xr:uid="{00000000-0005-0000-0000-0000FB2C0000}"/>
    <cellStyle name="Output 3" xfId="3727" xr:uid="{00000000-0005-0000-0000-0000FC2C0000}"/>
    <cellStyle name="Output 3 2" xfId="3728" xr:uid="{00000000-0005-0000-0000-0000FD2C0000}"/>
    <cellStyle name="Output 3 2 2" xfId="46358" xr:uid="{00000000-0005-0000-0000-0000FE2C0000}"/>
    <cellStyle name="Output 3 2 3" xfId="46357" xr:uid="{00000000-0005-0000-0000-0000FF2C0000}"/>
    <cellStyle name="Output 3 3" xfId="3729" xr:uid="{00000000-0005-0000-0000-0000002D0000}"/>
    <cellStyle name="Output 3 3 2" xfId="46359" xr:uid="{00000000-0005-0000-0000-0000012D0000}"/>
    <cellStyle name="Output 3 4" xfId="46360" xr:uid="{00000000-0005-0000-0000-0000022D0000}"/>
    <cellStyle name="Output 3 5" xfId="55678" xr:uid="{00000000-0005-0000-0000-0000032D0000}"/>
    <cellStyle name="Output 3 6" xfId="46356" xr:uid="{00000000-0005-0000-0000-0000042D0000}"/>
    <cellStyle name="Output 30" xfId="3730" xr:uid="{00000000-0005-0000-0000-0000052D0000}"/>
    <cellStyle name="Output 30 2" xfId="46361" xr:uid="{00000000-0005-0000-0000-0000062D0000}"/>
    <cellStyle name="Output 31" xfId="3731" xr:uid="{00000000-0005-0000-0000-0000072D0000}"/>
    <cellStyle name="Output 31 2" xfId="46362" xr:uid="{00000000-0005-0000-0000-0000082D0000}"/>
    <cellStyle name="Output 32" xfId="3732" xr:uid="{00000000-0005-0000-0000-0000092D0000}"/>
    <cellStyle name="Output 32 2" xfId="46363" xr:uid="{00000000-0005-0000-0000-00000A2D0000}"/>
    <cellStyle name="Output 33" xfId="3733" xr:uid="{00000000-0005-0000-0000-00000B2D0000}"/>
    <cellStyle name="Output 33 2" xfId="46364" xr:uid="{00000000-0005-0000-0000-00000C2D0000}"/>
    <cellStyle name="Output 34" xfId="3734" xr:uid="{00000000-0005-0000-0000-00000D2D0000}"/>
    <cellStyle name="Output 34 2" xfId="46365" xr:uid="{00000000-0005-0000-0000-00000E2D0000}"/>
    <cellStyle name="Output 35" xfId="3735" xr:uid="{00000000-0005-0000-0000-00000F2D0000}"/>
    <cellStyle name="Output 35 2" xfId="46366" xr:uid="{00000000-0005-0000-0000-0000102D0000}"/>
    <cellStyle name="Output 36" xfId="3736" xr:uid="{00000000-0005-0000-0000-0000112D0000}"/>
    <cellStyle name="Output 36 2" xfId="46367" xr:uid="{00000000-0005-0000-0000-0000122D0000}"/>
    <cellStyle name="Output 37" xfId="3737" xr:uid="{00000000-0005-0000-0000-0000132D0000}"/>
    <cellStyle name="Output 37 2" xfId="46368" xr:uid="{00000000-0005-0000-0000-0000142D0000}"/>
    <cellStyle name="Output 38" xfId="3738" xr:uid="{00000000-0005-0000-0000-0000152D0000}"/>
    <cellStyle name="Output 38 2" xfId="46369" xr:uid="{00000000-0005-0000-0000-0000162D0000}"/>
    <cellStyle name="Output 39" xfId="3739" xr:uid="{00000000-0005-0000-0000-0000172D0000}"/>
    <cellStyle name="Output 39 2" xfId="46370" xr:uid="{00000000-0005-0000-0000-0000182D0000}"/>
    <cellStyle name="Output 4" xfId="3740" xr:uid="{00000000-0005-0000-0000-0000192D0000}"/>
    <cellStyle name="Output 4 2" xfId="8552" xr:uid="{00000000-0005-0000-0000-00001A2D0000}"/>
    <cellStyle name="Output 4 2 2" xfId="46372" xr:uid="{00000000-0005-0000-0000-00001B2D0000}"/>
    <cellStyle name="Output 4 3" xfId="46371" xr:uid="{00000000-0005-0000-0000-00001C2D0000}"/>
    <cellStyle name="Output 40" xfId="3741" xr:uid="{00000000-0005-0000-0000-00001D2D0000}"/>
    <cellStyle name="Output 40 2" xfId="46373" xr:uid="{00000000-0005-0000-0000-00001E2D0000}"/>
    <cellStyle name="Output 41" xfId="3742" xr:uid="{00000000-0005-0000-0000-00001F2D0000}"/>
    <cellStyle name="Output 41 2" xfId="46374" xr:uid="{00000000-0005-0000-0000-0000202D0000}"/>
    <cellStyle name="Output 42" xfId="3743" xr:uid="{00000000-0005-0000-0000-0000212D0000}"/>
    <cellStyle name="Output 42 2" xfId="46375" xr:uid="{00000000-0005-0000-0000-0000222D0000}"/>
    <cellStyle name="Output 43" xfId="3744" xr:uid="{00000000-0005-0000-0000-0000232D0000}"/>
    <cellStyle name="Output 43 2" xfId="46376" xr:uid="{00000000-0005-0000-0000-0000242D0000}"/>
    <cellStyle name="Output 44" xfId="9605" xr:uid="{00000000-0005-0000-0000-0000252D0000}"/>
    <cellStyle name="Output 44 2" xfId="46324" xr:uid="{00000000-0005-0000-0000-0000262D0000}"/>
    <cellStyle name="Output 5" xfId="3745" xr:uid="{00000000-0005-0000-0000-0000272D0000}"/>
    <cellStyle name="Output 5 2" xfId="8551" xr:uid="{00000000-0005-0000-0000-0000282D0000}"/>
    <cellStyle name="Output 5 2 2" xfId="46378" xr:uid="{00000000-0005-0000-0000-0000292D0000}"/>
    <cellStyle name="Output 5 3" xfId="46377" xr:uid="{00000000-0005-0000-0000-00002A2D0000}"/>
    <cellStyle name="Output 6" xfId="3746" xr:uid="{00000000-0005-0000-0000-00002B2D0000}"/>
    <cellStyle name="Output 6 2" xfId="8550" xr:uid="{00000000-0005-0000-0000-00002C2D0000}"/>
    <cellStyle name="Output 6 2 2" xfId="46380" xr:uid="{00000000-0005-0000-0000-00002D2D0000}"/>
    <cellStyle name="Output 6 3" xfId="46379" xr:uid="{00000000-0005-0000-0000-00002E2D0000}"/>
    <cellStyle name="Output 7" xfId="3747" xr:uid="{00000000-0005-0000-0000-00002F2D0000}"/>
    <cellStyle name="Output 7 2" xfId="46381" xr:uid="{00000000-0005-0000-0000-0000302D0000}"/>
    <cellStyle name="Output 8" xfId="3748" xr:uid="{00000000-0005-0000-0000-0000312D0000}"/>
    <cellStyle name="Output 8 2" xfId="46382" xr:uid="{00000000-0005-0000-0000-0000322D0000}"/>
    <cellStyle name="Output 9" xfId="3749" xr:uid="{00000000-0005-0000-0000-0000332D0000}"/>
    <cellStyle name="Output 9 2" xfId="46383" xr:uid="{00000000-0005-0000-0000-0000342D0000}"/>
    <cellStyle name="Pattern" xfId="3750" xr:uid="{00000000-0005-0000-0000-0000352D0000}"/>
    <cellStyle name="Pattern 2" xfId="46384" xr:uid="{00000000-0005-0000-0000-0000362D0000}"/>
    <cellStyle name="Percent 10" xfId="3751" xr:uid="{00000000-0005-0000-0000-0000372D0000}"/>
    <cellStyle name="Percent 10 10" xfId="3752" xr:uid="{00000000-0005-0000-0000-0000382D0000}"/>
    <cellStyle name="Percent 10 10 2" xfId="46386" xr:uid="{00000000-0005-0000-0000-0000392D0000}"/>
    <cellStyle name="Percent 10 11" xfId="3753" xr:uid="{00000000-0005-0000-0000-00003A2D0000}"/>
    <cellStyle name="Percent 10 11 2" xfId="46388" xr:uid="{00000000-0005-0000-0000-00003B2D0000}"/>
    <cellStyle name="Percent 10 11 3" xfId="46389" xr:uid="{00000000-0005-0000-0000-00003C2D0000}"/>
    <cellStyle name="Percent 10 11 4" xfId="46390" xr:uid="{00000000-0005-0000-0000-00003D2D0000}"/>
    <cellStyle name="Percent 10 11 5" xfId="46387" xr:uid="{00000000-0005-0000-0000-00003E2D0000}"/>
    <cellStyle name="Percent 10 12" xfId="3754" xr:uid="{00000000-0005-0000-0000-00003F2D0000}"/>
    <cellStyle name="Percent 10 12 2" xfId="46392" xr:uid="{00000000-0005-0000-0000-0000402D0000}"/>
    <cellStyle name="Percent 10 12 3" xfId="46393" xr:uid="{00000000-0005-0000-0000-0000412D0000}"/>
    <cellStyle name="Percent 10 12 4" xfId="46394" xr:uid="{00000000-0005-0000-0000-0000422D0000}"/>
    <cellStyle name="Percent 10 12 5" xfId="46391" xr:uid="{00000000-0005-0000-0000-0000432D0000}"/>
    <cellStyle name="Percent 10 13" xfId="3755" xr:uid="{00000000-0005-0000-0000-0000442D0000}"/>
    <cellStyle name="Percent 10 13 2" xfId="46396" xr:uid="{00000000-0005-0000-0000-0000452D0000}"/>
    <cellStyle name="Percent 10 13 3" xfId="46397" xr:uid="{00000000-0005-0000-0000-0000462D0000}"/>
    <cellStyle name="Percent 10 13 4" xfId="46398" xr:uid="{00000000-0005-0000-0000-0000472D0000}"/>
    <cellStyle name="Percent 10 13 5" xfId="46395" xr:uid="{00000000-0005-0000-0000-0000482D0000}"/>
    <cellStyle name="Percent 10 14" xfId="3756" xr:uid="{00000000-0005-0000-0000-0000492D0000}"/>
    <cellStyle name="Percent 10 14 2" xfId="46400" xr:uid="{00000000-0005-0000-0000-00004A2D0000}"/>
    <cellStyle name="Percent 10 14 3" xfId="46401" xr:uid="{00000000-0005-0000-0000-00004B2D0000}"/>
    <cellStyle name="Percent 10 14 4" xfId="46402" xr:uid="{00000000-0005-0000-0000-00004C2D0000}"/>
    <cellStyle name="Percent 10 14 5" xfId="46403" xr:uid="{00000000-0005-0000-0000-00004D2D0000}"/>
    <cellStyle name="Percent 10 14 6" xfId="46399" xr:uid="{00000000-0005-0000-0000-00004E2D0000}"/>
    <cellStyle name="Percent 10 15" xfId="3757" xr:uid="{00000000-0005-0000-0000-00004F2D0000}"/>
    <cellStyle name="Percent 10 15 2" xfId="46405" xr:uid="{00000000-0005-0000-0000-0000502D0000}"/>
    <cellStyle name="Percent 10 15 3" xfId="46406" xr:uid="{00000000-0005-0000-0000-0000512D0000}"/>
    <cellStyle name="Percent 10 15 4" xfId="46407" xr:uid="{00000000-0005-0000-0000-0000522D0000}"/>
    <cellStyle name="Percent 10 15 5" xfId="46408" xr:uid="{00000000-0005-0000-0000-0000532D0000}"/>
    <cellStyle name="Percent 10 15 6" xfId="46404" xr:uid="{00000000-0005-0000-0000-0000542D0000}"/>
    <cellStyle name="Percent 10 16" xfId="3758" xr:uid="{00000000-0005-0000-0000-0000552D0000}"/>
    <cellStyle name="Percent 10 16 2" xfId="46410" xr:uid="{00000000-0005-0000-0000-0000562D0000}"/>
    <cellStyle name="Percent 10 16 3" xfId="46411" xr:uid="{00000000-0005-0000-0000-0000572D0000}"/>
    <cellStyle name="Percent 10 16 4" xfId="46412" xr:uid="{00000000-0005-0000-0000-0000582D0000}"/>
    <cellStyle name="Percent 10 16 5" xfId="46413" xr:uid="{00000000-0005-0000-0000-0000592D0000}"/>
    <cellStyle name="Percent 10 16 6" xfId="46409" xr:uid="{00000000-0005-0000-0000-00005A2D0000}"/>
    <cellStyle name="Percent 10 17" xfId="3759" xr:uid="{00000000-0005-0000-0000-00005B2D0000}"/>
    <cellStyle name="Percent 10 17 2" xfId="46415" xr:uid="{00000000-0005-0000-0000-00005C2D0000}"/>
    <cellStyle name="Percent 10 17 3" xfId="46416" xr:uid="{00000000-0005-0000-0000-00005D2D0000}"/>
    <cellStyle name="Percent 10 17 4" xfId="46417" xr:uid="{00000000-0005-0000-0000-00005E2D0000}"/>
    <cellStyle name="Percent 10 17 5" xfId="46418" xr:uid="{00000000-0005-0000-0000-00005F2D0000}"/>
    <cellStyle name="Percent 10 17 6" xfId="46414" xr:uid="{00000000-0005-0000-0000-0000602D0000}"/>
    <cellStyle name="Percent 10 18" xfId="3760" xr:uid="{00000000-0005-0000-0000-0000612D0000}"/>
    <cellStyle name="Percent 10 18 2" xfId="46420" xr:uid="{00000000-0005-0000-0000-0000622D0000}"/>
    <cellStyle name="Percent 10 18 3" xfId="46421" xr:uid="{00000000-0005-0000-0000-0000632D0000}"/>
    <cellStyle name="Percent 10 18 4" xfId="46422" xr:uid="{00000000-0005-0000-0000-0000642D0000}"/>
    <cellStyle name="Percent 10 18 5" xfId="46423" xr:uid="{00000000-0005-0000-0000-0000652D0000}"/>
    <cellStyle name="Percent 10 18 6" xfId="46419" xr:uid="{00000000-0005-0000-0000-0000662D0000}"/>
    <cellStyle name="Percent 10 19" xfId="3761" xr:uid="{00000000-0005-0000-0000-0000672D0000}"/>
    <cellStyle name="Percent 10 19 2" xfId="46425" xr:uid="{00000000-0005-0000-0000-0000682D0000}"/>
    <cellStyle name="Percent 10 19 3" xfId="46426" xr:uid="{00000000-0005-0000-0000-0000692D0000}"/>
    <cellStyle name="Percent 10 19 4" xfId="46427" xr:uid="{00000000-0005-0000-0000-00006A2D0000}"/>
    <cellStyle name="Percent 10 19 5" xfId="46428" xr:uid="{00000000-0005-0000-0000-00006B2D0000}"/>
    <cellStyle name="Percent 10 19 6" xfId="46424" xr:uid="{00000000-0005-0000-0000-00006C2D0000}"/>
    <cellStyle name="Percent 10 2" xfId="3762" xr:uid="{00000000-0005-0000-0000-00006D2D0000}"/>
    <cellStyle name="Percent 10 2 2" xfId="3763" xr:uid="{00000000-0005-0000-0000-00006E2D0000}"/>
    <cellStyle name="Percent 10 2 2 2" xfId="46431" xr:uid="{00000000-0005-0000-0000-00006F2D0000}"/>
    <cellStyle name="Percent 10 2 2 3" xfId="46432" xr:uid="{00000000-0005-0000-0000-0000702D0000}"/>
    <cellStyle name="Percent 10 2 2 4" xfId="46433" xr:uid="{00000000-0005-0000-0000-0000712D0000}"/>
    <cellStyle name="Percent 10 2 2 5" xfId="46434" xr:uid="{00000000-0005-0000-0000-0000722D0000}"/>
    <cellStyle name="Percent 10 2 2 6" xfId="46430" xr:uid="{00000000-0005-0000-0000-0000732D0000}"/>
    <cellStyle name="Percent 10 2 3" xfId="3764" xr:uid="{00000000-0005-0000-0000-0000742D0000}"/>
    <cellStyle name="Percent 10 2 3 2" xfId="46436" xr:uid="{00000000-0005-0000-0000-0000752D0000}"/>
    <cellStyle name="Percent 10 2 3 3" xfId="46437" xr:uid="{00000000-0005-0000-0000-0000762D0000}"/>
    <cellStyle name="Percent 10 2 3 4" xfId="46438" xr:uid="{00000000-0005-0000-0000-0000772D0000}"/>
    <cellStyle name="Percent 10 2 3 5" xfId="46439" xr:uid="{00000000-0005-0000-0000-0000782D0000}"/>
    <cellStyle name="Percent 10 2 3 6" xfId="46435" xr:uid="{00000000-0005-0000-0000-0000792D0000}"/>
    <cellStyle name="Percent 10 2 4" xfId="46440" xr:uid="{00000000-0005-0000-0000-00007A2D0000}"/>
    <cellStyle name="Percent 10 2 5" xfId="46441" xr:uid="{00000000-0005-0000-0000-00007B2D0000}"/>
    <cellStyle name="Percent 10 2 6" xfId="46442" xr:uid="{00000000-0005-0000-0000-00007C2D0000}"/>
    <cellStyle name="Percent 10 2 7" xfId="46443" xr:uid="{00000000-0005-0000-0000-00007D2D0000}"/>
    <cellStyle name="Percent 10 2 8" xfId="55680" xr:uid="{00000000-0005-0000-0000-00007E2D0000}"/>
    <cellStyle name="Percent 10 2 9" xfId="46429" xr:uid="{00000000-0005-0000-0000-00007F2D0000}"/>
    <cellStyle name="Percent 10 20" xfId="3765" xr:uid="{00000000-0005-0000-0000-0000802D0000}"/>
    <cellStyle name="Percent 10 20 2" xfId="46445" xr:uid="{00000000-0005-0000-0000-0000812D0000}"/>
    <cellStyle name="Percent 10 20 3" xfId="46446" xr:uid="{00000000-0005-0000-0000-0000822D0000}"/>
    <cellStyle name="Percent 10 20 4" xfId="46447" xr:uid="{00000000-0005-0000-0000-0000832D0000}"/>
    <cellStyle name="Percent 10 20 5" xfId="46448" xr:uid="{00000000-0005-0000-0000-0000842D0000}"/>
    <cellStyle name="Percent 10 20 6" xfId="46444" xr:uid="{00000000-0005-0000-0000-0000852D0000}"/>
    <cellStyle name="Percent 10 21" xfId="55679" xr:uid="{00000000-0005-0000-0000-0000862D0000}"/>
    <cellStyle name="Percent 10 22" xfId="46385" xr:uid="{00000000-0005-0000-0000-0000872D0000}"/>
    <cellStyle name="Percent 10 3" xfId="3766" xr:uid="{00000000-0005-0000-0000-0000882D0000}"/>
    <cellStyle name="Percent 10 3 2" xfId="3767" xr:uid="{00000000-0005-0000-0000-0000892D0000}"/>
    <cellStyle name="Percent 10 3 2 2" xfId="46451" xr:uid="{00000000-0005-0000-0000-00008A2D0000}"/>
    <cellStyle name="Percent 10 3 2 3" xfId="46452" xr:uid="{00000000-0005-0000-0000-00008B2D0000}"/>
    <cellStyle name="Percent 10 3 2 4" xfId="46453" xr:uid="{00000000-0005-0000-0000-00008C2D0000}"/>
    <cellStyle name="Percent 10 3 2 5" xfId="46454" xr:uid="{00000000-0005-0000-0000-00008D2D0000}"/>
    <cellStyle name="Percent 10 3 2 6" xfId="46450" xr:uid="{00000000-0005-0000-0000-00008E2D0000}"/>
    <cellStyle name="Percent 10 3 3" xfId="3768" xr:uid="{00000000-0005-0000-0000-00008F2D0000}"/>
    <cellStyle name="Percent 10 3 3 2" xfId="46456" xr:uid="{00000000-0005-0000-0000-0000902D0000}"/>
    <cellStyle name="Percent 10 3 3 3" xfId="46457" xr:uid="{00000000-0005-0000-0000-0000912D0000}"/>
    <cellStyle name="Percent 10 3 3 4" xfId="46458" xr:uid="{00000000-0005-0000-0000-0000922D0000}"/>
    <cellStyle name="Percent 10 3 3 5" xfId="46459" xr:uid="{00000000-0005-0000-0000-0000932D0000}"/>
    <cellStyle name="Percent 10 3 3 6" xfId="46455" xr:uid="{00000000-0005-0000-0000-0000942D0000}"/>
    <cellStyle name="Percent 10 3 4" xfId="46460" xr:uid="{00000000-0005-0000-0000-0000952D0000}"/>
    <cellStyle name="Percent 10 3 5" xfId="46461" xr:uid="{00000000-0005-0000-0000-0000962D0000}"/>
    <cellStyle name="Percent 10 3 6" xfId="46462" xr:uid="{00000000-0005-0000-0000-0000972D0000}"/>
    <cellStyle name="Percent 10 3 7" xfId="46463" xr:uid="{00000000-0005-0000-0000-0000982D0000}"/>
    <cellStyle name="Percent 10 3 8" xfId="55681" xr:uid="{00000000-0005-0000-0000-0000992D0000}"/>
    <cellStyle name="Percent 10 3 9" xfId="46449" xr:uid="{00000000-0005-0000-0000-00009A2D0000}"/>
    <cellStyle name="Percent 10 4" xfId="3769" xr:uid="{00000000-0005-0000-0000-00009B2D0000}"/>
    <cellStyle name="Percent 10 4 2" xfId="3770" xr:uid="{00000000-0005-0000-0000-00009C2D0000}"/>
    <cellStyle name="Percent 10 4 2 2" xfId="46466" xr:uid="{00000000-0005-0000-0000-00009D2D0000}"/>
    <cellStyle name="Percent 10 4 2 3" xfId="46467" xr:uid="{00000000-0005-0000-0000-00009E2D0000}"/>
    <cellStyle name="Percent 10 4 2 4" xfId="46468" xr:uid="{00000000-0005-0000-0000-00009F2D0000}"/>
    <cellStyle name="Percent 10 4 2 5" xfId="46469" xr:uid="{00000000-0005-0000-0000-0000A02D0000}"/>
    <cellStyle name="Percent 10 4 2 6" xfId="46465" xr:uid="{00000000-0005-0000-0000-0000A12D0000}"/>
    <cellStyle name="Percent 10 4 3" xfId="3771" xr:uid="{00000000-0005-0000-0000-0000A22D0000}"/>
    <cellStyle name="Percent 10 4 3 2" xfId="46471" xr:uid="{00000000-0005-0000-0000-0000A32D0000}"/>
    <cellStyle name="Percent 10 4 3 3" xfId="46472" xr:uid="{00000000-0005-0000-0000-0000A42D0000}"/>
    <cellStyle name="Percent 10 4 3 4" xfId="46473" xr:uid="{00000000-0005-0000-0000-0000A52D0000}"/>
    <cellStyle name="Percent 10 4 3 5" xfId="46474" xr:uid="{00000000-0005-0000-0000-0000A62D0000}"/>
    <cellStyle name="Percent 10 4 3 6" xfId="46470" xr:uid="{00000000-0005-0000-0000-0000A72D0000}"/>
    <cellStyle name="Percent 10 4 4" xfId="46475" xr:uid="{00000000-0005-0000-0000-0000A82D0000}"/>
    <cellStyle name="Percent 10 4 5" xfId="46476" xr:uid="{00000000-0005-0000-0000-0000A92D0000}"/>
    <cellStyle name="Percent 10 4 6" xfId="46477" xr:uid="{00000000-0005-0000-0000-0000AA2D0000}"/>
    <cellStyle name="Percent 10 4 7" xfId="46478" xr:uid="{00000000-0005-0000-0000-0000AB2D0000}"/>
    <cellStyle name="Percent 10 4 8" xfId="55682" xr:uid="{00000000-0005-0000-0000-0000AC2D0000}"/>
    <cellStyle name="Percent 10 4 9" xfId="46464" xr:uid="{00000000-0005-0000-0000-0000AD2D0000}"/>
    <cellStyle name="Percent 10 5" xfId="3772" xr:uid="{00000000-0005-0000-0000-0000AE2D0000}"/>
    <cellStyle name="Percent 10 5 2" xfId="3773" xr:uid="{00000000-0005-0000-0000-0000AF2D0000}"/>
    <cellStyle name="Percent 10 5 2 2" xfId="46481" xr:uid="{00000000-0005-0000-0000-0000B02D0000}"/>
    <cellStyle name="Percent 10 5 2 3" xfId="46482" xr:uid="{00000000-0005-0000-0000-0000B12D0000}"/>
    <cellStyle name="Percent 10 5 2 4" xfId="46483" xr:uid="{00000000-0005-0000-0000-0000B22D0000}"/>
    <cellStyle name="Percent 10 5 2 5" xfId="46484" xr:uid="{00000000-0005-0000-0000-0000B32D0000}"/>
    <cellStyle name="Percent 10 5 2 6" xfId="46480" xr:uid="{00000000-0005-0000-0000-0000B42D0000}"/>
    <cellStyle name="Percent 10 5 3" xfId="3774" xr:uid="{00000000-0005-0000-0000-0000B52D0000}"/>
    <cellStyle name="Percent 10 5 3 2" xfId="46486" xr:uid="{00000000-0005-0000-0000-0000B62D0000}"/>
    <cellStyle name="Percent 10 5 3 3" xfId="46487" xr:uid="{00000000-0005-0000-0000-0000B72D0000}"/>
    <cellStyle name="Percent 10 5 3 4" xfId="46488" xr:uid="{00000000-0005-0000-0000-0000B82D0000}"/>
    <cellStyle name="Percent 10 5 3 5" xfId="46489" xr:uid="{00000000-0005-0000-0000-0000B92D0000}"/>
    <cellStyle name="Percent 10 5 3 6" xfId="46485" xr:uid="{00000000-0005-0000-0000-0000BA2D0000}"/>
    <cellStyle name="Percent 10 5 4" xfId="46490" xr:uid="{00000000-0005-0000-0000-0000BB2D0000}"/>
    <cellStyle name="Percent 10 5 5" xfId="46491" xr:uid="{00000000-0005-0000-0000-0000BC2D0000}"/>
    <cellStyle name="Percent 10 5 6" xfId="46492" xr:uid="{00000000-0005-0000-0000-0000BD2D0000}"/>
    <cellStyle name="Percent 10 5 7" xfId="46493" xr:uid="{00000000-0005-0000-0000-0000BE2D0000}"/>
    <cellStyle name="Percent 10 5 8" xfId="55683" xr:uid="{00000000-0005-0000-0000-0000BF2D0000}"/>
    <cellStyle name="Percent 10 5 9" xfId="46479" xr:uid="{00000000-0005-0000-0000-0000C02D0000}"/>
    <cellStyle name="Percent 10 6" xfId="3775" xr:uid="{00000000-0005-0000-0000-0000C12D0000}"/>
    <cellStyle name="Percent 10 6 2" xfId="3776" xr:uid="{00000000-0005-0000-0000-0000C22D0000}"/>
    <cellStyle name="Percent 10 6 2 2" xfId="46496" xr:uid="{00000000-0005-0000-0000-0000C32D0000}"/>
    <cellStyle name="Percent 10 6 2 3" xfId="46497" xr:uid="{00000000-0005-0000-0000-0000C42D0000}"/>
    <cellStyle name="Percent 10 6 2 4" xfId="46498" xr:uid="{00000000-0005-0000-0000-0000C52D0000}"/>
    <cellStyle name="Percent 10 6 2 5" xfId="46499" xr:uid="{00000000-0005-0000-0000-0000C62D0000}"/>
    <cellStyle name="Percent 10 6 2 6" xfId="46495" xr:uid="{00000000-0005-0000-0000-0000C72D0000}"/>
    <cellStyle name="Percent 10 6 3" xfId="3777" xr:uid="{00000000-0005-0000-0000-0000C82D0000}"/>
    <cellStyle name="Percent 10 6 3 2" xfId="46501" xr:uid="{00000000-0005-0000-0000-0000C92D0000}"/>
    <cellStyle name="Percent 10 6 3 3" xfId="46502" xr:uid="{00000000-0005-0000-0000-0000CA2D0000}"/>
    <cellStyle name="Percent 10 6 3 4" xfId="46503" xr:uid="{00000000-0005-0000-0000-0000CB2D0000}"/>
    <cellStyle name="Percent 10 6 3 5" xfId="46504" xr:uid="{00000000-0005-0000-0000-0000CC2D0000}"/>
    <cellStyle name="Percent 10 6 3 6" xfId="46500" xr:uid="{00000000-0005-0000-0000-0000CD2D0000}"/>
    <cellStyle name="Percent 10 6 4" xfId="46505" xr:uid="{00000000-0005-0000-0000-0000CE2D0000}"/>
    <cellStyle name="Percent 10 6 5" xfId="46506" xr:uid="{00000000-0005-0000-0000-0000CF2D0000}"/>
    <cellStyle name="Percent 10 6 6" xfId="46507" xr:uid="{00000000-0005-0000-0000-0000D02D0000}"/>
    <cellStyle name="Percent 10 6 7" xfId="46508" xr:uid="{00000000-0005-0000-0000-0000D12D0000}"/>
    <cellStyle name="Percent 10 6 8" xfId="55684" xr:uid="{00000000-0005-0000-0000-0000D22D0000}"/>
    <cellStyle name="Percent 10 6 9" xfId="46494" xr:uid="{00000000-0005-0000-0000-0000D32D0000}"/>
    <cellStyle name="Percent 10 7" xfId="3778" xr:uid="{00000000-0005-0000-0000-0000D42D0000}"/>
    <cellStyle name="Percent 10 7 10" xfId="55685" xr:uid="{00000000-0005-0000-0000-0000D52D0000}"/>
    <cellStyle name="Percent 10 7 11" xfId="46509" xr:uid="{00000000-0005-0000-0000-0000D62D0000}"/>
    <cellStyle name="Percent 10 7 2" xfId="3779" xr:uid="{00000000-0005-0000-0000-0000D72D0000}"/>
    <cellStyle name="Percent 10 7 2 2" xfId="46511" xr:uid="{00000000-0005-0000-0000-0000D82D0000}"/>
    <cellStyle name="Percent 10 7 2 3" xfId="46512" xr:uid="{00000000-0005-0000-0000-0000D92D0000}"/>
    <cellStyle name="Percent 10 7 2 4" xfId="46513" xr:uid="{00000000-0005-0000-0000-0000DA2D0000}"/>
    <cellStyle name="Percent 10 7 2 5" xfId="46514" xr:uid="{00000000-0005-0000-0000-0000DB2D0000}"/>
    <cellStyle name="Percent 10 7 2 6" xfId="46510" xr:uid="{00000000-0005-0000-0000-0000DC2D0000}"/>
    <cellStyle name="Percent 10 7 3" xfId="3780" xr:uid="{00000000-0005-0000-0000-0000DD2D0000}"/>
    <cellStyle name="Percent 10 7 3 2" xfId="46516" xr:uid="{00000000-0005-0000-0000-0000DE2D0000}"/>
    <cellStyle name="Percent 10 7 3 3" xfId="46517" xr:uid="{00000000-0005-0000-0000-0000DF2D0000}"/>
    <cellStyle name="Percent 10 7 3 4" xfId="46518" xr:uid="{00000000-0005-0000-0000-0000E02D0000}"/>
    <cellStyle name="Percent 10 7 3 5" xfId="46519" xr:uid="{00000000-0005-0000-0000-0000E12D0000}"/>
    <cellStyle name="Percent 10 7 3 6" xfId="46515" xr:uid="{00000000-0005-0000-0000-0000E22D0000}"/>
    <cellStyle name="Percent 10 7 4" xfId="3781" xr:uid="{00000000-0005-0000-0000-0000E32D0000}"/>
    <cellStyle name="Percent 10 7 4 2" xfId="46521" xr:uid="{00000000-0005-0000-0000-0000E42D0000}"/>
    <cellStyle name="Percent 10 7 4 3" xfId="46522" xr:uid="{00000000-0005-0000-0000-0000E52D0000}"/>
    <cellStyle name="Percent 10 7 4 4" xfId="46523" xr:uid="{00000000-0005-0000-0000-0000E62D0000}"/>
    <cellStyle name="Percent 10 7 4 5" xfId="46524" xr:uid="{00000000-0005-0000-0000-0000E72D0000}"/>
    <cellStyle name="Percent 10 7 4 6" xfId="46520" xr:uid="{00000000-0005-0000-0000-0000E82D0000}"/>
    <cellStyle name="Percent 10 7 5" xfId="3782" xr:uid="{00000000-0005-0000-0000-0000E92D0000}"/>
    <cellStyle name="Percent 10 7 5 2" xfId="46526" xr:uid="{00000000-0005-0000-0000-0000EA2D0000}"/>
    <cellStyle name="Percent 10 7 5 3" xfId="46527" xr:uid="{00000000-0005-0000-0000-0000EB2D0000}"/>
    <cellStyle name="Percent 10 7 5 4" xfId="46528" xr:uid="{00000000-0005-0000-0000-0000EC2D0000}"/>
    <cellStyle name="Percent 10 7 5 5" xfId="46529" xr:uid="{00000000-0005-0000-0000-0000ED2D0000}"/>
    <cellStyle name="Percent 10 7 5 6" xfId="46525" xr:uid="{00000000-0005-0000-0000-0000EE2D0000}"/>
    <cellStyle name="Percent 10 7 6" xfId="46530" xr:uid="{00000000-0005-0000-0000-0000EF2D0000}"/>
    <cellStyle name="Percent 10 7 7" xfId="46531" xr:uid="{00000000-0005-0000-0000-0000F02D0000}"/>
    <cellStyle name="Percent 10 7 8" xfId="46532" xr:uid="{00000000-0005-0000-0000-0000F12D0000}"/>
    <cellStyle name="Percent 10 7 9" xfId="46533" xr:uid="{00000000-0005-0000-0000-0000F22D0000}"/>
    <cellStyle name="Percent 10 8" xfId="3783" xr:uid="{00000000-0005-0000-0000-0000F32D0000}"/>
    <cellStyle name="Percent 10 8 2" xfId="3784" xr:uid="{00000000-0005-0000-0000-0000F42D0000}"/>
    <cellStyle name="Percent 10 8 2 2" xfId="46536" xr:uid="{00000000-0005-0000-0000-0000F52D0000}"/>
    <cellStyle name="Percent 10 8 2 3" xfId="46537" xr:uid="{00000000-0005-0000-0000-0000F62D0000}"/>
    <cellStyle name="Percent 10 8 2 4" xfId="46538" xr:uid="{00000000-0005-0000-0000-0000F72D0000}"/>
    <cellStyle name="Percent 10 8 2 5" xfId="46539" xr:uid="{00000000-0005-0000-0000-0000F82D0000}"/>
    <cellStyle name="Percent 10 8 2 6" xfId="46535" xr:uid="{00000000-0005-0000-0000-0000F92D0000}"/>
    <cellStyle name="Percent 10 8 3" xfId="3785" xr:uid="{00000000-0005-0000-0000-0000FA2D0000}"/>
    <cellStyle name="Percent 10 8 3 2" xfId="46541" xr:uid="{00000000-0005-0000-0000-0000FB2D0000}"/>
    <cellStyle name="Percent 10 8 3 3" xfId="46542" xr:uid="{00000000-0005-0000-0000-0000FC2D0000}"/>
    <cellStyle name="Percent 10 8 3 4" xfId="46543" xr:uid="{00000000-0005-0000-0000-0000FD2D0000}"/>
    <cellStyle name="Percent 10 8 3 5" xfId="46544" xr:uid="{00000000-0005-0000-0000-0000FE2D0000}"/>
    <cellStyle name="Percent 10 8 3 6" xfId="46540" xr:uid="{00000000-0005-0000-0000-0000FF2D0000}"/>
    <cellStyle name="Percent 10 8 4" xfId="46545" xr:uid="{00000000-0005-0000-0000-0000002E0000}"/>
    <cellStyle name="Percent 10 8 5" xfId="46546" xr:uid="{00000000-0005-0000-0000-0000012E0000}"/>
    <cellStyle name="Percent 10 8 6" xfId="46547" xr:uid="{00000000-0005-0000-0000-0000022E0000}"/>
    <cellStyle name="Percent 10 8 7" xfId="46548" xr:uid="{00000000-0005-0000-0000-0000032E0000}"/>
    <cellStyle name="Percent 10 8 8" xfId="55686" xr:uid="{00000000-0005-0000-0000-0000042E0000}"/>
    <cellStyle name="Percent 10 8 9" xfId="46534" xr:uid="{00000000-0005-0000-0000-0000052E0000}"/>
    <cellStyle name="Percent 10 9" xfId="3786" xr:uid="{00000000-0005-0000-0000-0000062E0000}"/>
    <cellStyle name="Percent 10 9 2" xfId="46550" xr:uid="{00000000-0005-0000-0000-0000072E0000}"/>
    <cellStyle name="Percent 10 9 3" xfId="46551" xr:uid="{00000000-0005-0000-0000-0000082E0000}"/>
    <cellStyle name="Percent 10 9 4" xfId="46552" xr:uid="{00000000-0005-0000-0000-0000092E0000}"/>
    <cellStyle name="Percent 10 9 5" xfId="46553" xr:uid="{00000000-0005-0000-0000-00000A2E0000}"/>
    <cellStyle name="Percent 10 9 6" xfId="46549" xr:uid="{00000000-0005-0000-0000-00000B2E0000}"/>
    <cellStyle name="Percent 11" xfId="3787" xr:uid="{00000000-0005-0000-0000-00000C2E0000}"/>
    <cellStyle name="Percent 11 10" xfId="3788" xr:uid="{00000000-0005-0000-0000-00000D2E0000}"/>
    <cellStyle name="Percent 11 10 2" xfId="46556" xr:uid="{00000000-0005-0000-0000-00000E2E0000}"/>
    <cellStyle name="Percent 11 10 3" xfId="46557" xr:uid="{00000000-0005-0000-0000-00000F2E0000}"/>
    <cellStyle name="Percent 11 10 4" xfId="46558" xr:uid="{00000000-0005-0000-0000-0000102E0000}"/>
    <cellStyle name="Percent 11 10 5" xfId="46559" xr:uid="{00000000-0005-0000-0000-0000112E0000}"/>
    <cellStyle name="Percent 11 10 6" xfId="46555" xr:uid="{00000000-0005-0000-0000-0000122E0000}"/>
    <cellStyle name="Percent 11 11" xfId="46560" xr:uid="{00000000-0005-0000-0000-0000132E0000}"/>
    <cellStyle name="Percent 11 12" xfId="46561" xr:uid="{00000000-0005-0000-0000-0000142E0000}"/>
    <cellStyle name="Percent 11 13" xfId="46562" xr:uid="{00000000-0005-0000-0000-0000152E0000}"/>
    <cellStyle name="Percent 11 14" xfId="46563" xr:uid="{00000000-0005-0000-0000-0000162E0000}"/>
    <cellStyle name="Percent 11 15" xfId="55687" xr:uid="{00000000-0005-0000-0000-0000172E0000}"/>
    <cellStyle name="Percent 11 16" xfId="46554" xr:uid="{00000000-0005-0000-0000-0000182E0000}"/>
    <cellStyle name="Percent 11 2" xfId="3789" xr:uid="{00000000-0005-0000-0000-0000192E0000}"/>
    <cellStyle name="Percent 11 2 2" xfId="3790" xr:uid="{00000000-0005-0000-0000-00001A2E0000}"/>
    <cellStyle name="Percent 11 2 2 2" xfId="46566" xr:uid="{00000000-0005-0000-0000-00001B2E0000}"/>
    <cellStyle name="Percent 11 2 2 3" xfId="46567" xr:uid="{00000000-0005-0000-0000-00001C2E0000}"/>
    <cellStyle name="Percent 11 2 2 4" xfId="46568" xr:uid="{00000000-0005-0000-0000-00001D2E0000}"/>
    <cellStyle name="Percent 11 2 2 5" xfId="46569" xr:uid="{00000000-0005-0000-0000-00001E2E0000}"/>
    <cellStyle name="Percent 11 2 2 6" xfId="46565" xr:uid="{00000000-0005-0000-0000-00001F2E0000}"/>
    <cellStyle name="Percent 11 2 3" xfId="3791" xr:uid="{00000000-0005-0000-0000-0000202E0000}"/>
    <cellStyle name="Percent 11 2 3 2" xfId="46571" xr:uid="{00000000-0005-0000-0000-0000212E0000}"/>
    <cellStyle name="Percent 11 2 3 3" xfId="46572" xr:uid="{00000000-0005-0000-0000-0000222E0000}"/>
    <cellStyle name="Percent 11 2 3 4" xfId="46573" xr:uid="{00000000-0005-0000-0000-0000232E0000}"/>
    <cellStyle name="Percent 11 2 3 5" xfId="46574" xr:uid="{00000000-0005-0000-0000-0000242E0000}"/>
    <cellStyle name="Percent 11 2 3 6" xfId="46570" xr:uid="{00000000-0005-0000-0000-0000252E0000}"/>
    <cellStyle name="Percent 11 2 4" xfId="46575" xr:uid="{00000000-0005-0000-0000-0000262E0000}"/>
    <cellStyle name="Percent 11 2 5" xfId="46576" xr:uid="{00000000-0005-0000-0000-0000272E0000}"/>
    <cellStyle name="Percent 11 2 6" xfId="46577" xr:uid="{00000000-0005-0000-0000-0000282E0000}"/>
    <cellStyle name="Percent 11 2 7" xfId="46578" xr:uid="{00000000-0005-0000-0000-0000292E0000}"/>
    <cellStyle name="Percent 11 2 8" xfId="55688" xr:uid="{00000000-0005-0000-0000-00002A2E0000}"/>
    <cellStyle name="Percent 11 2 9" xfId="46564" xr:uid="{00000000-0005-0000-0000-00002B2E0000}"/>
    <cellStyle name="Percent 11 3" xfId="3792" xr:uid="{00000000-0005-0000-0000-00002C2E0000}"/>
    <cellStyle name="Percent 11 3 2" xfId="3793" xr:uid="{00000000-0005-0000-0000-00002D2E0000}"/>
    <cellStyle name="Percent 11 3 2 2" xfId="46581" xr:uid="{00000000-0005-0000-0000-00002E2E0000}"/>
    <cellStyle name="Percent 11 3 2 3" xfId="46582" xr:uid="{00000000-0005-0000-0000-00002F2E0000}"/>
    <cellStyle name="Percent 11 3 2 4" xfId="46583" xr:uid="{00000000-0005-0000-0000-0000302E0000}"/>
    <cellStyle name="Percent 11 3 2 5" xfId="46584" xr:uid="{00000000-0005-0000-0000-0000312E0000}"/>
    <cellStyle name="Percent 11 3 2 6" xfId="46580" xr:uid="{00000000-0005-0000-0000-0000322E0000}"/>
    <cellStyle name="Percent 11 3 3" xfId="3794" xr:uid="{00000000-0005-0000-0000-0000332E0000}"/>
    <cellStyle name="Percent 11 3 3 2" xfId="46586" xr:uid="{00000000-0005-0000-0000-0000342E0000}"/>
    <cellStyle name="Percent 11 3 3 3" xfId="46587" xr:uid="{00000000-0005-0000-0000-0000352E0000}"/>
    <cellStyle name="Percent 11 3 3 4" xfId="46588" xr:uid="{00000000-0005-0000-0000-0000362E0000}"/>
    <cellStyle name="Percent 11 3 3 5" xfId="46589" xr:uid="{00000000-0005-0000-0000-0000372E0000}"/>
    <cellStyle name="Percent 11 3 3 6" xfId="46585" xr:uid="{00000000-0005-0000-0000-0000382E0000}"/>
    <cellStyle name="Percent 11 3 4" xfId="46590" xr:uid="{00000000-0005-0000-0000-0000392E0000}"/>
    <cellStyle name="Percent 11 3 5" xfId="46591" xr:uid="{00000000-0005-0000-0000-00003A2E0000}"/>
    <cellStyle name="Percent 11 3 6" xfId="46592" xr:uid="{00000000-0005-0000-0000-00003B2E0000}"/>
    <cellStyle name="Percent 11 3 7" xfId="46593" xr:uid="{00000000-0005-0000-0000-00003C2E0000}"/>
    <cellStyle name="Percent 11 3 8" xfId="55689" xr:uid="{00000000-0005-0000-0000-00003D2E0000}"/>
    <cellStyle name="Percent 11 3 9" xfId="46579" xr:uid="{00000000-0005-0000-0000-00003E2E0000}"/>
    <cellStyle name="Percent 11 4" xfId="3795" xr:uid="{00000000-0005-0000-0000-00003F2E0000}"/>
    <cellStyle name="Percent 11 4 2" xfId="3796" xr:uid="{00000000-0005-0000-0000-0000402E0000}"/>
    <cellStyle name="Percent 11 4 2 2" xfId="46596" xr:uid="{00000000-0005-0000-0000-0000412E0000}"/>
    <cellStyle name="Percent 11 4 2 3" xfId="46597" xr:uid="{00000000-0005-0000-0000-0000422E0000}"/>
    <cellStyle name="Percent 11 4 2 4" xfId="46598" xr:uid="{00000000-0005-0000-0000-0000432E0000}"/>
    <cellStyle name="Percent 11 4 2 5" xfId="46599" xr:uid="{00000000-0005-0000-0000-0000442E0000}"/>
    <cellStyle name="Percent 11 4 2 6" xfId="46595" xr:uid="{00000000-0005-0000-0000-0000452E0000}"/>
    <cellStyle name="Percent 11 4 3" xfId="3797" xr:uid="{00000000-0005-0000-0000-0000462E0000}"/>
    <cellStyle name="Percent 11 4 3 2" xfId="46601" xr:uid="{00000000-0005-0000-0000-0000472E0000}"/>
    <cellStyle name="Percent 11 4 3 3" xfId="46602" xr:uid="{00000000-0005-0000-0000-0000482E0000}"/>
    <cellStyle name="Percent 11 4 3 4" xfId="46603" xr:uid="{00000000-0005-0000-0000-0000492E0000}"/>
    <cellStyle name="Percent 11 4 3 5" xfId="46604" xr:uid="{00000000-0005-0000-0000-00004A2E0000}"/>
    <cellStyle name="Percent 11 4 3 6" xfId="46600" xr:uid="{00000000-0005-0000-0000-00004B2E0000}"/>
    <cellStyle name="Percent 11 4 4" xfId="46605" xr:uid="{00000000-0005-0000-0000-00004C2E0000}"/>
    <cellStyle name="Percent 11 4 5" xfId="46606" xr:uid="{00000000-0005-0000-0000-00004D2E0000}"/>
    <cellStyle name="Percent 11 4 6" xfId="46607" xr:uid="{00000000-0005-0000-0000-00004E2E0000}"/>
    <cellStyle name="Percent 11 4 7" xfId="46608" xr:uid="{00000000-0005-0000-0000-00004F2E0000}"/>
    <cellStyle name="Percent 11 4 8" xfId="55690" xr:uid="{00000000-0005-0000-0000-0000502E0000}"/>
    <cellStyle name="Percent 11 4 9" xfId="46594" xr:uid="{00000000-0005-0000-0000-0000512E0000}"/>
    <cellStyle name="Percent 11 5" xfId="3798" xr:uid="{00000000-0005-0000-0000-0000522E0000}"/>
    <cellStyle name="Percent 11 5 2" xfId="3799" xr:uid="{00000000-0005-0000-0000-0000532E0000}"/>
    <cellStyle name="Percent 11 5 2 2" xfId="46611" xr:uid="{00000000-0005-0000-0000-0000542E0000}"/>
    <cellStyle name="Percent 11 5 2 3" xfId="46612" xr:uid="{00000000-0005-0000-0000-0000552E0000}"/>
    <cellStyle name="Percent 11 5 2 4" xfId="46613" xr:uid="{00000000-0005-0000-0000-0000562E0000}"/>
    <cellStyle name="Percent 11 5 2 5" xfId="46614" xr:uid="{00000000-0005-0000-0000-0000572E0000}"/>
    <cellStyle name="Percent 11 5 2 6" xfId="46610" xr:uid="{00000000-0005-0000-0000-0000582E0000}"/>
    <cellStyle name="Percent 11 5 3" xfId="3800" xr:uid="{00000000-0005-0000-0000-0000592E0000}"/>
    <cellStyle name="Percent 11 5 3 2" xfId="46616" xr:uid="{00000000-0005-0000-0000-00005A2E0000}"/>
    <cellStyle name="Percent 11 5 3 3" xfId="46617" xr:uid="{00000000-0005-0000-0000-00005B2E0000}"/>
    <cellStyle name="Percent 11 5 3 4" xfId="46618" xr:uid="{00000000-0005-0000-0000-00005C2E0000}"/>
    <cellStyle name="Percent 11 5 3 5" xfId="46619" xr:uid="{00000000-0005-0000-0000-00005D2E0000}"/>
    <cellStyle name="Percent 11 5 3 6" xfId="46615" xr:uid="{00000000-0005-0000-0000-00005E2E0000}"/>
    <cellStyle name="Percent 11 5 4" xfId="46620" xr:uid="{00000000-0005-0000-0000-00005F2E0000}"/>
    <cellStyle name="Percent 11 5 5" xfId="46621" xr:uid="{00000000-0005-0000-0000-0000602E0000}"/>
    <cellStyle name="Percent 11 5 6" xfId="46622" xr:uid="{00000000-0005-0000-0000-0000612E0000}"/>
    <cellStyle name="Percent 11 5 7" xfId="46623" xr:uid="{00000000-0005-0000-0000-0000622E0000}"/>
    <cellStyle name="Percent 11 5 8" xfId="55691" xr:uid="{00000000-0005-0000-0000-0000632E0000}"/>
    <cellStyle name="Percent 11 5 9" xfId="46609" xr:uid="{00000000-0005-0000-0000-0000642E0000}"/>
    <cellStyle name="Percent 11 6" xfId="3801" xr:uid="{00000000-0005-0000-0000-0000652E0000}"/>
    <cellStyle name="Percent 11 6 2" xfId="3802" xr:uid="{00000000-0005-0000-0000-0000662E0000}"/>
    <cellStyle name="Percent 11 6 2 2" xfId="46626" xr:uid="{00000000-0005-0000-0000-0000672E0000}"/>
    <cellStyle name="Percent 11 6 2 3" xfId="46627" xr:uid="{00000000-0005-0000-0000-0000682E0000}"/>
    <cellStyle name="Percent 11 6 2 4" xfId="46628" xr:uid="{00000000-0005-0000-0000-0000692E0000}"/>
    <cellStyle name="Percent 11 6 2 5" xfId="46629" xr:uid="{00000000-0005-0000-0000-00006A2E0000}"/>
    <cellStyle name="Percent 11 6 2 6" xfId="46625" xr:uid="{00000000-0005-0000-0000-00006B2E0000}"/>
    <cellStyle name="Percent 11 6 3" xfId="3803" xr:uid="{00000000-0005-0000-0000-00006C2E0000}"/>
    <cellStyle name="Percent 11 6 3 2" xfId="46631" xr:uid="{00000000-0005-0000-0000-00006D2E0000}"/>
    <cellStyle name="Percent 11 6 3 3" xfId="46632" xr:uid="{00000000-0005-0000-0000-00006E2E0000}"/>
    <cellStyle name="Percent 11 6 3 4" xfId="46633" xr:uid="{00000000-0005-0000-0000-00006F2E0000}"/>
    <cellStyle name="Percent 11 6 3 5" xfId="46634" xr:uid="{00000000-0005-0000-0000-0000702E0000}"/>
    <cellStyle name="Percent 11 6 3 6" xfId="46630" xr:uid="{00000000-0005-0000-0000-0000712E0000}"/>
    <cellStyle name="Percent 11 6 4" xfId="46635" xr:uid="{00000000-0005-0000-0000-0000722E0000}"/>
    <cellStyle name="Percent 11 6 5" xfId="46636" xr:uid="{00000000-0005-0000-0000-0000732E0000}"/>
    <cellStyle name="Percent 11 6 6" xfId="46637" xr:uid="{00000000-0005-0000-0000-0000742E0000}"/>
    <cellStyle name="Percent 11 6 7" xfId="46638" xr:uid="{00000000-0005-0000-0000-0000752E0000}"/>
    <cellStyle name="Percent 11 6 8" xfId="55692" xr:uid="{00000000-0005-0000-0000-0000762E0000}"/>
    <cellStyle name="Percent 11 6 9" xfId="46624" xr:uid="{00000000-0005-0000-0000-0000772E0000}"/>
    <cellStyle name="Percent 11 7" xfId="3804" xr:uid="{00000000-0005-0000-0000-0000782E0000}"/>
    <cellStyle name="Percent 11 7 10" xfId="55693" xr:uid="{00000000-0005-0000-0000-0000792E0000}"/>
    <cellStyle name="Percent 11 7 11" xfId="46639" xr:uid="{00000000-0005-0000-0000-00007A2E0000}"/>
    <cellStyle name="Percent 11 7 2" xfId="3805" xr:uid="{00000000-0005-0000-0000-00007B2E0000}"/>
    <cellStyle name="Percent 11 7 2 2" xfId="46641" xr:uid="{00000000-0005-0000-0000-00007C2E0000}"/>
    <cellStyle name="Percent 11 7 2 3" xfId="46642" xr:uid="{00000000-0005-0000-0000-00007D2E0000}"/>
    <cellStyle name="Percent 11 7 2 4" xfId="46643" xr:uid="{00000000-0005-0000-0000-00007E2E0000}"/>
    <cellStyle name="Percent 11 7 2 5" xfId="46644" xr:uid="{00000000-0005-0000-0000-00007F2E0000}"/>
    <cellStyle name="Percent 11 7 2 6" xfId="46640" xr:uid="{00000000-0005-0000-0000-0000802E0000}"/>
    <cellStyle name="Percent 11 7 3" xfId="3806" xr:uid="{00000000-0005-0000-0000-0000812E0000}"/>
    <cellStyle name="Percent 11 7 3 2" xfId="46646" xr:uid="{00000000-0005-0000-0000-0000822E0000}"/>
    <cellStyle name="Percent 11 7 3 3" xfId="46647" xr:uid="{00000000-0005-0000-0000-0000832E0000}"/>
    <cellStyle name="Percent 11 7 3 4" xfId="46648" xr:uid="{00000000-0005-0000-0000-0000842E0000}"/>
    <cellStyle name="Percent 11 7 3 5" xfId="46649" xr:uid="{00000000-0005-0000-0000-0000852E0000}"/>
    <cellStyle name="Percent 11 7 3 6" xfId="46645" xr:uid="{00000000-0005-0000-0000-0000862E0000}"/>
    <cellStyle name="Percent 11 7 4" xfId="3807" xr:uid="{00000000-0005-0000-0000-0000872E0000}"/>
    <cellStyle name="Percent 11 7 4 2" xfId="46651" xr:uid="{00000000-0005-0000-0000-0000882E0000}"/>
    <cellStyle name="Percent 11 7 4 3" xfId="46652" xr:uid="{00000000-0005-0000-0000-0000892E0000}"/>
    <cellStyle name="Percent 11 7 4 4" xfId="46653" xr:uid="{00000000-0005-0000-0000-00008A2E0000}"/>
    <cellStyle name="Percent 11 7 4 5" xfId="46654" xr:uid="{00000000-0005-0000-0000-00008B2E0000}"/>
    <cellStyle name="Percent 11 7 4 6" xfId="46650" xr:uid="{00000000-0005-0000-0000-00008C2E0000}"/>
    <cellStyle name="Percent 11 7 5" xfId="3808" xr:uid="{00000000-0005-0000-0000-00008D2E0000}"/>
    <cellStyle name="Percent 11 7 5 2" xfId="46656" xr:uid="{00000000-0005-0000-0000-00008E2E0000}"/>
    <cellStyle name="Percent 11 7 5 3" xfId="46657" xr:uid="{00000000-0005-0000-0000-00008F2E0000}"/>
    <cellStyle name="Percent 11 7 5 4" xfId="46658" xr:uid="{00000000-0005-0000-0000-0000902E0000}"/>
    <cellStyle name="Percent 11 7 5 5" xfId="46659" xr:uid="{00000000-0005-0000-0000-0000912E0000}"/>
    <cellStyle name="Percent 11 7 5 6" xfId="46655" xr:uid="{00000000-0005-0000-0000-0000922E0000}"/>
    <cellStyle name="Percent 11 7 6" xfId="46660" xr:uid="{00000000-0005-0000-0000-0000932E0000}"/>
    <cellStyle name="Percent 11 7 7" xfId="46661" xr:uid="{00000000-0005-0000-0000-0000942E0000}"/>
    <cellStyle name="Percent 11 7 8" xfId="46662" xr:uid="{00000000-0005-0000-0000-0000952E0000}"/>
    <cellStyle name="Percent 11 7 9" xfId="46663" xr:uid="{00000000-0005-0000-0000-0000962E0000}"/>
    <cellStyle name="Percent 11 8" xfId="3809" xr:uid="{00000000-0005-0000-0000-0000972E0000}"/>
    <cellStyle name="Percent 11 8 2" xfId="3810" xr:uid="{00000000-0005-0000-0000-0000982E0000}"/>
    <cellStyle name="Percent 11 8 2 2" xfId="46666" xr:uid="{00000000-0005-0000-0000-0000992E0000}"/>
    <cellStyle name="Percent 11 8 2 3" xfId="46667" xr:uid="{00000000-0005-0000-0000-00009A2E0000}"/>
    <cellStyle name="Percent 11 8 2 4" xfId="46668" xr:uid="{00000000-0005-0000-0000-00009B2E0000}"/>
    <cellStyle name="Percent 11 8 2 5" xfId="46669" xr:uid="{00000000-0005-0000-0000-00009C2E0000}"/>
    <cellStyle name="Percent 11 8 2 6" xfId="46665" xr:uid="{00000000-0005-0000-0000-00009D2E0000}"/>
    <cellStyle name="Percent 11 8 3" xfId="3811" xr:uid="{00000000-0005-0000-0000-00009E2E0000}"/>
    <cellStyle name="Percent 11 8 3 2" xfId="46671" xr:uid="{00000000-0005-0000-0000-00009F2E0000}"/>
    <cellStyle name="Percent 11 8 3 3" xfId="46672" xr:uid="{00000000-0005-0000-0000-0000A02E0000}"/>
    <cellStyle name="Percent 11 8 3 4" xfId="46673" xr:uid="{00000000-0005-0000-0000-0000A12E0000}"/>
    <cellStyle name="Percent 11 8 3 5" xfId="46674" xr:uid="{00000000-0005-0000-0000-0000A22E0000}"/>
    <cellStyle name="Percent 11 8 3 6" xfId="46670" xr:uid="{00000000-0005-0000-0000-0000A32E0000}"/>
    <cellStyle name="Percent 11 8 4" xfId="46675" xr:uid="{00000000-0005-0000-0000-0000A42E0000}"/>
    <cellStyle name="Percent 11 8 5" xfId="46676" xr:uid="{00000000-0005-0000-0000-0000A52E0000}"/>
    <cellStyle name="Percent 11 8 6" xfId="46677" xr:uid="{00000000-0005-0000-0000-0000A62E0000}"/>
    <cellStyle name="Percent 11 8 7" xfId="46678" xr:uid="{00000000-0005-0000-0000-0000A72E0000}"/>
    <cellStyle name="Percent 11 8 8" xfId="55694" xr:uid="{00000000-0005-0000-0000-0000A82E0000}"/>
    <cellStyle name="Percent 11 8 9" xfId="46664" xr:uid="{00000000-0005-0000-0000-0000A92E0000}"/>
    <cellStyle name="Percent 11 9" xfId="3812" xr:uid="{00000000-0005-0000-0000-0000AA2E0000}"/>
    <cellStyle name="Percent 11 9 2" xfId="46680" xr:uid="{00000000-0005-0000-0000-0000AB2E0000}"/>
    <cellStyle name="Percent 11 9 3" xfId="46681" xr:uid="{00000000-0005-0000-0000-0000AC2E0000}"/>
    <cellStyle name="Percent 11 9 4" xfId="46682" xr:uid="{00000000-0005-0000-0000-0000AD2E0000}"/>
    <cellStyle name="Percent 11 9 5" xfId="46683" xr:uid="{00000000-0005-0000-0000-0000AE2E0000}"/>
    <cellStyle name="Percent 11 9 6" xfId="46679" xr:uid="{00000000-0005-0000-0000-0000AF2E0000}"/>
    <cellStyle name="Percent 12" xfId="3813" xr:uid="{00000000-0005-0000-0000-0000B02E0000}"/>
    <cellStyle name="Percent 12 10" xfId="3814" xr:uid="{00000000-0005-0000-0000-0000B12E0000}"/>
    <cellStyle name="Percent 12 10 2" xfId="46686" xr:uid="{00000000-0005-0000-0000-0000B22E0000}"/>
    <cellStyle name="Percent 12 10 3" xfId="46687" xr:uid="{00000000-0005-0000-0000-0000B32E0000}"/>
    <cellStyle name="Percent 12 10 4" xfId="46688" xr:uid="{00000000-0005-0000-0000-0000B42E0000}"/>
    <cellStyle name="Percent 12 10 5" xfId="46689" xr:uid="{00000000-0005-0000-0000-0000B52E0000}"/>
    <cellStyle name="Percent 12 10 6" xfId="46685" xr:uid="{00000000-0005-0000-0000-0000B62E0000}"/>
    <cellStyle name="Percent 12 11" xfId="46690" xr:uid="{00000000-0005-0000-0000-0000B72E0000}"/>
    <cellStyle name="Percent 12 12" xfId="46691" xr:uid="{00000000-0005-0000-0000-0000B82E0000}"/>
    <cellStyle name="Percent 12 13" xfId="46692" xr:uid="{00000000-0005-0000-0000-0000B92E0000}"/>
    <cellStyle name="Percent 12 14" xfId="46693" xr:uid="{00000000-0005-0000-0000-0000BA2E0000}"/>
    <cellStyle name="Percent 12 15" xfId="55695" xr:uid="{00000000-0005-0000-0000-0000BB2E0000}"/>
    <cellStyle name="Percent 12 16" xfId="46684" xr:uid="{00000000-0005-0000-0000-0000BC2E0000}"/>
    <cellStyle name="Percent 12 2" xfId="3815" xr:uid="{00000000-0005-0000-0000-0000BD2E0000}"/>
    <cellStyle name="Percent 12 2 2" xfId="3816" xr:uid="{00000000-0005-0000-0000-0000BE2E0000}"/>
    <cellStyle name="Percent 12 2 2 2" xfId="46696" xr:uid="{00000000-0005-0000-0000-0000BF2E0000}"/>
    <cellStyle name="Percent 12 2 2 3" xfId="46697" xr:uid="{00000000-0005-0000-0000-0000C02E0000}"/>
    <cellStyle name="Percent 12 2 2 4" xfId="46698" xr:uid="{00000000-0005-0000-0000-0000C12E0000}"/>
    <cellStyle name="Percent 12 2 2 5" xfId="46699" xr:uid="{00000000-0005-0000-0000-0000C22E0000}"/>
    <cellStyle name="Percent 12 2 2 6" xfId="46695" xr:uid="{00000000-0005-0000-0000-0000C32E0000}"/>
    <cellStyle name="Percent 12 2 3" xfId="3817" xr:uid="{00000000-0005-0000-0000-0000C42E0000}"/>
    <cellStyle name="Percent 12 2 3 2" xfId="46701" xr:uid="{00000000-0005-0000-0000-0000C52E0000}"/>
    <cellStyle name="Percent 12 2 3 3" xfId="46702" xr:uid="{00000000-0005-0000-0000-0000C62E0000}"/>
    <cellStyle name="Percent 12 2 3 4" xfId="46703" xr:uid="{00000000-0005-0000-0000-0000C72E0000}"/>
    <cellStyle name="Percent 12 2 3 5" xfId="46704" xr:uid="{00000000-0005-0000-0000-0000C82E0000}"/>
    <cellStyle name="Percent 12 2 3 6" xfId="46700" xr:uid="{00000000-0005-0000-0000-0000C92E0000}"/>
    <cellStyle name="Percent 12 2 4" xfId="46705" xr:uid="{00000000-0005-0000-0000-0000CA2E0000}"/>
    <cellStyle name="Percent 12 2 5" xfId="46706" xr:uid="{00000000-0005-0000-0000-0000CB2E0000}"/>
    <cellStyle name="Percent 12 2 6" xfId="46707" xr:uid="{00000000-0005-0000-0000-0000CC2E0000}"/>
    <cellStyle name="Percent 12 2 7" xfId="46708" xr:uid="{00000000-0005-0000-0000-0000CD2E0000}"/>
    <cellStyle name="Percent 12 2 8" xfId="55696" xr:uid="{00000000-0005-0000-0000-0000CE2E0000}"/>
    <cellStyle name="Percent 12 2 9" xfId="46694" xr:uid="{00000000-0005-0000-0000-0000CF2E0000}"/>
    <cellStyle name="Percent 12 3" xfId="3818" xr:uid="{00000000-0005-0000-0000-0000D02E0000}"/>
    <cellStyle name="Percent 12 3 2" xfId="3819" xr:uid="{00000000-0005-0000-0000-0000D12E0000}"/>
    <cellStyle name="Percent 12 3 2 2" xfId="46711" xr:uid="{00000000-0005-0000-0000-0000D22E0000}"/>
    <cellStyle name="Percent 12 3 2 3" xfId="46712" xr:uid="{00000000-0005-0000-0000-0000D32E0000}"/>
    <cellStyle name="Percent 12 3 2 4" xfId="46713" xr:uid="{00000000-0005-0000-0000-0000D42E0000}"/>
    <cellStyle name="Percent 12 3 2 5" xfId="46714" xr:uid="{00000000-0005-0000-0000-0000D52E0000}"/>
    <cellStyle name="Percent 12 3 2 6" xfId="46710" xr:uid="{00000000-0005-0000-0000-0000D62E0000}"/>
    <cellStyle name="Percent 12 3 3" xfId="3820" xr:uid="{00000000-0005-0000-0000-0000D72E0000}"/>
    <cellStyle name="Percent 12 3 3 2" xfId="46716" xr:uid="{00000000-0005-0000-0000-0000D82E0000}"/>
    <cellStyle name="Percent 12 3 3 3" xfId="46717" xr:uid="{00000000-0005-0000-0000-0000D92E0000}"/>
    <cellStyle name="Percent 12 3 3 4" xfId="46718" xr:uid="{00000000-0005-0000-0000-0000DA2E0000}"/>
    <cellStyle name="Percent 12 3 3 5" xfId="46719" xr:uid="{00000000-0005-0000-0000-0000DB2E0000}"/>
    <cellStyle name="Percent 12 3 3 6" xfId="46715" xr:uid="{00000000-0005-0000-0000-0000DC2E0000}"/>
    <cellStyle name="Percent 12 3 4" xfId="46720" xr:uid="{00000000-0005-0000-0000-0000DD2E0000}"/>
    <cellStyle name="Percent 12 3 5" xfId="46721" xr:uid="{00000000-0005-0000-0000-0000DE2E0000}"/>
    <cellStyle name="Percent 12 3 6" xfId="46722" xr:uid="{00000000-0005-0000-0000-0000DF2E0000}"/>
    <cellStyle name="Percent 12 3 7" xfId="46723" xr:uid="{00000000-0005-0000-0000-0000E02E0000}"/>
    <cellStyle name="Percent 12 3 8" xfId="55697" xr:uid="{00000000-0005-0000-0000-0000E12E0000}"/>
    <cellStyle name="Percent 12 3 9" xfId="46709" xr:uid="{00000000-0005-0000-0000-0000E22E0000}"/>
    <cellStyle name="Percent 12 4" xfId="3821" xr:uid="{00000000-0005-0000-0000-0000E32E0000}"/>
    <cellStyle name="Percent 12 4 2" xfId="3822" xr:uid="{00000000-0005-0000-0000-0000E42E0000}"/>
    <cellStyle name="Percent 12 4 2 2" xfId="46726" xr:uid="{00000000-0005-0000-0000-0000E52E0000}"/>
    <cellStyle name="Percent 12 4 2 3" xfId="46727" xr:uid="{00000000-0005-0000-0000-0000E62E0000}"/>
    <cellStyle name="Percent 12 4 2 4" xfId="46728" xr:uid="{00000000-0005-0000-0000-0000E72E0000}"/>
    <cellStyle name="Percent 12 4 2 5" xfId="46729" xr:uid="{00000000-0005-0000-0000-0000E82E0000}"/>
    <cellStyle name="Percent 12 4 2 6" xfId="46725" xr:uid="{00000000-0005-0000-0000-0000E92E0000}"/>
    <cellStyle name="Percent 12 4 3" xfId="3823" xr:uid="{00000000-0005-0000-0000-0000EA2E0000}"/>
    <cellStyle name="Percent 12 4 3 2" xfId="46731" xr:uid="{00000000-0005-0000-0000-0000EB2E0000}"/>
    <cellStyle name="Percent 12 4 3 3" xfId="46732" xr:uid="{00000000-0005-0000-0000-0000EC2E0000}"/>
    <cellStyle name="Percent 12 4 3 4" xfId="46733" xr:uid="{00000000-0005-0000-0000-0000ED2E0000}"/>
    <cellStyle name="Percent 12 4 3 5" xfId="46734" xr:uid="{00000000-0005-0000-0000-0000EE2E0000}"/>
    <cellStyle name="Percent 12 4 3 6" xfId="46730" xr:uid="{00000000-0005-0000-0000-0000EF2E0000}"/>
    <cellStyle name="Percent 12 4 4" xfId="46735" xr:uid="{00000000-0005-0000-0000-0000F02E0000}"/>
    <cellStyle name="Percent 12 4 5" xfId="46736" xr:uid="{00000000-0005-0000-0000-0000F12E0000}"/>
    <cellStyle name="Percent 12 4 6" xfId="46737" xr:uid="{00000000-0005-0000-0000-0000F22E0000}"/>
    <cellStyle name="Percent 12 4 7" xfId="46738" xr:uid="{00000000-0005-0000-0000-0000F32E0000}"/>
    <cellStyle name="Percent 12 4 8" xfId="55698" xr:uid="{00000000-0005-0000-0000-0000F42E0000}"/>
    <cellStyle name="Percent 12 4 9" xfId="46724" xr:uid="{00000000-0005-0000-0000-0000F52E0000}"/>
    <cellStyle name="Percent 12 5" xfId="3824" xr:uid="{00000000-0005-0000-0000-0000F62E0000}"/>
    <cellStyle name="Percent 12 5 2" xfId="3825" xr:uid="{00000000-0005-0000-0000-0000F72E0000}"/>
    <cellStyle name="Percent 12 5 2 2" xfId="46741" xr:uid="{00000000-0005-0000-0000-0000F82E0000}"/>
    <cellStyle name="Percent 12 5 2 3" xfId="46742" xr:uid="{00000000-0005-0000-0000-0000F92E0000}"/>
    <cellStyle name="Percent 12 5 2 4" xfId="46743" xr:uid="{00000000-0005-0000-0000-0000FA2E0000}"/>
    <cellStyle name="Percent 12 5 2 5" xfId="46744" xr:uid="{00000000-0005-0000-0000-0000FB2E0000}"/>
    <cellStyle name="Percent 12 5 2 6" xfId="46740" xr:uid="{00000000-0005-0000-0000-0000FC2E0000}"/>
    <cellStyle name="Percent 12 5 3" xfId="3826" xr:uid="{00000000-0005-0000-0000-0000FD2E0000}"/>
    <cellStyle name="Percent 12 5 3 2" xfId="46746" xr:uid="{00000000-0005-0000-0000-0000FE2E0000}"/>
    <cellStyle name="Percent 12 5 3 3" xfId="46747" xr:uid="{00000000-0005-0000-0000-0000FF2E0000}"/>
    <cellStyle name="Percent 12 5 3 4" xfId="46748" xr:uid="{00000000-0005-0000-0000-0000002F0000}"/>
    <cellStyle name="Percent 12 5 3 5" xfId="46749" xr:uid="{00000000-0005-0000-0000-0000012F0000}"/>
    <cellStyle name="Percent 12 5 3 6" xfId="46745" xr:uid="{00000000-0005-0000-0000-0000022F0000}"/>
    <cellStyle name="Percent 12 5 4" xfId="46750" xr:uid="{00000000-0005-0000-0000-0000032F0000}"/>
    <cellStyle name="Percent 12 5 5" xfId="46751" xr:uid="{00000000-0005-0000-0000-0000042F0000}"/>
    <cellStyle name="Percent 12 5 6" xfId="46752" xr:uid="{00000000-0005-0000-0000-0000052F0000}"/>
    <cellStyle name="Percent 12 5 7" xfId="46753" xr:uid="{00000000-0005-0000-0000-0000062F0000}"/>
    <cellStyle name="Percent 12 5 8" xfId="55699" xr:uid="{00000000-0005-0000-0000-0000072F0000}"/>
    <cellStyle name="Percent 12 5 9" xfId="46739" xr:uid="{00000000-0005-0000-0000-0000082F0000}"/>
    <cellStyle name="Percent 12 6" xfId="3827" xr:uid="{00000000-0005-0000-0000-0000092F0000}"/>
    <cellStyle name="Percent 12 6 2" xfId="3828" xr:uid="{00000000-0005-0000-0000-00000A2F0000}"/>
    <cellStyle name="Percent 12 6 2 2" xfId="46756" xr:uid="{00000000-0005-0000-0000-00000B2F0000}"/>
    <cellStyle name="Percent 12 6 2 3" xfId="46757" xr:uid="{00000000-0005-0000-0000-00000C2F0000}"/>
    <cellStyle name="Percent 12 6 2 4" xfId="46758" xr:uid="{00000000-0005-0000-0000-00000D2F0000}"/>
    <cellStyle name="Percent 12 6 2 5" xfId="46759" xr:uid="{00000000-0005-0000-0000-00000E2F0000}"/>
    <cellStyle name="Percent 12 6 2 6" xfId="46755" xr:uid="{00000000-0005-0000-0000-00000F2F0000}"/>
    <cellStyle name="Percent 12 6 3" xfId="3829" xr:uid="{00000000-0005-0000-0000-0000102F0000}"/>
    <cellStyle name="Percent 12 6 3 2" xfId="46761" xr:uid="{00000000-0005-0000-0000-0000112F0000}"/>
    <cellStyle name="Percent 12 6 3 3" xfId="46762" xr:uid="{00000000-0005-0000-0000-0000122F0000}"/>
    <cellStyle name="Percent 12 6 3 4" xfId="46763" xr:uid="{00000000-0005-0000-0000-0000132F0000}"/>
    <cellStyle name="Percent 12 6 3 5" xfId="46764" xr:uid="{00000000-0005-0000-0000-0000142F0000}"/>
    <cellStyle name="Percent 12 6 3 6" xfId="46760" xr:uid="{00000000-0005-0000-0000-0000152F0000}"/>
    <cellStyle name="Percent 12 6 4" xfId="46765" xr:uid="{00000000-0005-0000-0000-0000162F0000}"/>
    <cellStyle name="Percent 12 6 5" xfId="46766" xr:uid="{00000000-0005-0000-0000-0000172F0000}"/>
    <cellStyle name="Percent 12 6 6" xfId="46767" xr:uid="{00000000-0005-0000-0000-0000182F0000}"/>
    <cellStyle name="Percent 12 6 7" xfId="46768" xr:uid="{00000000-0005-0000-0000-0000192F0000}"/>
    <cellStyle name="Percent 12 6 8" xfId="55700" xr:uid="{00000000-0005-0000-0000-00001A2F0000}"/>
    <cellStyle name="Percent 12 6 9" xfId="46754" xr:uid="{00000000-0005-0000-0000-00001B2F0000}"/>
    <cellStyle name="Percent 12 7" xfId="3830" xr:uid="{00000000-0005-0000-0000-00001C2F0000}"/>
    <cellStyle name="Percent 12 7 10" xfId="55701" xr:uid="{00000000-0005-0000-0000-00001D2F0000}"/>
    <cellStyle name="Percent 12 7 11" xfId="46769" xr:uid="{00000000-0005-0000-0000-00001E2F0000}"/>
    <cellStyle name="Percent 12 7 2" xfId="3831" xr:uid="{00000000-0005-0000-0000-00001F2F0000}"/>
    <cellStyle name="Percent 12 7 2 2" xfId="46771" xr:uid="{00000000-0005-0000-0000-0000202F0000}"/>
    <cellStyle name="Percent 12 7 2 3" xfId="46772" xr:uid="{00000000-0005-0000-0000-0000212F0000}"/>
    <cellStyle name="Percent 12 7 2 4" xfId="46773" xr:uid="{00000000-0005-0000-0000-0000222F0000}"/>
    <cellStyle name="Percent 12 7 2 5" xfId="46774" xr:uid="{00000000-0005-0000-0000-0000232F0000}"/>
    <cellStyle name="Percent 12 7 2 6" xfId="46770" xr:uid="{00000000-0005-0000-0000-0000242F0000}"/>
    <cellStyle name="Percent 12 7 3" xfId="3832" xr:uid="{00000000-0005-0000-0000-0000252F0000}"/>
    <cellStyle name="Percent 12 7 3 2" xfId="46776" xr:uid="{00000000-0005-0000-0000-0000262F0000}"/>
    <cellStyle name="Percent 12 7 3 3" xfId="46777" xr:uid="{00000000-0005-0000-0000-0000272F0000}"/>
    <cellStyle name="Percent 12 7 3 4" xfId="46778" xr:uid="{00000000-0005-0000-0000-0000282F0000}"/>
    <cellStyle name="Percent 12 7 3 5" xfId="46779" xr:uid="{00000000-0005-0000-0000-0000292F0000}"/>
    <cellStyle name="Percent 12 7 3 6" xfId="46775" xr:uid="{00000000-0005-0000-0000-00002A2F0000}"/>
    <cellStyle name="Percent 12 7 4" xfId="3833" xr:uid="{00000000-0005-0000-0000-00002B2F0000}"/>
    <cellStyle name="Percent 12 7 4 2" xfId="46781" xr:uid="{00000000-0005-0000-0000-00002C2F0000}"/>
    <cellStyle name="Percent 12 7 4 3" xfId="46782" xr:uid="{00000000-0005-0000-0000-00002D2F0000}"/>
    <cellStyle name="Percent 12 7 4 4" xfId="46783" xr:uid="{00000000-0005-0000-0000-00002E2F0000}"/>
    <cellStyle name="Percent 12 7 4 5" xfId="46784" xr:uid="{00000000-0005-0000-0000-00002F2F0000}"/>
    <cellStyle name="Percent 12 7 4 6" xfId="46780" xr:uid="{00000000-0005-0000-0000-0000302F0000}"/>
    <cellStyle name="Percent 12 7 5" xfId="3834" xr:uid="{00000000-0005-0000-0000-0000312F0000}"/>
    <cellStyle name="Percent 12 7 5 2" xfId="46786" xr:uid="{00000000-0005-0000-0000-0000322F0000}"/>
    <cellStyle name="Percent 12 7 5 3" xfId="46787" xr:uid="{00000000-0005-0000-0000-0000332F0000}"/>
    <cellStyle name="Percent 12 7 5 4" xfId="46788" xr:uid="{00000000-0005-0000-0000-0000342F0000}"/>
    <cellStyle name="Percent 12 7 5 5" xfId="46789" xr:uid="{00000000-0005-0000-0000-0000352F0000}"/>
    <cellStyle name="Percent 12 7 5 6" xfId="46785" xr:uid="{00000000-0005-0000-0000-0000362F0000}"/>
    <cellStyle name="Percent 12 7 6" xfId="46790" xr:uid="{00000000-0005-0000-0000-0000372F0000}"/>
    <cellStyle name="Percent 12 7 7" xfId="46791" xr:uid="{00000000-0005-0000-0000-0000382F0000}"/>
    <cellStyle name="Percent 12 7 8" xfId="46792" xr:uid="{00000000-0005-0000-0000-0000392F0000}"/>
    <cellStyle name="Percent 12 7 9" xfId="46793" xr:uid="{00000000-0005-0000-0000-00003A2F0000}"/>
    <cellStyle name="Percent 12 8" xfId="3835" xr:uid="{00000000-0005-0000-0000-00003B2F0000}"/>
    <cellStyle name="Percent 12 8 2" xfId="3836" xr:uid="{00000000-0005-0000-0000-00003C2F0000}"/>
    <cellStyle name="Percent 12 8 2 2" xfId="46796" xr:uid="{00000000-0005-0000-0000-00003D2F0000}"/>
    <cellStyle name="Percent 12 8 2 3" xfId="46797" xr:uid="{00000000-0005-0000-0000-00003E2F0000}"/>
    <cellStyle name="Percent 12 8 2 4" xfId="46798" xr:uid="{00000000-0005-0000-0000-00003F2F0000}"/>
    <cellStyle name="Percent 12 8 2 5" xfId="46799" xr:uid="{00000000-0005-0000-0000-0000402F0000}"/>
    <cellStyle name="Percent 12 8 2 6" xfId="46795" xr:uid="{00000000-0005-0000-0000-0000412F0000}"/>
    <cellStyle name="Percent 12 8 3" xfId="3837" xr:uid="{00000000-0005-0000-0000-0000422F0000}"/>
    <cellStyle name="Percent 12 8 3 2" xfId="46801" xr:uid="{00000000-0005-0000-0000-0000432F0000}"/>
    <cellStyle name="Percent 12 8 3 3" xfId="46802" xr:uid="{00000000-0005-0000-0000-0000442F0000}"/>
    <cellStyle name="Percent 12 8 3 4" xfId="46803" xr:uid="{00000000-0005-0000-0000-0000452F0000}"/>
    <cellStyle name="Percent 12 8 3 5" xfId="46804" xr:uid="{00000000-0005-0000-0000-0000462F0000}"/>
    <cellStyle name="Percent 12 8 3 6" xfId="46800" xr:uid="{00000000-0005-0000-0000-0000472F0000}"/>
    <cellStyle name="Percent 12 8 4" xfId="46805" xr:uid="{00000000-0005-0000-0000-0000482F0000}"/>
    <cellStyle name="Percent 12 8 5" xfId="46806" xr:uid="{00000000-0005-0000-0000-0000492F0000}"/>
    <cellStyle name="Percent 12 8 6" xfId="46807" xr:uid="{00000000-0005-0000-0000-00004A2F0000}"/>
    <cellStyle name="Percent 12 8 7" xfId="46808" xr:uid="{00000000-0005-0000-0000-00004B2F0000}"/>
    <cellStyle name="Percent 12 8 8" xfId="55702" xr:uid="{00000000-0005-0000-0000-00004C2F0000}"/>
    <cellStyle name="Percent 12 8 9" xfId="46794" xr:uid="{00000000-0005-0000-0000-00004D2F0000}"/>
    <cellStyle name="Percent 12 9" xfId="3838" xr:uid="{00000000-0005-0000-0000-00004E2F0000}"/>
    <cellStyle name="Percent 12 9 2" xfId="46810" xr:uid="{00000000-0005-0000-0000-00004F2F0000}"/>
    <cellStyle name="Percent 12 9 3" xfId="46811" xr:uid="{00000000-0005-0000-0000-0000502F0000}"/>
    <cellStyle name="Percent 12 9 4" xfId="46812" xr:uid="{00000000-0005-0000-0000-0000512F0000}"/>
    <cellStyle name="Percent 12 9 5" xfId="46813" xr:uid="{00000000-0005-0000-0000-0000522F0000}"/>
    <cellStyle name="Percent 12 9 6" xfId="46809" xr:uid="{00000000-0005-0000-0000-0000532F0000}"/>
    <cellStyle name="Percent 13" xfId="3839" xr:uid="{00000000-0005-0000-0000-0000542F0000}"/>
    <cellStyle name="Percent 13 10" xfId="3840" xr:uid="{00000000-0005-0000-0000-0000552F0000}"/>
    <cellStyle name="Percent 13 10 2" xfId="46816" xr:uid="{00000000-0005-0000-0000-0000562F0000}"/>
    <cellStyle name="Percent 13 10 3" xfId="46817" xr:uid="{00000000-0005-0000-0000-0000572F0000}"/>
    <cellStyle name="Percent 13 10 4" xfId="46818" xr:uid="{00000000-0005-0000-0000-0000582F0000}"/>
    <cellStyle name="Percent 13 10 5" xfId="46819" xr:uid="{00000000-0005-0000-0000-0000592F0000}"/>
    <cellStyle name="Percent 13 10 6" xfId="46815" xr:uid="{00000000-0005-0000-0000-00005A2F0000}"/>
    <cellStyle name="Percent 13 11" xfId="46820" xr:uid="{00000000-0005-0000-0000-00005B2F0000}"/>
    <cellStyle name="Percent 13 12" xfId="46821" xr:uid="{00000000-0005-0000-0000-00005C2F0000}"/>
    <cellStyle name="Percent 13 13" xfId="46822" xr:uid="{00000000-0005-0000-0000-00005D2F0000}"/>
    <cellStyle name="Percent 13 14" xfId="46823" xr:uid="{00000000-0005-0000-0000-00005E2F0000}"/>
    <cellStyle name="Percent 13 15" xfId="55703" xr:uid="{00000000-0005-0000-0000-00005F2F0000}"/>
    <cellStyle name="Percent 13 16" xfId="46814" xr:uid="{00000000-0005-0000-0000-0000602F0000}"/>
    <cellStyle name="Percent 13 2" xfId="3841" xr:uid="{00000000-0005-0000-0000-0000612F0000}"/>
    <cellStyle name="Percent 13 2 2" xfId="3842" xr:uid="{00000000-0005-0000-0000-0000622F0000}"/>
    <cellStyle name="Percent 13 2 2 2" xfId="46826" xr:uid="{00000000-0005-0000-0000-0000632F0000}"/>
    <cellStyle name="Percent 13 2 2 3" xfId="46827" xr:uid="{00000000-0005-0000-0000-0000642F0000}"/>
    <cellStyle name="Percent 13 2 2 4" xfId="46828" xr:uid="{00000000-0005-0000-0000-0000652F0000}"/>
    <cellStyle name="Percent 13 2 2 5" xfId="46829" xr:uid="{00000000-0005-0000-0000-0000662F0000}"/>
    <cellStyle name="Percent 13 2 2 6" xfId="46825" xr:uid="{00000000-0005-0000-0000-0000672F0000}"/>
    <cellStyle name="Percent 13 2 3" xfId="3843" xr:uid="{00000000-0005-0000-0000-0000682F0000}"/>
    <cellStyle name="Percent 13 2 3 2" xfId="46831" xr:uid="{00000000-0005-0000-0000-0000692F0000}"/>
    <cellStyle name="Percent 13 2 3 3" xfId="46832" xr:uid="{00000000-0005-0000-0000-00006A2F0000}"/>
    <cellStyle name="Percent 13 2 3 4" xfId="46833" xr:uid="{00000000-0005-0000-0000-00006B2F0000}"/>
    <cellStyle name="Percent 13 2 3 5" xfId="46834" xr:uid="{00000000-0005-0000-0000-00006C2F0000}"/>
    <cellStyle name="Percent 13 2 3 6" xfId="46830" xr:uid="{00000000-0005-0000-0000-00006D2F0000}"/>
    <cellStyle name="Percent 13 2 4" xfId="46835" xr:uid="{00000000-0005-0000-0000-00006E2F0000}"/>
    <cellStyle name="Percent 13 2 5" xfId="46836" xr:uid="{00000000-0005-0000-0000-00006F2F0000}"/>
    <cellStyle name="Percent 13 2 6" xfId="46837" xr:uid="{00000000-0005-0000-0000-0000702F0000}"/>
    <cellStyle name="Percent 13 2 7" xfId="46838" xr:uid="{00000000-0005-0000-0000-0000712F0000}"/>
    <cellStyle name="Percent 13 2 8" xfId="55704" xr:uid="{00000000-0005-0000-0000-0000722F0000}"/>
    <cellStyle name="Percent 13 2 9" xfId="46824" xr:uid="{00000000-0005-0000-0000-0000732F0000}"/>
    <cellStyle name="Percent 13 3" xfId="3844" xr:uid="{00000000-0005-0000-0000-0000742F0000}"/>
    <cellStyle name="Percent 13 3 2" xfId="3845" xr:uid="{00000000-0005-0000-0000-0000752F0000}"/>
    <cellStyle name="Percent 13 3 2 2" xfId="46841" xr:uid="{00000000-0005-0000-0000-0000762F0000}"/>
    <cellStyle name="Percent 13 3 2 3" xfId="46842" xr:uid="{00000000-0005-0000-0000-0000772F0000}"/>
    <cellStyle name="Percent 13 3 2 4" xfId="46843" xr:uid="{00000000-0005-0000-0000-0000782F0000}"/>
    <cellStyle name="Percent 13 3 2 5" xfId="46844" xr:uid="{00000000-0005-0000-0000-0000792F0000}"/>
    <cellStyle name="Percent 13 3 2 6" xfId="46840" xr:uid="{00000000-0005-0000-0000-00007A2F0000}"/>
    <cellStyle name="Percent 13 3 3" xfId="3846" xr:uid="{00000000-0005-0000-0000-00007B2F0000}"/>
    <cellStyle name="Percent 13 3 3 2" xfId="46846" xr:uid="{00000000-0005-0000-0000-00007C2F0000}"/>
    <cellStyle name="Percent 13 3 3 3" xfId="46847" xr:uid="{00000000-0005-0000-0000-00007D2F0000}"/>
    <cellStyle name="Percent 13 3 3 4" xfId="46848" xr:uid="{00000000-0005-0000-0000-00007E2F0000}"/>
    <cellStyle name="Percent 13 3 3 5" xfId="46849" xr:uid="{00000000-0005-0000-0000-00007F2F0000}"/>
    <cellStyle name="Percent 13 3 3 6" xfId="46845" xr:uid="{00000000-0005-0000-0000-0000802F0000}"/>
    <cellStyle name="Percent 13 3 4" xfId="46850" xr:uid="{00000000-0005-0000-0000-0000812F0000}"/>
    <cellStyle name="Percent 13 3 5" xfId="46851" xr:uid="{00000000-0005-0000-0000-0000822F0000}"/>
    <cellStyle name="Percent 13 3 6" xfId="46852" xr:uid="{00000000-0005-0000-0000-0000832F0000}"/>
    <cellStyle name="Percent 13 3 7" xfId="46853" xr:uid="{00000000-0005-0000-0000-0000842F0000}"/>
    <cellStyle name="Percent 13 3 8" xfId="55705" xr:uid="{00000000-0005-0000-0000-0000852F0000}"/>
    <cellStyle name="Percent 13 3 9" xfId="46839" xr:uid="{00000000-0005-0000-0000-0000862F0000}"/>
    <cellStyle name="Percent 13 4" xfId="3847" xr:uid="{00000000-0005-0000-0000-0000872F0000}"/>
    <cellStyle name="Percent 13 4 2" xfId="3848" xr:uid="{00000000-0005-0000-0000-0000882F0000}"/>
    <cellStyle name="Percent 13 4 2 2" xfId="46856" xr:uid="{00000000-0005-0000-0000-0000892F0000}"/>
    <cellStyle name="Percent 13 4 2 3" xfId="46857" xr:uid="{00000000-0005-0000-0000-00008A2F0000}"/>
    <cellStyle name="Percent 13 4 2 4" xfId="46858" xr:uid="{00000000-0005-0000-0000-00008B2F0000}"/>
    <cellStyle name="Percent 13 4 2 5" xfId="46859" xr:uid="{00000000-0005-0000-0000-00008C2F0000}"/>
    <cellStyle name="Percent 13 4 2 6" xfId="46855" xr:uid="{00000000-0005-0000-0000-00008D2F0000}"/>
    <cellStyle name="Percent 13 4 3" xfId="3849" xr:uid="{00000000-0005-0000-0000-00008E2F0000}"/>
    <cellStyle name="Percent 13 4 3 2" xfId="46861" xr:uid="{00000000-0005-0000-0000-00008F2F0000}"/>
    <cellStyle name="Percent 13 4 3 3" xfId="46862" xr:uid="{00000000-0005-0000-0000-0000902F0000}"/>
    <cellStyle name="Percent 13 4 3 4" xfId="46863" xr:uid="{00000000-0005-0000-0000-0000912F0000}"/>
    <cellStyle name="Percent 13 4 3 5" xfId="46864" xr:uid="{00000000-0005-0000-0000-0000922F0000}"/>
    <cellStyle name="Percent 13 4 3 6" xfId="46860" xr:uid="{00000000-0005-0000-0000-0000932F0000}"/>
    <cellStyle name="Percent 13 4 4" xfId="46865" xr:uid="{00000000-0005-0000-0000-0000942F0000}"/>
    <cellStyle name="Percent 13 4 5" xfId="46866" xr:uid="{00000000-0005-0000-0000-0000952F0000}"/>
    <cellStyle name="Percent 13 4 6" xfId="46867" xr:uid="{00000000-0005-0000-0000-0000962F0000}"/>
    <cellStyle name="Percent 13 4 7" xfId="46868" xr:uid="{00000000-0005-0000-0000-0000972F0000}"/>
    <cellStyle name="Percent 13 4 8" xfId="55706" xr:uid="{00000000-0005-0000-0000-0000982F0000}"/>
    <cellStyle name="Percent 13 4 9" xfId="46854" xr:uid="{00000000-0005-0000-0000-0000992F0000}"/>
    <cellStyle name="Percent 13 5" xfId="3850" xr:uid="{00000000-0005-0000-0000-00009A2F0000}"/>
    <cellStyle name="Percent 13 5 2" xfId="3851" xr:uid="{00000000-0005-0000-0000-00009B2F0000}"/>
    <cellStyle name="Percent 13 5 2 2" xfId="46871" xr:uid="{00000000-0005-0000-0000-00009C2F0000}"/>
    <cellStyle name="Percent 13 5 2 3" xfId="46872" xr:uid="{00000000-0005-0000-0000-00009D2F0000}"/>
    <cellStyle name="Percent 13 5 2 4" xfId="46873" xr:uid="{00000000-0005-0000-0000-00009E2F0000}"/>
    <cellStyle name="Percent 13 5 2 5" xfId="46874" xr:uid="{00000000-0005-0000-0000-00009F2F0000}"/>
    <cellStyle name="Percent 13 5 2 6" xfId="46870" xr:uid="{00000000-0005-0000-0000-0000A02F0000}"/>
    <cellStyle name="Percent 13 5 3" xfId="3852" xr:uid="{00000000-0005-0000-0000-0000A12F0000}"/>
    <cellStyle name="Percent 13 5 3 2" xfId="46876" xr:uid="{00000000-0005-0000-0000-0000A22F0000}"/>
    <cellStyle name="Percent 13 5 3 3" xfId="46877" xr:uid="{00000000-0005-0000-0000-0000A32F0000}"/>
    <cellStyle name="Percent 13 5 3 4" xfId="46878" xr:uid="{00000000-0005-0000-0000-0000A42F0000}"/>
    <cellStyle name="Percent 13 5 3 5" xfId="46879" xr:uid="{00000000-0005-0000-0000-0000A52F0000}"/>
    <cellStyle name="Percent 13 5 3 6" xfId="46875" xr:uid="{00000000-0005-0000-0000-0000A62F0000}"/>
    <cellStyle name="Percent 13 5 4" xfId="46880" xr:uid="{00000000-0005-0000-0000-0000A72F0000}"/>
    <cellStyle name="Percent 13 5 5" xfId="46881" xr:uid="{00000000-0005-0000-0000-0000A82F0000}"/>
    <cellStyle name="Percent 13 5 6" xfId="46882" xr:uid="{00000000-0005-0000-0000-0000A92F0000}"/>
    <cellStyle name="Percent 13 5 7" xfId="46883" xr:uid="{00000000-0005-0000-0000-0000AA2F0000}"/>
    <cellStyle name="Percent 13 5 8" xfId="55707" xr:uid="{00000000-0005-0000-0000-0000AB2F0000}"/>
    <cellStyle name="Percent 13 5 9" xfId="46869" xr:uid="{00000000-0005-0000-0000-0000AC2F0000}"/>
    <cellStyle name="Percent 13 6" xfId="3853" xr:uid="{00000000-0005-0000-0000-0000AD2F0000}"/>
    <cellStyle name="Percent 13 6 2" xfId="3854" xr:uid="{00000000-0005-0000-0000-0000AE2F0000}"/>
    <cellStyle name="Percent 13 6 2 2" xfId="46886" xr:uid="{00000000-0005-0000-0000-0000AF2F0000}"/>
    <cellStyle name="Percent 13 6 2 3" xfId="46887" xr:uid="{00000000-0005-0000-0000-0000B02F0000}"/>
    <cellStyle name="Percent 13 6 2 4" xfId="46888" xr:uid="{00000000-0005-0000-0000-0000B12F0000}"/>
    <cellStyle name="Percent 13 6 2 5" xfId="46889" xr:uid="{00000000-0005-0000-0000-0000B22F0000}"/>
    <cellStyle name="Percent 13 6 2 6" xfId="46885" xr:uid="{00000000-0005-0000-0000-0000B32F0000}"/>
    <cellStyle name="Percent 13 6 3" xfId="3855" xr:uid="{00000000-0005-0000-0000-0000B42F0000}"/>
    <cellStyle name="Percent 13 6 3 2" xfId="46891" xr:uid="{00000000-0005-0000-0000-0000B52F0000}"/>
    <cellStyle name="Percent 13 6 3 3" xfId="46892" xr:uid="{00000000-0005-0000-0000-0000B62F0000}"/>
    <cellStyle name="Percent 13 6 3 4" xfId="46893" xr:uid="{00000000-0005-0000-0000-0000B72F0000}"/>
    <cellStyle name="Percent 13 6 3 5" xfId="46894" xr:uid="{00000000-0005-0000-0000-0000B82F0000}"/>
    <cellStyle name="Percent 13 6 3 6" xfId="46890" xr:uid="{00000000-0005-0000-0000-0000B92F0000}"/>
    <cellStyle name="Percent 13 6 4" xfId="46895" xr:uid="{00000000-0005-0000-0000-0000BA2F0000}"/>
    <cellStyle name="Percent 13 6 5" xfId="46896" xr:uid="{00000000-0005-0000-0000-0000BB2F0000}"/>
    <cellStyle name="Percent 13 6 6" xfId="46897" xr:uid="{00000000-0005-0000-0000-0000BC2F0000}"/>
    <cellStyle name="Percent 13 6 7" xfId="46898" xr:uid="{00000000-0005-0000-0000-0000BD2F0000}"/>
    <cellStyle name="Percent 13 6 8" xfId="55708" xr:uid="{00000000-0005-0000-0000-0000BE2F0000}"/>
    <cellStyle name="Percent 13 6 9" xfId="46884" xr:uid="{00000000-0005-0000-0000-0000BF2F0000}"/>
    <cellStyle name="Percent 13 7" xfId="3856" xr:uid="{00000000-0005-0000-0000-0000C02F0000}"/>
    <cellStyle name="Percent 13 7 10" xfId="55709" xr:uid="{00000000-0005-0000-0000-0000C12F0000}"/>
    <cellStyle name="Percent 13 7 11" xfId="46899" xr:uid="{00000000-0005-0000-0000-0000C22F0000}"/>
    <cellStyle name="Percent 13 7 2" xfId="3857" xr:uid="{00000000-0005-0000-0000-0000C32F0000}"/>
    <cellStyle name="Percent 13 7 2 2" xfId="46901" xr:uid="{00000000-0005-0000-0000-0000C42F0000}"/>
    <cellStyle name="Percent 13 7 2 3" xfId="46902" xr:uid="{00000000-0005-0000-0000-0000C52F0000}"/>
    <cellStyle name="Percent 13 7 2 4" xfId="46903" xr:uid="{00000000-0005-0000-0000-0000C62F0000}"/>
    <cellStyle name="Percent 13 7 2 5" xfId="46904" xr:uid="{00000000-0005-0000-0000-0000C72F0000}"/>
    <cellStyle name="Percent 13 7 2 6" xfId="46900" xr:uid="{00000000-0005-0000-0000-0000C82F0000}"/>
    <cellStyle name="Percent 13 7 3" xfId="3858" xr:uid="{00000000-0005-0000-0000-0000C92F0000}"/>
    <cellStyle name="Percent 13 7 3 2" xfId="46906" xr:uid="{00000000-0005-0000-0000-0000CA2F0000}"/>
    <cellStyle name="Percent 13 7 3 3" xfId="46907" xr:uid="{00000000-0005-0000-0000-0000CB2F0000}"/>
    <cellStyle name="Percent 13 7 3 4" xfId="46908" xr:uid="{00000000-0005-0000-0000-0000CC2F0000}"/>
    <cellStyle name="Percent 13 7 3 5" xfId="46909" xr:uid="{00000000-0005-0000-0000-0000CD2F0000}"/>
    <cellStyle name="Percent 13 7 3 6" xfId="46905" xr:uid="{00000000-0005-0000-0000-0000CE2F0000}"/>
    <cellStyle name="Percent 13 7 4" xfId="3859" xr:uid="{00000000-0005-0000-0000-0000CF2F0000}"/>
    <cellStyle name="Percent 13 7 4 2" xfId="46911" xr:uid="{00000000-0005-0000-0000-0000D02F0000}"/>
    <cellStyle name="Percent 13 7 4 3" xfId="46912" xr:uid="{00000000-0005-0000-0000-0000D12F0000}"/>
    <cellStyle name="Percent 13 7 4 4" xfId="46913" xr:uid="{00000000-0005-0000-0000-0000D22F0000}"/>
    <cellStyle name="Percent 13 7 4 5" xfId="46914" xr:uid="{00000000-0005-0000-0000-0000D32F0000}"/>
    <cellStyle name="Percent 13 7 4 6" xfId="46910" xr:uid="{00000000-0005-0000-0000-0000D42F0000}"/>
    <cellStyle name="Percent 13 7 5" xfId="3860" xr:uid="{00000000-0005-0000-0000-0000D52F0000}"/>
    <cellStyle name="Percent 13 7 5 2" xfId="46916" xr:uid="{00000000-0005-0000-0000-0000D62F0000}"/>
    <cellStyle name="Percent 13 7 5 3" xfId="46917" xr:uid="{00000000-0005-0000-0000-0000D72F0000}"/>
    <cellStyle name="Percent 13 7 5 4" xfId="46918" xr:uid="{00000000-0005-0000-0000-0000D82F0000}"/>
    <cellStyle name="Percent 13 7 5 5" xfId="46919" xr:uid="{00000000-0005-0000-0000-0000D92F0000}"/>
    <cellStyle name="Percent 13 7 5 6" xfId="46915" xr:uid="{00000000-0005-0000-0000-0000DA2F0000}"/>
    <cellStyle name="Percent 13 7 6" xfId="46920" xr:uid="{00000000-0005-0000-0000-0000DB2F0000}"/>
    <cellStyle name="Percent 13 7 7" xfId="46921" xr:uid="{00000000-0005-0000-0000-0000DC2F0000}"/>
    <cellStyle name="Percent 13 7 8" xfId="46922" xr:uid="{00000000-0005-0000-0000-0000DD2F0000}"/>
    <cellStyle name="Percent 13 7 9" xfId="46923" xr:uid="{00000000-0005-0000-0000-0000DE2F0000}"/>
    <cellStyle name="Percent 13 8" xfId="3861" xr:uid="{00000000-0005-0000-0000-0000DF2F0000}"/>
    <cellStyle name="Percent 13 8 2" xfId="3862" xr:uid="{00000000-0005-0000-0000-0000E02F0000}"/>
    <cellStyle name="Percent 13 8 2 2" xfId="46926" xr:uid="{00000000-0005-0000-0000-0000E12F0000}"/>
    <cellStyle name="Percent 13 8 2 3" xfId="46927" xr:uid="{00000000-0005-0000-0000-0000E22F0000}"/>
    <cellStyle name="Percent 13 8 2 4" xfId="46928" xr:uid="{00000000-0005-0000-0000-0000E32F0000}"/>
    <cellStyle name="Percent 13 8 2 5" xfId="46929" xr:uid="{00000000-0005-0000-0000-0000E42F0000}"/>
    <cellStyle name="Percent 13 8 2 6" xfId="46925" xr:uid="{00000000-0005-0000-0000-0000E52F0000}"/>
    <cellStyle name="Percent 13 8 3" xfId="3863" xr:uid="{00000000-0005-0000-0000-0000E62F0000}"/>
    <cellStyle name="Percent 13 8 3 2" xfId="46931" xr:uid="{00000000-0005-0000-0000-0000E72F0000}"/>
    <cellStyle name="Percent 13 8 3 3" xfId="46932" xr:uid="{00000000-0005-0000-0000-0000E82F0000}"/>
    <cellStyle name="Percent 13 8 3 4" xfId="46933" xr:uid="{00000000-0005-0000-0000-0000E92F0000}"/>
    <cellStyle name="Percent 13 8 3 5" xfId="46934" xr:uid="{00000000-0005-0000-0000-0000EA2F0000}"/>
    <cellStyle name="Percent 13 8 3 6" xfId="46930" xr:uid="{00000000-0005-0000-0000-0000EB2F0000}"/>
    <cellStyle name="Percent 13 8 4" xfId="46935" xr:uid="{00000000-0005-0000-0000-0000EC2F0000}"/>
    <cellStyle name="Percent 13 8 5" xfId="46936" xr:uid="{00000000-0005-0000-0000-0000ED2F0000}"/>
    <cellStyle name="Percent 13 8 6" xfId="46937" xr:uid="{00000000-0005-0000-0000-0000EE2F0000}"/>
    <cellStyle name="Percent 13 8 7" xfId="46938" xr:uid="{00000000-0005-0000-0000-0000EF2F0000}"/>
    <cellStyle name="Percent 13 8 8" xfId="55710" xr:uid="{00000000-0005-0000-0000-0000F02F0000}"/>
    <cellStyle name="Percent 13 8 9" xfId="46924" xr:uid="{00000000-0005-0000-0000-0000F12F0000}"/>
    <cellStyle name="Percent 13 9" xfId="3864" xr:uid="{00000000-0005-0000-0000-0000F22F0000}"/>
    <cellStyle name="Percent 13 9 2" xfId="46940" xr:uid="{00000000-0005-0000-0000-0000F32F0000}"/>
    <cellStyle name="Percent 13 9 3" xfId="46941" xr:uid="{00000000-0005-0000-0000-0000F42F0000}"/>
    <cellStyle name="Percent 13 9 4" xfId="46942" xr:uid="{00000000-0005-0000-0000-0000F52F0000}"/>
    <cellStyle name="Percent 13 9 5" xfId="46943" xr:uid="{00000000-0005-0000-0000-0000F62F0000}"/>
    <cellStyle name="Percent 13 9 6" xfId="46939" xr:uid="{00000000-0005-0000-0000-0000F72F0000}"/>
    <cellStyle name="Percent 14" xfId="3865" xr:uid="{00000000-0005-0000-0000-0000F82F0000}"/>
    <cellStyle name="Percent 14 10" xfId="3866" xr:uid="{00000000-0005-0000-0000-0000F92F0000}"/>
    <cellStyle name="Percent 14 10 2" xfId="46946" xr:uid="{00000000-0005-0000-0000-0000FA2F0000}"/>
    <cellStyle name="Percent 14 10 3" xfId="46947" xr:uid="{00000000-0005-0000-0000-0000FB2F0000}"/>
    <cellStyle name="Percent 14 10 4" xfId="46948" xr:uid="{00000000-0005-0000-0000-0000FC2F0000}"/>
    <cellStyle name="Percent 14 10 5" xfId="46949" xr:uid="{00000000-0005-0000-0000-0000FD2F0000}"/>
    <cellStyle name="Percent 14 10 6" xfId="46945" xr:uid="{00000000-0005-0000-0000-0000FE2F0000}"/>
    <cellStyle name="Percent 14 11" xfId="46950" xr:uid="{00000000-0005-0000-0000-0000FF2F0000}"/>
    <cellStyle name="Percent 14 12" xfId="46951" xr:uid="{00000000-0005-0000-0000-000000300000}"/>
    <cellStyle name="Percent 14 13" xfId="46952" xr:uid="{00000000-0005-0000-0000-000001300000}"/>
    <cellStyle name="Percent 14 14" xfId="46953" xr:uid="{00000000-0005-0000-0000-000002300000}"/>
    <cellStyle name="Percent 14 15" xfId="55711" xr:uid="{00000000-0005-0000-0000-000003300000}"/>
    <cellStyle name="Percent 14 16" xfId="46944" xr:uid="{00000000-0005-0000-0000-000004300000}"/>
    <cellStyle name="Percent 14 2" xfId="3867" xr:uid="{00000000-0005-0000-0000-000005300000}"/>
    <cellStyle name="Percent 14 2 2" xfId="3868" xr:uid="{00000000-0005-0000-0000-000006300000}"/>
    <cellStyle name="Percent 14 2 2 2" xfId="46956" xr:uid="{00000000-0005-0000-0000-000007300000}"/>
    <cellStyle name="Percent 14 2 2 3" xfId="46957" xr:uid="{00000000-0005-0000-0000-000008300000}"/>
    <cellStyle name="Percent 14 2 2 4" xfId="46958" xr:uid="{00000000-0005-0000-0000-000009300000}"/>
    <cellStyle name="Percent 14 2 2 5" xfId="46959" xr:uid="{00000000-0005-0000-0000-00000A300000}"/>
    <cellStyle name="Percent 14 2 2 6" xfId="46955" xr:uid="{00000000-0005-0000-0000-00000B300000}"/>
    <cellStyle name="Percent 14 2 3" xfId="3869" xr:uid="{00000000-0005-0000-0000-00000C300000}"/>
    <cellStyle name="Percent 14 2 3 2" xfId="46961" xr:uid="{00000000-0005-0000-0000-00000D300000}"/>
    <cellStyle name="Percent 14 2 3 3" xfId="46962" xr:uid="{00000000-0005-0000-0000-00000E300000}"/>
    <cellStyle name="Percent 14 2 3 4" xfId="46963" xr:uid="{00000000-0005-0000-0000-00000F300000}"/>
    <cellStyle name="Percent 14 2 3 5" xfId="46964" xr:uid="{00000000-0005-0000-0000-000010300000}"/>
    <cellStyle name="Percent 14 2 3 6" xfId="46960" xr:uid="{00000000-0005-0000-0000-000011300000}"/>
    <cellStyle name="Percent 14 2 4" xfId="46965" xr:uid="{00000000-0005-0000-0000-000012300000}"/>
    <cellStyle name="Percent 14 2 5" xfId="46966" xr:uid="{00000000-0005-0000-0000-000013300000}"/>
    <cellStyle name="Percent 14 2 6" xfId="46967" xr:uid="{00000000-0005-0000-0000-000014300000}"/>
    <cellStyle name="Percent 14 2 7" xfId="46968" xr:uid="{00000000-0005-0000-0000-000015300000}"/>
    <cellStyle name="Percent 14 2 8" xfId="55712" xr:uid="{00000000-0005-0000-0000-000016300000}"/>
    <cellStyle name="Percent 14 2 9" xfId="46954" xr:uid="{00000000-0005-0000-0000-000017300000}"/>
    <cellStyle name="Percent 14 3" xfId="3870" xr:uid="{00000000-0005-0000-0000-000018300000}"/>
    <cellStyle name="Percent 14 3 2" xfId="3871" xr:uid="{00000000-0005-0000-0000-000019300000}"/>
    <cellStyle name="Percent 14 3 2 2" xfId="46971" xr:uid="{00000000-0005-0000-0000-00001A300000}"/>
    <cellStyle name="Percent 14 3 2 3" xfId="46972" xr:uid="{00000000-0005-0000-0000-00001B300000}"/>
    <cellStyle name="Percent 14 3 2 4" xfId="46973" xr:uid="{00000000-0005-0000-0000-00001C300000}"/>
    <cellStyle name="Percent 14 3 2 5" xfId="46974" xr:uid="{00000000-0005-0000-0000-00001D300000}"/>
    <cellStyle name="Percent 14 3 2 6" xfId="46970" xr:uid="{00000000-0005-0000-0000-00001E300000}"/>
    <cellStyle name="Percent 14 3 3" xfId="3872" xr:uid="{00000000-0005-0000-0000-00001F300000}"/>
    <cellStyle name="Percent 14 3 3 2" xfId="46976" xr:uid="{00000000-0005-0000-0000-000020300000}"/>
    <cellStyle name="Percent 14 3 3 3" xfId="46977" xr:uid="{00000000-0005-0000-0000-000021300000}"/>
    <cellStyle name="Percent 14 3 3 4" xfId="46978" xr:uid="{00000000-0005-0000-0000-000022300000}"/>
    <cellStyle name="Percent 14 3 3 5" xfId="46979" xr:uid="{00000000-0005-0000-0000-000023300000}"/>
    <cellStyle name="Percent 14 3 3 6" xfId="46975" xr:uid="{00000000-0005-0000-0000-000024300000}"/>
    <cellStyle name="Percent 14 3 4" xfId="46980" xr:uid="{00000000-0005-0000-0000-000025300000}"/>
    <cellStyle name="Percent 14 3 5" xfId="46981" xr:uid="{00000000-0005-0000-0000-000026300000}"/>
    <cellStyle name="Percent 14 3 6" xfId="46982" xr:uid="{00000000-0005-0000-0000-000027300000}"/>
    <cellStyle name="Percent 14 3 7" xfId="46983" xr:uid="{00000000-0005-0000-0000-000028300000}"/>
    <cellStyle name="Percent 14 3 8" xfId="55713" xr:uid="{00000000-0005-0000-0000-000029300000}"/>
    <cellStyle name="Percent 14 3 9" xfId="46969" xr:uid="{00000000-0005-0000-0000-00002A300000}"/>
    <cellStyle name="Percent 14 4" xfId="3873" xr:uid="{00000000-0005-0000-0000-00002B300000}"/>
    <cellStyle name="Percent 14 4 2" xfId="3874" xr:uid="{00000000-0005-0000-0000-00002C300000}"/>
    <cellStyle name="Percent 14 4 2 2" xfId="46986" xr:uid="{00000000-0005-0000-0000-00002D300000}"/>
    <cellStyle name="Percent 14 4 2 3" xfId="46987" xr:uid="{00000000-0005-0000-0000-00002E300000}"/>
    <cellStyle name="Percent 14 4 2 4" xfId="46988" xr:uid="{00000000-0005-0000-0000-00002F300000}"/>
    <cellStyle name="Percent 14 4 2 5" xfId="46989" xr:uid="{00000000-0005-0000-0000-000030300000}"/>
    <cellStyle name="Percent 14 4 2 6" xfId="46985" xr:uid="{00000000-0005-0000-0000-000031300000}"/>
    <cellStyle name="Percent 14 4 3" xfId="3875" xr:uid="{00000000-0005-0000-0000-000032300000}"/>
    <cellStyle name="Percent 14 4 3 2" xfId="46991" xr:uid="{00000000-0005-0000-0000-000033300000}"/>
    <cellStyle name="Percent 14 4 3 3" xfId="46992" xr:uid="{00000000-0005-0000-0000-000034300000}"/>
    <cellStyle name="Percent 14 4 3 4" xfId="46993" xr:uid="{00000000-0005-0000-0000-000035300000}"/>
    <cellStyle name="Percent 14 4 3 5" xfId="46994" xr:uid="{00000000-0005-0000-0000-000036300000}"/>
    <cellStyle name="Percent 14 4 3 6" xfId="46990" xr:uid="{00000000-0005-0000-0000-000037300000}"/>
    <cellStyle name="Percent 14 4 4" xfId="46995" xr:uid="{00000000-0005-0000-0000-000038300000}"/>
    <cellStyle name="Percent 14 4 5" xfId="46996" xr:uid="{00000000-0005-0000-0000-000039300000}"/>
    <cellStyle name="Percent 14 4 6" xfId="46997" xr:uid="{00000000-0005-0000-0000-00003A300000}"/>
    <cellStyle name="Percent 14 4 7" xfId="46998" xr:uid="{00000000-0005-0000-0000-00003B300000}"/>
    <cellStyle name="Percent 14 4 8" xfId="55714" xr:uid="{00000000-0005-0000-0000-00003C300000}"/>
    <cellStyle name="Percent 14 4 9" xfId="46984" xr:uid="{00000000-0005-0000-0000-00003D300000}"/>
    <cellStyle name="Percent 14 5" xfId="3876" xr:uid="{00000000-0005-0000-0000-00003E300000}"/>
    <cellStyle name="Percent 14 5 2" xfId="3877" xr:uid="{00000000-0005-0000-0000-00003F300000}"/>
    <cellStyle name="Percent 14 5 2 2" xfId="47001" xr:uid="{00000000-0005-0000-0000-000040300000}"/>
    <cellStyle name="Percent 14 5 2 3" xfId="47002" xr:uid="{00000000-0005-0000-0000-000041300000}"/>
    <cellStyle name="Percent 14 5 2 4" xfId="47003" xr:uid="{00000000-0005-0000-0000-000042300000}"/>
    <cellStyle name="Percent 14 5 2 5" xfId="47004" xr:uid="{00000000-0005-0000-0000-000043300000}"/>
    <cellStyle name="Percent 14 5 2 6" xfId="47000" xr:uid="{00000000-0005-0000-0000-000044300000}"/>
    <cellStyle name="Percent 14 5 3" xfId="3878" xr:uid="{00000000-0005-0000-0000-000045300000}"/>
    <cellStyle name="Percent 14 5 3 2" xfId="47006" xr:uid="{00000000-0005-0000-0000-000046300000}"/>
    <cellStyle name="Percent 14 5 3 3" xfId="47007" xr:uid="{00000000-0005-0000-0000-000047300000}"/>
    <cellStyle name="Percent 14 5 3 4" xfId="47008" xr:uid="{00000000-0005-0000-0000-000048300000}"/>
    <cellStyle name="Percent 14 5 3 5" xfId="47009" xr:uid="{00000000-0005-0000-0000-000049300000}"/>
    <cellStyle name="Percent 14 5 3 6" xfId="47005" xr:uid="{00000000-0005-0000-0000-00004A300000}"/>
    <cellStyle name="Percent 14 5 4" xfId="47010" xr:uid="{00000000-0005-0000-0000-00004B300000}"/>
    <cellStyle name="Percent 14 5 5" xfId="47011" xr:uid="{00000000-0005-0000-0000-00004C300000}"/>
    <cellStyle name="Percent 14 5 6" xfId="47012" xr:uid="{00000000-0005-0000-0000-00004D300000}"/>
    <cellStyle name="Percent 14 5 7" xfId="47013" xr:uid="{00000000-0005-0000-0000-00004E300000}"/>
    <cellStyle name="Percent 14 5 8" xfId="55715" xr:uid="{00000000-0005-0000-0000-00004F300000}"/>
    <cellStyle name="Percent 14 5 9" xfId="46999" xr:uid="{00000000-0005-0000-0000-000050300000}"/>
    <cellStyle name="Percent 14 6" xfId="3879" xr:uid="{00000000-0005-0000-0000-000051300000}"/>
    <cellStyle name="Percent 14 6 2" xfId="3880" xr:uid="{00000000-0005-0000-0000-000052300000}"/>
    <cellStyle name="Percent 14 6 2 2" xfId="47016" xr:uid="{00000000-0005-0000-0000-000053300000}"/>
    <cellStyle name="Percent 14 6 2 3" xfId="47017" xr:uid="{00000000-0005-0000-0000-000054300000}"/>
    <cellStyle name="Percent 14 6 2 4" xfId="47018" xr:uid="{00000000-0005-0000-0000-000055300000}"/>
    <cellStyle name="Percent 14 6 2 5" xfId="47019" xr:uid="{00000000-0005-0000-0000-000056300000}"/>
    <cellStyle name="Percent 14 6 2 6" xfId="47015" xr:uid="{00000000-0005-0000-0000-000057300000}"/>
    <cellStyle name="Percent 14 6 3" xfId="3881" xr:uid="{00000000-0005-0000-0000-000058300000}"/>
    <cellStyle name="Percent 14 6 3 2" xfId="47021" xr:uid="{00000000-0005-0000-0000-000059300000}"/>
    <cellStyle name="Percent 14 6 3 3" xfId="47022" xr:uid="{00000000-0005-0000-0000-00005A300000}"/>
    <cellStyle name="Percent 14 6 3 4" xfId="47023" xr:uid="{00000000-0005-0000-0000-00005B300000}"/>
    <cellStyle name="Percent 14 6 3 5" xfId="47024" xr:uid="{00000000-0005-0000-0000-00005C300000}"/>
    <cellStyle name="Percent 14 6 3 6" xfId="47020" xr:uid="{00000000-0005-0000-0000-00005D300000}"/>
    <cellStyle name="Percent 14 6 4" xfId="47025" xr:uid="{00000000-0005-0000-0000-00005E300000}"/>
    <cellStyle name="Percent 14 6 5" xfId="47026" xr:uid="{00000000-0005-0000-0000-00005F300000}"/>
    <cellStyle name="Percent 14 6 6" xfId="47027" xr:uid="{00000000-0005-0000-0000-000060300000}"/>
    <cellStyle name="Percent 14 6 7" xfId="47028" xr:uid="{00000000-0005-0000-0000-000061300000}"/>
    <cellStyle name="Percent 14 6 8" xfId="55716" xr:uid="{00000000-0005-0000-0000-000062300000}"/>
    <cellStyle name="Percent 14 6 9" xfId="47014" xr:uid="{00000000-0005-0000-0000-000063300000}"/>
    <cellStyle name="Percent 14 7" xfId="3882" xr:uid="{00000000-0005-0000-0000-000064300000}"/>
    <cellStyle name="Percent 14 7 10" xfId="55717" xr:uid="{00000000-0005-0000-0000-000065300000}"/>
    <cellStyle name="Percent 14 7 11" xfId="47029" xr:uid="{00000000-0005-0000-0000-000066300000}"/>
    <cellStyle name="Percent 14 7 2" xfId="3883" xr:uid="{00000000-0005-0000-0000-000067300000}"/>
    <cellStyle name="Percent 14 7 2 2" xfId="47031" xr:uid="{00000000-0005-0000-0000-000068300000}"/>
    <cellStyle name="Percent 14 7 2 3" xfId="47032" xr:uid="{00000000-0005-0000-0000-000069300000}"/>
    <cellStyle name="Percent 14 7 2 4" xfId="47033" xr:uid="{00000000-0005-0000-0000-00006A300000}"/>
    <cellStyle name="Percent 14 7 2 5" xfId="47034" xr:uid="{00000000-0005-0000-0000-00006B300000}"/>
    <cellStyle name="Percent 14 7 2 6" xfId="47030" xr:uid="{00000000-0005-0000-0000-00006C300000}"/>
    <cellStyle name="Percent 14 7 3" xfId="3884" xr:uid="{00000000-0005-0000-0000-00006D300000}"/>
    <cellStyle name="Percent 14 7 3 2" xfId="47036" xr:uid="{00000000-0005-0000-0000-00006E300000}"/>
    <cellStyle name="Percent 14 7 3 3" xfId="47037" xr:uid="{00000000-0005-0000-0000-00006F300000}"/>
    <cellStyle name="Percent 14 7 3 4" xfId="47038" xr:uid="{00000000-0005-0000-0000-000070300000}"/>
    <cellStyle name="Percent 14 7 3 5" xfId="47039" xr:uid="{00000000-0005-0000-0000-000071300000}"/>
    <cellStyle name="Percent 14 7 3 6" xfId="47035" xr:uid="{00000000-0005-0000-0000-000072300000}"/>
    <cellStyle name="Percent 14 7 4" xfId="3885" xr:uid="{00000000-0005-0000-0000-000073300000}"/>
    <cellStyle name="Percent 14 7 4 2" xfId="47041" xr:uid="{00000000-0005-0000-0000-000074300000}"/>
    <cellStyle name="Percent 14 7 4 3" xfId="47042" xr:uid="{00000000-0005-0000-0000-000075300000}"/>
    <cellStyle name="Percent 14 7 4 4" xfId="47043" xr:uid="{00000000-0005-0000-0000-000076300000}"/>
    <cellStyle name="Percent 14 7 4 5" xfId="47044" xr:uid="{00000000-0005-0000-0000-000077300000}"/>
    <cellStyle name="Percent 14 7 4 6" xfId="47040" xr:uid="{00000000-0005-0000-0000-000078300000}"/>
    <cellStyle name="Percent 14 7 5" xfId="3886" xr:uid="{00000000-0005-0000-0000-000079300000}"/>
    <cellStyle name="Percent 14 7 5 2" xfId="47046" xr:uid="{00000000-0005-0000-0000-00007A300000}"/>
    <cellStyle name="Percent 14 7 5 3" xfId="47047" xr:uid="{00000000-0005-0000-0000-00007B300000}"/>
    <cellStyle name="Percent 14 7 5 4" xfId="47048" xr:uid="{00000000-0005-0000-0000-00007C300000}"/>
    <cellStyle name="Percent 14 7 5 5" xfId="47049" xr:uid="{00000000-0005-0000-0000-00007D300000}"/>
    <cellStyle name="Percent 14 7 5 6" xfId="47045" xr:uid="{00000000-0005-0000-0000-00007E300000}"/>
    <cellStyle name="Percent 14 7 6" xfId="47050" xr:uid="{00000000-0005-0000-0000-00007F300000}"/>
    <cellStyle name="Percent 14 7 7" xfId="47051" xr:uid="{00000000-0005-0000-0000-000080300000}"/>
    <cellStyle name="Percent 14 7 8" xfId="47052" xr:uid="{00000000-0005-0000-0000-000081300000}"/>
    <cellStyle name="Percent 14 7 9" xfId="47053" xr:uid="{00000000-0005-0000-0000-000082300000}"/>
    <cellStyle name="Percent 14 8" xfId="3887" xr:uid="{00000000-0005-0000-0000-000083300000}"/>
    <cellStyle name="Percent 14 8 2" xfId="3888" xr:uid="{00000000-0005-0000-0000-000084300000}"/>
    <cellStyle name="Percent 14 8 2 2" xfId="47056" xr:uid="{00000000-0005-0000-0000-000085300000}"/>
    <cellStyle name="Percent 14 8 2 3" xfId="47057" xr:uid="{00000000-0005-0000-0000-000086300000}"/>
    <cellStyle name="Percent 14 8 2 4" xfId="47058" xr:uid="{00000000-0005-0000-0000-000087300000}"/>
    <cellStyle name="Percent 14 8 2 5" xfId="47059" xr:uid="{00000000-0005-0000-0000-000088300000}"/>
    <cellStyle name="Percent 14 8 2 6" xfId="47055" xr:uid="{00000000-0005-0000-0000-000089300000}"/>
    <cellStyle name="Percent 14 8 3" xfId="3889" xr:uid="{00000000-0005-0000-0000-00008A300000}"/>
    <cellStyle name="Percent 14 8 3 2" xfId="47061" xr:uid="{00000000-0005-0000-0000-00008B300000}"/>
    <cellStyle name="Percent 14 8 3 3" xfId="47062" xr:uid="{00000000-0005-0000-0000-00008C300000}"/>
    <cellStyle name="Percent 14 8 3 4" xfId="47063" xr:uid="{00000000-0005-0000-0000-00008D300000}"/>
    <cellStyle name="Percent 14 8 3 5" xfId="47064" xr:uid="{00000000-0005-0000-0000-00008E300000}"/>
    <cellStyle name="Percent 14 8 3 6" xfId="47060" xr:uid="{00000000-0005-0000-0000-00008F300000}"/>
    <cellStyle name="Percent 14 8 4" xfId="47065" xr:uid="{00000000-0005-0000-0000-000090300000}"/>
    <cellStyle name="Percent 14 8 5" xfId="47066" xr:uid="{00000000-0005-0000-0000-000091300000}"/>
    <cellStyle name="Percent 14 8 6" xfId="47067" xr:uid="{00000000-0005-0000-0000-000092300000}"/>
    <cellStyle name="Percent 14 8 7" xfId="47068" xr:uid="{00000000-0005-0000-0000-000093300000}"/>
    <cellStyle name="Percent 14 8 8" xfId="55718" xr:uid="{00000000-0005-0000-0000-000094300000}"/>
    <cellStyle name="Percent 14 8 9" xfId="47054" xr:uid="{00000000-0005-0000-0000-000095300000}"/>
    <cellStyle name="Percent 14 9" xfId="3890" xr:uid="{00000000-0005-0000-0000-000096300000}"/>
    <cellStyle name="Percent 14 9 2" xfId="47070" xr:uid="{00000000-0005-0000-0000-000097300000}"/>
    <cellStyle name="Percent 14 9 3" xfId="47071" xr:uid="{00000000-0005-0000-0000-000098300000}"/>
    <cellStyle name="Percent 14 9 4" xfId="47072" xr:uid="{00000000-0005-0000-0000-000099300000}"/>
    <cellStyle name="Percent 14 9 5" xfId="47073" xr:uid="{00000000-0005-0000-0000-00009A300000}"/>
    <cellStyle name="Percent 14 9 6" xfId="47069" xr:uid="{00000000-0005-0000-0000-00009B300000}"/>
    <cellStyle name="Percent 15" xfId="3891" xr:uid="{00000000-0005-0000-0000-00009C300000}"/>
    <cellStyle name="Percent 15 10" xfId="3892" xr:uid="{00000000-0005-0000-0000-00009D300000}"/>
    <cellStyle name="Percent 15 10 2" xfId="47076" xr:uid="{00000000-0005-0000-0000-00009E300000}"/>
    <cellStyle name="Percent 15 10 3" xfId="47077" xr:uid="{00000000-0005-0000-0000-00009F300000}"/>
    <cellStyle name="Percent 15 10 4" xfId="47078" xr:uid="{00000000-0005-0000-0000-0000A0300000}"/>
    <cellStyle name="Percent 15 10 5" xfId="47079" xr:uid="{00000000-0005-0000-0000-0000A1300000}"/>
    <cellStyle name="Percent 15 10 6" xfId="55720" xr:uid="{00000000-0005-0000-0000-0000A2300000}"/>
    <cellStyle name="Percent 15 10 7" xfId="47075" xr:uid="{00000000-0005-0000-0000-0000A3300000}"/>
    <cellStyle name="Percent 15 11" xfId="3893" xr:uid="{00000000-0005-0000-0000-0000A4300000}"/>
    <cellStyle name="Percent 15 11 2" xfId="47081" xr:uid="{00000000-0005-0000-0000-0000A5300000}"/>
    <cellStyle name="Percent 15 11 3" xfId="47082" xr:uid="{00000000-0005-0000-0000-0000A6300000}"/>
    <cellStyle name="Percent 15 11 4" xfId="47083" xr:uid="{00000000-0005-0000-0000-0000A7300000}"/>
    <cellStyle name="Percent 15 11 5" xfId="47084" xr:uid="{00000000-0005-0000-0000-0000A8300000}"/>
    <cellStyle name="Percent 15 11 6" xfId="55721" xr:uid="{00000000-0005-0000-0000-0000A9300000}"/>
    <cellStyle name="Percent 15 11 7" xfId="47080" xr:uid="{00000000-0005-0000-0000-0000AA300000}"/>
    <cellStyle name="Percent 15 12" xfId="3894" xr:uid="{00000000-0005-0000-0000-0000AB300000}"/>
    <cellStyle name="Percent 15 12 2" xfId="47086" xr:uid="{00000000-0005-0000-0000-0000AC300000}"/>
    <cellStyle name="Percent 15 12 3" xfId="47087" xr:uid="{00000000-0005-0000-0000-0000AD300000}"/>
    <cellStyle name="Percent 15 12 4" xfId="47088" xr:uid="{00000000-0005-0000-0000-0000AE300000}"/>
    <cellStyle name="Percent 15 12 5" xfId="47089" xr:uid="{00000000-0005-0000-0000-0000AF300000}"/>
    <cellStyle name="Percent 15 12 6" xfId="55722" xr:uid="{00000000-0005-0000-0000-0000B0300000}"/>
    <cellStyle name="Percent 15 12 7" xfId="47085" xr:uid="{00000000-0005-0000-0000-0000B1300000}"/>
    <cellStyle name="Percent 15 13" xfId="3895" xr:uid="{00000000-0005-0000-0000-0000B2300000}"/>
    <cellStyle name="Percent 15 13 2" xfId="47091" xr:uid="{00000000-0005-0000-0000-0000B3300000}"/>
    <cellStyle name="Percent 15 13 3" xfId="47092" xr:uid="{00000000-0005-0000-0000-0000B4300000}"/>
    <cellStyle name="Percent 15 13 4" xfId="47093" xr:uid="{00000000-0005-0000-0000-0000B5300000}"/>
    <cellStyle name="Percent 15 13 5" xfId="47094" xr:uid="{00000000-0005-0000-0000-0000B6300000}"/>
    <cellStyle name="Percent 15 13 6" xfId="55723" xr:uid="{00000000-0005-0000-0000-0000B7300000}"/>
    <cellStyle name="Percent 15 13 7" xfId="47090" xr:uid="{00000000-0005-0000-0000-0000B8300000}"/>
    <cellStyle name="Percent 15 14" xfId="3896" xr:uid="{00000000-0005-0000-0000-0000B9300000}"/>
    <cellStyle name="Percent 15 14 2" xfId="47096" xr:uid="{00000000-0005-0000-0000-0000BA300000}"/>
    <cellStyle name="Percent 15 14 3" xfId="47097" xr:uid="{00000000-0005-0000-0000-0000BB300000}"/>
    <cellStyle name="Percent 15 14 4" xfId="47098" xr:uid="{00000000-0005-0000-0000-0000BC300000}"/>
    <cellStyle name="Percent 15 14 5" xfId="47099" xr:uid="{00000000-0005-0000-0000-0000BD300000}"/>
    <cellStyle name="Percent 15 14 6" xfId="55724" xr:uid="{00000000-0005-0000-0000-0000BE300000}"/>
    <cellStyle name="Percent 15 14 7" xfId="47095" xr:uid="{00000000-0005-0000-0000-0000BF300000}"/>
    <cellStyle name="Percent 15 15" xfId="3897" xr:uid="{00000000-0005-0000-0000-0000C0300000}"/>
    <cellStyle name="Percent 15 15 2" xfId="47101" xr:uid="{00000000-0005-0000-0000-0000C1300000}"/>
    <cellStyle name="Percent 15 15 3" xfId="47102" xr:uid="{00000000-0005-0000-0000-0000C2300000}"/>
    <cellStyle name="Percent 15 15 4" xfId="47103" xr:uid="{00000000-0005-0000-0000-0000C3300000}"/>
    <cellStyle name="Percent 15 15 5" xfId="47104" xr:uid="{00000000-0005-0000-0000-0000C4300000}"/>
    <cellStyle name="Percent 15 15 6" xfId="47100" xr:uid="{00000000-0005-0000-0000-0000C5300000}"/>
    <cellStyle name="Percent 15 16" xfId="47105" xr:uid="{00000000-0005-0000-0000-0000C6300000}"/>
    <cellStyle name="Percent 15 17" xfId="47106" xr:uid="{00000000-0005-0000-0000-0000C7300000}"/>
    <cellStyle name="Percent 15 18" xfId="47107" xr:uid="{00000000-0005-0000-0000-0000C8300000}"/>
    <cellStyle name="Percent 15 19" xfId="47108" xr:uid="{00000000-0005-0000-0000-0000C9300000}"/>
    <cellStyle name="Percent 15 2" xfId="3898" xr:uid="{00000000-0005-0000-0000-0000CA300000}"/>
    <cellStyle name="Percent 15 2 10" xfId="47110" xr:uid="{00000000-0005-0000-0000-0000CB300000}"/>
    <cellStyle name="Percent 15 2 11" xfId="47111" xr:uid="{00000000-0005-0000-0000-0000CC300000}"/>
    <cellStyle name="Percent 15 2 12" xfId="47112" xr:uid="{00000000-0005-0000-0000-0000CD300000}"/>
    <cellStyle name="Percent 15 2 13" xfId="55725" xr:uid="{00000000-0005-0000-0000-0000CE300000}"/>
    <cellStyle name="Percent 15 2 14" xfId="47109" xr:uid="{00000000-0005-0000-0000-0000CF300000}"/>
    <cellStyle name="Percent 15 2 2" xfId="3899" xr:uid="{00000000-0005-0000-0000-0000D0300000}"/>
    <cellStyle name="Percent 15 2 2 2" xfId="8549" xr:uid="{00000000-0005-0000-0000-0000D1300000}"/>
    <cellStyle name="Percent 15 2 2 2 2" xfId="47114" xr:uid="{00000000-0005-0000-0000-0000D2300000}"/>
    <cellStyle name="Percent 15 2 2 3" xfId="47115" xr:uid="{00000000-0005-0000-0000-0000D3300000}"/>
    <cellStyle name="Percent 15 2 2 4" xfId="47116" xr:uid="{00000000-0005-0000-0000-0000D4300000}"/>
    <cellStyle name="Percent 15 2 2 5" xfId="47117" xr:uid="{00000000-0005-0000-0000-0000D5300000}"/>
    <cellStyle name="Percent 15 2 2 6" xfId="47118" xr:uid="{00000000-0005-0000-0000-0000D6300000}"/>
    <cellStyle name="Percent 15 2 2 7" xfId="55726" xr:uid="{00000000-0005-0000-0000-0000D7300000}"/>
    <cellStyle name="Percent 15 2 2 8" xfId="47113" xr:uid="{00000000-0005-0000-0000-0000D8300000}"/>
    <cellStyle name="Percent 15 2 3" xfId="3900" xr:uid="{00000000-0005-0000-0000-0000D9300000}"/>
    <cellStyle name="Percent 15 2 3 2" xfId="8548" xr:uid="{00000000-0005-0000-0000-0000DA300000}"/>
    <cellStyle name="Percent 15 2 3 2 2" xfId="47120" xr:uid="{00000000-0005-0000-0000-0000DB300000}"/>
    <cellStyle name="Percent 15 2 3 3" xfId="47121" xr:uid="{00000000-0005-0000-0000-0000DC300000}"/>
    <cellStyle name="Percent 15 2 3 4" xfId="47122" xr:uid="{00000000-0005-0000-0000-0000DD300000}"/>
    <cellStyle name="Percent 15 2 3 5" xfId="47123" xr:uid="{00000000-0005-0000-0000-0000DE300000}"/>
    <cellStyle name="Percent 15 2 3 6" xfId="47124" xr:uid="{00000000-0005-0000-0000-0000DF300000}"/>
    <cellStyle name="Percent 15 2 3 7" xfId="55727" xr:uid="{00000000-0005-0000-0000-0000E0300000}"/>
    <cellStyle name="Percent 15 2 3 8" xfId="47119" xr:uid="{00000000-0005-0000-0000-0000E1300000}"/>
    <cellStyle name="Percent 15 2 4" xfId="3901" xr:uid="{00000000-0005-0000-0000-0000E2300000}"/>
    <cellStyle name="Percent 15 2 4 2" xfId="8547" xr:uid="{00000000-0005-0000-0000-0000E3300000}"/>
    <cellStyle name="Percent 15 2 4 2 2" xfId="47126" xr:uid="{00000000-0005-0000-0000-0000E4300000}"/>
    <cellStyle name="Percent 15 2 4 3" xfId="47127" xr:uid="{00000000-0005-0000-0000-0000E5300000}"/>
    <cellStyle name="Percent 15 2 4 4" xfId="47128" xr:uid="{00000000-0005-0000-0000-0000E6300000}"/>
    <cellStyle name="Percent 15 2 4 5" xfId="47129" xr:uid="{00000000-0005-0000-0000-0000E7300000}"/>
    <cellStyle name="Percent 15 2 4 6" xfId="47130" xr:uid="{00000000-0005-0000-0000-0000E8300000}"/>
    <cellStyle name="Percent 15 2 4 7" xfId="55728" xr:uid="{00000000-0005-0000-0000-0000E9300000}"/>
    <cellStyle name="Percent 15 2 4 8" xfId="47125" xr:uid="{00000000-0005-0000-0000-0000EA300000}"/>
    <cellStyle name="Percent 15 2 5" xfId="3902" xr:uid="{00000000-0005-0000-0000-0000EB300000}"/>
    <cellStyle name="Percent 15 2 5 2" xfId="8546" xr:uid="{00000000-0005-0000-0000-0000EC300000}"/>
    <cellStyle name="Percent 15 2 5 2 2" xfId="47132" xr:uid="{00000000-0005-0000-0000-0000ED300000}"/>
    <cellStyle name="Percent 15 2 5 3" xfId="47133" xr:uid="{00000000-0005-0000-0000-0000EE300000}"/>
    <cellStyle name="Percent 15 2 5 4" xfId="47134" xr:uid="{00000000-0005-0000-0000-0000EF300000}"/>
    <cellStyle name="Percent 15 2 5 5" xfId="47135" xr:uid="{00000000-0005-0000-0000-0000F0300000}"/>
    <cellStyle name="Percent 15 2 5 6" xfId="47136" xr:uid="{00000000-0005-0000-0000-0000F1300000}"/>
    <cellStyle name="Percent 15 2 5 7" xfId="55729" xr:uid="{00000000-0005-0000-0000-0000F2300000}"/>
    <cellStyle name="Percent 15 2 5 8" xfId="47131" xr:uid="{00000000-0005-0000-0000-0000F3300000}"/>
    <cellStyle name="Percent 15 2 6" xfId="3903" xr:uid="{00000000-0005-0000-0000-0000F4300000}"/>
    <cellStyle name="Percent 15 2 6 2" xfId="8545" xr:uid="{00000000-0005-0000-0000-0000F5300000}"/>
    <cellStyle name="Percent 15 2 6 2 2" xfId="47138" xr:uid="{00000000-0005-0000-0000-0000F6300000}"/>
    <cellStyle name="Percent 15 2 6 3" xfId="47139" xr:uid="{00000000-0005-0000-0000-0000F7300000}"/>
    <cellStyle name="Percent 15 2 6 4" xfId="47140" xr:uid="{00000000-0005-0000-0000-0000F8300000}"/>
    <cellStyle name="Percent 15 2 6 5" xfId="47141" xr:uid="{00000000-0005-0000-0000-0000F9300000}"/>
    <cellStyle name="Percent 15 2 6 6" xfId="47142" xr:uid="{00000000-0005-0000-0000-0000FA300000}"/>
    <cellStyle name="Percent 15 2 6 7" xfId="55730" xr:uid="{00000000-0005-0000-0000-0000FB300000}"/>
    <cellStyle name="Percent 15 2 6 8" xfId="47137" xr:uid="{00000000-0005-0000-0000-0000FC300000}"/>
    <cellStyle name="Percent 15 2 7" xfId="3904" xr:uid="{00000000-0005-0000-0000-0000FD300000}"/>
    <cellStyle name="Percent 15 2 7 2" xfId="8544" xr:uid="{00000000-0005-0000-0000-0000FE300000}"/>
    <cellStyle name="Percent 15 2 7 2 2" xfId="47144" xr:uid="{00000000-0005-0000-0000-0000FF300000}"/>
    <cellStyle name="Percent 15 2 7 3" xfId="47145" xr:uid="{00000000-0005-0000-0000-000000310000}"/>
    <cellStyle name="Percent 15 2 7 4" xfId="47146" xr:uid="{00000000-0005-0000-0000-000001310000}"/>
    <cellStyle name="Percent 15 2 7 5" xfId="47147" xr:uid="{00000000-0005-0000-0000-000002310000}"/>
    <cellStyle name="Percent 15 2 7 6" xfId="47148" xr:uid="{00000000-0005-0000-0000-000003310000}"/>
    <cellStyle name="Percent 15 2 7 7" xfId="55731" xr:uid="{00000000-0005-0000-0000-000004310000}"/>
    <cellStyle name="Percent 15 2 7 8" xfId="47143" xr:uid="{00000000-0005-0000-0000-000005310000}"/>
    <cellStyle name="Percent 15 2 8" xfId="3905" xr:uid="{00000000-0005-0000-0000-000006310000}"/>
    <cellStyle name="Percent 15 2 8 2" xfId="47150" xr:uid="{00000000-0005-0000-0000-000007310000}"/>
    <cellStyle name="Percent 15 2 8 3" xfId="47151" xr:uid="{00000000-0005-0000-0000-000008310000}"/>
    <cellStyle name="Percent 15 2 8 4" xfId="47152" xr:uid="{00000000-0005-0000-0000-000009310000}"/>
    <cellStyle name="Percent 15 2 8 5" xfId="47153" xr:uid="{00000000-0005-0000-0000-00000A310000}"/>
    <cellStyle name="Percent 15 2 8 6" xfId="47149" xr:uid="{00000000-0005-0000-0000-00000B310000}"/>
    <cellStyle name="Percent 15 2 9" xfId="47154" xr:uid="{00000000-0005-0000-0000-00000C310000}"/>
    <cellStyle name="Percent 15 20" xfId="55719" xr:uid="{00000000-0005-0000-0000-00000D310000}"/>
    <cellStyle name="Percent 15 21" xfId="47074" xr:uid="{00000000-0005-0000-0000-00000E310000}"/>
    <cellStyle name="Percent 15 3" xfId="3906" xr:uid="{00000000-0005-0000-0000-00000F310000}"/>
    <cellStyle name="Percent 15 3 2" xfId="8543" xr:uid="{00000000-0005-0000-0000-000010310000}"/>
    <cellStyle name="Percent 15 3 2 2" xfId="47156" xr:uid="{00000000-0005-0000-0000-000011310000}"/>
    <cellStyle name="Percent 15 3 3" xfId="8542" xr:uid="{00000000-0005-0000-0000-000012310000}"/>
    <cellStyle name="Percent 15 3 3 2" xfId="8541" xr:uid="{00000000-0005-0000-0000-000013310000}"/>
    <cellStyle name="Percent 15 3 3 2 2" xfId="47158" xr:uid="{00000000-0005-0000-0000-000014310000}"/>
    <cellStyle name="Percent 15 3 3 3" xfId="47157" xr:uid="{00000000-0005-0000-0000-000015310000}"/>
    <cellStyle name="Percent 15 3 4" xfId="47159" xr:uid="{00000000-0005-0000-0000-000016310000}"/>
    <cellStyle name="Percent 15 3 5" xfId="47160" xr:uid="{00000000-0005-0000-0000-000017310000}"/>
    <cellStyle name="Percent 15 3 6" xfId="47161" xr:uid="{00000000-0005-0000-0000-000018310000}"/>
    <cellStyle name="Percent 15 3 7" xfId="47162" xr:uid="{00000000-0005-0000-0000-000019310000}"/>
    <cellStyle name="Percent 15 3 8" xfId="55732" xr:uid="{00000000-0005-0000-0000-00001A310000}"/>
    <cellStyle name="Percent 15 3 9" xfId="47155" xr:uid="{00000000-0005-0000-0000-00001B310000}"/>
    <cellStyle name="Percent 15 4" xfId="3907" xr:uid="{00000000-0005-0000-0000-00001C310000}"/>
    <cellStyle name="Percent 15 4 2" xfId="3908" xr:uid="{00000000-0005-0000-0000-00001D310000}"/>
    <cellStyle name="Percent 15 4 2 2" xfId="47165" xr:uid="{00000000-0005-0000-0000-00001E310000}"/>
    <cellStyle name="Percent 15 4 2 3" xfId="47166" xr:uid="{00000000-0005-0000-0000-00001F310000}"/>
    <cellStyle name="Percent 15 4 2 4" xfId="47167" xr:uid="{00000000-0005-0000-0000-000020310000}"/>
    <cellStyle name="Percent 15 4 2 5" xfId="47168" xr:uid="{00000000-0005-0000-0000-000021310000}"/>
    <cellStyle name="Percent 15 4 2 6" xfId="47164" xr:uid="{00000000-0005-0000-0000-000022310000}"/>
    <cellStyle name="Percent 15 4 3" xfId="3909" xr:uid="{00000000-0005-0000-0000-000023310000}"/>
    <cellStyle name="Percent 15 4 3 2" xfId="47170" xr:uid="{00000000-0005-0000-0000-000024310000}"/>
    <cellStyle name="Percent 15 4 3 3" xfId="47171" xr:uid="{00000000-0005-0000-0000-000025310000}"/>
    <cellStyle name="Percent 15 4 3 4" xfId="47172" xr:uid="{00000000-0005-0000-0000-000026310000}"/>
    <cellStyle name="Percent 15 4 3 5" xfId="47173" xr:uid="{00000000-0005-0000-0000-000027310000}"/>
    <cellStyle name="Percent 15 4 3 6" xfId="47169" xr:uid="{00000000-0005-0000-0000-000028310000}"/>
    <cellStyle name="Percent 15 4 4" xfId="47174" xr:uid="{00000000-0005-0000-0000-000029310000}"/>
    <cellStyle name="Percent 15 4 5" xfId="47175" xr:uid="{00000000-0005-0000-0000-00002A310000}"/>
    <cellStyle name="Percent 15 4 6" xfId="47176" xr:uid="{00000000-0005-0000-0000-00002B310000}"/>
    <cellStyle name="Percent 15 4 7" xfId="47177" xr:uid="{00000000-0005-0000-0000-00002C310000}"/>
    <cellStyle name="Percent 15 4 8" xfId="55733" xr:uid="{00000000-0005-0000-0000-00002D310000}"/>
    <cellStyle name="Percent 15 4 9" xfId="47163" xr:uid="{00000000-0005-0000-0000-00002E310000}"/>
    <cellStyle name="Percent 15 5" xfId="3910" xr:uid="{00000000-0005-0000-0000-00002F310000}"/>
    <cellStyle name="Percent 15 5 2" xfId="8540" xr:uid="{00000000-0005-0000-0000-000030310000}"/>
    <cellStyle name="Percent 15 5 2 2" xfId="47179" xr:uid="{00000000-0005-0000-0000-000031310000}"/>
    <cellStyle name="Percent 15 5 3" xfId="8539" xr:uid="{00000000-0005-0000-0000-000032310000}"/>
    <cellStyle name="Percent 15 5 3 2" xfId="8538" xr:uid="{00000000-0005-0000-0000-000033310000}"/>
    <cellStyle name="Percent 15 5 3 2 2" xfId="47181" xr:uid="{00000000-0005-0000-0000-000034310000}"/>
    <cellStyle name="Percent 15 5 3 3" xfId="47180" xr:uid="{00000000-0005-0000-0000-000035310000}"/>
    <cellStyle name="Percent 15 5 4" xfId="47182" xr:uid="{00000000-0005-0000-0000-000036310000}"/>
    <cellStyle name="Percent 15 5 5" xfId="47183" xr:uid="{00000000-0005-0000-0000-000037310000}"/>
    <cellStyle name="Percent 15 5 6" xfId="47184" xr:uid="{00000000-0005-0000-0000-000038310000}"/>
    <cellStyle name="Percent 15 5 7" xfId="47185" xr:uid="{00000000-0005-0000-0000-000039310000}"/>
    <cellStyle name="Percent 15 5 8" xfId="55734" xr:uid="{00000000-0005-0000-0000-00003A310000}"/>
    <cellStyle name="Percent 15 5 9" xfId="47178" xr:uid="{00000000-0005-0000-0000-00003B310000}"/>
    <cellStyle name="Percent 15 6" xfId="3911" xr:uid="{00000000-0005-0000-0000-00003C310000}"/>
    <cellStyle name="Percent 15 6 2" xfId="8537" xr:uid="{00000000-0005-0000-0000-00003D310000}"/>
    <cellStyle name="Percent 15 6 2 2" xfId="47187" xr:uid="{00000000-0005-0000-0000-00003E310000}"/>
    <cellStyle name="Percent 15 6 3" xfId="8536" xr:uid="{00000000-0005-0000-0000-00003F310000}"/>
    <cellStyle name="Percent 15 6 3 2" xfId="8535" xr:uid="{00000000-0005-0000-0000-000040310000}"/>
    <cellStyle name="Percent 15 6 3 2 2" xfId="47189" xr:uid="{00000000-0005-0000-0000-000041310000}"/>
    <cellStyle name="Percent 15 6 3 3" xfId="47188" xr:uid="{00000000-0005-0000-0000-000042310000}"/>
    <cellStyle name="Percent 15 6 4" xfId="47190" xr:uid="{00000000-0005-0000-0000-000043310000}"/>
    <cellStyle name="Percent 15 6 5" xfId="47191" xr:uid="{00000000-0005-0000-0000-000044310000}"/>
    <cellStyle name="Percent 15 6 6" xfId="47192" xr:uid="{00000000-0005-0000-0000-000045310000}"/>
    <cellStyle name="Percent 15 6 7" xfId="47193" xr:uid="{00000000-0005-0000-0000-000046310000}"/>
    <cellStyle name="Percent 15 6 8" xfId="55735" xr:uid="{00000000-0005-0000-0000-000047310000}"/>
    <cellStyle name="Percent 15 6 9" xfId="47186" xr:uid="{00000000-0005-0000-0000-000048310000}"/>
    <cellStyle name="Percent 15 7" xfId="3912" xr:uid="{00000000-0005-0000-0000-000049310000}"/>
    <cellStyle name="Percent 15 7 10" xfId="47194" xr:uid="{00000000-0005-0000-0000-00004A310000}"/>
    <cellStyle name="Percent 15 7 2" xfId="3913" xr:uid="{00000000-0005-0000-0000-00004B310000}"/>
    <cellStyle name="Percent 15 7 2 2" xfId="47196" xr:uid="{00000000-0005-0000-0000-00004C310000}"/>
    <cellStyle name="Percent 15 7 2 3" xfId="47197" xr:uid="{00000000-0005-0000-0000-00004D310000}"/>
    <cellStyle name="Percent 15 7 2 4" xfId="47198" xr:uid="{00000000-0005-0000-0000-00004E310000}"/>
    <cellStyle name="Percent 15 7 2 5" xfId="47199" xr:uid="{00000000-0005-0000-0000-00004F310000}"/>
    <cellStyle name="Percent 15 7 2 6" xfId="47195" xr:uid="{00000000-0005-0000-0000-000050310000}"/>
    <cellStyle name="Percent 15 7 3" xfId="3914" xr:uid="{00000000-0005-0000-0000-000051310000}"/>
    <cellStyle name="Percent 15 7 3 2" xfId="47201" xr:uid="{00000000-0005-0000-0000-000052310000}"/>
    <cellStyle name="Percent 15 7 3 3" xfId="47202" xr:uid="{00000000-0005-0000-0000-000053310000}"/>
    <cellStyle name="Percent 15 7 3 4" xfId="47203" xr:uid="{00000000-0005-0000-0000-000054310000}"/>
    <cellStyle name="Percent 15 7 3 5" xfId="47204" xr:uid="{00000000-0005-0000-0000-000055310000}"/>
    <cellStyle name="Percent 15 7 3 6" xfId="47200" xr:uid="{00000000-0005-0000-0000-000056310000}"/>
    <cellStyle name="Percent 15 7 4" xfId="8534" xr:uid="{00000000-0005-0000-0000-000057310000}"/>
    <cellStyle name="Percent 15 7 4 2" xfId="8533" xr:uid="{00000000-0005-0000-0000-000058310000}"/>
    <cellStyle name="Percent 15 7 4 2 2" xfId="47206" xr:uid="{00000000-0005-0000-0000-000059310000}"/>
    <cellStyle name="Percent 15 7 4 3" xfId="47205" xr:uid="{00000000-0005-0000-0000-00005A310000}"/>
    <cellStyle name="Percent 15 7 5" xfId="47207" xr:uid="{00000000-0005-0000-0000-00005B310000}"/>
    <cellStyle name="Percent 15 7 6" xfId="47208" xr:uid="{00000000-0005-0000-0000-00005C310000}"/>
    <cellStyle name="Percent 15 7 7" xfId="47209" xr:uid="{00000000-0005-0000-0000-00005D310000}"/>
    <cellStyle name="Percent 15 7 8" xfId="47210" xr:uid="{00000000-0005-0000-0000-00005E310000}"/>
    <cellStyle name="Percent 15 7 9" xfId="55736" xr:uid="{00000000-0005-0000-0000-00005F310000}"/>
    <cellStyle name="Percent 15 8" xfId="3915" xr:uid="{00000000-0005-0000-0000-000060310000}"/>
    <cellStyle name="Percent 15 8 2" xfId="8532" xr:uid="{00000000-0005-0000-0000-000061310000}"/>
    <cellStyle name="Percent 15 8 2 2" xfId="47212" xr:uid="{00000000-0005-0000-0000-000062310000}"/>
    <cellStyle name="Percent 15 8 3" xfId="47213" xr:uid="{00000000-0005-0000-0000-000063310000}"/>
    <cellStyle name="Percent 15 8 4" xfId="47214" xr:uid="{00000000-0005-0000-0000-000064310000}"/>
    <cellStyle name="Percent 15 8 5" xfId="47215" xr:uid="{00000000-0005-0000-0000-000065310000}"/>
    <cellStyle name="Percent 15 8 6" xfId="47216" xr:uid="{00000000-0005-0000-0000-000066310000}"/>
    <cellStyle name="Percent 15 8 7" xfId="55737" xr:uid="{00000000-0005-0000-0000-000067310000}"/>
    <cellStyle name="Percent 15 8 8" xfId="47211" xr:uid="{00000000-0005-0000-0000-000068310000}"/>
    <cellStyle name="Percent 15 9" xfId="3916" xr:uid="{00000000-0005-0000-0000-000069310000}"/>
    <cellStyle name="Percent 15 9 2" xfId="47218" xr:uid="{00000000-0005-0000-0000-00006A310000}"/>
    <cellStyle name="Percent 15 9 3" xfId="47219" xr:uid="{00000000-0005-0000-0000-00006B310000}"/>
    <cellStyle name="Percent 15 9 4" xfId="47220" xr:uid="{00000000-0005-0000-0000-00006C310000}"/>
    <cellStyle name="Percent 15 9 5" xfId="47221" xr:uid="{00000000-0005-0000-0000-00006D310000}"/>
    <cellStyle name="Percent 15 9 6" xfId="55738" xr:uid="{00000000-0005-0000-0000-00006E310000}"/>
    <cellStyle name="Percent 15 9 7" xfId="47217" xr:uid="{00000000-0005-0000-0000-00006F310000}"/>
    <cellStyle name="Percent 16" xfId="4804" xr:uid="{00000000-0005-0000-0000-000070310000}"/>
    <cellStyle name="Percent 16 10" xfId="9591" xr:uid="{00000000-0005-0000-0000-000071310000}"/>
    <cellStyle name="Percent 16 10 2" xfId="47224" xr:uid="{00000000-0005-0000-0000-000072310000}"/>
    <cellStyle name="Percent 16 10 3" xfId="47225" xr:uid="{00000000-0005-0000-0000-000073310000}"/>
    <cellStyle name="Percent 16 10 4" xfId="47223" xr:uid="{00000000-0005-0000-0000-000074310000}"/>
    <cellStyle name="Percent 16 11" xfId="47226" xr:uid="{00000000-0005-0000-0000-000075310000}"/>
    <cellStyle name="Percent 16 12" xfId="47227" xr:uid="{00000000-0005-0000-0000-000076310000}"/>
    <cellStyle name="Percent 16 13" xfId="47228" xr:uid="{00000000-0005-0000-0000-000077310000}"/>
    <cellStyle name="Percent 16 14" xfId="55739" xr:uid="{00000000-0005-0000-0000-000078310000}"/>
    <cellStyle name="Percent 16 15" xfId="47222" xr:uid="{00000000-0005-0000-0000-000079310000}"/>
    <cellStyle name="Percent 16 2" xfId="3917" xr:uid="{00000000-0005-0000-0000-00007A310000}"/>
    <cellStyle name="Percent 16 2 2" xfId="3918" xr:uid="{00000000-0005-0000-0000-00007B310000}"/>
    <cellStyle name="Percent 16 2 2 2" xfId="47231" xr:uid="{00000000-0005-0000-0000-00007C310000}"/>
    <cellStyle name="Percent 16 2 2 3" xfId="47232" xr:uid="{00000000-0005-0000-0000-00007D310000}"/>
    <cellStyle name="Percent 16 2 2 4" xfId="47233" xr:uid="{00000000-0005-0000-0000-00007E310000}"/>
    <cellStyle name="Percent 16 2 2 5" xfId="47234" xr:uid="{00000000-0005-0000-0000-00007F310000}"/>
    <cellStyle name="Percent 16 2 2 6" xfId="47230" xr:uid="{00000000-0005-0000-0000-000080310000}"/>
    <cellStyle name="Percent 16 2 3" xfId="3919" xr:uid="{00000000-0005-0000-0000-000081310000}"/>
    <cellStyle name="Percent 16 2 3 2" xfId="47236" xr:uid="{00000000-0005-0000-0000-000082310000}"/>
    <cellStyle name="Percent 16 2 3 3" xfId="47237" xr:uid="{00000000-0005-0000-0000-000083310000}"/>
    <cellStyle name="Percent 16 2 3 4" xfId="47238" xr:uid="{00000000-0005-0000-0000-000084310000}"/>
    <cellStyle name="Percent 16 2 3 5" xfId="47239" xr:uid="{00000000-0005-0000-0000-000085310000}"/>
    <cellStyle name="Percent 16 2 3 6" xfId="47235" xr:uid="{00000000-0005-0000-0000-000086310000}"/>
    <cellStyle name="Percent 16 2 4" xfId="47240" xr:uid="{00000000-0005-0000-0000-000087310000}"/>
    <cellStyle name="Percent 16 2 5" xfId="47241" xr:uid="{00000000-0005-0000-0000-000088310000}"/>
    <cellStyle name="Percent 16 2 6" xfId="47242" xr:uid="{00000000-0005-0000-0000-000089310000}"/>
    <cellStyle name="Percent 16 2 7" xfId="47243" xr:uid="{00000000-0005-0000-0000-00008A310000}"/>
    <cellStyle name="Percent 16 2 8" xfId="55740" xr:uid="{00000000-0005-0000-0000-00008B310000}"/>
    <cellStyle name="Percent 16 2 9" xfId="47229" xr:uid="{00000000-0005-0000-0000-00008C310000}"/>
    <cellStyle name="Percent 16 3" xfId="3920" xr:uid="{00000000-0005-0000-0000-00008D310000}"/>
    <cellStyle name="Percent 16 3 10" xfId="3921" xr:uid="{00000000-0005-0000-0000-00008E310000}"/>
    <cellStyle name="Percent 16 3 10 2" xfId="47246" xr:uid="{00000000-0005-0000-0000-00008F310000}"/>
    <cellStyle name="Percent 16 3 10 3" xfId="47247" xr:uid="{00000000-0005-0000-0000-000090310000}"/>
    <cellStyle name="Percent 16 3 10 4" xfId="47248" xr:uid="{00000000-0005-0000-0000-000091310000}"/>
    <cellStyle name="Percent 16 3 10 5" xfId="47249" xr:uid="{00000000-0005-0000-0000-000092310000}"/>
    <cellStyle name="Percent 16 3 10 6" xfId="55742" xr:uid="{00000000-0005-0000-0000-000093310000}"/>
    <cellStyle name="Percent 16 3 10 7" xfId="47245" xr:uid="{00000000-0005-0000-0000-000094310000}"/>
    <cellStyle name="Percent 16 3 11" xfId="3922" xr:uid="{00000000-0005-0000-0000-000095310000}"/>
    <cellStyle name="Percent 16 3 11 2" xfId="47251" xr:uid="{00000000-0005-0000-0000-000096310000}"/>
    <cellStyle name="Percent 16 3 11 3" xfId="47252" xr:uid="{00000000-0005-0000-0000-000097310000}"/>
    <cellStyle name="Percent 16 3 11 4" xfId="47253" xr:uid="{00000000-0005-0000-0000-000098310000}"/>
    <cellStyle name="Percent 16 3 11 5" xfId="47254" xr:uid="{00000000-0005-0000-0000-000099310000}"/>
    <cellStyle name="Percent 16 3 11 6" xfId="55743" xr:uid="{00000000-0005-0000-0000-00009A310000}"/>
    <cellStyle name="Percent 16 3 11 7" xfId="47250" xr:uid="{00000000-0005-0000-0000-00009B310000}"/>
    <cellStyle name="Percent 16 3 12" xfId="3923" xr:uid="{00000000-0005-0000-0000-00009C310000}"/>
    <cellStyle name="Percent 16 3 12 2" xfId="47256" xr:uid="{00000000-0005-0000-0000-00009D310000}"/>
    <cellStyle name="Percent 16 3 12 3" xfId="47257" xr:uid="{00000000-0005-0000-0000-00009E310000}"/>
    <cellStyle name="Percent 16 3 12 4" xfId="47258" xr:uid="{00000000-0005-0000-0000-00009F310000}"/>
    <cellStyle name="Percent 16 3 12 5" xfId="47259" xr:uid="{00000000-0005-0000-0000-0000A0310000}"/>
    <cellStyle name="Percent 16 3 12 6" xfId="55744" xr:uid="{00000000-0005-0000-0000-0000A1310000}"/>
    <cellStyle name="Percent 16 3 12 7" xfId="47255" xr:uid="{00000000-0005-0000-0000-0000A2310000}"/>
    <cellStyle name="Percent 16 3 13" xfId="3924" xr:uid="{00000000-0005-0000-0000-0000A3310000}"/>
    <cellStyle name="Percent 16 3 13 2" xfId="47261" xr:uid="{00000000-0005-0000-0000-0000A4310000}"/>
    <cellStyle name="Percent 16 3 13 3" xfId="47262" xr:uid="{00000000-0005-0000-0000-0000A5310000}"/>
    <cellStyle name="Percent 16 3 13 4" xfId="47263" xr:uid="{00000000-0005-0000-0000-0000A6310000}"/>
    <cellStyle name="Percent 16 3 13 5" xfId="47264" xr:uid="{00000000-0005-0000-0000-0000A7310000}"/>
    <cellStyle name="Percent 16 3 13 6" xfId="55745" xr:uid="{00000000-0005-0000-0000-0000A8310000}"/>
    <cellStyle name="Percent 16 3 13 7" xfId="47260" xr:uid="{00000000-0005-0000-0000-0000A9310000}"/>
    <cellStyle name="Percent 16 3 14" xfId="3925" xr:uid="{00000000-0005-0000-0000-0000AA310000}"/>
    <cellStyle name="Percent 16 3 14 2" xfId="47266" xr:uid="{00000000-0005-0000-0000-0000AB310000}"/>
    <cellStyle name="Percent 16 3 14 3" xfId="47267" xr:uid="{00000000-0005-0000-0000-0000AC310000}"/>
    <cellStyle name="Percent 16 3 14 4" xfId="47268" xr:uid="{00000000-0005-0000-0000-0000AD310000}"/>
    <cellStyle name="Percent 16 3 14 5" xfId="47269" xr:uid="{00000000-0005-0000-0000-0000AE310000}"/>
    <cellStyle name="Percent 16 3 14 6" xfId="55746" xr:uid="{00000000-0005-0000-0000-0000AF310000}"/>
    <cellStyle name="Percent 16 3 14 7" xfId="47265" xr:uid="{00000000-0005-0000-0000-0000B0310000}"/>
    <cellStyle name="Percent 16 3 15" xfId="3926" xr:uid="{00000000-0005-0000-0000-0000B1310000}"/>
    <cellStyle name="Percent 16 3 15 2" xfId="47271" xr:uid="{00000000-0005-0000-0000-0000B2310000}"/>
    <cellStyle name="Percent 16 3 15 3" xfId="47272" xr:uid="{00000000-0005-0000-0000-0000B3310000}"/>
    <cellStyle name="Percent 16 3 15 4" xfId="47273" xr:uid="{00000000-0005-0000-0000-0000B4310000}"/>
    <cellStyle name="Percent 16 3 15 5" xfId="47274" xr:uid="{00000000-0005-0000-0000-0000B5310000}"/>
    <cellStyle name="Percent 16 3 15 6" xfId="55747" xr:uid="{00000000-0005-0000-0000-0000B6310000}"/>
    <cellStyle name="Percent 16 3 15 7" xfId="47270" xr:uid="{00000000-0005-0000-0000-0000B7310000}"/>
    <cellStyle name="Percent 16 3 16" xfId="3927" xr:uid="{00000000-0005-0000-0000-0000B8310000}"/>
    <cellStyle name="Percent 16 3 16 2" xfId="47276" xr:uid="{00000000-0005-0000-0000-0000B9310000}"/>
    <cellStyle name="Percent 16 3 16 3" xfId="47277" xr:uid="{00000000-0005-0000-0000-0000BA310000}"/>
    <cellStyle name="Percent 16 3 16 4" xfId="47278" xr:uid="{00000000-0005-0000-0000-0000BB310000}"/>
    <cellStyle name="Percent 16 3 16 5" xfId="47279" xr:uid="{00000000-0005-0000-0000-0000BC310000}"/>
    <cellStyle name="Percent 16 3 16 6" xfId="55748" xr:uid="{00000000-0005-0000-0000-0000BD310000}"/>
    <cellStyle name="Percent 16 3 16 7" xfId="47275" xr:uid="{00000000-0005-0000-0000-0000BE310000}"/>
    <cellStyle name="Percent 16 3 17" xfId="3928" xr:uid="{00000000-0005-0000-0000-0000BF310000}"/>
    <cellStyle name="Percent 16 3 17 2" xfId="47281" xr:uid="{00000000-0005-0000-0000-0000C0310000}"/>
    <cellStyle name="Percent 16 3 17 3" xfId="47282" xr:uid="{00000000-0005-0000-0000-0000C1310000}"/>
    <cellStyle name="Percent 16 3 17 4" xfId="47283" xr:uid="{00000000-0005-0000-0000-0000C2310000}"/>
    <cellStyle name="Percent 16 3 17 5" xfId="47284" xr:uid="{00000000-0005-0000-0000-0000C3310000}"/>
    <cellStyle name="Percent 16 3 17 6" xfId="55749" xr:uid="{00000000-0005-0000-0000-0000C4310000}"/>
    <cellStyle name="Percent 16 3 17 7" xfId="47280" xr:uid="{00000000-0005-0000-0000-0000C5310000}"/>
    <cellStyle name="Percent 16 3 18" xfId="3929" xr:uid="{00000000-0005-0000-0000-0000C6310000}"/>
    <cellStyle name="Percent 16 3 18 2" xfId="47286" xr:uid="{00000000-0005-0000-0000-0000C7310000}"/>
    <cellStyle name="Percent 16 3 18 3" xfId="47287" xr:uid="{00000000-0005-0000-0000-0000C8310000}"/>
    <cellStyle name="Percent 16 3 18 4" xfId="47288" xr:uid="{00000000-0005-0000-0000-0000C9310000}"/>
    <cellStyle name="Percent 16 3 18 5" xfId="47289" xr:uid="{00000000-0005-0000-0000-0000CA310000}"/>
    <cellStyle name="Percent 16 3 18 6" xfId="47285" xr:uid="{00000000-0005-0000-0000-0000CB310000}"/>
    <cellStyle name="Percent 16 3 19" xfId="3930" xr:uid="{00000000-0005-0000-0000-0000CC310000}"/>
    <cellStyle name="Percent 16 3 19 2" xfId="47291" xr:uid="{00000000-0005-0000-0000-0000CD310000}"/>
    <cellStyle name="Percent 16 3 19 3" xfId="47292" xr:uid="{00000000-0005-0000-0000-0000CE310000}"/>
    <cellStyle name="Percent 16 3 19 4" xfId="47293" xr:uid="{00000000-0005-0000-0000-0000CF310000}"/>
    <cellStyle name="Percent 16 3 19 5" xfId="47294" xr:uid="{00000000-0005-0000-0000-0000D0310000}"/>
    <cellStyle name="Percent 16 3 19 6" xfId="47290" xr:uid="{00000000-0005-0000-0000-0000D1310000}"/>
    <cellStyle name="Percent 16 3 2" xfId="3931" xr:uid="{00000000-0005-0000-0000-0000D2310000}"/>
    <cellStyle name="Percent 16 3 2 2" xfId="47296" xr:uid="{00000000-0005-0000-0000-0000D3310000}"/>
    <cellStyle name="Percent 16 3 2 3" xfId="47297" xr:uid="{00000000-0005-0000-0000-0000D4310000}"/>
    <cellStyle name="Percent 16 3 2 4" xfId="47298" xr:uid="{00000000-0005-0000-0000-0000D5310000}"/>
    <cellStyle name="Percent 16 3 2 5" xfId="47299" xr:uid="{00000000-0005-0000-0000-0000D6310000}"/>
    <cellStyle name="Percent 16 3 2 6" xfId="55750" xr:uid="{00000000-0005-0000-0000-0000D7310000}"/>
    <cellStyle name="Percent 16 3 2 7" xfId="47295" xr:uid="{00000000-0005-0000-0000-0000D8310000}"/>
    <cellStyle name="Percent 16 3 20" xfId="47300" xr:uid="{00000000-0005-0000-0000-0000D9310000}"/>
    <cellStyle name="Percent 16 3 21" xfId="47301" xr:uid="{00000000-0005-0000-0000-0000DA310000}"/>
    <cellStyle name="Percent 16 3 22" xfId="47302" xr:uid="{00000000-0005-0000-0000-0000DB310000}"/>
    <cellStyle name="Percent 16 3 23" xfId="47303" xr:uid="{00000000-0005-0000-0000-0000DC310000}"/>
    <cellStyle name="Percent 16 3 24" xfId="55741" xr:uid="{00000000-0005-0000-0000-0000DD310000}"/>
    <cellStyle name="Percent 16 3 25" xfId="47244" xr:uid="{00000000-0005-0000-0000-0000DE310000}"/>
    <cellStyle name="Percent 16 3 3" xfId="3932" xr:uid="{00000000-0005-0000-0000-0000DF310000}"/>
    <cellStyle name="Percent 16 3 3 2" xfId="47305" xr:uid="{00000000-0005-0000-0000-0000E0310000}"/>
    <cellStyle name="Percent 16 3 3 3" xfId="47306" xr:uid="{00000000-0005-0000-0000-0000E1310000}"/>
    <cellStyle name="Percent 16 3 3 4" xfId="47307" xr:uid="{00000000-0005-0000-0000-0000E2310000}"/>
    <cellStyle name="Percent 16 3 3 5" xfId="47308" xr:uid="{00000000-0005-0000-0000-0000E3310000}"/>
    <cellStyle name="Percent 16 3 3 6" xfId="55751" xr:uid="{00000000-0005-0000-0000-0000E4310000}"/>
    <cellStyle name="Percent 16 3 3 7" xfId="47304" xr:uid="{00000000-0005-0000-0000-0000E5310000}"/>
    <cellStyle name="Percent 16 3 4" xfId="3933" xr:uid="{00000000-0005-0000-0000-0000E6310000}"/>
    <cellStyle name="Percent 16 3 4 2" xfId="47310" xr:uid="{00000000-0005-0000-0000-0000E7310000}"/>
    <cellStyle name="Percent 16 3 4 3" xfId="47311" xr:uid="{00000000-0005-0000-0000-0000E8310000}"/>
    <cellStyle name="Percent 16 3 4 4" xfId="47312" xr:uid="{00000000-0005-0000-0000-0000E9310000}"/>
    <cellStyle name="Percent 16 3 4 5" xfId="47313" xr:uid="{00000000-0005-0000-0000-0000EA310000}"/>
    <cellStyle name="Percent 16 3 4 6" xfId="55752" xr:uid="{00000000-0005-0000-0000-0000EB310000}"/>
    <cellStyle name="Percent 16 3 4 7" xfId="47309" xr:uid="{00000000-0005-0000-0000-0000EC310000}"/>
    <cellStyle name="Percent 16 3 5" xfId="3934" xr:uid="{00000000-0005-0000-0000-0000ED310000}"/>
    <cellStyle name="Percent 16 3 5 2" xfId="47315" xr:uid="{00000000-0005-0000-0000-0000EE310000}"/>
    <cellStyle name="Percent 16 3 5 3" xfId="47316" xr:uid="{00000000-0005-0000-0000-0000EF310000}"/>
    <cellStyle name="Percent 16 3 5 4" xfId="47317" xr:uid="{00000000-0005-0000-0000-0000F0310000}"/>
    <cellStyle name="Percent 16 3 5 5" xfId="47318" xr:uid="{00000000-0005-0000-0000-0000F1310000}"/>
    <cellStyle name="Percent 16 3 5 6" xfId="55753" xr:uid="{00000000-0005-0000-0000-0000F2310000}"/>
    <cellStyle name="Percent 16 3 5 7" xfId="47314" xr:uid="{00000000-0005-0000-0000-0000F3310000}"/>
    <cellStyle name="Percent 16 3 6" xfId="3935" xr:uid="{00000000-0005-0000-0000-0000F4310000}"/>
    <cellStyle name="Percent 16 3 6 2" xfId="47320" xr:uid="{00000000-0005-0000-0000-0000F5310000}"/>
    <cellStyle name="Percent 16 3 6 3" xfId="47321" xr:uid="{00000000-0005-0000-0000-0000F6310000}"/>
    <cellStyle name="Percent 16 3 6 4" xfId="47322" xr:uid="{00000000-0005-0000-0000-0000F7310000}"/>
    <cellStyle name="Percent 16 3 6 5" xfId="47323" xr:uid="{00000000-0005-0000-0000-0000F8310000}"/>
    <cellStyle name="Percent 16 3 6 6" xfId="55754" xr:uid="{00000000-0005-0000-0000-0000F9310000}"/>
    <cellStyle name="Percent 16 3 6 7" xfId="47319" xr:uid="{00000000-0005-0000-0000-0000FA310000}"/>
    <cellStyle name="Percent 16 3 7" xfId="3936" xr:uid="{00000000-0005-0000-0000-0000FB310000}"/>
    <cellStyle name="Percent 16 3 7 2" xfId="47325" xr:uid="{00000000-0005-0000-0000-0000FC310000}"/>
    <cellStyle name="Percent 16 3 7 3" xfId="47326" xr:uid="{00000000-0005-0000-0000-0000FD310000}"/>
    <cellStyle name="Percent 16 3 7 4" xfId="47327" xr:uid="{00000000-0005-0000-0000-0000FE310000}"/>
    <cellStyle name="Percent 16 3 7 5" xfId="47328" xr:uid="{00000000-0005-0000-0000-0000FF310000}"/>
    <cellStyle name="Percent 16 3 7 6" xfId="55755" xr:uid="{00000000-0005-0000-0000-000000320000}"/>
    <cellStyle name="Percent 16 3 7 7" xfId="47324" xr:uid="{00000000-0005-0000-0000-000001320000}"/>
    <cellStyle name="Percent 16 3 8" xfId="3937" xr:uid="{00000000-0005-0000-0000-000002320000}"/>
    <cellStyle name="Percent 16 3 8 2" xfId="47330" xr:uid="{00000000-0005-0000-0000-000003320000}"/>
    <cellStyle name="Percent 16 3 8 3" xfId="47331" xr:uid="{00000000-0005-0000-0000-000004320000}"/>
    <cellStyle name="Percent 16 3 8 4" xfId="47332" xr:uid="{00000000-0005-0000-0000-000005320000}"/>
    <cellStyle name="Percent 16 3 8 5" xfId="47333" xr:uid="{00000000-0005-0000-0000-000006320000}"/>
    <cellStyle name="Percent 16 3 8 6" xfId="55756" xr:uid="{00000000-0005-0000-0000-000007320000}"/>
    <cellStyle name="Percent 16 3 8 7" xfId="47329" xr:uid="{00000000-0005-0000-0000-000008320000}"/>
    <cellStyle name="Percent 16 3 9" xfId="3938" xr:uid="{00000000-0005-0000-0000-000009320000}"/>
    <cellStyle name="Percent 16 3 9 2" xfId="47335" xr:uid="{00000000-0005-0000-0000-00000A320000}"/>
    <cellStyle name="Percent 16 3 9 3" xfId="47336" xr:uid="{00000000-0005-0000-0000-00000B320000}"/>
    <cellStyle name="Percent 16 3 9 4" xfId="47337" xr:uid="{00000000-0005-0000-0000-00000C320000}"/>
    <cellStyle name="Percent 16 3 9 5" xfId="47338" xr:uid="{00000000-0005-0000-0000-00000D320000}"/>
    <cellStyle name="Percent 16 3 9 6" xfId="55757" xr:uid="{00000000-0005-0000-0000-00000E320000}"/>
    <cellStyle name="Percent 16 3 9 7" xfId="47334" xr:uid="{00000000-0005-0000-0000-00000F320000}"/>
    <cellStyle name="Percent 16 4" xfId="3939" xr:uid="{00000000-0005-0000-0000-000010320000}"/>
    <cellStyle name="Percent 16 4 10" xfId="3940" xr:uid="{00000000-0005-0000-0000-000011320000}"/>
    <cellStyle name="Percent 16 4 10 2" xfId="47341" xr:uid="{00000000-0005-0000-0000-000012320000}"/>
    <cellStyle name="Percent 16 4 10 3" xfId="47342" xr:uid="{00000000-0005-0000-0000-000013320000}"/>
    <cellStyle name="Percent 16 4 10 4" xfId="47343" xr:uid="{00000000-0005-0000-0000-000014320000}"/>
    <cellStyle name="Percent 16 4 10 5" xfId="47344" xr:uid="{00000000-0005-0000-0000-000015320000}"/>
    <cellStyle name="Percent 16 4 10 6" xfId="55759" xr:uid="{00000000-0005-0000-0000-000016320000}"/>
    <cellStyle name="Percent 16 4 10 7" xfId="47340" xr:uid="{00000000-0005-0000-0000-000017320000}"/>
    <cellStyle name="Percent 16 4 11" xfId="3941" xr:uid="{00000000-0005-0000-0000-000018320000}"/>
    <cellStyle name="Percent 16 4 11 2" xfId="47346" xr:uid="{00000000-0005-0000-0000-000019320000}"/>
    <cellStyle name="Percent 16 4 11 3" xfId="47347" xr:uid="{00000000-0005-0000-0000-00001A320000}"/>
    <cellStyle name="Percent 16 4 11 4" xfId="47348" xr:uid="{00000000-0005-0000-0000-00001B320000}"/>
    <cellStyle name="Percent 16 4 11 5" xfId="47349" xr:uid="{00000000-0005-0000-0000-00001C320000}"/>
    <cellStyle name="Percent 16 4 11 6" xfId="55760" xr:uid="{00000000-0005-0000-0000-00001D320000}"/>
    <cellStyle name="Percent 16 4 11 7" xfId="47345" xr:uid="{00000000-0005-0000-0000-00001E320000}"/>
    <cellStyle name="Percent 16 4 12" xfId="3942" xr:uid="{00000000-0005-0000-0000-00001F320000}"/>
    <cellStyle name="Percent 16 4 12 2" xfId="47351" xr:uid="{00000000-0005-0000-0000-000020320000}"/>
    <cellStyle name="Percent 16 4 12 3" xfId="47352" xr:uid="{00000000-0005-0000-0000-000021320000}"/>
    <cellStyle name="Percent 16 4 12 4" xfId="47353" xr:uid="{00000000-0005-0000-0000-000022320000}"/>
    <cellStyle name="Percent 16 4 12 5" xfId="47354" xr:uid="{00000000-0005-0000-0000-000023320000}"/>
    <cellStyle name="Percent 16 4 12 6" xfId="55761" xr:uid="{00000000-0005-0000-0000-000024320000}"/>
    <cellStyle name="Percent 16 4 12 7" xfId="47350" xr:uid="{00000000-0005-0000-0000-000025320000}"/>
    <cellStyle name="Percent 16 4 13" xfId="3943" xr:uid="{00000000-0005-0000-0000-000026320000}"/>
    <cellStyle name="Percent 16 4 13 2" xfId="47356" xr:uid="{00000000-0005-0000-0000-000027320000}"/>
    <cellStyle name="Percent 16 4 13 3" xfId="47357" xr:uid="{00000000-0005-0000-0000-000028320000}"/>
    <cellStyle name="Percent 16 4 13 4" xfId="47358" xr:uid="{00000000-0005-0000-0000-000029320000}"/>
    <cellStyle name="Percent 16 4 13 5" xfId="47359" xr:uid="{00000000-0005-0000-0000-00002A320000}"/>
    <cellStyle name="Percent 16 4 13 6" xfId="55762" xr:uid="{00000000-0005-0000-0000-00002B320000}"/>
    <cellStyle name="Percent 16 4 13 7" xfId="47355" xr:uid="{00000000-0005-0000-0000-00002C320000}"/>
    <cellStyle name="Percent 16 4 14" xfId="3944" xr:uid="{00000000-0005-0000-0000-00002D320000}"/>
    <cellStyle name="Percent 16 4 14 2" xfId="47361" xr:uid="{00000000-0005-0000-0000-00002E320000}"/>
    <cellStyle name="Percent 16 4 14 3" xfId="47362" xr:uid="{00000000-0005-0000-0000-00002F320000}"/>
    <cellStyle name="Percent 16 4 14 4" xfId="47363" xr:uid="{00000000-0005-0000-0000-000030320000}"/>
    <cellStyle name="Percent 16 4 14 5" xfId="47364" xr:uid="{00000000-0005-0000-0000-000031320000}"/>
    <cellStyle name="Percent 16 4 14 6" xfId="55763" xr:uid="{00000000-0005-0000-0000-000032320000}"/>
    <cellStyle name="Percent 16 4 14 7" xfId="47360" xr:uid="{00000000-0005-0000-0000-000033320000}"/>
    <cellStyle name="Percent 16 4 15" xfId="3945" xr:uid="{00000000-0005-0000-0000-000034320000}"/>
    <cellStyle name="Percent 16 4 15 2" xfId="47366" xr:uid="{00000000-0005-0000-0000-000035320000}"/>
    <cellStyle name="Percent 16 4 15 3" xfId="47367" xr:uid="{00000000-0005-0000-0000-000036320000}"/>
    <cellStyle name="Percent 16 4 15 4" xfId="47368" xr:uid="{00000000-0005-0000-0000-000037320000}"/>
    <cellStyle name="Percent 16 4 15 5" xfId="47369" xr:uid="{00000000-0005-0000-0000-000038320000}"/>
    <cellStyle name="Percent 16 4 15 6" xfId="55764" xr:uid="{00000000-0005-0000-0000-000039320000}"/>
    <cellStyle name="Percent 16 4 15 7" xfId="47365" xr:uid="{00000000-0005-0000-0000-00003A320000}"/>
    <cellStyle name="Percent 16 4 16" xfId="3946" xr:uid="{00000000-0005-0000-0000-00003B320000}"/>
    <cellStyle name="Percent 16 4 16 2" xfId="47371" xr:uid="{00000000-0005-0000-0000-00003C320000}"/>
    <cellStyle name="Percent 16 4 16 3" xfId="47372" xr:uid="{00000000-0005-0000-0000-00003D320000}"/>
    <cellStyle name="Percent 16 4 16 4" xfId="47373" xr:uid="{00000000-0005-0000-0000-00003E320000}"/>
    <cellStyle name="Percent 16 4 16 5" xfId="47374" xr:uid="{00000000-0005-0000-0000-00003F320000}"/>
    <cellStyle name="Percent 16 4 16 6" xfId="55765" xr:uid="{00000000-0005-0000-0000-000040320000}"/>
    <cellStyle name="Percent 16 4 16 7" xfId="47370" xr:uid="{00000000-0005-0000-0000-000041320000}"/>
    <cellStyle name="Percent 16 4 17" xfId="3947" xr:uid="{00000000-0005-0000-0000-000042320000}"/>
    <cellStyle name="Percent 16 4 17 2" xfId="47376" xr:uid="{00000000-0005-0000-0000-000043320000}"/>
    <cellStyle name="Percent 16 4 17 3" xfId="47377" xr:uid="{00000000-0005-0000-0000-000044320000}"/>
    <cellStyle name="Percent 16 4 17 4" xfId="47378" xr:uid="{00000000-0005-0000-0000-000045320000}"/>
    <cellStyle name="Percent 16 4 17 5" xfId="47379" xr:uid="{00000000-0005-0000-0000-000046320000}"/>
    <cellStyle name="Percent 16 4 17 6" xfId="55766" xr:uid="{00000000-0005-0000-0000-000047320000}"/>
    <cellStyle name="Percent 16 4 17 7" xfId="47375" xr:uid="{00000000-0005-0000-0000-000048320000}"/>
    <cellStyle name="Percent 16 4 18" xfId="3948" xr:uid="{00000000-0005-0000-0000-000049320000}"/>
    <cellStyle name="Percent 16 4 18 2" xfId="47381" xr:uid="{00000000-0005-0000-0000-00004A320000}"/>
    <cellStyle name="Percent 16 4 18 3" xfId="47382" xr:uid="{00000000-0005-0000-0000-00004B320000}"/>
    <cellStyle name="Percent 16 4 18 4" xfId="47383" xr:uid="{00000000-0005-0000-0000-00004C320000}"/>
    <cellStyle name="Percent 16 4 18 5" xfId="47384" xr:uid="{00000000-0005-0000-0000-00004D320000}"/>
    <cellStyle name="Percent 16 4 18 6" xfId="47380" xr:uid="{00000000-0005-0000-0000-00004E320000}"/>
    <cellStyle name="Percent 16 4 19" xfId="3949" xr:uid="{00000000-0005-0000-0000-00004F320000}"/>
    <cellStyle name="Percent 16 4 19 2" xfId="47386" xr:uid="{00000000-0005-0000-0000-000050320000}"/>
    <cellStyle name="Percent 16 4 19 3" xfId="47387" xr:uid="{00000000-0005-0000-0000-000051320000}"/>
    <cellStyle name="Percent 16 4 19 4" xfId="47388" xr:uid="{00000000-0005-0000-0000-000052320000}"/>
    <cellStyle name="Percent 16 4 19 5" xfId="47389" xr:uid="{00000000-0005-0000-0000-000053320000}"/>
    <cellStyle name="Percent 16 4 19 6" xfId="47385" xr:uid="{00000000-0005-0000-0000-000054320000}"/>
    <cellStyle name="Percent 16 4 2" xfId="3950" xr:uid="{00000000-0005-0000-0000-000055320000}"/>
    <cellStyle name="Percent 16 4 2 2" xfId="47391" xr:uid="{00000000-0005-0000-0000-000056320000}"/>
    <cellStyle name="Percent 16 4 2 3" xfId="47392" xr:uid="{00000000-0005-0000-0000-000057320000}"/>
    <cellStyle name="Percent 16 4 2 4" xfId="47393" xr:uid="{00000000-0005-0000-0000-000058320000}"/>
    <cellStyle name="Percent 16 4 2 5" xfId="47394" xr:uid="{00000000-0005-0000-0000-000059320000}"/>
    <cellStyle name="Percent 16 4 2 6" xfId="55767" xr:uid="{00000000-0005-0000-0000-00005A320000}"/>
    <cellStyle name="Percent 16 4 2 7" xfId="47390" xr:uid="{00000000-0005-0000-0000-00005B320000}"/>
    <cellStyle name="Percent 16 4 20" xfId="47395" xr:uid="{00000000-0005-0000-0000-00005C320000}"/>
    <cellStyle name="Percent 16 4 21" xfId="47396" xr:uid="{00000000-0005-0000-0000-00005D320000}"/>
    <cellStyle name="Percent 16 4 22" xfId="47397" xr:uid="{00000000-0005-0000-0000-00005E320000}"/>
    <cellStyle name="Percent 16 4 23" xfId="47398" xr:uid="{00000000-0005-0000-0000-00005F320000}"/>
    <cellStyle name="Percent 16 4 24" xfId="55758" xr:uid="{00000000-0005-0000-0000-000060320000}"/>
    <cellStyle name="Percent 16 4 25" xfId="47339" xr:uid="{00000000-0005-0000-0000-000061320000}"/>
    <cellStyle name="Percent 16 4 3" xfId="3951" xr:uid="{00000000-0005-0000-0000-000062320000}"/>
    <cellStyle name="Percent 16 4 3 2" xfId="47400" xr:uid="{00000000-0005-0000-0000-000063320000}"/>
    <cellStyle name="Percent 16 4 3 3" xfId="47401" xr:uid="{00000000-0005-0000-0000-000064320000}"/>
    <cellStyle name="Percent 16 4 3 4" xfId="47402" xr:uid="{00000000-0005-0000-0000-000065320000}"/>
    <cellStyle name="Percent 16 4 3 5" xfId="47403" xr:uid="{00000000-0005-0000-0000-000066320000}"/>
    <cellStyle name="Percent 16 4 3 6" xfId="55768" xr:uid="{00000000-0005-0000-0000-000067320000}"/>
    <cellStyle name="Percent 16 4 3 7" xfId="47399" xr:uid="{00000000-0005-0000-0000-000068320000}"/>
    <cellStyle name="Percent 16 4 4" xfId="3952" xr:uid="{00000000-0005-0000-0000-000069320000}"/>
    <cellStyle name="Percent 16 4 4 2" xfId="47405" xr:uid="{00000000-0005-0000-0000-00006A320000}"/>
    <cellStyle name="Percent 16 4 4 3" xfId="47406" xr:uid="{00000000-0005-0000-0000-00006B320000}"/>
    <cellStyle name="Percent 16 4 4 4" xfId="47407" xr:uid="{00000000-0005-0000-0000-00006C320000}"/>
    <cellStyle name="Percent 16 4 4 5" xfId="47408" xr:uid="{00000000-0005-0000-0000-00006D320000}"/>
    <cellStyle name="Percent 16 4 4 6" xfId="55769" xr:uid="{00000000-0005-0000-0000-00006E320000}"/>
    <cellStyle name="Percent 16 4 4 7" xfId="47404" xr:uid="{00000000-0005-0000-0000-00006F320000}"/>
    <cellStyle name="Percent 16 4 5" xfId="3953" xr:uid="{00000000-0005-0000-0000-000070320000}"/>
    <cellStyle name="Percent 16 4 5 2" xfId="47410" xr:uid="{00000000-0005-0000-0000-000071320000}"/>
    <cellStyle name="Percent 16 4 5 3" xfId="47411" xr:uid="{00000000-0005-0000-0000-000072320000}"/>
    <cellStyle name="Percent 16 4 5 4" xfId="47412" xr:uid="{00000000-0005-0000-0000-000073320000}"/>
    <cellStyle name="Percent 16 4 5 5" xfId="47413" xr:uid="{00000000-0005-0000-0000-000074320000}"/>
    <cellStyle name="Percent 16 4 5 6" xfId="55770" xr:uid="{00000000-0005-0000-0000-000075320000}"/>
    <cellStyle name="Percent 16 4 5 7" xfId="47409" xr:uid="{00000000-0005-0000-0000-000076320000}"/>
    <cellStyle name="Percent 16 4 6" xfId="3954" xr:uid="{00000000-0005-0000-0000-000077320000}"/>
    <cellStyle name="Percent 16 4 6 2" xfId="47415" xr:uid="{00000000-0005-0000-0000-000078320000}"/>
    <cellStyle name="Percent 16 4 6 3" xfId="47416" xr:uid="{00000000-0005-0000-0000-000079320000}"/>
    <cellStyle name="Percent 16 4 6 4" xfId="47417" xr:uid="{00000000-0005-0000-0000-00007A320000}"/>
    <cellStyle name="Percent 16 4 6 5" xfId="47418" xr:uid="{00000000-0005-0000-0000-00007B320000}"/>
    <cellStyle name="Percent 16 4 6 6" xfId="55771" xr:uid="{00000000-0005-0000-0000-00007C320000}"/>
    <cellStyle name="Percent 16 4 6 7" xfId="47414" xr:uid="{00000000-0005-0000-0000-00007D320000}"/>
    <cellStyle name="Percent 16 4 7" xfId="3955" xr:uid="{00000000-0005-0000-0000-00007E320000}"/>
    <cellStyle name="Percent 16 4 7 2" xfId="47420" xr:uid="{00000000-0005-0000-0000-00007F320000}"/>
    <cellStyle name="Percent 16 4 7 3" xfId="47421" xr:uid="{00000000-0005-0000-0000-000080320000}"/>
    <cellStyle name="Percent 16 4 7 4" xfId="47422" xr:uid="{00000000-0005-0000-0000-000081320000}"/>
    <cellStyle name="Percent 16 4 7 5" xfId="47423" xr:uid="{00000000-0005-0000-0000-000082320000}"/>
    <cellStyle name="Percent 16 4 7 6" xfId="55772" xr:uid="{00000000-0005-0000-0000-000083320000}"/>
    <cellStyle name="Percent 16 4 7 7" xfId="47419" xr:uid="{00000000-0005-0000-0000-000084320000}"/>
    <cellStyle name="Percent 16 4 8" xfId="3956" xr:uid="{00000000-0005-0000-0000-000085320000}"/>
    <cellStyle name="Percent 16 4 8 2" xfId="47425" xr:uid="{00000000-0005-0000-0000-000086320000}"/>
    <cellStyle name="Percent 16 4 8 3" xfId="47426" xr:uid="{00000000-0005-0000-0000-000087320000}"/>
    <cellStyle name="Percent 16 4 8 4" xfId="47427" xr:uid="{00000000-0005-0000-0000-000088320000}"/>
    <cellStyle name="Percent 16 4 8 5" xfId="47428" xr:uid="{00000000-0005-0000-0000-000089320000}"/>
    <cellStyle name="Percent 16 4 8 6" xfId="55773" xr:uid="{00000000-0005-0000-0000-00008A320000}"/>
    <cellStyle name="Percent 16 4 8 7" xfId="47424" xr:uid="{00000000-0005-0000-0000-00008B320000}"/>
    <cellStyle name="Percent 16 4 9" xfId="3957" xr:uid="{00000000-0005-0000-0000-00008C320000}"/>
    <cellStyle name="Percent 16 4 9 2" xfId="47430" xr:uid="{00000000-0005-0000-0000-00008D320000}"/>
    <cellStyle name="Percent 16 4 9 3" xfId="47431" xr:uid="{00000000-0005-0000-0000-00008E320000}"/>
    <cellStyle name="Percent 16 4 9 4" xfId="47432" xr:uid="{00000000-0005-0000-0000-00008F320000}"/>
    <cellStyle name="Percent 16 4 9 5" xfId="47433" xr:uid="{00000000-0005-0000-0000-000090320000}"/>
    <cellStyle name="Percent 16 4 9 6" xfId="55774" xr:uid="{00000000-0005-0000-0000-000091320000}"/>
    <cellStyle name="Percent 16 4 9 7" xfId="47429" xr:uid="{00000000-0005-0000-0000-000092320000}"/>
    <cellStyle name="Percent 16 5" xfId="3958" xr:uid="{00000000-0005-0000-0000-000093320000}"/>
    <cellStyle name="Percent 16 5 10" xfId="3959" xr:uid="{00000000-0005-0000-0000-000094320000}"/>
    <cellStyle name="Percent 16 5 10 2" xfId="47436" xr:uid="{00000000-0005-0000-0000-000095320000}"/>
    <cellStyle name="Percent 16 5 10 3" xfId="47437" xr:uid="{00000000-0005-0000-0000-000096320000}"/>
    <cellStyle name="Percent 16 5 10 4" xfId="47438" xr:uid="{00000000-0005-0000-0000-000097320000}"/>
    <cellStyle name="Percent 16 5 10 5" xfId="47439" xr:uid="{00000000-0005-0000-0000-000098320000}"/>
    <cellStyle name="Percent 16 5 10 6" xfId="55776" xr:uid="{00000000-0005-0000-0000-000099320000}"/>
    <cellStyle name="Percent 16 5 10 7" xfId="47435" xr:uid="{00000000-0005-0000-0000-00009A320000}"/>
    <cellStyle name="Percent 16 5 11" xfId="3960" xr:uid="{00000000-0005-0000-0000-00009B320000}"/>
    <cellStyle name="Percent 16 5 11 2" xfId="47441" xr:uid="{00000000-0005-0000-0000-00009C320000}"/>
    <cellStyle name="Percent 16 5 11 3" xfId="47442" xr:uid="{00000000-0005-0000-0000-00009D320000}"/>
    <cellStyle name="Percent 16 5 11 4" xfId="47443" xr:uid="{00000000-0005-0000-0000-00009E320000}"/>
    <cellStyle name="Percent 16 5 11 5" xfId="47444" xr:uid="{00000000-0005-0000-0000-00009F320000}"/>
    <cellStyle name="Percent 16 5 11 6" xfId="55777" xr:uid="{00000000-0005-0000-0000-0000A0320000}"/>
    <cellStyle name="Percent 16 5 11 7" xfId="47440" xr:uid="{00000000-0005-0000-0000-0000A1320000}"/>
    <cellStyle name="Percent 16 5 12" xfId="3961" xr:uid="{00000000-0005-0000-0000-0000A2320000}"/>
    <cellStyle name="Percent 16 5 12 2" xfId="47446" xr:uid="{00000000-0005-0000-0000-0000A3320000}"/>
    <cellStyle name="Percent 16 5 12 3" xfId="47447" xr:uid="{00000000-0005-0000-0000-0000A4320000}"/>
    <cellStyle name="Percent 16 5 12 4" xfId="47448" xr:uid="{00000000-0005-0000-0000-0000A5320000}"/>
    <cellStyle name="Percent 16 5 12 5" xfId="47449" xr:uid="{00000000-0005-0000-0000-0000A6320000}"/>
    <cellStyle name="Percent 16 5 12 6" xfId="55778" xr:uid="{00000000-0005-0000-0000-0000A7320000}"/>
    <cellStyle name="Percent 16 5 12 7" xfId="47445" xr:uid="{00000000-0005-0000-0000-0000A8320000}"/>
    <cellStyle name="Percent 16 5 13" xfId="3962" xr:uid="{00000000-0005-0000-0000-0000A9320000}"/>
    <cellStyle name="Percent 16 5 13 2" xfId="47451" xr:uid="{00000000-0005-0000-0000-0000AA320000}"/>
    <cellStyle name="Percent 16 5 13 3" xfId="47452" xr:uid="{00000000-0005-0000-0000-0000AB320000}"/>
    <cellStyle name="Percent 16 5 13 4" xfId="47453" xr:uid="{00000000-0005-0000-0000-0000AC320000}"/>
    <cellStyle name="Percent 16 5 13 5" xfId="47454" xr:uid="{00000000-0005-0000-0000-0000AD320000}"/>
    <cellStyle name="Percent 16 5 13 6" xfId="55779" xr:uid="{00000000-0005-0000-0000-0000AE320000}"/>
    <cellStyle name="Percent 16 5 13 7" xfId="47450" xr:uid="{00000000-0005-0000-0000-0000AF320000}"/>
    <cellStyle name="Percent 16 5 14" xfId="3963" xr:uid="{00000000-0005-0000-0000-0000B0320000}"/>
    <cellStyle name="Percent 16 5 14 2" xfId="47456" xr:uid="{00000000-0005-0000-0000-0000B1320000}"/>
    <cellStyle name="Percent 16 5 14 3" xfId="47457" xr:uid="{00000000-0005-0000-0000-0000B2320000}"/>
    <cellStyle name="Percent 16 5 14 4" xfId="47458" xr:uid="{00000000-0005-0000-0000-0000B3320000}"/>
    <cellStyle name="Percent 16 5 14 5" xfId="47459" xr:uid="{00000000-0005-0000-0000-0000B4320000}"/>
    <cellStyle name="Percent 16 5 14 6" xfId="55780" xr:uid="{00000000-0005-0000-0000-0000B5320000}"/>
    <cellStyle name="Percent 16 5 14 7" xfId="47455" xr:uid="{00000000-0005-0000-0000-0000B6320000}"/>
    <cellStyle name="Percent 16 5 15" xfId="3964" xr:uid="{00000000-0005-0000-0000-0000B7320000}"/>
    <cellStyle name="Percent 16 5 15 2" xfId="47461" xr:uid="{00000000-0005-0000-0000-0000B8320000}"/>
    <cellStyle name="Percent 16 5 15 3" xfId="47462" xr:uid="{00000000-0005-0000-0000-0000B9320000}"/>
    <cellStyle name="Percent 16 5 15 4" xfId="47463" xr:uid="{00000000-0005-0000-0000-0000BA320000}"/>
    <cellStyle name="Percent 16 5 15 5" xfId="47464" xr:uid="{00000000-0005-0000-0000-0000BB320000}"/>
    <cellStyle name="Percent 16 5 15 6" xfId="55781" xr:uid="{00000000-0005-0000-0000-0000BC320000}"/>
    <cellStyle name="Percent 16 5 15 7" xfId="47460" xr:uid="{00000000-0005-0000-0000-0000BD320000}"/>
    <cellStyle name="Percent 16 5 16" xfId="3965" xr:uid="{00000000-0005-0000-0000-0000BE320000}"/>
    <cellStyle name="Percent 16 5 16 2" xfId="47466" xr:uid="{00000000-0005-0000-0000-0000BF320000}"/>
    <cellStyle name="Percent 16 5 16 3" xfId="47467" xr:uid="{00000000-0005-0000-0000-0000C0320000}"/>
    <cellStyle name="Percent 16 5 16 4" xfId="47468" xr:uid="{00000000-0005-0000-0000-0000C1320000}"/>
    <cellStyle name="Percent 16 5 16 5" xfId="47469" xr:uid="{00000000-0005-0000-0000-0000C2320000}"/>
    <cellStyle name="Percent 16 5 16 6" xfId="55782" xr:uid="{00000000-0005-0000-0000-0000C3320000}"/>
    <cellStyle name="Percent 16 5 16 7" xfId="47465" xr:uid="{00000000-0005-0000-0000-0000C4320000}"/>
    <cellStyle name="Percent 16 5 17" xfId="3966" xr:uid="{00000000-0005-0000-0000-0000C5320000}"/>
    <cellStyle name="Percent 16 5 17 2" xfId="47471" xr:uid="{00000000-0005-0000-0000-0000C6320000}"/>
    <cellStyle name="Percent 16 5 17 3" xfId="47472" xr:uid="{00000000-0005-0000-0000-0000C7320000}"/>
    <cellStyle name="Percent 16 5 17 4" xfId="47473" xr:uid="{00000000-0005-0000-0000-0000C8320000}"/>
    <cellStyle name="Percent 16 5 17 5" xfId="47474" xr:uid="{00000000-0005-0000-0000-0000C9320000}"/>
    <cellStyle name="Percent 16 5 17 6" xfId="55783" xr:uid="{00000000-0005-0000-0000-0000CA320000}"/>
    <cellStyle name="Percent 16 5 17 7" xfId="47470" xr:uid="{00000000-0005-0000-0000-0000CB320000}"/>
    <cellStyle name="Percent 16 5 18" xfId="3967" xr:uid="{00000000-0005-0000-0000-0000CC320000}"/>
    <cellStyle name="Percent 16 5 18 2" xfId="47476" xr:uid="{00000000-0005-0000-0000-0000CD320000}"/>
    <cellStyle name="Percent 16 5 18 3" xfId="47477" xr:uid="{00000000-0005-0000-0000-0000CE320000}"/>
    <cellStyle name="Percent 16 5 18 4" xfId="47478" xr:uid="{00000000-0005-0000-0000-0000CF320000}"/>
    <cellStyle name="Percent 16 5 18 5" xfId="47479" xr:uid="{00000000-0005-0000-0000-0000D0320000}"/>
    <cellStyle name="Percent 16 5 18 6" xfId="47475" xr:uid="{00000000-0005-0000-0000-0000D1320000}"/>
    <cellStyle name="Percent 16 5 19" xfId="3968" xr:uid="{00000000-0005-0000-0000-0000D2320000}"/>
    <cellStyle name="Percent 16 5 19 2" xfId="47481" xr:uid="{00000000-0005-0000-0000-0000D3320000}"/>
    <cellStyle name="Percent 16 5 19 3" xfId="47482" xr:uid="{00000000-0005-0000-0000-0000D4320000}"/>
    <cellStyle name="Percent 16 5 19 4" xfId="47483" xr:uid="{00000000-0005-0000-0000-0000D5320000}"/>
    <cellStyle name="Percent 16 5 19 5" xfId="47484" xr:uid="{00000000-0005-0000-0000-0000D6320000}"/>
    <cellStyle name="Percent 16 5 19 6" xfId="47480" xr:uid="{00000000-0005-0000-0000-0000D7320000}"/>
    <cellStyle name="Percent 16 5 2" xfId="3969" xr:uid="{00000000-0005-0000-0000-0000D8320000}"/>
    <cellStyle name="Percent 16 5 2 2" xfId="8531" xr:uid="{00000000-0005-0000-0000-0000D9320000}"/>
    <cellStyle name="Percent 16 5 2 2 2" xfId="47486" xr:uid="{00000000-0005-0000-0000-0000DA320000}"/>
    <cellStyle name="Percent 16 5 2 3" xfId="47487" xr:uid="{00000000-0005-0000-0000-0000DB320000}"/>
    <cellStyle name="Percent 16 5 2 4" xfId="47488" xr:uid="{00000000-0005-0000-0000-0000DC320000}"/>
    <cellStyle name="Percent 16 5 2 5" xfId="47489" xr:uid="{00000000-0005-0000-0000-0000DD320000}"/>
    <cellStyle name="Percent 16 5 2 6" xfId="55784" xr:uid="{00000000-0005-0000-0000-0000DE320000}"/>
    <cellStyle name="Percent 16 5 2 7" xfId="47485" xr:uid="{00000000-0005-0000-0000-0000DF320000}"/>
    <cellStyle name="Percent 16 5 20" xfId="47490" xr:uid="{00000000-0005-0000-0000-0000E0320000}"/>
    <cellStyle name="Percent 16 5 21" xfId="47491" xr:uid="{00000000-0005-0000-0000-0000E1320000}"/>
    <cellStyle name="Percent 16 5 22" xfId="47492" xr:uid="{00000000-0005-0000-0000-0000E2320000}"/>
    <cellStyle name="Percent 16 5 23" xfId="47493" xr:uid="{00000000-0005-0000-0000-0000E3320000}"/>
    <cellStyle name="Percent 16 5 24" xfId="55775" xr:uid="{00000000-0005-0000-0000-0000E4320000}"/>
    <cellStyle name="Percent 16 5 25" xfId="47434" xr:uid="{00000000-0005-0000-0000-0000E5320000}"/>
    <cellStyle name="Percent 16 5 3" xfId="3970" xr:uid="{00000000-0005-0000-0000-0000E6320000}"/>
    <cellStyle name="Percent 16 5 3 2" xfId="8530" xr:uid="{00000000-0005-0000-0000-0000E7320000}"/>
    <cellStyle name="Percent 16 5 3 2 2" xfId="47495" xr:uid="{00000000-0005-0000-0000-0000E8320000}"/>
    <cellStyle name="Percent 16 5 3 3" xfId="47496" xr:uid="{00000000-0005-0000-0000-0000E9320000}"/>
    <cellStyle name="Percent 16 5 3 4" xfId="47497" xr:uid="{00000000-0005-0000-0000-0000EA320000}"/>
    <cellStyle name="Percent 16 5 3 5" xfId="47498" xr:uid="{00000000-0005-0000-0000-0000EB320000}"/>
    <cellStyle name="Percent 16 5 3 6" xfId="55785" xr:uid="{00000000-0005-0000-0000-0000EC320000}"/>
    <cellStyle name="Percent 16 5 3 7" xfId="47494" xr:uid="{00000000-0005-0000-0000-0000ED320000}"/>
    <cellStyle name="Percent 16 5 4" xfId="3971" xr:uid="{00000000-0005-0000-0000-0000EE320000}"/>
    <cellStyle name="Percent 16 5 4 2" xfId="8529" xr:uid="{00000000-0005-0000-0000-0000EF320000}"/>
    <cellStyle name="Percent 16 5 4 2 2" xfId="47500" xr:uid="{00000000-0005-0000-0000-0000F0320000}"/>
    <cellStyle name="Percent 16 5 4 3" xfId="47501" xr:uid="{00000000-0005-0000-0000-0000F1320000}"/>
    <cellStyle name="Percent 16 5 4 4" xfId="47502" xr:uid="{00000000-0005-0000-0000-0000F2320000}"/>
    <cellStyle name="Percent 16 5 4 5" xfId="47503" xr:uid="{00000000-0005-0000-0000-0000F3320000}"/>
    <cellStyle name="Percent 16 5 4 6" xfId="55786" xr:uid="{00000000-0005-0000-0000-0000F4320000}"/>
    <cellStyle name="Percent 16 5 4 7" xfId="47499" xr:uid="{00000000-0005-0000-0000-0000F5320000}"/>
    <cellStyle name="Percent 16 5 5" xfId="3972" xr:uid="{00000000-0005-0000-0000-0000F6320000}"/>
    <cellStyle name="Percent 16 5 5 2" xfId="8528" xr:uid="{00000000-0005-0000-0000-0000F7320000}"/>
    <cellStyle name="Percent 16 5 5 2 2" xfId="47505" xr:uid="{00000000-0005-0000-0000-0000F8320000}"/>
    <cellStyle name="Percent 16 5 5 3" xfId="47506" xr:uid="{00000000-0005-0000-0000-0000F9320000}"/>
    <cellStyle name="Percent 16 5 5 4" xfId="47507" xr:uid="{00000000-0005-0000-0000-0000FA320000}"/>
    <cellStyle name="Percent 16 5 5 5" xfId="47508" xr:uid="{00000000-0005-0000-0000-0000FB320000}"/>
    <cellStyle name="Percent 16 5 5 6" xfId="55787" xr:uid="{00000000-0005-0000-0000-0000FC320000}"/>
    <cellStyle name="Percent 16 5 5 7" xfId="47504" xr:uid="{00000000-0005-0000-0000-0000FD320000}"/>
    <cellStyle name="Percent 16 5 6" xfId="3973" xr:uid="{00000000-0005-0000-0000-0000FE320000}"/>
    <cellStyle name="Percent 16 5 6 2" xfId="8527" xr:uid="{00000000-0005-0000-0000-0000FF320000}"/>
    <cellStyle name="Percent 16 5 6 2 2" xfId="47510" xr:uid="{00000000-0005-0000-0000-000000330000}"/>
    <cellStyle name="Percent 16 5 6 3" xfId="47511" xr:uid="{00000000-0005-0000-0000-000001330000}"/>
    <cellStyle name="Percent 16 5 6 4" xfId="47512" xr:uid="{00000000-0005-0000-0000-000002330000}"/>
    <cellStyle name="Percent 16 5 6 5" xfId="47513" xr:uid="{00000000-0005-0000-0000-000003330000}"/>
    <cellStyle name="Percent 16 5 6 6" xfId="55788" xr:uid="{00000000-0005-0000-0000-000004330000}"/>
    <cellStyle name="Percent 16 5 6 7" xfId="47509" xr:uid="{00000000-0005-0000-0000-000005330000}"/>
    <cellStyle name="Percent 16 5 7" xfId="3974" xr:uid="{00000000-0005-0000-0000-000006330000}"/>
    <cellStyle name="Percent 16 5 7 2" xfId="8526" xr:uid="{00000000-0005-0000-0000-000007330000}"/>
    <cellStyle name="Percent 16 5 7 2 2" xfId="47515" xr:uid="{00000000-0005-0000-0000-000008330000}"/>
    <cellStyle name="Percent 16 5 7 3" xfId="47516" xr:uid="{00000000-0005-0000-0000-000009330000}"/>
    <cellStyle name="Percent 16 5 7 4" xfId="47517" xr:uid="{00000000-0005-0000-0000-00000A330000}"/>
    <cellStyle name="Percent 16 5 7 5" xfId="47518" xr:uid="{00000000-0005-0000-0000-00000B330000}"/>
    <cellStyle name="Percent 16 5 7 6" xfId="55789" xr:uid="{00000000-0005-0000-0000-00000C330000}"/>
    <cellStyle name="Percent 16 5 7 7" xfId="47514" xr:uid="{00000000-0005-0000-0000-00000D330000}"/>
    <cellStyle name="Percent 16 5 8" xfId="3975" xr:uid="{00000000-0005-0000-0000-00000E330000}"/>
    <cellStyle name="Percent 16 5 8 2" xfId="8525" xr:uid="{00000000-0005-0000-0000-00000F330000}"/>
    <cellStyle name="Percent 16 5 8 2 2" xfId="47520" xr:uid="{00000000-0005-0000-0000-000010330000}"/>
    <cellStyle name="Percent 16 5 8 3" xfId="47521" xr:uid="{00000000-0005-0000-0000-000011330000}"/>
    <cellStyle name="Percent 16 5 8 4" xfId="47522" xr:uid="{00000000-0005-0000-0000-000012330000}"/>
    <cellStyle name="Percent 16 5 8 5" xfId="47523" xr:uid="{00000000-0005-0000-0000-000013330000}"/>
    <cellStyle name="Percent 16 5 8 6" xfId="55790" xr:uid="{00000000-0005-0000-0000-000014330000}"/>
    <cellStyle name="Percent 16 5 8 7" xfId="47519" xr:uid="{00000000-0005-0000-0000-000015330000}"/>
    <cellStyle name="Percent 16 5 9" xfId="3976" xr:uid="{00000000-0005-0000-0000-000016330000}"/>
    <cellStyle name="Percent 16 5 9 2" xfId="8524" xr:uid="{00000000-0005-0000-0000-000017330000}"/>
    <cellStyle name="Percent 16 5 9 2 2" xfId="47525" xr:uid="{00000000-0005-0000-0000-000018330000}"/>
    <cellStyle name="Percent 16 5 9 3" xfId="47526" xr:uid="{00000000-0005-0000-0000-000019330000}"/>
    <cellStyle name="Percent 16 5 9 4" xfId="47527" xr:uid="{00000000-0005-0000-0000-00001A330000}"/>
    <cellStyle name="Percent 16 5 9 5" xfId="47528" xr:uid="{00000000-0005-0000-0000-00001B330000}"/>
    <cellStyle name="Percent 16 5 9 6" xfId="55791" xr:uid="{00000000-0005-0000-0000-00001C330000}"/>
    <cellStyle name="Percent 16 5 9 7" xfId="47524" xr:uid="{00000000-0005-0000-0000-00001D330000}"/>
    <cellStyle name="Percent 16 6" xfId="3977" xr:uid="{00000000-0005-0000-0000-00001E330000}"/>
    <cellStyle name="Percent 16 6 10" xfId="3978" xr:uid="{00000000-0005-0000-0000-00001F330000}"/>
    <cellStyle name="Percent 16 6 10 2" xfId="8523" xr:uid="{00000000-0005-0000-0000-000020330000}"/>
    <cellStyle name="Percent 16 6 10 2 2" xfId="47531" xr:uid="{00000000-0005-0000-0000-000021330000}"/>
    <cellStyle name="Percent 16 6 10 3" xfId="47532" xr:uid="{00000000-0005-0000-0000-000022330000}"/>
    <cellStyle name="Percent 16 6 10 4" xfId="47533" xr:uid="{00000000-0005-0000-0000-000023330000}"/>
    <cellStyle name="Percent 16 6 10 5" xfId="47534" xr:uid="{00000000-0005-0000-0000-000024330000}"/>
    <cellStyle name="Percent 16 6 10 6" xfId="55793" xr:uid="{00000000-0005-0000-0000-000025330000}"/>
    <cellStyle name="Percent 16 6 10 7" xfId="47530" xr:uid="{00000000-0005-0000-0000-000026330000}"/>
    <cellStyle name="Percent 16 6 11" xfId="3979" xr:uid="{00000000-0005-0000-0000-000027330000}"/>
    <cellStyle name="Percent 16 6 11 2" xfId="8522" xr:uid="{00000000-0005-0000-0000-000028330000}"/>
    <cellStyle name="Percent 16 6 11 2 2" xfId="47536" xr:uid="{00000000-0005-0000-0000-000029330000}"/>
    <cellStyle name="Percent 16 6 11 3" xfId="47537" xr:uid="{00000000-0005-0000-0000-00002A330000}"/>
    <cellStyle name="Percent 16 6 11 4" xfId="47538" xr:uid="{00000000-0005-0000-0000-00002B330000}"/>
    <cellStyle name="Percent 16 6 11 5" xfId="47539" xr:uid="{00000000-0005-0000-0000-00002C330000}"/>
    <cellStyle name="Percent 16 6 11 6" xfId="55794" xr:uid="{00000000-0005-0000-0000-00002D330000}"/>
    <cellStyle name="Percent 16 6 11 7" xfId="47535" xr:uid="{00000000-0005-0000-0000-00002E330000}"/>
    <cellStyle name="Percent 16 6 12" xfId="3980" xr:uid="{00000000-0005-0000-0000-00002F330000}"/>
    <cellStyle name="Percent 16 6 12 2" xfId="8521" xr:uid="{00000000-0005-0000-0000-000030330000}"/>
    <cellStyle name="Percent 16 6 12 2 2" xfId="47541" xr:uid="{00000000-0005-0000-0000-000031330000}"/>
    <cellStyle name="Percent 16 6 12 3" xfId="47542" xr:uid="{00000000-0005-0000-0000-000032330000}"/>
    <cellStyle name="Percent 16 6 12 4" xfId="47543" xr:uid="{00000000-0005-0000-0000-000033330000}"/>
    <cellStyle name="Percent 16 6 12 5" xfId="47544" xr:uid="{00000000-0005-0000-0000-000034330000}"/>
    <cellStyle name="Percent 16 6 12 6" xfId="55795" xr:uid="{00000000-0005-0000-0000-000035330000}"/>
    <cellStyle name="Percent 16 6 12 7" xfId="47540" xr:uid="{00000000-0005-0000-0000-000036330000}"/>
    <cellStyle name="Percent 16 6 13" xfId="3981" xr:uid="{00000000-0005-0000-0000-000037330000}"/>
    <cellStyle name="Percent 16 6 13 2" xfId="8520" xr:uid="{00000000-0005-0000-0000-000038330000}"/>
    <cellStyle name="Percent 16 6 13 2 2" xfId="47546" xr:uid="{00000000-0005-0000-0000-000039330000}"/>
    <cellStyle name="Percent 16 6 13 3" xfId="47547" xr:uid="{00000000-0005-0000-0000-00003A330000}"/>
    <cellStyle name="Percent 16 6 13 4" xfId="47548" xr:uid="{00000000-0005-0000-0000-00003B330000}"/>
    <cellStyle name="Percent 16 6 13 5" xfId="47549" xr:uid="{00000000-0005-0000-0000-00003C330000}"/>
    <cellStyle name="Percent 16 6 13 6" xfId="55796" xr:uid="{00000000-0005-0000-0000-00003D330000}"/>
    <cellStyle name="Percent 16 6 13 7" xfId="47545" xr:uid="{00000000-0005-0000-0000-00003E330000}"/>
    <cellStyle name="Percent 16 6 14" xfId="3982" xr:uid="{00000000-0005-0000-0000-00003F330000}"/>
    <cellStyle name="Percent 16 6 14 2" xfId="8519" xr:uid="{00000000-0005-0000-0000-000040330000}"/>
    <cellStyle name="Percent 16 6 14 2 2" xfId="47551" xr:uid="{00000000-0005-0000-0000-000041330000}"/>
    <cellStyle name="Percent 16 6 14 3" xfId="47552" xr:uid="{00000000-0005-0000-0000-000042330000}"/>
    <cellStyle name="Percent 16 6 14 4" xfId="47553" xr:uid="{00000000-0005-0000-0000-000043330000}"/>
    <cellStyle name="Percent 16 6 14 5" xfId="47554" xr:uid="{00000000-0005-0000-0000-000044330000}"/>
    <cellStyle name="Percent 16 6 14 6" xfId="55797" xr:uid="{00000000-0005-0000-0000-000045330000}"/>
    <cellStyle name="Percent 16 6 14 7" xfId="47550" xr:uid="{00000000-0005-0000-0000-000046330000}"/>
    <cellStyle name="Percent 16 6 15" xfId="3983" xr:uid="{00000000-0005-0000-0000-000047330000}"/>
    <cellStyle name="Percent 16 6 15 2" xfId="8518" xr:uid="{00000000-0005-0000-0000-000048330000}"/>
    <cellStyle name="Percent 16 6 15 2 2" xfId="47556" xr:uid="{00000000-0005-0000-0000-000049330000}"/>
    <cellStyle name="Percent 16 6 15 3" xfId="47557" xr:uid="{00000000-0005-0000-0000-00004A330000}"/>
    <cellStyle name="Percent 16 6 15 4" xfId="47558" xr:uid="{00000000-0005-0000-0000-00004B330000}"/>
    <cellStyle name="Percent 16 6 15 5" xfId="47559" xr:uid="{00000000-0005-0000-0000-00004C330000}"/>
    <cellStyle name="Percent 16 6 15 6" xfId="55798" xr:uid="{00000000-0005-0000-0000-00004D330000}"/>
    <cellStyle name="Percent 16 6 15 7" xfId="47555" xr:uid="{00000000-0005-0000-0000-00004E330000}"/>
    <cellStyle name="Percent 16 6 16" xfId="3984" xr:uid="{00000000-0005-0000-0000-00004F330000}"/>
    <cellStyle name="Percent 16 6 16 2" xfId="8517" xr:uid="{00000000-0005-0000-0000-000050330000}"/>
    <cellStyle name="Percent 16 6 16 2 2" xfId="47561" xr:uid="{00000000-0005-0000-0000-000051330000}"/>
    <cellStyle name="Percent 16 6 16 3" xfId="47562" xr:uid="{00000000-0005-0000-0000-000052330000}"/>
    <cellStyle name="Percent 16 6 16 4" xfId="47563" xr:uid="{00000000-0005-0000-0000-000053330000}"/>
    <cellStyle name="Percent 16 6 16 5" xfId="47564" xr:uid="{00000000-0005-0000-0000-000054330000}"/>
    <cellStyle name="Percent 16 6 16 6" xfId="55799" xr:uid="{00000000-0005-0000-0000-000055330000}"/>
    <cellStyle name="Percent 16 6 16 7" xfId="47560" xr:uid="{00000000-0005-0000-0000-000056330000}"/>
    <cellStyle name="Percent 16 6 17" xfId="3985" xr:uid="{00000000-0005-0000-0000-000057330000}"/>
    <cellStyle name="Percent 16 6 17 2" xfId="8516" xr:uid="{00000000-0005-0000-0000-000058330000}"/>
    <cellStyle name="Percent 16 6 17 2 2" xfId="47566" xr:uid="{00000000-0005-0000-0000-000059330000}"/>
    <cellStyle name="Percent 16 6 17 3" xfId="47567" xr:uid="{00000000-0005-0000-0000-00005A330000}"/>
    <cellStyle name="Percent 16 6 17 4" xfId="47568" xr:uid="{00000000-0005-0000-0000-00005B330000}"/>
    <cellStyle name="Percent 16 6 17 5" xfId="47569" xr:uid="{00000000-0005-0000-0000-00005C330000}"/>
    <cellStyle name="Percent 16 6 17 6" xfId="55800" xr:uid="{00000000-0005-0000-0000-00005D330000}"/>
    <cellStyle name="Percent 16 6 17 7" xfId="47565" xr:uid="{00000000-0005-0000-0000-00005E330000}"/>
    <cellStyle name="Percent 16 6 18" xfId="3986" xr:uid="{00000000-0005-0000-0000-00005F330000}"/>
    <cellStyle name="Percent 16 6 18 2" xfId="8515" xr:uid="{00000000-0005-0000-0000-000060330000}"/>
    <cellStyle name="Percent 16 6 18 2 2" xfId="47571" xr:uid="{00000000-0005-0000-0000-000061330000}"/>
    <cellStyle name="Percent 16 6 18 3" xfId="47572" xr:uid="{00000000-0005-0000-0000-000062330000}"/>
    <cellStyle name="Percent 16 6 18 4" xfId="47573" xr:uid="{00000000-0005-0000-0000-000063330000}"/>
    <cellStyle name="Percent 16 6 18 5" xfId="47574" xr:uid="{00000000-0005-0000-0000-000064330000}"/>
    <cellStyle name="Percent 16 6 18 6" xfId="47570" xr:uid="{00000000-0005-0000-0000-000065330000}"/>
    <cellStyle name="Percent 16 6 19" xfId="3987" xr:uid="{00000000-0005-0000-0000-000066330000}"/>
    <cellStyle name="Percent 16 6 19 2" xfId="47576" xr:uid="{00000000-0005-0000-0000-000067330000}"/>
    <cellStyle name="Percent 16 6 19 3" xfId="47577" xr:uid="{00000000-0005-0000-0000-000068330000}"/>
    <cellStyle name="Percent 16 6 19 4" xfId="47578" xr:uid="{00000000-0005-0000-0000-000069330000}"/>
    <cellStyle name="Percent 16 6 19 5" xfId="47579" xr:uid="{00000000-0005-0000-0000-00006A330000}"/>
    <cellStyle name="Percent 16 6 19 6" xfId="47575" xr:uid="{00000000-0005-0000-0000-00006B330000}"/>
    <cellStyle name="Percent 16 6 2" xfId="3988" xr:uid="{00000000-0005-0000-0000-00006C330000}"/>
    <cellStyle name="Percent 16 6 2 2" xfId="8514" xr:uid="{00000000-0005-0000-0000-00006D330000}"/>
    <cellStyle name="Percent 16 6 2 2 2" xfId="47581" xr:uid="{00000000-0005-0000-0000-00006E330000}"/>
    <cellStyle name="Percent 16 6 2 3" xfId="47582" xr:uid="{00000000-0005-0000-0000-00006F330000}"/>
    <cellStyle name="Percent 16 6 2 4" xfId="47583" xr:uid="{00000000-0005-0000-0000-000070330000}"/>
    <cellStyle name="Percent 16 6 2 5" xfId="47584" xr:uid="{00000000-0005-0000-0000-000071330000}"/>
    <cellStyle name="Percent 16 6 2 6" xfId="55801" xr:uid="{00000000-0005-0000-0000-000072330000}"/>
    <cellStyle name="Percent 16 6 2 7" xfId="47580" xr:uid="{00000000-0005-0000-0000-000073330000}"/>
    <cellStyle name="Percent 16 6 20" xfId="47585" xr:uid="{00000000-0005-0000-0000-000074330000}"/>
    <cellStyle name="Percent 16 6 21" xfId="47586" xr:uid="{00000000-0005-0000-0000-000075330000}"/>
    <cellStyle name="Percent 16 6 22" xfId="47587" xr:uid="{00000000-0005-0000-0000-000076330000}"/>
    <cellStyle name="Percent 16 6 23" xfId="47588" xr:uid="{00000000-0005-0000-0000-000077330000}"/>
    <cellStyle name="Percent 16 6 24" xfId="55792" xr:uid="{00000000-0005-0000-0000-000078330000}"/>
    <cellStyle name="Percent 16 6 25" xfId="47529" xr:uid="{00000000-0005-0000-0000-000079330000}"/>
    <cellStyle name="Percent 16 6 3" xfId="3989" xr:uid="{00000000-0005-0000-0000-00007A330000}"/>
    <cellStyle name="Percent 16 6 3 2" xfId="8513" xr:uid="{00000000-0005-0000-0000-00007B330000}"/>
    <cellStyle name="Percent 16 6 3 2 2" xfId="47590" xr:uid="{00000000-0005-0000-0000-00007C330000}"/>
    <cellStyle name="Percent 16 6 3 3" xfId="47591" xr:uid="{00000000-0005-0000-0000-00007D330000}"/>
    <cellStyle name="Percent 16 6 3 4" xfId="47592" xr:uid="{00000000-0005-0000-0000-00007E330000}"/>
    <cellStyle name="Percent 16 6 3 5" xfId="47593" xr:uid="{00000000-0005-0000-0000-00007F330000}"/>
    <cellStyle name="Percent 16 6 3 6" xfId="55802" xr:uid="{00000000-0005-0000-0000-000080330000}"/>
    <cellStyle name="Percent 16 6 3 7" xfId="47589" xr:uid="{00000000-0005-0000-0000-000081330000}"/>
    <cellStyle name="Percent 16 6 4" xfId="3990" xr:uid="{00000000-0005-0000-0000-000082330000}"/>
    <cellStyle name="Percent 16 6 4 2" xfId="8512" xr:uid="{00000000-0005-0000-0000-000083330000}"/>
    <cellStyle name="Percent 16 6 4 2 2" xfId="47595" xr:uid="{00000000-0005-0000-0000-000084330000}"/>
    <cellStyle name="Percent 16 6 4 3" xfId="47596" xr:uid="{00000000-0005-0000-0000-000085330000}"/>
    <cellStyle name="Percent 16 6 4 4" xfId="47597" xr:uid="{00000000-0005-0000-0000-000086330000}"/>
    <cellStyle name="Percent 16 6 4 5" xfId="47598" xr:uid="{00000000-0005-0000-0000-000087330000}"/>
    <cellStyle name="Percent 16 6 4 6" xfId="55803" xr:uid="{00000000-0005-0000-0000-000088330000}"/>
    <cellStyle name="Percent 16 6 4 7" xfId="47594" xr:uid="{00000000-0005-0000-0000-000089330000}"/>
    <cellStyle name="Percent 16 6 5" xfId="3991" xr:uid="{00000000-0005-0000-0000-00008A330000}"/>
    <cellStyle name="Percent 16 6 5 2" xfId="8511" xr:uid="{00000000-0005-0000-0000-00008B330000}"/>
    <cellStyle name="Percent 16 6 5 2 2" xfId="47600" xr:uid="{00000000-0005-0000-0000-00008C330000}"/>
    <cellStyle name="Percent 16 6 5 3" xfId="47601" xr:uid="{00000000-0005-0000-0000-00008D330000}"/>
    <cellStyle name="Percent 16 6 5 4" xfId="47602" xr:uid="{00000000-0005-0000-0000-00008E330000}"/>
    <cellStyle name="Percent 16 6 5 5" xfId="47603" xr:uid="{00000000-0005-0000-0000-00008F330000}"/>
    <cellStyle name="Percent 16 6 5 6" xfId="55804" xr:uid="{00000000-0005-0000-0000-000090330000}"/>
    <cellStyle name="Percent 16 6 5 7" xfId="47599" xr:uid="{00000000-0005-0000-0000-000091330000}"/>
    <cellStyle name="Percent 16 6 6" xfId="3992" xr:uid="{00000000-0005-0000-0000-000092330000}"/>
    <cellStyle name="Percent 16 6 6 2" xfId="8510" xr:uid="{00000000-0005-0000-0000-000093330000}"/>
    <cellStyle name="Percent 16 6 6 2 2" xfId="47605" xr:uid="{00000000-0005-0000-0000-000094330000}"/>
    <cellStyle name="Percent 16 6 6 3" xfId="47606" xr:uid="{00000000-0005-0000-0000-000095330000}"/>
    <cellStyle name="Percent 16 6 6 4" xfId="47607" xr:uid="{00000000-0005-0000-0000-000096330000}"/>
    <cellStyle name="Percent 16 6 6 5" xfId="47608" xr:uid="{00000000-0005-0000-0000-000097330000}"/>
    <cellStyle name="Percent 16 6 6 6" xfId="55805" xr:uid="{00000000-0005-0000-0000-000098330000}"/>
    <cellStyle name="Percent 16 6 6 7" xfId="47604" xr:uid="{00000000-0005-0000-0000-000099330000}"/>
    <cellStyle name="Percent 16 6 7" xfId="3993" xr:uid="{00000000-0005-0000-0000-00009A330000}"/>
    <cellStyle name="Percent 16 6 7 2" xfId="8509" xr:uid="{00000000-0005-0000-0000-00009B330000}"/>
    <cellStyle name="Percent 16 6 7 2 2" xfId="47610" xr:uid="{00000000-0005-0000-0000-00009C330000}"/>
    <cellStyle name="Percent 16 6 7 3" xfId="47611" xr:uid="{00000000-0005-0000-0000-00009D330000}"/>
    <cellStyle name="Percent 16 6 7 4" xfId="47612" xr:uid="{00000000-0005-0000-0000-00009E330000}"/>
    <cellStyle name="Percent 16 6 7 5" xfId="47613" xr:uid="{00000000-0005-0000-0000-00009F330000}"/>
    <cellStyle name="Percent 16 6 7 6" xfId="55806" xr:uid="{00000000-0005-0000-0000-0000A0330000}"/>
    <cellStyle name="Percent 16 6 7 7" xfId="47609" xr:uid="{00000000-0005-0000-0000-0000A1330000}"/>
    <cellStyle name="Percent 16 6 8" xfId="3994" xr:uid="{00000000-0005-0000-0000-0000A2330000}"/>
    <cellStyle name="Percent 16 6 8 2" xfId="8508" xr:uid="{00000000-0005-0000-0000-0000A3330000}"/>
    <cellStyle name="Percent 16 6 8 2 2" xfId="47615" xr:uid="{00000000-0005-0000-0000-0000A4330000}"/>
    <cellStyle name="Percent 16 6 8 3" xfId="47616" xr:uid="{00000000-0005-0000-0000-0000A5330000}"/>
    <cellStyle name="Percent 16 6 8 4" xfId="47617" xr:uid="{00000000-0005-0000-0000-0000A6330000}"/>
    <cellStyle name="Percent 16 6 8 5" xfId="47618" xr:uid="{00000000-0005-0000-0000-0000A7330000}"/>
    <cellStyle name="Percent 16 6 8 6" xfId="55807" xr:uid="{00000000-0005-0000-0000-0000A8330000}"/>
    <cellStyle name="Percent 16 6 8 7" xfId="47614" xr:uid="{00000000-0005-0000-0000-0000A9330000}"/>
    <cellStyle name="Percent 16 6 9" xfId="3995" xr:uid="{00000000-0005-0000-0000-0000AA330000}"/>
    <cellStyle name="Percent 16 6 9 2" xfId="8507" xr:uid="{00000000-0005-0000-0000-0000AB330000}"/>
    <cellStyle name="Percent 16 6 9 2 2" xfId="47620" xr:uid="{00000000-0005-0000-0000-0000AC330000}"/>
    <cellStyle name="Percent 16 6 9 3" xfId="47621" xr:uid="{00000000-0005-0000-0000-0000AD330000}"/>
    <cellStyle name="Percent 16 6 9 4" xfId="47622" xr:uid="{00000000-0005-0000-0000-0000AE330000}"/>
    <cellStyle name="Percent 16 6 9 5" xfId="47623" xr:uid="{00000000-0005-0000-0000-0000AF330000}"/>
    <cellStyle name="Percent 16 6 9 6" xfId="55808" xr:uid="{00000000-0005-0000-0000-0000B0330000}"/>
    <cellStyle name="Percent 16 6 9 7" xfId="47619" xr:uid="{00000000-0005-0000-0000-0000B1330000}"/>
    <cellStyle name="Percent 16 7" xfId="3996" xr:uid="{00000000-0005-0000-0000-0000B2330000}"/>
    <cellStyle name="Percent 16 7 10" xfId="3997" xr:uid="{00000000-0005-0000-0000-0000B3330000}"/>
    <cellStyle name="Percent 16 7 10 2" xfId="8506" xr:uid="{00000000-0005-0000-0000-0000B4330000}"/>
    <cellStyle name="Percent 16 7 10 2 2" xfId="47626" xr:uid="{00000000-0005-0000-0000-0000B5330000}"/>
    <cellStyle name="Percent 16 7 10 3" xfId="47627" xr:uid="{00000000-0005-0000-0000-0000B6330000}"/>
    <cellStyle name="Percent 16 7 10 4" xfId="47628" xr:uid="{00000000-0005-0000-0000-0000B7330000}"/>
    <cellStyle name="Percent 16 7 10 5" xfId="47629" xr:uid="{00000000-0005-0000-0000-0000B8330000}"/>
    <cellStyle name="Percent 16 7 10 6" xfId="55810" xr:uid="{00000000-0005-0000-0000-0000B9330000}"/>
    <cellStyle name="Percent 16 7 10 7" xfId="47625" xr:uid="{00000000-0005-0000-0000-0000BA330000}"/>
    <cellStyle name="Percent 16 7 11" xfId="3998" xr:uid="{00000000-0005-0000-0000-0000BB330000}"/>
    <cellStyle name="Percent 16 7 11 2" xfId="8505" xr:uid="{00000000-0005-0000-0000-0000BC330000}"/>
    <cellStyle name="Percent 16 7 11 2 2" xfId="47631" xr:uid="{00000000-0005-0000-0000-0000BD330000}"/>
    <cellStyle name="Percent 16 7 11 3" xfId="47632" xr:uid="{00000000-0005-0000-0000-0000BE330000}"/>
    <cellStyle name="Percent 16 7 11 4" xfId="47633" xr:uid="{00000000-0005-0000-0000-0000BF330000}"/>
    <cellStyle name="Percent 16 7 11 5" xfId="47634" xr:uid="{00000000-0005-0000-0000-0000C0330000}"/>
    <cellStyle name="Percent 16 7 11 6" xfId="55811" xr:uid="{00000000-0005-0000-0000-0000C1330000}"/>
    <cellStyle name="Percent 16 7 11 7" xfId="47630" xr:uid="{00000000-0005-0000-0000-0000C2330000}"/>
    <cellStyle name="Percent 16 7 12" xfId="3999" xr:uid="{00000000-0005-0000-0000-0000C3330000}"/>
    <cellStyle name="Percent 16 7 12 2" xfId="8504" xr:uid="{00000000-0005-0000-0000-0000C4330000}"/>
    <cellStyle name="Percent 16 7 12 2 2" xfId="47636" xr:uid="{00000000-0005-0000-0000-0000C5330000}"/>
    <cellStyle name="Percent 16 7 12 3" xfId="47637" xr:uid="{00000000-0005-0000-0000-0000C6330000}"/>
    <cellStyle name="Percent 16 7 12 4" xfId="47638" xr:uid="{00000000-0005-0000-0000-0000C7330000}"/>
    <cellStyle name="Percent 16 7 12 5" xfId="47639" xr:uid="{00000000-0005-0000-0000-0000C8330000}"/>
    <cellStyle name="Percent 16 7 12 6" xfId="55812" xr:uid="{00000000-0005-0000-0000-0000C9330000}"/>
    <cellStyle name="Percent 16 7 12 7" xfId="47635" xr:uid="{00000000-0005-0000-0000-0000CA330000}"/>
    <cellStyle name="Percent 16 7 13" xfId="4000" xr:uid="{00000000-0005-0000-0000-0000CB330000}"/>
    <cellStyle name="Percent 16 7 13 2" xfId="8503" xr:uid="{00000000-0005-0000-0000-0000CC330000}"/>
    <cellStyle name="Percent 16 7 13 2 2" xfId="47641" xr:uid="{00000000-0005-0000-0000-0000CD330000}"/>
    <cellStyle name="Percent 16 7 13 3" xfId="47642" xr:uid="{00000000-0005-0000-0000-0000CE330000}"/>
    <cellStyle name="Percent 16 7 13 4" xfId="47643" xr:uid="{00000000-0005-0000-0000-0000CF330000}"/>
    <cellStyle name="Percent 16 7 13 5" xfId="47644" xr:uid="{00000000-0005-0000-0000-0000D0330000}"/>
    <cellStyle name="Percent 16 7 13 6" xfId="55813" xr:uid="{00000000-0005-0000-0000-0000D1330000}"/>
    <cellStyle name="Percent 16 7 13 7" xfId="47640" xr:uid="{00000000-0005-0000-0000-0000D2330000}"/>
    <cellStyle name="Percent 16 7 14" xfId="4001" xr:uid="{00000000-0005-0000-0000-0000D3330000}"/>
    <cellStyle name="Percent 16 7 14 2" xfId="8502" xr:uid="{00000000-0005-0000-0000-0000D4330000}"/>
    <cellStyle name="Percent 16 7 14 2 2" xfId="47646" xr:uid="{00000000-0005-0000-0000-0000D5330000}"/>
    <cellStyle name="Percent 16 7 14 3" xfId="47647" xr:uid="{00000000-0005-0000-0000-0000D6330000}"/>
    <cellStyle name="Percent 16 7 14 4" xfId="47648" xr:uid="{00000000-0005-0000-0000-0000D7330000}"/>
    <cellStyle name="Percent 16 7 14 5" xfId="47649" xr:uid="{00000000-0005-0000-0000-0000D8330000}"/>
    <cellStyle name="Percent 16 7 14 6" xfId="55814" xr:uid="{00000000-0005-0000-0000-0000D9330000}"/>
    <cellStyle name="Percent 16 7 14 7" xfId="47645" xr:uid="{00000000-0005-0000-0000-0000DA330000}"/>
    <cellStyle name="Percent 16 7 15" xfId="4002" xr:uid="{00000000-0005-0000-0000-0000DB330000}"/>
    <cellStyle name="Percent 16 7 15 2" xfId="8501" xr:uid="{00000000-0005-0000-0000-0000DC330000}"/>
    <cellStyle name="Percent 16 7 15 2 2" xfId="47651" xr:uid="{00000000-0005-0000-0000-0000DD330000}"/>
    <cellStyle name="Percent 16 7 15 3" xfId="47652" xr:uid="{00000000-0005-0000-0000-0000DE330000}"/>
    <cellStyle name="Percent 16 7 15 4" xfId="47653" xr:uid="{00000000-0005-0000-0000-0000DF330000}"/>
    <cellStyle name="Percent 16 7 15 5" xfId="47654" xr:uid="{00000000-0005-0000-0000-0000E0330000}"/>
    <cellStyle name="Percent 16 7 15 6" xfId="55815" xr:uid="{00000000-0005-0000-0000-0000E1330000}"/>
    <cellStyle name="Percent 16 7 15 7" xfId="47650" xr:uid="{00000000-0005-0000-0000-0000E2330000}"/>
    <cellStyle name="Percent 16 7 16" xfId="4003" xr:uid="{00000000-0005-0000-0000-0000E3330000}"/>
    <cellStyle name="Percent 16 7 16 2" xfId="8500" xr:uid="{00000000-0005-0000-0000-0000E4330000}"/>
    <cellStyle name="Percent 16 7 16 2 2" xfId="47656" xr:uid="{00000000-0005-0000-0000-0000E5330000}"/>
    <cellStyle name="Percent 16 7 16 3" xfId="47657" xr:uid="{00000000-0005-0000-0000-0000E6330000}"/>
    <cellStyle name="Percent 16 7 16 4" xfId="47658" xr:uid="{00000000-0005-0000-0000-0000E7330000}"/>
    <cellStyle name="Percent 16 7 16 5" xfId="47659" xr:uid="{00000000-0005-0000-0000-0000E8330000}"/>
    <cellStyle name="Percent 16 7 16 6" xfId="55816" xr:uid="{00000000-0005-0000-0000-0000E9330000}"/>
    <cellStyle name="Percent 16 7 16 7" xfId="47655" xr:uid="{00000000-0005-0000-0000-0000EA330000}"/>
    <cellStyle name="Percent 16 7 17" xfId="4004" xr:uid="{00000000-0005-0000-0000-0000EB330000}"/>
    <cellStyle name="Percent 16 7 17 2" xfId="8499" xr:uid="{00000000-0005-0000-0000-0000EC330000}"/>
    <cellStyle name="Percent 16 7 17 2 2" xfId="47661" xr:uid="{00000000-0005-0000-0000-0000ED330000}"/>
    <cellStyle name="Percent 16 7 17 3" xfId="47662" xr:uid="{00000000-0005-0000-0000-0000EE330000}"/>
    <cellStyle name="Percent 16 7 17 4" xfId="47663" xr:uid="{00000000-0005-0000-0000-0000EF330000}"/>
    <cellStyle name="Percent 16 7 17 5" xfId="47664" xr:uid="{00000000-0005-0000-0000-0000F0330000}"/>
    <cellStyle name="Percent 16 7 17 6" xfId="55817" xr:uid="{00000000-0005-0000-0000-0000F1330000}"/>
    <cellStyle name="Percent 16 7 17 7" xfId="47660" xr:uid="{00000000-0005-0000-0000-0000F2330000}"/>
    <cellStyle name="Percent 16 7 18" xfId="4005" xr:uid="{00000000-0005-0000-0000-0000F3330000}"/>
    <cellStyle name="Percent 16 7 18 2" xfId="8498" xr:uid="{00000000-0005-0000-0000-0000F4330000}"/>
    <cellStyle name="Percent 16 7 18 2 2" xfId="47666" xr:uid="{00000000-0005-0000-0000-0000F5330000}"/>
    <cellStyle name="Percent 16 7 18 3" xfId="47667" xr:uid="{00000000-0005-0000-0000-0000F6330000}"/>
    <cellStyle name="Percent 16 7 18 4" xfId="47668" xr:uid="{00000000-0005-0000-0000-0000F7330000}"/>
    <cellStyle name="Percent 16 7 18 5" xfId="47669" xr:uid="{00000000-0005-0000-0000-0000F8330000}"/>
    <cellStyle name="Percent 16 7 18 6" xfId="47665" xr:uid="{00000000-0005-0000-0000-0000F9330000}"/>
    <cellStyle name="Percent 16 7 19" xfId="4006" xr:uid="{00000000-0005-0000-0000-0000FA330000}"/>
    <cellStyle name="Percent 16 7 19 2" xfId="47671" xr:uid="{00000000-0005-0000-0000-0000FB330000}"/>
    <cellStyle name="Percent 16 7 19 3" xfId="47672" xr:uid="{00000000-0005-0000-0000-0000FC330000}"/>
    <cellStyle name="Percent 16 7 19 4" xfId="47673" xr:uid="{00000000-0005-0000-0000-0000FD330000}"/>
    <cellStyle name="Percent 16 7 19 5" xfId="47674" xr:uid="{00000000-0005-0000-0000-0000FE330000}"/>
    <cellStyle name="Percent 16 7 19 6" xfId="47670" xr:uid="{00000000-0005-0000-0000-0000FF330000}"/>
    <cellStyle name="Percent 16 7 2" xfId="4007" xr:uid="{00000000-0005-0000-0000-000000340000}"/>
    <cellStyle name="Percent 16 7 2 2" xfId="4008" xr:uid="{00000000-0005-0000-0000-000001340000}"/>
    <cellStyle name="Percent 16 7 2 2 2" xfId="8497" xr:uid="{00000000-0005-0000-0000-000002340000}"/>
    <cellStyle name="Percent 16 7 2 2 2 2" xfId="47677" xr:uid="{00000000-0005-0000-0000-000003340000}"/>
    <cellStyle name="Percent 16 7 2 2 3" xfId="47678" xr:uid="{00000000-0005-0000-0000-000004340000}"/>
    <cellStyle name="Percent 16 7 2 2 4" xfId="47679" xr:uid="{00000000-0005-0000-0000-000005340000}"/>
    <cellStyle name="Percent 16 7 2 2 5" xfId="47680" xr:uid="{00000000-0005-0000-0000-000006340000}"/>
    <cellStyle name="Percent 16 7 2 2 6" xfId="47676" xr:uid="{00000000-0005-0000-0000-000007340000}"/>
    <cellStyle name="Percent 16 7 2 3" xfId="4009" xr:uid="{00000000-0005-0000-0000-000008340000}"/>
    <cellStyle name="Percent 16 7 2 3 2" xfId="47682" xr:uid="{00000000-0005-0000-0000-000009340000}"/>
    <cellStyle name="Percent 16 7 2 3 3" xfId="47683" xr:uid="{00000000-0005-0000-0000-00000A340000}"/>
    <cellStyle name="Percent 16 7 2 3 4" xfId="47684" xr:uid="{00000000-0005-0000-0000-00000B340000}"/>
    <cellStyle name="Percent 16 7 2 3 5" xfId="47685" xr:uid="{00000000-0005-0000-0000-00000C340000}"/>
    <cellStyle name="Percent 16 7 2 3 6" xfId="47681" xr:uid="{00000000-0005-0000-0000-00000D340000}"/>
    <cellStyle name="Percent 16 7 2 4" xfId="47686" xr:uid="{00000000-0005-0000-0000-00000E340000}"/>
    <cellStyle name="Percent 16 7 2 5" xfId="47687" xr:uid="{00000000-0005-0000-0000-00000F340000}"/>
    <cellStyle name="Percent 16 7 2 6" xfId="47688" xr:uid="{00000000-0005-0000-0000-000010340000}"/>
    <cellStyle name="Percent 16 7 2 7" xfId="47689" xr:uid="{00000000-0005-0000-0000-000011340000}"/>
    <cellStyle name="Percent 16 7 2 8" xfId="55818" xr:uid="{00000000-0005-0000-0000-000012340000}"/>
    <cellStyle name="Percent 16 7 2 9" xfId="47675" xr:uid="{00000000-0005-0000-0000-000013340000}"/>
    <cellStyle name="Percent 16 7 20" xfId="47690" xr:uid="{00000000-0005-0000-0000-000014340000}"/>
    <cellStyle name="Percent 16 7 21" xfId="47691" xr:uid="{00000000-0005-0000-0000-000015340000}"/>
    <cellStyle name="Percent 16 7 22" xfId="47692" xr:uid="{00000000-0005-0000-0000-000016340000}"/>
    <cellStyle name="Percent 16 7 23" xfId="47693" xr:uid="{00000000-0005-0000-0000-000017340000}"/>
    <cellStyle name="Percent 16 7 24" xfId="55809" xr:uid="{00000000-0005-0000-0000-000018340000}"/>
    <cellStyle name="Percent 16 7 25" xfId="47624" xr:uid="{00000000-0005-0000-0000-000019340000}"/>
    <cellStyle name="Percent 16 7 3" xfId="4010" xr:uid="{00000000-0005-0000-0000-00001A340000}"/>
    <cellStyle name="Percent 16 7 3 2" xfId="4011" xr:uid="{00000000-0005-0000-0000-00001B340000}"/>
    <cellStyle name="Percent 16 7 3 2 2" xfId="8496" xr:uid="{00000000-0005-0000-0000-00001C340000}"/>
    <cellStyle name="Percent 16 7 3 2 2 2" xfId="8495" xr:uid="{00000000-0005-0000-0000-00001D340000}"/>
    <cellStyle name="Percent 16 7 3 2 2 3" xfId="47696" xr:uid="{00000000-0005-0000-0000-00001E340000}"/>
    <cellStyle name="Percent 16 7 3 2 3" xfId="8494" xr:uid="{00000000-0005-0000-0000-00001F340000}"/>
    <cellStyle name="Percent 16 7 3 2 3 2" xfId="47697" xr:uid="{00000000-0005-0000-0000-000020340000}"/>
    <cellStyle name="Percent 16 7 3 2 4" xfId="47698" xr:uid="{00000000-0005-0000-0000-000021340000}"/>
    <cellStyle name="Percent 16 7 3 2 5" xfId="47699" xr:uid="{00000000-0005-0000-0000-000022340000}"/>
    <cellStyle name="Percent 16 7 3 2 6" xfId="47695" xr:uid="{00000000-0005-0000-0000-000023340000}"/>
    <cellStyle name="Percent 16 7 3 3" xfId="4012" xr:uid="{00000000-0005-0000-0000-000024340000}"/>
    <cellStyle name="Percent 16 7 3 3 2" xfId="47701" xr:uid="{00000000-0005-0000-0000-000025340000}"/>
    <cellStyle name="Percent 16 7 3 3 3" xfId="47702" xr:uid="{00000000-0005-0000-0000-000026340000}"/>
    <cellStyle name="Percent 16 7 3 3 4" xfId="47703" xr:uid="{00000000-0005-0000-0000-000027340000}"/>
    <cellStyle name="Percent 16 7 3 3 5" xfId="47704" xr:uid="{00000000-0005-0000-0000-000028340000}"/>
    <cellStyle name="Percent 16 7 3 3 6" xfId="47700" xr:uid="{00000000-0005-0000-0000-000029340000}"/>
    <cellStyle name="Percent 16 7 3 4" xfId="47705" xr:uid="{00000000-0005-0000-0000-00002A340000}"/>
    <cellStyle name="Percent 16 7 3 5" xfId="47706" xr:uid="{00000000-0005-0000-0000-00002B340000}"/>
    <cellStyle name="Percent 16 7 3 6" xfId="47707" xr:uid="{00000000-0005-0000-0000-00002C340000}"/>
    <cellStyle name="Percent 16 7 3 7" xfId="47708" xr:uid="{00000000-0005-0000-0000-00002D340000}"/>
    <cellStyle name="Percent 16 7 3 8" xfId="55819" xr:uid="{00000000-0005-0000-0000-00002E340000}"/>
    <cellStyle name="Percent 16 7 3 9" xfId="47694" xr:uid="{00000000-0005-0000-0000-00002F340000}"/>
    <cellStyle name="Percent 16 7 4" xfId="4013" xr:uid="{00000000-0005-0000-0000-000030340000}"/>
    <cellStyle name="Percent 16 7 4 2" xfId="8493" xr:uid="{00000000-0005-0000-0000-000031340000}"/>
    <cellStyle name="Percent 16 7 4 2 2" xfId="8492" xr:uid="{00000000-0005-0000-0000-000032340000}"/>
    <cellStyle name="Percent 16 7 4 2 3" xfId="47710" xr:uid="{00000000-0005-0000-0000-000033340000}"/>
    <cellStyle name="Percent 16 7 4 3" xfId="8491" xr:uid="{00000000-0005-0000-0000-000034340000}"/>
    <cellStyle name="Percent 16 7 4 3 2" xfId="47711" xr:uid="{00000000-0005-0000-0000-000035340000}"/>
    <cellStyle name="Percent 16 7 4 4" xfId="47712" xr:uid="{00000000-0005-0000-0000-000036340000}"/>
    <cellStyle name="Percent 16 7 4 5" xfId="47713" xr:uid="{00000000-0005-0000-0000-000037340000}"/>
    <cellStyle name="Percent 16 7 4 6" xfId="55820" xr:uid="{00000000-0005-0000-0000-000038340000}"/>
    <cellStyle name="Percent 16 7 4 7" xfId="47709" xr:uid="{00000000-0005-0000-0000-000039340000}"/>
    <cellStyle name="Percent 16 7 5" xfId="4014" xr:uid="{00000000-0005-0000-0000-00003A340000}"/>
    <cellStyle name="Percent 16 7 5 2" xfId="8490" xr:uid="{00000000-0005-0000-0000-00003B340000}"/>
    <cellStyle name="Percent 16 7 5 2 2" xfId="8489" xr:uid="{00000000-0005-0000-0000-00003C340000}"/>
    <cellStyle name="Percent 16 7 5 2 3" xfId="47715" xr:uid="{00000000-0005-0000-0000-00003D340000}"/>
    <cellStyle name="Percent 16 7 5 3" xfId="8488" xr:uid="{00000000-0005-0000-0000-00003E340000}"/>
    <cellStyle name="Percent 16 7 5 3 2" xfId="47716" xr:uid="{00000000-0005-0000-0000-00003F340000}"/>
    <cellStyle name="Percent 16 7 5 4" xfId="47717" xr:uid="{00000000-0005-0000-0000-000040340000}"/>
    <cellStyle name="Percent 16 7 5 5" xfId="47718" xr:uid="{00000000-0005-0000-0000-000041340000}"/>
    <cellStyle name="Percent 16 7 5 6" xfId="55821" xr:uid="{00000000-0005-0000-0000-000042340000}"/>
    <cellStyle name="Percent 16 7 5 7" xfId="47714" xr:uid="{00000000-0005-0000-0000-000043340000}"/>
    <cellStyle name="Percent 16 7 6" xfId="4015" xr:uid="{00000000-0005-0000-0000-000044340000}"/>
    <cellStyle name="Percent 16 7 6 2" xfId="8487" xr:uid="{00000000-0005-0000-0000-000045340000}"/>
    <cellStyle name="Percent 16 7 6 2 2" xfId="8486" xr:uid="{00000000-0005-0000-0000-000046340000}"/>
    <cellStyle name="Percent 16 7 6 2 3" xfId="47720" xr:uid="{00000000-0005-0000-0000-000047340000}"/>
    <cellStyle name="Percent 16 7 6 3" xfId="8485" xr:uid="{00000000-0005-0000-0000-000048340000}"/>
    <cellStyle name="Percent 16 7 6 3 2" xfId="47721" xr:uid="{00000000-0005-0000-0000-000049340000}"/>
    <cellStyle name="Percent 16 7 6 4" xfId="47722" xr:uid="{00000000-0005-0000-0000-00004A340000}"/>
    <cellStyle name="Percent 16 7 6 5" xfId="47723" xr:uid="{00000000-0005-0000-0000-00004B340000}"/>
    <cellStyle name="Percent 16 7 6 6" xfId="55822" xr:uid="{00000000-0005-0000-0000-00004C340000}"/>
    <cellStyle name="Percent 16 7 6 7" xfId="47719" xr:uid="{00000000-0005-0000-0000-00004D340000}"/>
    <cellStyle name="Percent 16 7 7" xfId="4016" xr:uid="{00000000-0005-0000-0000-00004E340000}"/>
    <cellStyle name="Percent 16 7 7 2" xfId="8484" xr:uid="{00000000-0005-0000-0000-00004F340000}"/>
    <cellStyle name="Percent 16 7 7 2 2" xfId="8483" xr:uid="{00000000-0005-0000-0000-000050340000}"/>
    <cellStyle name="Percent 16 7 7 2 3" xfId="47725" xr:uid="{00000000-0005-0000-0000-000051340000}"/>
    <cellStyle name="Percent 16 7 7 3" xfId="8482" xr:uid="{00000000-0005-0000-0000-000052340000}"/>
    <cellStyle name="Percent 16 7 7 3 2" xfId="47726" xr:uid="{00000000-0005-0000-0000-000053340000}"/>
    <cellStyle name="Percent 16 7 7 4" xfId="47727" xr:uid="{00000000-0005-0000-0000-000054340000}"/>
    <cellStyle name="Percent 16 7 7 5" xfId="47728" xr:uid="{00000000-0005-0000-0000-000055340000}"/>
    <cellStyle name="Percent 16 7 7 6" xfId="55823" xr:uid="{00000000-0005-0000-0000-000056340000}"/>
    <cellStyle name="Percent 16 7 7 7" xfId="47724" xr:uid="{00000000-0005-0000-0000-000057340000}"/>
    <cellStyle name="Percent 16 7 8" xfId="4017" xr:uid="{00000000-0005-0000-0000-000058340000}"/>
    <cellStyle name="Percent 16 7 8 2" xfId="8481" xr:uid="{00000000-0005-0000-0000-000059340000}"/>
    <cellStyle name="Percent 16 7 8 2 2" xfId="8480" xr:uid="{00000000-0005-0000-0000-00005A340000}"/>
    <cellStyle name="Percent 16 7 8 2 3" xfId="47730" xr:uid="{00000000-0005-0000-0000-00005B340000}"/>
    <cellStyle name="Percent 16 7 8 3" xfId="8479" xr:uid="{00000000-0005-0000-0000-00005C340000}"/>
    <cellStyle name="Percent 16 7 8 3 2" xfId="47731" xr:uid="{00000000-0005-0000-0000-00005D340000}"/>
    <cellStyle name="Percent 16 7 8 4" xfId="47732" xr:uid="{00000000-0005-0000-0000-00005E340000}"/>
    <cellStyle name="Percent 16 7 8 5" xfId="47733" xr:uid="{00000000-0005-0000-0000-00005F340000}"/>
    <cellStyle name="Percent 16 7 8 6" xfId="55824" xr:uid="{00000000-0005-0000-0000-000060340000}"/>
    <cellStyle name="Percent 16 7 8 7" xfId="47729" xr:uid="{00000000-0005-0000-0000-000061340000}"/>
    <cellStyle name="Percent 16 7 9" xfId="4018" xr:uid="{00000000-0005-0000-0000-000062340000}"/>
    <cellStyle name="Percent 16 7 9 2" xfId="8478" xr:uid="{00000000-0005-0000-0000-000063340000}"/>
    <cellStyle name="Percent 16 7 9 2 2" xfId="8477" xr:uid="{00000000-0005-0000-0000-000064340000}"/>
    <cellStyle name="Percent 16 7 9 2 3" xfId="47735" xr:uid="{00000000-0005-0000-0000-000065340000}"/>
    <cellStyle name="Percent 16 7 9 3" xfId="8476" xr:uid="{00000000-0005-0000-0000-000066340000}"/>
    <cellStyle name="Percent 16 7 9 3 2" xfId="47736" xr:uid="{00000000-0005-0000-0000-000067340000}"/>
    <cellStyle name="Percent 16 7 9 4" xfId="47737" xr:uid="{00000000-0005-0000-0000-000068340000}"/>
    <cellStyle name="Percent 16 7 9 5" xfId="47738" xr:uid="{00000000-0005-0000-0000-000069340000}"/>
    <cellStyle name="Percent 16 7 9 6" xfId="55825" xr:uid="{00000000-0005-0000-0000-00006A340000}"/>
    <cellStyle name="Percent 16 7 9 7" xfId="47734" xr:uid="{00000000-0005-0000-0000-00006B340000}"/>
    <cellStyle name="Percent 16 8" xfId="4019" xr:uid="{00000000-0005-0000-0000-00006C340000}"/>
    <cellStyle name="Percent 16 8 10" xfId="4020" xr:uid="{00000000-0005-0000-0000-00006D340000}"/>
    <cellStyle name="Percent 16 8 10 2" xfId="8475" xr:uid="{00000000-0005-0000-0000-00006E340000}"/>
    <cellStyle name="Percent 16 8 10 2 2" xfId="8474" xr:uid="{00000000-0005-0000-0000-00006F340000}"/>
    <cellStyle name="Percent 16 8 10 2 3" xfId="47741" xr:uid="{00000000-0005-0000-0000-000070340000}"/>
    <cellStyle name="Percent 16 8 10 3" xfId="8473" xr:uid="{00000000-0005-0000-0000-000071340000}"/>
    <cellStyle name="Percent 16 8 10 3 2" xfId="47742" xr:uid="{00000000-0005-0000-0000-000072340000}"/>
    <cellStyle name="Percent 16 8 10 4" xfId="47743" xr:uid="{00000000-0005-0000-0000-000073340000}"/>
    <cellStyle name="Percent 16 8 10 5" xfId="47744" xr:uid="{00000000-0005-0000-0000-000074340000}"/>
    <cellStyle name="Percent 16 8 10 6" xfId="55827" xr:uid="{00000000-0005-0000-0000-000075340000}"/>
    <cellStyle name="Percent 16 8 10 7" xfId="47740" xr:uid="{00000000-0005-0000-0000-000076340000}"/>
    <cellStyle name="Percent 16 8 11" xfId="4021" xr:uid="{00000000-0005-0000-0000-000077340000}"/>
    <cellStyle name="Percent 16 8 11 2" xfId="8472" xr:uid="{00000000-0005-0000-0000-000078340000}"/>
    <cellStyle name="Percent 16 8 11 2 2" xfId="8471" xr:uid="{00000000-0005-0000-0000-000079340000}"/>
    <cellStyle name="Percent 16 8 11 2 3" xfId="47746" xr:uid="{00000000-0005-0000-0000-00007A340000}"/>
    <cellStyle name="Percent 16 8 11 3" xfId="8470" xr:uid="{00000000-0005-0000-0000-00007B340000}"/>
    <cellStyle name="Percent 16 8 11 3 2" xfId="47747" xr:uid="{00000000-0005-0000-0000-00007C340000}"/>
    <cellStyle name="Percent 16 8 11 4" xfId="47748" xr:uid="{00000000-0005-0000-0000-00007D340000}"/>
    <cellStyle name="Percent 16 8 11 5" xfId="47749" xr:uid="{00000000-0005-0000-0000-00007E340000}"/>
    <cellStyle name="Percent 16 8 11 6" xfId="55828" xr:uid="{00000000-0005-0000-0000-00007F340000}"/>
    <cellStyle name="Percent 16 8 11 7" xfId="47745" xr:uid="{00000000-0005-0000-0000-000080340000}"/>
    <cellStyle name="Percent 16 8 12" xfId="4022" xr:uid="{00000000-0005-0000-0000-000081340000}"/>
    <cellStyle name="Percent 16 8 12 2" xfId="8469" xr:uid="{00000000-0005-0000-0000-000082340000}"/>
    <cellStyle name="Percent 16 8 12 2 2" xfId="8468" xr:uid="{00000000-0005-0000-0000-000083340000}"/>
    <cellStyle name="Percent 16 8 12 2 3" xfId="47751" xr:uid="{00000000-0005-0000-0000-000084340000}"/>
    <cellStyle name="Percent 16 8 12 3" xfId="8467" xr:uid="{00000000-0005-0000-0000-000085340000}"/>
    <cellStyle name="Percent 16 8 12 3 2" xfId="47752" xr:uid="{00000000-0005-0000-0000-000086340000}"/>
    <cellStyle name="Percent 16 8 12 4" xfId="47753" xr:uid="{00000000-0005-0000-0000-000087340000}"/>
    <cellStyle name="Percent 16 8 12 5" xfId="47754" xr:uid="{00000000-0005-0000-0000-000088340000}"/>
    <cellStyle name="Percent 16 8 12 6" xfId="55829" xr:uid="{00000000-0005-0000-0000-000089340000}"/>
    <cellStyle name="Percent 16 8 12 7" xfId="47750" xr:uid="{00000000-0005-0000-0000-00008A340000}"/>
    <cellStyle name="Percent 16 8 13" xfId="4023" xr:uid="{00000000-0005-0000-0000-00008B340000}"/>
    <cellStyle name="Percent 16 8 13 2" xfId="8466" xr:uid="{00000000-0005-0000-0000-00008C340000}"/>
    <cellStyle name="Percent 16 8 13 2 2" xfId="8465" xr:uid="{00000000-0005-0000-0000-00008D340000}"/>
    <cellStyle name="Percent 16 8 13 2 3" xfId="47756" xr:uid="{00000000-0005-0000-0000-00008E340000}"/>
    <cellStyle name="Percent 16 8 13 3" xfId="8464" xr:uid="{00000000-0005-0000-0000-00008F340000}"/>
    <cellStyle name="Percent 16 8 13 3 2" xfId="47757" xr:uid="{00000000-0005-0000-0000-000090340000}"/>
    <cellStyle name="Percent 16 8 13 4" xfId="47758" xr:uid="{00000000-0005-0000-0000-000091340000}"/>
    <cellStyle name="Percent 16 8 13 5" xfId="47759" xr:uid="{00000000-0005-0000-0000-000092340000}"/>
    <cellStyle name="Percent 16 8 13 6" xfId="55830" xr:uid="{00000000-0005-0000-0000-000093340000}"/>
    <cellStyle name="Percent 16 8 13 7" xfId="47755" xr:uid="{00000000-0005-0000-0000-000094340000}"/>
    <cellStyle name="Percent 16 8 14" xfId="4024" xr:uid="{00000000-0005-0000-0000-000095340000}"/>
    <cellStyle name="Percent 16 8 14 2" xfId="8463" xr:uid="{00000000-0005-0000-0000-000096340000}"/>
    <cellStyle name="Percent 16 8 14 2 2" xfId="8462" xr:uid="{00000000-0005-0000-0000-000097340000}"/>
    <cellStyle name="Percent 16 8 14 2 3" xfId="47761" xr:uid="{00000000-0005-0000-0000-000098340000}"/>
    <cellStyle name="Percent 16 8 14 3" xfId="8461" xr:uid="{00000000-0005-0000-0000-000099340000}"/>
    <cellStyle name="Percent 16 8 14 3 2" xfId="47762" xr:uid="{00000000-0005-0000-0000-00009A340000}"/>
    <cellStyle name="Percent 16 8 14 4" xfId="47763" xr:uid="{00000000-0005-0000-0000-00009B340000}"/>
    <cellStyle name="Percent 16 8 14 5" xfId="47764" xr:uid="{00000000-0005-0000-0000-00009C340000}"/>
    <cellStyle name="Percent 16 8 14 6" xfId="55831" xr:uid="{00000000-0005-0000-0000-00009D340000}"/>
    <cellStyle name="Percent 16 8 14 7" xfId="47760" xr:uid="{00000000-0005-0000-0000-00009E340000}"/>
    <cellStyle name="Percent 16 8 15" xfId="4025" xr:uid="{00000000-0005-0000-0000-00009F340000}"/>
    <cellStyle name="Percent 16 8 15 2" xfId="8819" xr:uid="{00000000-0005-0000-0000-0000A0340000}"/>
    <cellStyle name="Percent 16 8 15 2 2" xfId="8460" xr:uid="{00000000-0005-0000-0000-0000A1340000}"/>
    <cellStyle name="Percent 16 8 15 2 3" xfId="47766" xr:uid="{00000000-0005-0000-0000-0000A2340000}"/>
    <cellStyle name="Percent 16 8 15 3" xfId="8459" xr:uid="{00000000-0005-0000-0000-0000A3340000}"/>
    <cellStyle name="Percent 16 8 15 3 2" xfId="47767" xr:uid="{00000000-0005-0000-0000-0000A4340000}"/>
    <cellStyle name="Percent 16 8 15 4" xfId="47768" xr:uid="{00000000-0005-0000-0000-0000A5340000}"/>
    <cellStyle name="Percent 16 8 15 5" xfId="47769" xr:uid="{00000000-0005-0000-0000-0000A6340000}"/>
    <cellStyle name="Percent 16 8 15 6" xfId="55832" xr:uid="{00000000-0005-0000-0000-0000A7340000}"/>
    <cellStyle name="Percent 16 8 15 7" xfId="47765" xr:uid="{00000000-0005-0000-0000-0000A8340000}"/>
    <cellStyle name="Percent 16 8 16" xfId="4026" xr:uid="{00000000-0005-0000-0000-0000A9340000}"/>
    <cellStyle name="Percent 16 8 16 2" xfId="8820" xr:uid="{00000000-0005-0000-0000-0000AA340000}"/>
    <cellStyle name="Percent 16 8 16 2 2" xfId="8458" xr:uid="{00000000-0005-0000-0000-0000AB340000}"/>
    <cellStyle name="Percent 16 8 16 2 3" xfId="47771" xr:uid="{00000000-0005-0000-0000-0000AC340000}"/>
    <cellStyle name="Percent 16 8 16 3" xfId="8457" xr:uid="{00000000-0005-0000-0000-0000AD340000}"/>
    <cellStyle name="Percent 16 8 16 3 2" xfId="47772" xr:uid="{00000000-0005-0000-0000-0000AE340000}"/>
    <cellStyle name="Percent 16 8 16 4" xfId="47773" xr:uid="{00000000-0005-0000-0000-0000AF340000}"/>
    <cellStyle name="Percent 16 8 16 5" xfId="47774" xr:uid="{00000000-0005-0000-0000-0000B0340000}"/>
    <cellStyle name="Percent 16 8 16 6" xfId="55833" xr:uid="{00000000-0005-0000-0000-0000B1340000}"/>
    <cellStyle name="Percent 16 8 16 7" xfId="47770" xr:uid="{00000000-0005-0000-0000-0000B2340000}"/>
    <cellStyle name="Percent 16 8 17" xfId="4027" xr:uid="{00000000-0005-0000-0000-0000B3340000}"/>
    <cellStyle name="Percent 16 8 17 2" xfId="8821" xr:uid="{00000000-0005-0000-0000-0000B4340000}"/>
    <cellStyle name="Percent 16 8 17 2 2" xfId="8456" xr:uid="{00000000-0005-0000-0000-0000B5340000}"/>
    <cellStyle name="Percent 16 8 17 2 3" xfId="47776" xr:uid="{00000000-0005-0000-0000-0000B6340000}"/>
    <cellStyle name="Percent 16 8 17 3" xfId="8455" xr:uid="{00000000-0005-0000-0000-0000B7340000}"/>
    <cellStyle name="Percent 16 8 17 3 2" xfId="47777" xr:uid="{00000000-0005-0000-0000-0000B8340000}"/>
    <cellStyle name="Percent 16 8 17 4" xfId="47778" xr:uid="{00000000-0005-0000-0000-0000B9340000}"/>
    <cellStyle name="Percent 16 8 17 5" xfId="47779" xr:uid="{00000000-0005-0000-0000-0000BA340000}"/>
    <cellStyle name="Percent 16 8 17 6" xfId="55834" xr:uid="{00000000-0005-0000-0000-0000BB340000}"/>
    <cellStyle name="Percent 16 8 17 7" xfId="47775" xr:uid="{00000000-0005-0000-0000-0000BC340000}"/>
    <cellStyle name="Percent 16 8 18" xfId="8454" xr:uid="{00000000-0005-0000-0000-0000BD340000}"/>
    <cellStyle name="Percent 16 8 18 2" xfId="8453" xr:uid="{00000000-0005-0000-0000-0000BE340000}"/>
    <cellStyle name="Percent 16 8 18 3" xfId="47780" xr:uid="{00000000-0005-0000-0000-0000BF340000}"/>
    <cellStyle name="Percent 16 8 19" xfId="8452" xr:uid="{00000000-0005-0000-0000-0000C0340000}"/>
    <cellStyle name="Percent 16 8 19 2" xfId="47781" xr:uid="{00000000-0005-0000-0000-0000C1340000}"/>
    <cellStyle name="Percent 16 8 2" xfId="4028" xr:uid="{00000000-0005-0000-0000-0000C2340000}"/>
    <cellStyle name="Percent 16 8 2 2" xfId="8822" xr:uid="{00000000-0005-0000-0000-0000C3340000}"/>
    <cellStyle name="Percent 16 8 2 2 2" xfId="8451" xr:uid="{00000000-0005-0000-0000-0000C4340000}"/>
    <cellStyle name="Percent 16 8 2 2 3" xfId="47783" xr:uid="{00000000-0005-0000-0000-0000C5340000}"/>
    <cellStyle name="Percent 16 8 2 3" xfId="8450" xr:uid="{00000000-0005-0000-0000-0000C6340000}"/>
    <cellStyle name="Percent 16 8 2 3 2" xfId="47784" xr:uid="{00000000-0005-0000-0000-0000C7340000}"/>
    <cellStyle name="Percent 16 8 2 4" xfId="47785" xr:uid="{00000000-0005-0000-0000-0000C8340000}"/>
    <cellStyle name="Percent 16 8 2 5" xfId="47786" xr:uid="{00000000-0005-0000-0000-0000C9340000}"/>
    <cellStyle name="Percent 16 8 2 6" xfId="55835" xr:uid="{00000000-0005-0000-0000-0000CA340000}"/>
    <cellStyle name="Percent 16 8 2 7" xfId="47782" xr:uid="{00000000-0005-0000-0000-0000CB340000}"/>
    <cellStyle name="Percent 16 8 20" xfId="47787" xr:uid="{00000000-0005-0000-0000-0000CC340000}"/>
    <cellStyle name="Percent 16 8 21" xfId="47788" xr:uid="{00000000-0005-0000-0000-0000CD340000}"/>
    <cellStyle name="Percent 16 8 22" xfId="55826" xr:uid="{00000000-0005-0000-0000-0000CE340000}"/>
    <cellStyle name="Percent 16 8 23" xfId="47739" xr:uid="{00000000-0005-0000-0000-0000CF340000}"/>
    <cellStyle name="Percent 16 8 3" xfId="4029" xr:uid="{00000000-0005-0000-0000-0000D0340000}"/>
    <cellStyle name="Percent 16 8 3 2" xfId="8823" xr:uid="{00000000-0005-0000-0000-0000D1340000}"/>
    <cellStyle name="Percent 16 8 3 2 2" xfId="8449" xr:uid="{00000000-0005-0000-0000-0000D2340000}"/>
    <cellStyle name="Percent 16 8 3 2 3" xfId="47790" xr:uid="{00000000-0005-0000-0000-0000D3340000}"/>
    <cellStyle name="Percent 16 8 3 3" xfId="8448" xr:uid="{00000000-0005-0000-0000-0000D4340000}"/>
    <cellStyle name="Percent 16 8 3 3 2" xfId="47791" xr:uid="{00000000-0005-0000-0000-0000D5340000}"/>
    <cellStyle name="Percent 16 8 3 4" xfId="47792" xr:uid="{00000000-0005-0000-0000-0000D6340000}"/>
    <cellStyle name="Percent 16 8 3 5" xfId="47793" xr:uid="{00000000-0005-0000-0000-0000D7340000}"/>
    <cellStyle name="Percent 16 8 3 6" xfId="55836" xr:uid="{00000000-0005-0000-0000-0000D8340000}"/>
    <cellStyle name="Percent 16 8 3 7" xfId="47789" xr:uid="{00000000-0005-0000-0000-0000D9340000}"/>
    <cellStyle name="Percent 16 8 4" xfId="4030" xr:uid="{00000000-0005-0000-0000-0000DA340000}"/>
    <cellStyle name="Percent 16 8 4 2" xfId="8824" xr:uid="{00000000-0005-0000-0000-0000DB340000}"/>
    <cellStyle name="Percent 16 8 4 2 2" xfId="8447" xr:uid="{00000000-0005-0000-0000-0000DC340000}"/>
    <cellStyle name="Percent 16 8 4 2 3" xfId="47795" xr:uid="{00000000-0005-0000-0000-0000DD340000}"/>
    <cellStyle name="Percent 16 8 4 3" xfId="8446" xr:uid="{00000000-0005-0000-0000-0000DE340000}"/>
    <cellStyle name="Percent 16 8 4 3 2" xfId="47796" xr:uid="{00000000-0005-0000-0000-0000DF340000}"/>
    <cellStyle name="Percent 16 8 4 4" xfId="47797" xr:uid="{00000000-0005-0000-0000-0000E0340000}"/>
    <cellStyle name="Percent 16 8 4 5" xfId="47798" xr:uid="{00000000-0005-0000-0000-0000E1340000}"/>
    <cellStyle name="Percent 16 8 4 6" xfId="55837" xr:uid="{00000000-0005-0000-0000-0000E2340000}"/>
    <cellStyle name="Percent 16 8 4 7" xfId="47794" xr:uid="{00000000-0005-0000-0000-0000E3340000}"/>
    <cellStyle name="Percent 16 8 5" xfId="4031" xr:uid="{00000000-0005-0000-0000-0000E4340000}"/>
    <cellStyle name="Percent 16 8 5 2" xfId="8825" xr:uid="{00000000-0005-0000-0000-0000E5340000}"/>
    <cellStyle name="Percent 16 8 5 2 2" xfId="8445" xr:uid="{00000000-0005-0000-0000-0000E6340000}"/>
    <cellStyle name="Percent 16 8 5 2 3" xfId="47800" xr:uid="{00000000-0005-0000-0000-0000E7340000}"/>
    <cellStyle name="Percent 16 8 5 3" xfId="8444" xr:uid="{00000000-0005-0000-0000-0000E8340000}"/>
    <cellStyle name="Percent 16 8 5 3 2" xfId="47801" xr:uid="{00000000-0005-0000-0000-0000E9340000}"/>
    <cellStyle name="Percent 16 8 5 4" xfId="47802" xr:uid="{00000000-0005-0000-0000-0000EA340000}"/>
    <cellStyle name="Percent 16 8 5 5" xfId="47803" xr:uid="{00000000-0005-0000-0000-0000EB340000}"/>
    <cellStyle name="Percent 16 8 5 6" xfId="55838" xr:uid="{00000000-0005-0000-0000-0000EC340000}"/>
    <cellStyle name="Percent 16 8 5 7" xfId="47799" xr:uid="{00000000-0005-0000-0000-0000ED340000}"/>
    <cellStyle name="Percent 16 8 6" xfId="4032" xr:uid="{00000000-0005-0000-0000-0000EE340000}"/>
    <cellStyle name="Percent 16 8 6 2" xfId="8826" xr:uid="{00000000-0005-0000-0000-0000EF340000}"/>
    <cellStyle name="Percent 16 8 6 2 2" xfId="8443" xr:uid="{00000000-0005-0000-0000-0000F0340000}"/>
    <cellStyle name="Percent 16 8 6 2 3" xfId="47805" xr:uid="{00000000-0005-0000-0000-0000F1340000}"/>
    <cellStyle name="Percent 16 8 6 3" xfId="8442" xr:uid="{00000000-0005-0000-0000-0000F2340000}"/>
    <cellStyle name="Percent 16 8 6 3 2" xfId="47806" xr:uid="{00000000-0005-0000-0000-0000F3340000}"/>
    <cellStyle name="Percent 16 8 6 4" xfId="47807" xr:uid="{00000000-0005-0000-0000-0000F4340000}"/>
    <cellStyle name="Percent 16 8 6 5" xfId="47808" xr:uid="{00000000-0005-0000-0000-0000F5340000}"/>
    <cellStyle name="Percent 16 8 6 6" xfId="55839" xr:uid="{00000000-0005-0000-0000-0000F6340000}"/>
    <cellStyle name="Percent 16 8 6 7" xfId="47804" xr:uid="{00000000-0005-0000-0000-0000F7340000}"/>
    <cellStyle name="Percent 16 8 7" xfId="4033" xr:uid="{00000000-0005-0000-0000-0000F8340000}"/>
    <cellStyle name="Percent 16 8 7 2" xfId="8827" xr:uid="{00000000-0005-0000-0000-0000F9340000}"/>
    <cellStyle name="Percent 16 8 7 2 2" xfId="8441" xr:uid="{00000000-0005-0000-0000-0000FA340000}"/>
    <cellStyle name="Percent 16 8 7 2 3" xfId="47810" xr:uid="{00000000-0005-0000-0000-0000FB340000}"/>
    <cellStyle name="Percent 16 8 7 3" xfId="8440" xr:uid="{00000000-0005-0000-0000-0000FC340000}"/>
    <cellStyle name="Percent 16 8 7 3 2" xfId="47811" xr:uid="{00000000-0005-0000-0000-0000FD340000}"/>
    <cellStyle name="Percent 16 8 7 4" xfId="47812" xr:uid="{00000000-0005-0000-0000-0000FE340000}"/>
    <cellStyle name="Percent 16 8 7 5" xfId="47813" xr:uid="{00000000-0005-0000-0000-0000FF340000}"/>
    <cellStyle name="Percent 16 8 7 6" xfId="55840" xr:uid="{00000000-0005-0000-0000-000000350000}"/>
    <cellStyle name="Percent 16 8 7 7" xfId="47809" xr:uid="{00000000-0005-0000-0000-000001350000}"/>
    <cellStyle name="Percent 16 8 8" xfId="4034" xr:uid="{00000000-0005-0000-0000-000002350000}"/>
    <cellStyle name="Percent 16 8 8 2" xfId="8828" xr:uid="{00000000-0005-0000-0000-000003350000}"/>
    <cellStyle name="Percent 16 8 8 2 2" xfId="8439" xr:uid="{00000000-0005-0000-0000-000004350000}"/>
    <cellStyle name="Percent 16 8 8 2 3" xfId="47815" xr:uid="{00000000-0005-0000-0000-000005350000}"/>
    <cellStyle name="Percent 16 8 8 3" xfId="8438" xr:uid="{00000000-0005-0000-0000-000006350000}"/>
    <cellStyle name="Percent 16 8 8 3 2" xfId="47816" xr:uid="{00000000-0005-0000-0000-000007350000}"/>
    <cellStyle name="Percent 16 8 8 4" xfId="47817" xr:uid="{00000000-0005-0000-0000-000008350000}"/>
    <cellStyle name="Percent 16 8 8 5" xfId="47818" xr:uid="{00000000-0005-0000-0000-000009350000}"/>
    <cellStyle name="Percent 16 8 8 6" xfId="55841" xr:uid="{00000000-0005-0000-0000-00000A350000}"/>
    <cellStyle name="Percent 16 8 8 7" xfId="47814" xr:uid="{00000000-0005-0000-0000-00000B350000}"/>
    <cellStyle name="Percent 16 8 9" xfId="4035" xr:uid="{00000000-0005-0000-0000-00000C350000}"/>
    <cellStyle name="Percent 16 8 9 2" xfId="8829" xr:uid="{00000000-0005-0000-0000-00000D350000}"/>
    <cellStyle name="Percent 16 8 9 2 2" xfId="8437" xr:uid="{00000000-0005-0000-0000-00000E350000}"/>
    <cellStyle name="Percent 16 8 9 2 3" xfId="47820" xr:uid="{00000000-0005-0000-0000-00000F350000}"/>
    <cellStyle name="Percent 16 8 9 3" xfId="8436" xr:uid="{00000000-0005-0000-0000-000010350000}"/>
    <cellStyle name="Percent 16 8 9 3 2" xfId="47821" xr:uid="{00000000-0005-0000-0000-000011350000}"/>
    <cellStyle name="Percent 16 8 9 4" xfId="47822" xr:uid="{00000000-0005-0000-0000-000012350000}"/>
    <cellStyle name="Percent 16 8 9 5" xfId="47823" xr:uid="{00000000-0005-0000-0000-000013350000}"/>
    <cellStyle name="Percent 16 8 9 6" xfId="55842" xr:uid="{00000000-0005-0000-0000-000014350000}"/>
    <cellStyle name="Percent 16 8 9 7" xfId="47819" xr:uid="{00000000-0005-0000-0000-000015350000}"/>
    <cellStyle name="Percent 16 9" xfId="4036" xr:uid="{00000000-0005-0000-0000-000016350000}"/>
    <cellStyle name="Percent 16 9 10" xfId="4037" xr:uid="{00000000-0005-0000-0000-000017350000}"/>
    <cellStyle name="Percent 16 9 10 2" xfId="8831" xr:uid="{00000000-0005-0000-0000-000018350000}"/>
    <cellStyle name="Percent 16 9 10 2 2" xfId="8435" xr:uid="{00000000-0005-0000-0000-000019350000}"/>
    <cellStyle name="Percent 16 9 10 2 3" xfId="47826" xr:uid="{00000000-0005-0000-0000-00001A350000}"/>
    <cellStyle name="Percent 16 9 10 3" xfId="8434" xr:uid="{00000000-0005-0000-0000-00001B350000}"/>
    <cellStyle name="Percent 16 9 10 3 2" xfId="47827" xr:uid="{00000000-0005-0000-0000-00001C350000}"/>
    <cellStyle name="Percent 16 9 10 4" xfId="47828" xr:uid="{00000000-0005-0000-0000-00001D350000}"/>
    <cellStyle name="Percent 16 9 10 5" xfId="47829" xr:uid="{00000000-0005-0000-0000-00001E350000}"/>
    <cellStyle name="Percent 16 9 10 6" xfId="55844" xr:uid="{00000000-0005-0000-0000-00001F350000}"/>
    <cellStyle name="Percent 16 9 10 7" xfId="47825" xr:uid="{00000000-0005-0000-0000-000020350000}"/>
    <cellStyle name="Percent 16 9 11" xfId="4038" xr:uid="{00000000-0005-0000-0000-000021350000}"/>
    <cellStyle name="Percent 16 9 11 2" xfId="8832" xr:uid="{00000000-0005-0000-0000-000022350000}"/>
    <cellStyle name="Percent 16 9 11 2 2" xfId="8433" xr:uid="{00000000-0005-0000-0000-000023350000}"/>
    <cellStyle name="Percent 16 9 11 2 3" xfId="47831" xr:uid="{00000000-0005-0000-0000-000024350000}"/>
    <cellStyle name="Percent 16 9 11 3" xfId="8432" xr:uid="{00000000-0005-0000-0000-000025350000}"/>
    <cellStyle name="Percent 16 9 11 3 2" xfId="47832" xr:uid="{00000000-0005-0000-0000-000026350000}"/>
    <cellStyle name="Percent 16 9 11 4" xfId="47833" xr:uid="{00000000-0005-0000-0000-000027350000}"/>
    <cellStyle name="Percent 16 9 11 5" xfId="47834" xr:uid="{00000000-0005-0000-0000-000028350000}"/>
    <cellStyle name="Percent 16 9 11 6" xfId="55845" xr:uid="{00000000-0005-0000-0000-000029350000}"/>
    <cellStyle name="Percent 16 9 11 7" xfId="47830" xr:uid="{00000000-0005-0000-0000-00002A350000}"/>
    <cellStyle name="Percent 16 9 12" xfId="4039" xr:uid="{00000000-0005-0000-0000-00002B350000}"/>
    <cellStyle name="Percent 16 9 12 2" xfId="8833" xr:uid="{00000000-0005-0000-0000-00002C350000}"/>
    <cellStyle name="Percent 16 9 12 2 2" xfId="8431" xr:uid="{00000000-0005-0000-0000-00002D350000}"/>
    <cellStyle name="Percent 16 9 12 2 3" xfId="47836" xr:uid="{00000000-0005-0000-0000-00002E350000}"/>
    <cellStyle name="Percent 16 9 12 3" xfId="8430" xr:uid="{00000000-0005-0000-0000-00002F350000}"/>
    <cellStyle name="Percent 16 9 12 3 2" xfId="47837" xr:uid="{00000000-0005-0000-0000-000030350000}"/>
    <cellStyle name="Percent 16 9 12 4" xfId="47838" xr:uid="{00000000-0005-0000-0000-000031350000}"/>
    <cellStyle name="Percent 16 9 12 5" xfId="47839" xr:uid="{00000000-0005-0000-0000-000032350000}"/>
    <cellStyle name="Percent 16 9 12 6" xfId="55846" xr:uid="{00000000-0005-0000-0000-000033350000}"/>
    <cellStyle name="Percent 16 9 12 7" xfId="47835" xr:uid="{00000000-0005-0000-0000-000034350000}"/>
    <cellStyle name="Percent 16 9 13" xfId="4040" xr:uid="{00000000-0005-0000-0000-000035350000}"/>
    <cellStyle name="Percent 16 9 13 2" xfId="8834" xr:uid="{00000000-0005-0000-0000-000036350000}"/>
    <cellStyle name="Percent 16 9 13 2 2" xfId="8429" xr:uid="{00000000-0005-0000-0000-000037350000}"/>
    <cellStyle name="Percent 16 9 13 2 3" xfId="47841" xr:uid="{00000000-0005-0000-0000-000038350000}"/>
    <cellStyle name="Percent 16 9 13 3" xfId="8428" xr:uid="{00000000-0005-0000-0000-000039350000}"/>
    <cellStyle name="Percent 16 9 13 3 2" xfId="47842" xr:uid="{00000000-0005-0000-0000-00003A350000}"/>
    <cellStyle name="Percent 16 9 13 4" xfId="47843" xr:uid="{00000000-0005-0000-0000-00003B350000}"/>
    <cellStyle name="Percent 16 9 13 5" xfId="47844" xr:uid="{00000000-0005-0000-0000-00003C350000}"/>
    <cellStyle name="Percent 16 9 13 6" xfId="55847" xr:uid="{00000000-0005-0000-0000-00003D350000}"/>
    <cellStyle name="Percent 16 9 13 7" xfId="47840" xr:uid="{00000000-0005-0000-0000-00003E350000}"/>
    <cellStyle name="Percent 16 9 14" xfId="4041" xr:uid="{00000000-0005-0000-0000-00003F350000}"/>
    <cellStyle name="Percent 16 9 14 2" xfId="8835" xr:uid="{00000000-0005-0000-0000-000040350000}"/>
    <cellStyle name="Percent 16 9 14 2 2" xfId="8427" xr:uid="{00000000-0005-0000-0000-000041350000}"/>
    <cellStyle name="Percent 16 9 14 2 3" xfId="47846" xr:uid="{00000000-0005-0000-0000-000042350000}"/>
    <cellStyle name="Percent 16 9 14 3" xfId="8426" xr:uid="{00000000-0005-0000-0000-000043350000}"/>
    <cellStyle name="Percent 16 9 14 3 2" xfId="47847" xr:uid="{00000000-0005-0000-0000-000044350000}"/>
    <cellStyle name="Percent 16 9 14 4" xfId="47848" xr:uid="{00000000-0005-0000-0000-000045350000}"/>
    <cellStyle name="Percent 16 9 14 5" xfId="47849" xr:uid="{00000000-0005-0000-0000-000046350000}"/>
    <cellStyle name="Percent 16 9 14 6" xfId="55848" xr:uid="{00000000-0005-0000-0000-000047350000}"/>
    <cellStyle name="Percent 16 9 14 7" xfId="47845" xr:uid="{00000000-0005-0000-0000-000048350000}"/>
    <cellStyle name="Percent 16 9 15" xfId="4042" xr:uid="{00000000-0005-0000-0000-000049350000}"/>
    <cellStyle name="Percent 16 9 15 2" xfId="8836" xr:uid="{00000000-0005-0000-0000-00004A350000}"/>
    <cellStyle name="Percent 16 9 15 2 2" xfId="8425" xr:uid="{00000000-0005-0000-0000-00004B350000}"/>
    <cellStyle name="Percent 16 9 15 2 3" xfId="47851" xr:uid="{00000000-0005-0000-0000-00004C350000}"/>
    <cellStyle name="Percent 16 9 15 3" xfId="8424" xr:uid="{00000000-0005-0000-0000-00004D350000}"/>
    <cellStyle name="Percent 16 9 15 3 2" xfId="47852" xr:uid="{00000000-0005-0000-0000-00004E350000}"/>
    <cellStyle name="Percent 16 9 15 4" xfId="47853" xr:uid="{00000000-0005-0000-0000-00004F350000}"/>
    <cellStyle name="Percent 16 9 15 5" xfId="47854" xr:uid="{00000000-0005-0000-0000-000050350000}"/>
    <cellStyle name="Percent 16 9 15 6" xfId="55849" xr:uid="{00000000-0005-0000-0000-000051350000}"/>
    <cellStyle name="Percent 16 9 15 7" xfId="47850" xr:uid="{00000000-0005-0000-0000-000052350000}"/>
    <cellStyle name="Percent 16 9 16" xfId="4043" xr:uid="{00000000-0005-0000-0000-000053350000}"/>
    <cellStyle name="Percent 16 9 16 2" xfId="8837" xr:uid="{00000000-0005-0000-0000-000054350000}"/>
    <cellStyle name="Percent 16 9 16 2 2" xfId="8423" xr:uid="{00000000-0005-0000-0000-000055350000}"/>
    <cellStyle name="Percent 16 9 16 2 3" xfId="47856" xr:uid="{00000000-0005-0000-0000-000056350000}"/>
    <cellStyle name="Percent 16 9 16 3" xfId="8422" xr:uid="{00000000-0005-0000-0000-000057350000}"/>
    <cellStyle name="Percent 16 9 16 3 2" xfId="47857" xr:uid="{00000000-0005-0000-0000-000058350000}"/>
    <cellStyle name="Percent 16 9 16 4" xfId="47858" xr:uid="{00000000-0005-0000-0000-000059350000}"/>
    <cellStyle name="Percent 16 9 16 5" xfId="47859" xr:uid="{00000000-0005-0000-0000-00005A350000}"/>
    <cellStyle name="Percent 16 9 16 6" xfId="55850" xr:uid="{00000000-0005-0000-0000-00005B350000}"/>
    <cellStyle name="Percent 16 9 16 7" xfId="47855" xr:uid="{00000000-0005-0000-0000-00005C350000}"/>
    <cellStyle name="Percent 16 9 17" xfId="4044" xr:uid="{00000000-0005-0000-0000-00005D350000}"/>
    <cellStyle name="Percent 16 9 17 2" xfId="8838" xr:uid="{00000000-0005-0000-0000-00005E350000}"/>
    <cellStyle name="Percent 16 9 17 2 2" xfId="8421" xr:uid="{00000000-0005-0000-0000-00005F350000}"/>
    <cellStyle name="Percent 16 9 17 2 3" xfId="47861" xr:uid="{00000000-0005-0000-0000-000060350000}"/>
    <cellStyle name="Percent 16 9 17 3" xfId="8420" xr:uid="{00000000-0005-0000-0000-000061350000}"/>
    <cellStyle name="Percent 16 9 17 3 2" xfId="47862" xr:uid="{00000000-0005-0000-0000-000062350000}"/>
    <cellStyle name="Percent 16 9 17 4" xfId="47863" xr:uid="{00000000-0005-0000-0000-000063350000}"/>
    <cellStyle name="Percent 16 9 17 5" xfId="47864" xr:uid="{00000000-0005-0000-0000-000064350000}"/>
    <cellStyle name="Percent 16 9 17 6" xfId="55851" xr:uid="{00000000-0005-0000-0000-000065350000}"/>
    <cellStyle name="Percent 16 9 17 7" xfId="47860" xr:uid="{00000000-0005-0000-0000-000066350000}"/>
    <cellStyle name="Percent 16 9 18" xfId="8830" xr:uid="{00000000-0005-0000-0000-000067350000}"/>
    <cellStyle name="Percent 16 9 18 2" xfId="8419" xr:uid="{00000000-0005-0000-0000-000068350000}"/>
    <cellStyle name="Percent 16 9 18 3" xfId="47865" xr:uid="{00000000-0005-0000-0000-000069350000}"/>
    <cellStyle name="Percent 16 9 19" xfId="8418" xr:uid="{00000000-0005-0000-0000-00006A350000}"/>
    <cellStyle name="Percent 16 9 19 2" xfId="47866" xr:uid="{00000000-0005-0000-0000-00006B350000}"/>
    <cellStyle name="Percent 16 9 2" xfId="4045" xr:uid="{00000000-0005-0000-0000-00006C350000}"/>
    <cellStyle name="Percent 16 9 2 2" xfId="8839" xr:uid="{00000000-0005-0000-0000-00006D350000}"/>
    <cellStyle name="Percent 16 9 2 2 2" xfId="8417" xr:uid="{00000000-0005-0000-0000-00006E350000}"/>
    <cellStyle name="Percent 16 9 2 2 3" xfId="47868" xr:uid="{00000000-0005-0000-0000-00006F350000}"/>
    <cellStyle name="Percent 16 9 2 3" xfId="8416" xr:uid="{00000000-0005-0000-0000-000070350000}"/>
    <cellStyle name="Percent 16 9 2 3 2" xfId="47869" xr:uid="{00000000-0005-0000-0000-000071350000}"/>
    <cellStyle name="Percent 16 9 2 4" xfId="47870" xr:uid="{00000000-0005-0000-0000-000072350000}"/>
    <cellStyle name="Percent 16 9 2 5" xfId="47871" xr:uid="{00000000-0005-0000-0000-000073350000}"/>
    <cellStyle name="Percent 16 9 2 6" xfId="55852" xr:uid="{00000000-0005-0000-0000-000074350000}"/>
    <cellStyle name="Percent 16 9 2 7" xfId="47867" xr:uid="{00000000-0005-0000-0000-000075350000}"/>
    <cellStyle name="Percent 16 9 20" xfId="47872" xr:uid="{00000000-0005-0000-0000-000076350000}"/>
    <cellStyle name="Percent 16 9 21" xfId="47873" xr:uid="{00000000-0005-0000-0000-000077350000}"/>
    <cellStyle name="Percent 16 9 22" xfId="55843" xr:uid="{00000000-0005-0000-0000-000078350000}"/>
    <cellStyle name="Percent 16 9 23" xfId="47824" xr:uid="{00000000-0005-0000-0000-000079350000}"/>
    <cellStyle name="Percent 16 9 3" xfId="4046" xr:uid="{00000000-0005-0000-0000-00007A350000}"/>
    <cellStyle name="Percent 16 9 3 2" xfId="8840" xr:uid="{00000000-0005-0000-0000-00007B350000}"/>
    <cellStyle name="Percent 16 9 3 2 2" xfId="8415" xr:uid="{00000000-0005-0000-0000-00007C350000}"/>
    <cellStyle name="Percent 16 9 3 2 3" xfId="47875" xr:uid="{00000000-0005-0000-0000-00007D350000}"/>
    <cellStyle name="Percent 16 9 3 3" xfId="8414" xr:uid="{00000000-0005-0000-0000-00007E350000}"/>
    <cellStyle name="Percent 16 9 3 3 2" xfId="47876" xr:uid="{00000000-0005-0000-0000-00007F350000}"/>
    <cellStyle name="Percent 16 9 3 4" xfId="47877" xr:uid="{00000000-0005-0000-0000-000080350000}"/>
    <cellStyle name="Percent 16 9 3 5" xfId="47878" xr:uid="{00000000-0005-0000-0000-000081350000}"/>
    <cellStyle name="Percent 16 9 3 6" xfId="55853" xr:uid="{00000000-0005-0000-0000-000082350000}"/>
    <cellStyle name="Percent 16 9 3 7" xfId="47874" xr:uid="{00000000-0005-0000-0000-000083350000}"/>
    <cellStyle name="Percent 16 9 4" xfId="4047" xr:uid="{00000000-0005-0000-0000-000084350000}"/>
    <cellStyle name="Percent 16 9 4 2" xfId="8841" xr:uid="{00000000-0005-0000-0000-000085350000}"/>
    <cellStyle name="Percent 16 9 4 2 2" xfId="8413" xr:uid="{00000000-0005-0000-0000-000086350000}"/>
    <cellStyle name="Percent 16 9 4 2 3" xfId="47880" xr:uid="{00000000-0005-0000-0000-000087350000}"/>
    <cellStyle name="Percent 16 9 4 3" xfId="8412" xr:uid="{00000000-0005-0000-0000-000088350000}"/>
    <cellStyle name="Percent 16 9 4 3 2" xfId="47881" xr:uid="{00000000-0005-0000-0000-000089350000}"/>
    <cellStyle name="Percent 16 9 4 4" xfId="47882" xr:uid="{00000000-0005-0000-0000-00008A350000}"/>
    <cellStyle name="Percent 16 9 4 5" xfId="47883" xr:uid="{00000000-0005-0000-0000-00008B350000}"/>
    <cellStyle name="Percent 16 9 4 6" xfId="55854" xr:uid="{00000000-0005-0000-0000-00008C350000}"/>
    <cellStyle name="Percent 16 9 4 7" xfId="47879" xr:uid="{00000000-0005-0000-0000-00008D350000}"/>
    <cellStyle name="Percent 16 9 5" xfId="4048" xr:uid="{00000000-0005-0000-0000-00008E350000}"/>
    <cellStyle name="Percent 16 9 5 2" xfId="8842" xr:uid="{00000000-0005-0000-0000-00008F350000}"/>
    <cellStyle name="Percent 16 9 5 2 2" xfId="8411" xr:uid="{00000000-0005-0000-0000-000090350000}"/>
    <cellStyle name="Percent 16 9 5 2 3" xfId="47885" xr:uid="{00000000-0005-0000-0000-000091350000}"/>
    <cellStyle name="Percent 16 9 5 3" xfId="8410" xr:uid="{00000000-0005-0000-0000-000092350000}"/>
    <cellStyle name="Percent 16 9 5 3 2" xfId="47886" xr:uid="{00000000-0005-0000-0000-000093350000}"/>
    <cellStyle name="Percent 16 9 5 4" xfId="47887" xr:uid="{00000000-0005-0000-0000-000094350000}"/>
    <cellStyle name="Percent 16 9 5 5" xfId="47888" xr:uid="{00000000-0005-0000-0000-000095350000}"/>
    <cellStyle name="Percent 16 9 5 6" xfId="55855" xr:uid="{00000000-0005-0000-0000-000096350000}"/>
    <cellStyle name="Percent 16 9 5 7" xfId="47884" xr:uid="{00000000-0005-0000-0000-000097350000}"/>
    <cellStyle name="Percent 16 9 6" xfId="4049" xr:uid="{00000000-0005-0000-0000-000098350000}"/>
    <cellStyle name="Percent 16 9 6 2" xfId="8843" xr:uid="{00000000-0005-0000-0000-000099350000}"/>
    <cellStyle name="Percent 16 9 6 2 2" xfId="8409" xr:uid="{00000000-0005-0000-0000-00009A350000}"/>
    <cellStyle name="Percent 16 9 6 2 3" xfId="47890" xr:uid="{00000000-0005-0000-0000-00009B350000}"/>
    <cellStyle name="Percent 16 9 6 3" xfId="8408" xr:uid="{00000000-0005-0000-0000-00009C350000}"/>
    <cellStyle name="Percent 16 9 6 3 2" xfId="47891" xr:uid="{00000000-0005-0000-0000-00009D350000}"/>
    <cellStyle name="Percent 16 9 6 4" xfId="47892" xr:uid="{00000000-0005-0000-0000-00009E350000}"/>
    <cellStyle name="Percent 16 9 6 5" xfId="47893" xr:uid="{00000000-0005-0000-0000-00009F350000}"/>
    <cellStyle name="Percent 16 9 6 6" xfId="55856" xr:uid="{00000000-0005-0000-0000-0000A0350000}"/>
    <cellStyle name="Percent 16 9 6 7" xfId="47889" xr:uid="{00000000-0005-0000-0000-0000A1350000}"/>
    <cellStyle name="Percent 16 9 7" xfId="4050" xr:uid="{00000000-0005-0000-0000-0000A2350000}"/>
    <cellStyle name="Percent 16 9 7 2" xfId="8844" xr:uid="{00000000-0005-0000-0000-0000A3350000}"/>
    <cellStyle name="Percent 16 9 7 2 2" xfId="8407" xr:uid="{00000000-0005-0000-0000-0000A4350000}"/>
    <cellStyle name="Percent 16 9 7 2 3" xfId="47895" xr:uid="{00000000-0005-0000-0000-0000A5350000}"/>
    <cellStyle name="Percent 16 9 7 3" xfId="8406" xr:uid="{00000000-0005-0000-0000-0000A6350000}"/>
    <cellStyle name="Percent 16 9 7 3 2" xfId="47896" xr:uid="{00000000-0005-0000-0000-0000A7350000}"/>
    <cellStyle name="Percent 16 9 7 4" xfId="47897" xr:uid="{00000000-0005-0000-0000-0000A8350000}"/>
    <cellStyle name="Percent 16 9 7 5" xfId="47898" xr:uid="{00000000-0005-0000-0000-0000A9350000}"/>
    <cellStyle name="Percent 16 9 7 6" xfId="55857" xr:uid="{00000000-0005-0000-0000-0000AA350000}"/>
    <cellStyle name="Percent 16 9 7 7" xfId="47894" xr:uid="{00000000-0005-0000-0000-0000AB350000}"/>
    <cellStyle name="Percent 16 9 8" xfId="4051" xr:uid="{00000000-0005-0000-0000-0000AC350000}"/>
    <cellStyle name="Percent 16 9 8 2" xfId="8845" xr:uid="{00000000-0005-0000-0000-0000AD350000}"/>
    <cellStyle name="Percent 16 9 8 2 2" xfId="8405" xr:uid="{00000000-0005-0000-0000-0000AE350000}"/>
    <cellStyle name="Percent 16 9 8 2 3" xfId="47900" xr:uid="{00000000-0005-0000-0000-0000AF350000}"/>
    <cellStyle name="Percent 16 9 8 3" xfId="8404" xr:uid="{00000000-0005-0000-0000-0000B0350000}"/>
    <cellStyle name="Percent 16 9 8 3 2" xfId="47901" xr:uid="{00000000-0005-0000-0000-0000B1350000}"/>
    <cellStyle name="Percent 16 9 8 4" xfId="47902" xr:uid="{00000000-0005-0000-0000-0000B2350000}"/>
    <cellStyle name="Percent 16 9 8 5" xfId="47903" xr:uid="{00000000-0005-0000-0000-0000B3350000}"/>
    <cellStyle name="Percent 16 9 8 6" xfId="55858" xr:uid="{00000000-0005-0000-0000-0000B4350000}"/>
    <cellStyle name="Percent 16 9 8 7" xfId="47899" xr:uid="{00000000-0005-0000-0000-0000B5350000}"/>
    <cellStyle name="Percent 16 9 9" xfId="4052" xr:uid="{00000000-0005-0000-0000-0000B6350000}"/>
    <cellStyle name="Percent 16 9 9 2" xfId="8846" xr:uid="{00000000-0005-0000-0000-0000B7350000}"/>
    <cellStyle name="Percent 16 9 9 2 2" xfId="8403" xr:uid="{00000000-0005-0000-0000-0000B8350000}"/>
    <cellStyle name="Percent 16 9 9 2 3" xfId="47905" xr:uid="{00000000-0005-0000-0000-0000B9350000}"/>
    <cellStyle name="Percent 16 9 9 3" xfId="8402" xr:uid="{00000000-0005-0000-0000-0000BA350000}"/>
    <cellStyle name="Percent 16 9 9 3 2" xfId="47906" xr:uid="{00000000-0005-0000-0000-0000BB350000}"/>
    <cellStyle name="Percent 16 9 9 4" xfId="47907" xr:uid="{00000000-0005-0000-0000-0000BC350000}"/>
    <cellStyle name="Percent 16 9 9 5" xfId="47908" xr:uid="{00000000-0005-0000-0000-0000BD350000}"/>
    <cellStyle name="Percent 16 9 9 6" xfId="55859" xr:uid="{00000000-0005-0000-0000-0000BE350000}"/>
    <cellStyle name="Percent 16 9 9 7" xfId="47904" xr:uid="{00000000-0005-0000-0000-0000BF350000}"/>
    <cellStyle name="Percent 17" xfId="4053" xr:uid="{00000000-0005-0000-0000-0000C0350000}"/>
    <cellStyle name="Percent 17 10" xfId="8847" xr:uid="{00000000-0005-0000-0000-0000C1350000}"/>
    <cellStyle name="Percent 17 10 2" xfId="8401" xr:uid="{00000000-0005-0000-0000-0000C2350000}"/>
    <cellStyle name="Percent 17 10 2 2" xfId="47911" xr:uid="{00000000-0005-0000-0000-0000C3350000}"/>
    <cellStyle name="Percent 17 10 3" xfId="47912" xr:uid="{00000000-0005-0000-0000-0000C4350000}"/>
    <cellStyle name="Percent 17 10 4" xfId="47910" xr:uid="{00000000-0005-0000-0000-0000C5350000}"/>
    <cellStyle name="Percent 17 11" xfId="8400" xr:uid="{00000000-0005-0000-0000-0000C6350000}"/>
    <cellStyle name="Percent 17 11 2" xfId="47913" xr:uid="{00000000-0005-0000-0000-0000C7350000}"/>
    <cellStyle name="Percent 17 12" xfId="47914" xr:uid="{00000000-0005-0000-0000-0000C8350000}"/>
    <cellStyle name="Percent 17 13" xfId="47915" xr:uid="{00000000-0005-0000-0000-0000C9350000}"/>
    <cellStyle name="Percent 17 14" xfId="55860" xr:uid="{00000000-0005-0000-0000-0000CA350000}"/>
    <cellStyle name="Percent 17 15" xfId="47909" xr:uid="{00000000-0005-0000-0000-0000CB350000}"/>
    <cellStyle name="Percent 17 2" xfId="4054" xr:uid="{00000000-0005-0000-0000-0000CC350000}"/>
    <cellStyle name="Percent 17 2 2" xfId="8848" xr:uid="{00000000-0005-0000-0000-0000CD350000}"/>
    <cellStyle name="Percent 17 2 2 2" xfId="8399" xr:uid="{00000000-0005-0000-0000-0000CE350000}"/>
    <cellStyle name="Percent 17 2 2 2 2" xfId="8398" xr:uid="{00000000-0005-0000-0000-0000CF350000}"/>
    <cellStyle name="Percent 17 2 2 3" xfId="8397" xr:uid="{00000000-0005-0000-0000-0000D0350000}"/>
    <cellStyle name="Percent 17 2 2 4" xfId="47917" xr:uid="{00000000-0005-0000-0000-0000D1350000}"/>
    <cellStyle name="Percent 17 2 3" xfId="8396" xr:uid="{00000000-0005-0000-0000-0000D2350000}"/>
    <cellStyle name="Percent 17 2 3 2" xfId="8395" xr:uid="{00000000-0005-0000-0000-0000D3350000}"/>
    <cellStyle name="Percent 17 2 3 3" xfId="47918" xr:uid="{00000000-0005-0000-0000-0000D4350000}"/>
    <cellStyle name="Percent 17 2 4" xfId="8394" xr:uid="{00000000-0005-0000-0000-0000D5350000}"/>
    <cellStyle name="Percent 17 2 4 2" xfId="47919" xr:uid="{00000000-0005-0000-0000-0000D6350000}"/>
    <cellStyle name="Percent 17 2 5" xfId="47920" xr:uid="{00000000-0005-0000-0000-0000D7350000}"/>
    <cellStyle name="Percent 17 2 6" xfId="47921" xr:uid="{00000000-0005-0000-0000-0000D8350000}"/>
    <cellStyle name="Percent 17 2 7" xfId="47916" xr:uid="{00000000-0005-0000-0000-0000D9350000}"/>
    <cellStyle name="Percent 17 3" xfId="4055" xr:uid="{00000000-0005-0000-0000-0000DA350000}"/>
    <cellStyle name="Percent 17 3 2" xfId="8849" xr:uid="{00000000-0005-0000-0000-0000DB350000}"/>
    <cellStyle name="Percent 17 3 2 2" xfId="8393" xr:uid="{00000000-0005-0000-0000-0000DC350000}"/>
    <cellStyle name="Percent 17 3 2 3" xfId="47923" xr:uid="{00000000-0005-0000-0000-0000DD350000}"/>
    <cellStyle name="Percent 17 3 3" xfId="8392" xr:uid="{00000000-0005-0000-0000-0000DE350000}"/>
    <cellStyle name="Percent 17 3 3 2" xfId="47924" xr:uid="{00000000-0005-0000-0000-0000DF350000}"/>
    <cellStyle name="Percent 17 3 4" xfId="47925" xr:uid="{00000000-0005-0000-0000-0000E0350000}"/>
    <cellStyle name="Percent 17 3 5" xfId="47926" xr:uid="{00000000-0005-0000-0000-0000E1350000}"/>
    <cellStyle name="Percent 17 3 6" xfId="47922" xr:uid="{00000000-0005-0000-0000-0000E2350000}"/>
    <cellStyle name="Percent 17 4" xfId="4056" xr:uid="{00000000-0005-0000-0000-0000E3350000}"/>
    <cellStyle name="Percent 17 4 2" xfId="8850" xr:uid="{00000000-0005-0000-0000-0000E4350000}"/>
    <cellStyle name="Percent 17 4 2 2" xfId="8391" xr:uid="{00000000-0005-0000-0000-0000E5350000}"/>
    <cellStyle name="Percent 17 4 2 3" xfId="47928" xr:uid="{00000000-0005-0000-0000-0000E6350000}"/>
    <cellStyle name="Percent 17 4 3" xfId="8390" xr:uid="{00000000-0005-0000-0000-0000E7350000}"/>
    <cellStyle name="Percent 17 4 3 2" xfId="47929" xr:uid="{00000000-0005-0000-0000-0000E8350000}"/>
    <cellStyle name="Percent 17 4 4" xfId="47930" xr:uid="{00000000-0005-0000-0000-0000E9350000}"/>
    <cellStyle name="Percent 17 4 5" xfId="47931" xr:uid="{00000000-0005-0000-0000-0000EA350000}"/>
    <cellStyle name="Percent 17 4 6" xfId="47927" xr:uid="{00000000-0005-0000-0000-0000EB350000}"/>
    <cellStyle name="Percent 17 5" xfId="4057" xr:uid="{00000000-0005-0000-0000-0000EC350000}"/>
    <cellStyle name="Percent 17 5 2" xfId="8851" xr:uid="{00000000-0005-0000-0000-0000ED350000}"/>
    <cellStyle name="Percent 17 5 2 2" xfId="8389" xr:uid="{00000000-0005-0000-0000-0000EE350000}"/>
    <cellStyle name="Percent 17 5 2 3" xfId="47933" xr:uid="{00000000-0005-0000-0000-0000EF350000}"/>
    <cellStyle name="Percent 17 5 3" xfId="8388" xr:uid="{00000000-0005-0000-0000-0000F0350000}"/>
    <cellStyle name="Percent 17 5 3 2" xfId="47934" xr:uid="{00000000-0005-0000-0000-0000F1350000}"/>
    <cellStyle name="Percent 17 5 4" xfId="47935" xr:uid="{00000000-0005-0000-0000-0000F2350000}"/>
    <cellStyle name="Percent 17 5 5" xfId="47936" xr:uid="{00000000-0005-0000-0000-0000F3350000}"/>
    <cellStyle name="Percent 17 5 6" xfId="47932" xr:uid="{00000000-0005-0000-0000-0000F4350000}"/>
    <cellStyle name="Percent 17 6" xfId="4058" xr:uid="{00000000-0005-0000-0000-0000F5350000}"/>
    <cellStyle name="Percent 17 6 2" xfId="8852" xr:uid="{00000000-0005-0000-0000-0000F6350000}"/>
    <cellStyle name="Percent 17 6 2 2" xfId="8387" xr:uid="{00000000-0005-0000-0000-0000F7350000}"/>
    <cellStyle name="Percent 17 6 2 3" xfId="47938" xr:uid="{00000000-0005-0000-0000-0000F8350000}"/>
    <cellStyle name="Percent 17 6 3" xfId="8386" xr:uid="{00000000-0005-0000-0000-0000F9350000}"/>
    <cellStyle name="Percent 17 6 3 2" xfId="47939" xr:uid="{00000000-0005-0000-0000-0000FA350000}"/>
    <cellStyle name="Percent 17 6 4" xfId="47940" xr:uid="{00000000-0005-0000-0000-0000FB350000}"/>
    <cellStyle name="Percent 17 6 5" xfId="47941" xr:uid="{00000000-0005-0000-0000-0000FC350000}"/>
    <cellStyle name="Percent 17 6 6" xfId="47937" xr:uid="{00000000-0005-0000-0000-0000FD350000}"/>
    <cellStyle name="Percent 17 7" xfId="4059" xr:uid="{00000000-0005-0000-0000-0000FE350000}"/>
    <cellStyle name="Percent 17 7 2" xfId="4060" xr:uid="{00000000-0005-0000-0000-0000FF350000}"/>
    <cellStyle name="Percent 17 7 2 2" xfId="8854" xr:uid="{00000000-0005-0000-0000-000000360000}"/>
    <cellStyle name="Percent 17 7 2 2 2" xfId="8385" xr:uid="{00000000-0005-0000-0000-000001360000}"/>
    <cellStyle name="Percent 17 7 2 2 3" xfId="47944" xr:uid="{00000000-0005-0000-0000-000002360000}"/>
    <cellStyle name="Percent 17 7 2 3" xfId="8384" xr:uid="{00000000-0005-0000-0000-000003360000}"/>
    <cellStyle name="Percent 17 7 2 3 2" xfId="47945" xr:uid="{00000000-0005-0000-0000-000004360000}"/>
    <cellStyle name="Percent 17 7 2 4" xfId="47946" xr:uid="{00000000-0005-0000-0000-000005360000}"/>
    <cellStyle name="Percent 17 7 2 5" xfId="47947" xr:uid="{00000000-0005-0000-0000-000006360000}"/>
    <cellStyle name="Percent 17 7 2 6" xfId="47943" xr:uid="{00000000-0005-0000-0000-000007360000}"/>
    <cellStyle name="Percent 17 7 3" xfId="4061" xr:uid="{00000000-0005-0000-0000-000008360000}"/>
    <cellStyle name="Percent 17 7 3 2" xfId="8855" xr:uid="{00000000-0005-0000-0000-000009360000}"/>
    <cellStyle name="Percent 17 7 3 2 2" xfId="8383" xr:uid="{00000000-0005-0000-0000-00000A360000}"/>
    <cellStyle name="Percent 17 7 3 2 3" xfId="47949" xr:uid="{00000000-0005-0000-0000-00000B360000}"/>
    <cellStyle name="Percent 17 7 3 3" xfId="8382" xr:uid="{00000000-0005-0000-0000-00000C360000}"/>
    <cellStyle name="Percent 17 7 3 3 2" xfId="47950" xr:uid="{00000000-0005-0000-0000-00000D360000}"/>
    <cellStyle name="Percent 17 7 3 4" xfId="47951" xr:uid="{00000000-0005-0000-0000-00000E360000}"/>
    <cellStyle name="Percent 17 7 3 5" xfId="47952" xr:uid="{00000000-0005-0000-0000-00000F360000}"/>
    <cellStyle name="Percent 17 7 3 6" xfId="47948" xr:uid="{00000000-0005-0000-0000-000010360000}"/>
    <cellStyle name="Percent 17 7 4" xfId="8853" xr:uid="{00000000-0005-0000-0000-000011360000}"/>
    <cellStyle name="Percent 17 7 4 2" xfId="8381" xr:uid="{00000000-0005-0000-0000-000012360000}"/>
    <cellStyle name="Percent 17 7 4 3" xfId="47953" xr:uid="{00000000-0005-0000-0000-000013360000}"/>
    <cellStyle name="Percent 17 7 5" xfId="8380" xr:uid="{00000000-0005-0000-0000-000014360000}"/>
    <cellStyle name="Percent 17 7 5 2" xfId="47954" xr:uid="{00000000-0005-0000-0000-000015360000}"/>
    <cellStyle name="Percent 17 7 6" xfId="47955" xr:uid="{00000000-0005-0000-0000-000016360000}"/>
    <cellStyle name="Percent 17 7 7" xfId="47956" xr:uid="{00000000-0005-0000-0000-000017360000}"/>
    <cellStyle name="Percent 17 7 8" xfId="47942" xr:uid="{00000000-0005-0000-0000-000018360000}"/>
    <cellStyle name="Percent 17 8" xfId="4062" xr:uid="{00000000-0005-0000-0000-000019360000}"/>
    <cellStyle name="Percent 17 8 2" xfId="4063" xr:uid="{00000000-0005-0000-0000-00001A360000}"/>
    <cellStyle name="Percent 17 8 2 2" xfId="8857" xr:uid="{00000000-0005-0000-0000-00001B360000}"/>
    <cellStyle name="Percent 17 8 2 2 2" xfId="8379" xr:uid="{00000000-0005-0000-0000-00001C360000}"/>
    <cellStyle name="Percent 17 8 2 2 3" xfId="47959" xr:uid="{00000000-0005-0000-0000-00001D360000}"/>
    <cellStyle name="Percent 17 8 2 3" xfId="8378" xr:uid="{00000000-0005-0000-0000-00001E360000}"/>
    <cellStyle name="Percent 17 8 2 3 2" xfId="47960" xr:uid="{00000000-0005-0000-0000-00001F360000}"/>
    <cellStyle name="Percent 17 8 2 4" xfId="47961" xr:uid="{00000000-0005-0000-0000-000020360000}"/>
    <cellStyle name="Percent 17 8 2 5" xfId="47962" xr:uid="{00000000-0005-0000-0000-000021360000}"/>
    <cellStyle name="Percent 17 8 2 6" xfId="47958" xr:uid="{00000000-0005-0000-0000-000022360000}"/>
    <cellStyle name="Percent 17 8 3" xfId="8856" xr:uid="{00000000-0005-0000-0000-000023360000}"/>
    <cellStyle name="Percent 17 8 3 2" xfId="8377" xr:uid="{00000000-0005-0000-0000-000024360000}"/>
    <cellStyle name="Percent 17 8 3 3" xfId="47963" xr:uid="{00000000-0005-0000-0000-000025360000}"/>
    <cellStyle name="Percent 17 8 4" xfId="8376" xr:uid="{00000000-0005-0000-0000-000026360000}"/>
    <cellStyle name="Percent 17 8 4 2" xfId="47964" xr:uid="{00000000-0005-0000-0000-000027360000}"/>
    <cellStyle name="Percent 17 8 5" xfId="47965" xr:uid="{00000000-0005-0000-0000-000028360000}"/>
    <cellStyle name="Percent 17 8 6" xfId="47966" xr:uid="{00000000-0005-0000-0000-000029360000}"/>
    <cellStyle name="Percent 17 8 7" xfId="47957" xr:uid="{00000000-0005-0000-0000-00002A360000}"/>
    <cellStyle name="Percent 17 9" xfId="4064" xr:uid="{00000000-0005-0000-0000-00002B360000}"/>
    <cellStyle name="Percent 17 9 10" xfId="47967" xr:uid="{00000000-0005-0000-0000-00002C360000}"/>
    <cellStyle name="Percent 17 9 2" xfId="8858" xr:uid="{00000000-0005-0000-0000-00002D360000}"/>
    <cellStyle name="Percent 17 9 2 2" xfId="8375" xr:uid="{00000000-0005-0000-0000-00002E360000}"/>
    <cellStyle name="Percent 17 9 2 2 2" xfId="8374" xr:uid="{00000000-0005-0000-0000-00002F360000}"/>
    <cellStyle name="Percent 17 9 2 3" xfId="8373" xr:uid="{00000000-0005-0000-0000-000030360000}"/>
    <cellStyle name="Percent 17 9 2 4" xfId="47968" xr:uid="{00000000-0005-0000-0000-000031360000}"/>
    <cellStyle name="Percent 17 9 3" xfId="8372" xr:uid="{00000000-0005-0000-0000-000032360000}"/>
    <cellStyle name="Percent 17 9 3 2" xfId="8371" xr:uid="{00000000-0005-0000-0000-000033360000}"/>
    <cellStyle name="Percent 17 9 3 2 2" xfId="8370" xr:uid="{00000000-0005-0000-0000-000034360000}"/>
    <cellStyle name="Percent 17 9 3 2 2 2" xfId="8369" xr:uid="{00000000-0005-0000-0000-000035360000}"/>
    <cellStyle name="Percent 17 9 3 2 3" xfId="8368" xr:uid="{00000000-0005-0000-0000-000036360000}"/>
    <cellStyle name="Percent 17 9 3 3" xfId="8367" xr:uid="{00000000-0005-0000-0000-000037360000}"/>
    <cellStyle name="Percent 17 9 3 3 2" xfId="8366" xr:uid="{00000000-0005-0000-0000-000038360000}"/>
    <cellStyle name="Percent 17 9 3 3 2 2" xfId="8365" xr:uid="{00000000-0005-0000-0000-000039360000}"/>
    <cellStyle name="Percent 17 9 3 3 3" xfId="8364" xr:uid="{00000000-0005-0000-0000-00003A360000}"/>
    <cellStyle name="Percent 17 9 3 4" xfId="8363" xr:uid="{00000000-0005-0000-0000-00003B360000}"/>
    <cellStyle name="Percent 17 9 3 4 2" xfId="8362" xr:uid="{00000000-0005-0000-0000-00003C360000}"/>
    <cellStyle name="Percent 17 9 3 5" xfId="8361" xr:uid="{00000000-0005-0000-0000-00003D360000}"/>
    <cellStyle name="Percent 17 9 3 6" xfId="47969" xr:uid="{00000000-0005-0000-0000-00003E360000}"/>
    <cellStyle name="Percent 17 9 4" xfId="8360" xr:uid="{00000000-0005-0000-0000-00003F360000}"/>
    <cellStyle name="Percent 17 9 4 2" xfId="8359" xr:uid="{00000000-0005-0000-0000-000040360000}"/>
    <cellStyle name="Percent 17 9 4 2 2" xfId="8358" xr:uid="{00000000-0005-0000-0000-000041360000}"/>
    <cellStyle name="Percent 17 9 4 3" xfId="8357" xr:uid="{00000000-0005-0000-0000-000042360000}"/>
    <cellStyle name="Percent 17 9 4 4" xfId="47970" xr:uid="{00000000-0005-0000-0000-000043360000}"/>
    <cellStyle name="Percent 17 9 5" xfId="8356" xr:uid="{00000000-0005-0000-0000-000044360000}"/>
    <cellStyle name="Percent 17 9 5 2" xfId="8355" xr:uid="{00000000-0005-0000-0000-000045360000}"/>
    <cellStyle name="Percent 17 9 5 3" xfId="47971" xr:uid="{00000000-0005-0000-0000-000046360000}"/>
    <cellStyle name="Percent 17 9 6" xfId="8354" xr:uid="{00000000-0005-0000-0000-000047360000}"/>
    <cellStyle name="Percent 17 9 6 2" xfId="47972" xr:uid="{00000000-0005-0000-0000-000048360000}"/>
    <cellStyle name="Percent 17 9 7" xfId="47973" xr:uid="{00000000-0005-0000-0000-000049360000}"/>
    <cellStyle name="Percent 17 9 8" xfId="47974" xr:uid="{00000000-0005-0000-0000-00004A360000}"/>
    <cellStyle name="Percent 17 9 9" xfId="47975" xr:uid="{00000000-0005-0000-0000-00004B360000}"/>
    <cellStyle name="Percent 18" xfId="9636" xr:uid="{00000000-0005-0000-0000-00004C360000}"/>
    <cellStyle name="Percent 18 2" xfId="8353" xr:uid="{00000000-0005-0000-0000-00004D360000}"/>
    <cellStyle name="Percent 18 2 2" xfId="8352" xr:uid="{00000000-0005-0000-0000-00004E360000}"/>
    <cellStyle name="Percent 18 2 2 2" xfId="8351" xr:uid="{00000000-0005-0000-0000-00004F360000}"/>
    <cellStyle name="Percent 18 2 2 3" xfId="47978" xr:uid="{00000000-0005-0000-0000-000050360000}"/>
    <cellStyle name="Percent 18 2 3" xfId="8350" xr:uid="{00000000-0005-0000-0000-000051360000}"/>
    <cellStyle name="Percent 18 2 3 2" xfId="47979" xr:uid="{00000000-0005-0000-0000-000052360000}"/>
    <cellStyle name="Percent 18 2 4" xfId="47977" xr:uid="{00000000-0005-0000-0000-000053360000}"/>
    <cellStyle name="Percent 18 3" xfId="8349" xr:uid="{00000000-0005-0000-0000-000054360000}"/>
    <cellStyle name="Percent 18 3 2" xfId="8348" xr:uid="{00000000-0005-0000-0000-000055360000}"/>
    <cellStyle name="Percent 18 3 3" xfId="47980" xr:uid="{00000000-0005-0000-0000-000056360000}"/>
    <cellStyle name="Percent 18 4" xfId="8347" xr:uid="{00000000-0005-0000-0000-000057360000}"/>
    <cellStyle name="Percent 18 4 2" xfId="47981" xr:uid="{00000000-0005-0000-0000-000058360000}"/>
    <cellStyle name="Percent 18 5" xfId="47982" xr:uid="{00000000-0005-0000-0000-000059360000}"/>
    <cellStyle name="Percent 18 6" xfId="47983" xr:uid="{00000000-0005-0000-0000-00005A360000}"/>
    <cellStyle name="Percent 18 7" xfId="47984" xr:uid="{00000000-0005-0000-0000-00005B360000}"/>
    <cellStyle name="Percent 18 8" xfId="47976" xr:uid="{00000000-0005-0000-0000-00005C360000}"/>
    <cellStyle name="Percent 19" xfId="47985" xr:uid="{00000000-0005-0000-0000-00005D360000}"/>
    <cellStyle name="Percent 19 2" xfId="47986" xr:uid="{00000000-0005-0000-0000-00005E360000}"/>
    <cellStyle name="Percent 19 2 2" xfId="47987" xr:uid="{00000000-0005-0000-0000-00005F360000}"/>
    <cellStyle name="Percent 19 2 3" xfId="47988" xr:uid="{00000000-0005-0000-0000-000060360000}"/>
    <cellStyle name="Percent 19 2 4" xfId="47989" xr:uid="{00000000-0005-0000-0000-000061360000}"/>
    <cellStyle name="Percent 19 2 5" xfId="47990" xr:uid="{00000000-0005-0000-0000-000062360000}"/>
    <cellStyle name="Percent 19 3" xfId="47991" xr:uid="{00000000-0005-0000-0000-000063360000}"/>
    <cellStyle name="Percent 19 4" xfId="47992" xr:uid="{00000000-0005-0000-0000-000064360000}"/>
    <cellStyle name="Percent 19 5" xfId="47993" xr:uid="{00000000-0005-0000-0000-000065360000}"/>
    <cellStyle name="Percent 19 6" xfId="47994" xr:uid="{00000000-0005-0000-0000-000066360000}"/>
    <cellStyle name="Percent 2" xfId="4065" xr:uid="{00000000-0005-0000-0000-000067360000}"/>
    <cellStyle name="Percent 2 10" xfId="4066" xr:uid="{00000000-0005-0000-0000-000068360000}"/>
    <cellStyle name="Percent 2 10 10" xfId="8346" xr:uid="{00000000-0005-0000-0000-000069360000}"/>
    <cellStyle name="Percent 2 10 10 2" xfId="47996" xr:uid="{00000000-0005-0000-0000-00006A360000}"/>
    <cellStyle name="Percent 2 10 11" xfId="47997" xr:uid="{00000000-0005-0000-0000-00006B360000}"/>
    <cellStyle name="Percent 2 10 12" xfId="47998" xr:uid="{00000000-0005-0000-0000-00006C360000}"/>
    <cellStyle name="Percent 2 10 13" xfId="55862" xr:uid="{00000000-0005-0000-0000-00006D360000}"/>
    <cellStyle name="Percent 2 10 14" xfId="47995" xr:uid="{00000000-0005-0000-0000-00006E360000}"/>
    <cellStyle name="Percent 2 10 2" xfId="4067" xr:uid="{00000000-0005-0000-0000-00006F360000}"/>
    <cellStyle name="Percent 2 10 2 2" xfId="8861" xr:uid="{00000000-0005-0000-0000-000070360000}"/>
    <cellStyle name="Percent 2 10 2 2 2" xfId="8345" xr:uid="{00000000-0005-0000-0000-000071360000}"/>
    <cellStyle name="Percent 2 10 2 2 3" xfId="48000" xr:uid="{00000000-0005-0000-0000-000072360000}"/>
    <cellStyle name="Percent 2 10 2 3" xfId="8344" xr:uid="{00000000-0005-0000-0000-000073360000}"/>
    <cellStyle name="Percent 2 10 2 3 2" xfId="48001" xr:uid="{00000000-0005-0000-0000-000074360000}"/>
    <cellStyle name="Percent 2 10 2 4" xfId="48002" xr:uid="{00000000-0005-0000-0000-000075360000}"/>
    <cellStyle name="Percent 2 10 2 5" xfId="48003" xr:uid="{00000000-0005-0000-0000-000076360000}"/>
    <cellStyle name="Percent 2 10 2 6" xfId="55863" xr:uid="{00000000-0005-0000-0000-000077360000}"/>
    <cellStyle name="Percent 2 10 2 7" xfId="47999" xr:uid="{00000000-0005-0000-0000-000078360000}"/>
    <cellStyle name="Percent 2 10 3" xfId="4068" xr:uid="{00000000-0005-0000-0000-000079360000}"/>
    <cellStyle name="Percent 2 10 3 2" xfId="8862" xr:uid="{00000000-0005-0000-0000-00007A360000}"/>
    <cellStyle name="Percent 2 10 3 2 2" xfId="8343" xr:uid="{00000000-0005-0000-0000-00007B360000}"/>
    <cellStyle name="Percent 2 10 3 2 3" xfId="48005" xr:uid="{00000000-0005-0000-0000-00007C360000}"/>
    <cellStyle name="Percent 2 10 3 3" xfId="8342" xr:uid="{00000000-0005-0000-0000-00007D360000}"/>
    <cellStyle name="Percent 2 10 3 3 2" xfId="48006" xr:uid="{00000000-0005-0000-0000-00007E360000}"/>
    <cellStyle name="Percent 2 10 3 4" xfId="48007" xr:uid="{00000000-0005-0000-0000-00007F360000}"/>
    <cellStyle name="Percent 2 10 3 5" xfId="48008" xr:uid="{00000000-0005-0000-0000-000080360000}"/>
    <cellStyle name="Percent 2 10 3 6" xfId="55864" xr:uid="{00000000-0005-0000-0000-000081360000}"/>
    <cellStyle name="Percent 2 10 3 7" xfId="48004" xr:uid="{00000000-0005-0000-0000-000082360000}"/>
    <cellStyle name="Percent 2 10 4" xfId="4069" xr:uid="{00000000-0005-0000-0000-000083360000}"/>
    <cellStyle name="Percent 2 10 4 2" xfId="8863" xr:uid="{00000000-0005-0000-0000-000084360000}"/>
    <cellStyle name="Percent 2 10 4 2 2" xfId="8341" xr:uid="{00000000-0005-0000-0000-000085360000}"/>
    <cellStyle name="Percent 2 10 4 2 3" xfId="48010" xr:uid="{00000000-0005-0000-0000-000086360000}"/>
    <cellStyle name="Percent 2 10 4 3" xfId="8340" xr:uid="{00000000-0005-0000-0000-000087360000}"/>
    <cellStyle name="Percent 2 10 4 3 2" xfId="48011" xr:uid="{00000000-0005-0000-0000-000088360000}"/>
    <cellStyle name="Percent 2 10 4 4" xfId="48012" xr:uid="{00000000-0005-0000-0000-000089360000}"/>
    <cellStyle name="Percent 2 10 4 5" xfId="48013" xr:uid="{00000000-0005-0000-0000-00008A360000}"/>
    <cellStyle name="Percent 2 10 4 6" xfId="55865" xr:uid="{00000000-0005-0000-0000-00008B360000}"/>
    <cellStyle name="Percent 2 10 4 7" xfId="48009" xr:uid="{00000000-0005-0000-0000-00008C360000}"/>
    <cellStyle name="Percent 2 10 5" xfId="4070" xr:uid="{00000000-0005-0000-0000-00008D360000}"/>
    <cellStyle name="Percent 2 10 5 2" xfId="8864" xr:uid="{00000000-0005-0000-0000-00008E360000}"/>
    <cellStyle name="Percent 2 10 5 2 2" xfId="8339" xr:uid="{00000000-0005-0000-0000-00008F360000}"/>
    <cellStyle name="Percent 2 10 5 2 3" xfId="48015" xr:uid="{00000000-0005-0000-0000-000090360000}"/>
    <cellStyle name="Percent 2 10 5 3" xfId="8338" xr:uid="{00000000-0005-0000-0000-000091360000}"/>
    <cellStyle name="Percent 2 10 5 3 2" xfId="48016" xr:uid="{00000000-0005-0000-0000-000092360000}"/>
    <cellStyle name="Percent 2 10 5 4" xfId="48017" xr:uid="{00000000-0005-0000-0000-000093360000}"/>
    <cellStyle name="Percent 2 10 5 5" xfId="48018" xr:uid="{00000000-0005-0000-0000-000094360000}"/>
    <cellStyle name="Percent 2 10 5 6" xfId="55866" xr:uid="{00000000-0005-0000-0000-000095360000}"/>
    <cellStyle name="Percent 2 10 5 7" xfId="48014" xr:uid="{00000000-0005-0000-0000-000096360000}"/>
    <cellStyle name="Percent 2 10 6" xfId="4071" xr:uid="{00000000-0005-0000-0000-000097360000}"/>
    <cellStyle name="Percent 2 10 6 2" xfId="8865" xr:uid="{00000000-0005-0000-0000-000098360000}"/>
    <cellStyle name="Percent 2 10 6 2 2" xfId="8337" xr:uid="{00000000-0005-0000-0000-000099360000}"/>
    <cellStyle name="Percent 2 10 6 2 3" xfId="48020" xr:uid="{00000000-0005-0000-0000-00009A360000}"/>
    <cellStyle name="Percent 2 10 6 3" xfId="8336" xr:uid="{00000000-0005-0000-0000-00009B360000}"/>
    <cellStyle name="Percent 2 10 6 3 2" xfId="48021" xr:uid="{00000000-0005-0000-0000-00009C360000}"/>
    <cellStyle name="Percent 2 10 6 4" xfId="48022" xr:uid="{00000000-0005-0000-0000-00009D360000}"/>
    <cellStyle name="Percent 2 10 6 5" xfId="48023" xr:uid="{00000000-0005-0000-0000-00009E360000}"/>
    <cellStyle name="Percent 2 10 6 6" xfId="55867" xr:uid="{00000000-0005-0000-0000-00009F360000}"/>
    <cellStyle name="Percent 2 10 6 7" xfId="48019" xr:uid="{00000000-0005-0000-0000-0000A0360000}"/>
    <cellStyle name="Percent 2 10 7" xfId="4072" xr:uid="{00000000-0005-0000-0000-0000A1360000}"/>
    <cellStyle name="Percent 2 10 7 2" xfId="8866" xr:uid="{00000000-0005-0000-0000-0000A2360000}"/>
    <cellStyle name="Percent 2 10 7 2 2" xfId="8335" xr:uid="{00000000-0005-0000-0000-0000A3360000}"/>
    <cellStyle name="Percent 2 10 7 2 3" xfId="48025" xr:uid="{00000000-0005-0000-0000-0000A4360000}"/>
    <cellStyle name="Percent 2 10 7 3" xfId="8334" xr:uid="{00000000-0005-0000-0000-0000A5360000}"/>
    <cellStyle name="Percent 2 10 7 3 2" xfId="48026" xr:uid="{00000000-0005-0000-0000-0000A6360000}"/>
    <cellStyle name="Percent 2 10 7 4" xfId="48027" xr:uid="{00000000-0005-0000-0000-0000A7360000}"/>
    <cellStyle name="Percent 2 10 7 5" xfId="48028" xr:uid="{00000000-0005-0000-0000-0000A8360000}"/>
    <cellStyle name="Percent 2 10 7 6" xfId="55868" xr:uid="{00000000-0005-0000-0000-0000A9360000}"/>
    <cellStyle name="Percent 2 10 7 7" xfId="48024" xr:uid="{00000000-0005-0000-0000-0000AA360000}"/>
    <cellStyle name="Percent 2 10 8" xfId="4073" xr:uid="{00000000-0005-0000-0000-0000AB360000}"/>
    <cellStyle name="Percent 2 10 8 2" xfId="8867" xr:uid="{00000000-0005-0000-0000-0000AC360000}"/>
    <cellStyle name="Percent 2 10 8 2 2" xfId="8333" xr:uid="{00000000-0005-0000-0000-0000AD360000}"/>
    <cellStyle name="Percent 2 10 8 2 3" xfId="48030" xr:uid="{00000000-0005-0000-0000-0000AE360000}"/>
    <cellStyle name="Percent 2 10 8 3" xfId="8332" xr:uid="{00000000-0005-0000-0000-0000AF360000}"/>
    <cellStyle name="Percent 2 10 8 3 2" xfId="48031" xr:uid="{00000000-0005-0000-0000-0000B0360000}"/>
    <cellStyle name="Percent 2 10 8 4" xfId="48032" xr:uid="{00000000-0005-0000-0000-0000B1360000}"/>
    <cellStyle name="Percent 2 10 8 5" xfId="48033" xr:uid="{00000000-0005-0000-0000-0000B2360000}"/>
    <cellStyle name="Percent 2 10 8 6" xfId="55869" xr:uid="{00000000-0005-0000-0000-0000B3360000}"/>
    <cellStyle name="Percent 2 10 8 7" xfId="48029" xr:uid="{00000000-0005-0000-0000-0000B4360000}"/>
    <cellStyle name="Percent 2 10 9" xfId="8860" xr:uid="{00000000-0005-0000-0000-0000B5360000}"/>
    <cellStyle name="Percent 2 10 9 2" xfId="8330" xr:uid="{00000000-0005-0000-0000-0000B6360000}"/>
    <cellStyle name="Percent 2 10 9 3" xfId="48034" xr:uid="{00000000-0005-0000-0000-0000B7360000}"/>
    <cellStyle name="Percent 2 11" xfId="4074" xr:uid="{00000000-0005-0000-0000-0000B8360000}"/>
    <cellStyle name="Percent 2 11 10" xfId="8329" xr:uid="{00000000-0005-0000-0000-0000B9360000}"/>
    <cellStyle name="Percent 2 11 10 2" xfId="48036" xr:uid="{00000000-0005-0000-0000-0000BA360000}"/>
    <cellStyle name="Percent 2 11 11" xfId="48037" xr:uid="{00000000-0005-0000-0000-0000BB360000}"/>
    <cellStyle name="Percent 2 11 12" xfId="48038" xr:uid="{00000000-0005-0000-0000-0000BC360000}"/>
    <cellStyle name="Percent 2 11 13" xfId="55870" xr:uid="{00000000-0005-0000-0000-0000BD360000}"/>
    <cellStyle name="Percent 2 11 14" xfId="48035" xr:uid="{00000000-0005-0000-0000-0000BE360000}"/>
    <cellStyle name="Percent 2 11 2" xfId="4075" xr:uid="{00000000-0005-0000-0000-0000BF360000}"/>
    <cellStyle name="Percent 2 11 2 2" xfId="8869" xr:uid="{00000000-0005-0000-0000-0000C0360000}"/>
    <cellStyle name="Percent 2 11 2 2 2" xfId="8328" xr:uid="{00000000-0005-0000-0000-0000C1360000}"/>
    <cellStyle name="Percent 2 11 2 2 3" xfId="48040" xr:uid="{00000000-0005-0000-0000-0000C2360000}"/>
    <cellStyle name="Percent 2 11 2 3" xfId="8327" xr:uid="{00000000-0005-0000-0000-0000C3360000}"/>
    <cellStyle name="Percent 2 11 2 3 2" xfId="48041" xr:uid="{00000000-0005-0000-0000-0000C4360000}"/>
    <cellStyle name="Percent 2 11 2 4" xfId="48042" xr:uid="{00000000-0005-0000-0000-0000C5360000}"/>
    <cellStyle name="Percent 2 11 2 5" xfId="48043" xr:uid="{00000000-0005-0000-0000-0000C6360000}"/>
    <cellStyle name="Percent 2 11 2 6" xfId="55871" xr:uid="{00000000-0005-0000-0000-0000C7360000}"/>
    <cellStyle name="Percent 2 11 2 7" xfId="48039" xr:uid="{00000000-0005-0000-0000-0000C8360000}"/>
    <cellStyle name="Percent 2 11 3" xfId="4076" xr:uid="{00000000-0005-0000-0000-0000C9360000}"/>
    <cellStyle name="Percent 2 11 3 2" xfId="8870" xr:uid="{00000000-0005-0000-0000-0000CA360000}"/>
    <cellStyle name="Percent 2 11 3 2 2" xfId="8326" xr:uid="{00000000-0005-0000-0000-0000CB360000}"/>
    <cellStyle name="Percent 2 11 3 2 3" xfId="48045" xr:uid="{00000000-0005-0000-0000-0000CC360000}"/>
    <cellStyle name="Percent 2 11 3 3" xfId="8325" xr:uid="{00000000-0005-0000-0000-0000CD360000}"/>
    <cellStyle name="Percent 2 11 3 3 2" xfId="48046" xr:uid="{00000000-0005-0000-0000-0000CE360000}"/>
    <cellStyle name="Percent 2 11 3 4" xfId="48047" xr:uid="{00000000-0005-0000-0000-0000CF360000}"/>
    <cellStyle name="Percent 2 11 3 5" xfId="48048" xr:uid="{00000000-0005-0000-0000-0000D0360000}"/>
    <cellStyle name="Percent 2 11 3 6" xfId="55872" xr:uid="{00000000-0005-0000-0000-0000D1360000}"/>
    <cellStyle name="Percent 2 11 3 7" xfId="48044" xr:uid="{00000000-0005-0000-0000-0000D2360000}"/>
    <cellStyle name="Percent 2 11 4" xfId="4077" xr:uid="{00000000-0005-0000-0000-0000D3360000}"/>
    <cellStyle name="Percent 2 11 4 2" xfId="8871" xr:uid="{00000000-0005-0000-0000-0000D4360000}"/>
    <cellStyle name="Percent 2 11 4 2 2" xfId="8324" xr:uid="{00000000-0005-0000-0000-0000D5360000}"/>
    <cellStyle name="Percent 2 11 4 2 3" xfId="48050" xr:uid="{00000000-0005-0000-0000-0000D6360000}"/>
    <cellStyle name="Percent 2 11 4 3" xfId="8323" xr:uid="{00000000-0005-0000-0000-0000D7360000}"/>
    <cellStyle name="Percent 2 11 4 3 2" xfId="48051" xr:uid="{00000000-0005-0000-0000-0000D8360000}"/>
    <cellStyle name="Percent 2 11 4 4" xfId="48052" xr:uid="{00000000-0005-0000-0000-0000D9360000}"/>
    <cellStyle name="Percent 2 11 4 5" xfId="48053" xr:uid="{00000000-0005-0000-0000-0000DA360000}"/>
    <cellStyle name="Percent 2 11 4 6" xfId="55873" xr:uid="{00000000-0005-0000-0000-0000DB360000}"/>
    <cellStyle name="Percent 2 11 4 7" xfId="48049" xr:uid="{00000000-0005-0000-0000-0000DC360000}"/>
    <cellStyle name="Percent 2 11 5" xfId="4078" xr:uid="{00000000-0005-0000-0000-0000DD360000}"/>
    <cellStyle name="Percent 2 11 5 2" xfId="8872" xr:uid="{00000000-0005-0000-0000-0000DE360000}"/>
    <cellStyle name="Percent 2 11 5 2 2" xfId="8321" xr:uid="{00000000-0005-0000-0000-0000DF360000}"/>
    <cellStyle name="Percent 2 11 5 2 3" xfId="48055" xr:uid="{00000000-0005-0000-0000-0000E0360000}"/>
    <cellStyle name="Percent 2 11 5 3" xfId="8318" xr:uid="{00000000-0005-0000-0000-0000E1360000}"/>
    <cellStyle name="Percent 2 11 5 3 2" xfId="48056" xr:uid="{00000000-0005-0000-0000-0000E2360000}"/>
    <cellStyle name="Percent 2 11 5 4" xfId="48057" xr:uid="{00000000-0005-0000-0000-0000E3360000}"/>
    <cellStyle name="Percent 2 11 5 5" xfId="48058" xr:uid="{00000000-0005-0000-0000-0000E4360000}"/>
    <cellStyle name="Percent 2 11 5 6" xfId="55874" xr:uid="{00000000-0005-0000-0000-0000E5360000}"/>
    <cellStyle name="Percent 2 11 5 7" xfId="48054" xr:uid="{00000000-0005-0000-0000-0000E6360000}"/>
    <cellStyle name="Percent 2 11 6" xfId="4079" xr:uid="{00000000-0005-0000-0000-0000E7360000}"/>
    <cellStyle name="Percent 2 11 6 2" xfId="8873" xr:uid="{00000000-0005-0000-0000-0000E8360000}"/>
    <cellStyle name="Percent 2 11 6 2 2" xfId="8317" xr:uid="{00000000-0005-0000-0000-0000E9360000}"/>
    <cellStyle name="Percent 2 11 6 2 3" xfId="48060" xr:uid="{00000000-0005-0000-0000-0000EA360000}"/>
    <cellStyle name="Percent 2 11 6 3" xfId="8316" xr:uid="{00000000-0005-0000-0000-0000EB360000}"/>
    <cellStyle name="Percent 2 11 6 3 2" xfId="48061" xr:uid="{00000000-0005-0000-0000-0000EC360000}"/>
    <cellStyle name="Percent 2 11 6 4" xfId="48062" xr:uid="{00000000-0005-0000-0000-0000ED360000}"/>
    <cellStyle name="Percent 2 11 6 5" xfId="48063" xr:uid="{00000000-0005-0000-0000-0000EE360000}"/>
    <cellStyle name="Percent 2 11 6 6" xfId="55875" xr:uid="{00000000-0005-0000-0000-0000EF360000}"/>
    <cellStyle name="Percent 2 11 6 7" xfId="48059" xr:uid="{00000000-0005-0000-0000-0000F0360000}"/>
    <cellStyle name="Percent 2 11 7" xfId="4080" xr:uid="{00000000-0005-0000-0000-0000F1360000}"/>
    <cellStyle name="Percent 2 11 7 2" xfId="8874" xr:uid="{00000000-0005-0000-0000-0000F2360000}"/>
    <cellStyle name="Percent 2 11 7 2 2" xfId="8315" xr:uid="{00000000-0005-0000-0000-0000F3360000}"/>
    <cellStyle name="Percent 2 11 7 2 3" xfId="48065" xr:uid="{00000000-0005-0000-0000-0000F4360000}"/>
    <cellStyle name="Percent 2 11 7 3" xfId="8314" xr:uid="{00000000-0005-0000-0000-0000F5360000}"/>
    <cellStyle name="Percent 2 11 7 3 2" xfId="48066" xr:uid="{00000000-0005-0000-0000-0000F6360000}"/>
    <cellStyle name="Percent 2 11 7 4" xfId="48067" xr:uid="{00000000-0005-0000-0000-0000F7360000}"/>
    <cellStyle name="Percent 2 11 7 5" xfId="48068" xr:uid="{00000000-0005-0000-0000-0000F8360000}"/>
    <cellStyle name="Percent 2 11 7 6" xfId="55876" xr:uid="{00000000-0005-0000-0000-0000F9360000}"/>
    <cellStyle name="Percent 2 11 7 7" xfId="48064" xr:uid="{00000000-0005-0000-0000-0000FA360000}"/>
    <cellStyle name="Percent 2 11 8" xfId="4081" xr:uid="{00000000-0005-0000-0000-0000FB360000}"/>
    <cellStyle name="Percent 2 11 8 2" xfId="8875" xr:uid="{00000000-0005-0000-0000-0000FC360000}"/>
    <cellStyle name="Percent 2 11 8 2 2" xfId="8313" xr:uid="{00000000-0005-0000-0000-0000FD360000}"/>
    <cellStyle name="Percent 2 11 8 2 3" xfId="48070" xr:uid="{00000000-0005-0000-0000-0000FE360000}"/>
    <cellStyle name="Percent 2 11 8 3" xfId="8312" xr:uid="{00000000-0005-0000-0000-0000FF360000}"/>
    <cellStyle name="Percent 2 11 8 3 2" xfId="48071" xr:uid="{00000000-0005-0000-0000-000000370000}"/>
    <cellStyle name="Percent 2 11 8 4" xfId="48072" xr:uid="{00000000-0005-0000-0000-000001370000}"/>
    <cellStyle name="Percent 2 11 8 5" xfId="48073" xr:uid="{00000000-0005-0000-0000-000002370000}"/>
    <cellStyle name="Percent 2 11 8 6" xfId="55877" xr:uid="{00000000-0005-0000-0000-000003370000}"/>
    <cellStyle name="Percent 2 11 8 7" xfId="48069" xr:uid="{00000000-0005-0000-0000-000004370000}"/>
    <cellStyle name="Percent 2 11 9" xfId="8868" xr:uid="{00000000-0005-0000-0000-000005370000}"/>
    <cellStyle name="Percent 2 11 9 2" xfId="8311" xr:uid="{00000000-0005-0000-0000-000006370000}"/>
    <cellStyle name="Percent 2 11 9 3" xfId="48074" xr:uid="{00000000-0005-0000-0000-000007370000}"/>
    <cellStyle name="Percent 2 12" xfId="4082" xr:uid="{00000000-0005-0000-0000-000008370000}"/>
    <cellStyle name="Percent 2 12 2" xfId="8876" xr:uid="{00000000-0005-0000-0000-000009370000}"/>
    <cellStyle name="Percent 2 12 2 2" xfId="8310" xr:uid="{00000000-0005-0000-0000-00000A370000}"/>
    <cellStyle name="Percent 2 12 2 3" xfId="48076" xr:uid="{00000000-0005-0000-0000-00000B370000}"/>
    <cellStyle name="Percent 2 12 3" xfId="8309" xr:uid="{00000000-0005-0000-0000-00000C370000}"/>
    <cellStyle name="Percent 2 12 3 2" xfId="48077" xr:uid="{00000000-0005-0000-0000-00000D370000}"/>
    <cellStyle name="Percent 2 12 4" xfId="48078" xr:uid="{00000000-0005-0000-0000-00000E370000}"/>
    <cellStyle name="Percent 2 12 5" xfId="48079" xr:uid="{00000000-0005-0000-0000-00000F370000}"/>
    <cellStyle name="Percent 2 12 6" xfId="55878" xr:uid="{00000000-0005-0000-0000-000010370000}"/>
    <cellStyle name="Percent 2 12 7" xfId="48075" xr:uid="{00000000-0005-0000-0000-000011370000}"/>
    <cellStyle name="Percent 2 13" xfId="4083" xr:uid="{00000000-0005-0000-0000-000012370000}"/>
    <cellStyle name="Percent 2 13 2" xfId="8877" xr:uid="{00000000-0005-0000-0000-000013370000}"/>
    <cellStyle name="Percent 2 13 2 2" xfId="8308" xr:uid="{00000000-0005-0000-0000-000014370000}"/>
    <cellStyle name="Percent 2 13 2 3" xfId="48081" xr:uid="{00000000-0005-0000-0000-000015370000}"/>
    <cellStyle name="Percent 2 13 3" xfId="8307" xr:uid="{00000000-0005-0000-0000-000016370000}"/>
    <cellStyle name="Percent 2 13 3 2" xfId="48082" xr:uid="{00000000-0005-0000-0000-000017370000}"/>
    <cellStyle name="Percent 2 13 4" xfId="48083" xr:uid="{00000000-0005-0000-0000-000018370000}"/>
    <cellStyle name="Percent 2 13 5" xfId="48084" xr:uid="{00000000-0005-0000-0000-000019370000}"/>
    <cellStyle name="Percent 2 13 6" xfId="55879" xr:uid="{00000000-0005-0000-0000-00001A370000}"/>
    <cellStyle name="Percent 2 13 7" xfId="48080" xr:uid="{00000000-0005-0000-0000-00001B370000}"/>
    <cellStyle name="Percent 2 14" xfId="4084" xr:uid="{00000000-0005-0000-0000-00001C370000}"/>
    <cellStyle name="Percent 2 14 2" xfId="8878" xr:uid="{00000000-0005-0000-0000-00001D370000}"/>
    <cellStyle name="Percent 2 14 2 2" xfId="8306" xr:uid="{00000000-0005-0000-0000-00001E370000}"/>
    <cellStyle name="Percent 2 14 2 3" xfId="48086" xr:uid="{00000000-0005-0000-0000-00001F370000}"/>
    <cellStyle name="Percent 2 14 3" xfId="8305" xr:uid="{00000000-0005-0000-0000-000020370000}"/>
    <cellStyle name="Percent 2 14 3 2" xfId="48087" xr:uid="{00000000-0005-0000-0000-000021370000}"/>
    <cellStyle name="Percent 2 14 4" xfId="48088" xr:uid="{00000000-0005-0000-0000-000022370000}"/>
    <cellStyle name="Percent 2 14 5" xfId="48089" xr:uid="{00000000-0005-0000-0000-000023370000}"/>
    <cellStyle name="Percent 2 14 6" xfId="55880" xr:uid="{00000000-0005-0000-0000-000024370000}"/>
    <cellStyle name="Percent 2 14 7" xfId="48085" xr:uid="{00000000-0005-0000-0000-000025370000}"/>
    <cellStyle name="Percent 2 15" xfId="4085" xr:uid="{00000000-0005-0000-0000-000026370000}"/>
    <cellStyle name="Percent 2 15 2" xfId="8879" xr:uid="{00000000-0005-0000-0000-000027370000}"/>
    <cellStyle name="Percent 2 15 2 2" xfId="8304" xr:uid="{00000000-0005-0000-0000-000028370000}"/>
    <cellStyle name="Percent 2 15 2 3" xfId="48091" xr:uid="{00000000-0005-0000-0000-000029370000}"/>
    <cellStyle name="Percent 2 15 3" xfId="8303" xr:uid="{00000000-0005-0000-0000-00002A370000}"/>
    <cellStyle name="Percent 2 15 3 2" xfId="48092" xr:uid="{00000000-0005-0000-0000-00002B370000}"/>
    <cellStyle name="Percent 2 15 4" xfId="48093" xr:uid="{00000000-0005-0000-0000-00002C370000}"/>
    <cellStyle name="Percent 2 15 5" xfId="48094" xr:uid="{00000000-0005-0000-0000-00002D370000}"/>
    <cellStyle name="Percent 2 15 6" xfId="55881" xr:uid="{00000000-0005-0000-0000-00002E370000}"/>
    <cellStyle name="Percent 2 15 7" xfId="48090" xr:uid="{00000000-0005-0000-0000-00002F370000}"/>
    <cellStyle name="Percent 2 16" xfId="4086" xr:uid="{00000000-0005-0000-0000-000030370000}"/>
    <cellStyle name="Percent 2 16 2" xfId="8880" xr:uid="{00000000-0005-0000-0000-000031370000}"/>
    <cellStyle name="Percent 2 16 2 2" xfId="8302" xr:uid="{00000000-0005-0000-0000-000032370000}"/>
    <cellStyle name="Percent 2 16 2 3" xfId="48096" xr:uid="{00000000-0005-0000-0000-000033370000}"/>
    <cellStyle name="Percent 2 16 3" xfId="8301" xr:uid="{00000000-0005-0000-0000-000034370000}"/>
    <cellStyle name="Percent 2 16 3 2" xfId="48097" xr:uid="{00000000-0005-0000-0000-000035370000}"/>
    <cellStyle name="Percent 2 16 4" xfId="48098" xr:uid="{00000000-0005-0000-0000-000036370000}"/>
    <cellStyle name="Percent 2 16 5" xfId="48099" xr:uid="{00000000-0005-0000-0000-000037370000}"/>
    <cellStyle name="Percent 2 16 6" xfId="55882" xr:uid="{00000000-0005-0000-0000-000038370000}"/>
    <cellStyle name="Percent 2 16 7" xfId="48095" xr:uid="{00000000-0005-0000-0000-000039370000}"/>
    <cellStyle name="Percent 2 17" xfId="4087" xr:uid="{00000000-0005-0000-0000-00003A370000}"/>
    <cellStyle name="Percent 2 17 2" xfId="8881" xr:uid="{00000000-0005-0000-0000-00003B370000}"/>
    <cellStyle name="Percent 2 17 2 2" xfId="8300" xr:uid="{00000000-0005-0000-0000-00003C370000}"/>
    <cellStyle name="Percent 2 17 2 3" xfId="48101" xr:uid="{00000000-0005-0000-0000-00003D370000}"/>
    <cellStyle name="Percent 2 17 3" xfId="8299" xr:uid="{00000000-0005-0000-0000-00003E370000}"/>
    <cellStyle name="Percent 2 17 3 2" xfId="48102" xr:uid="{00000000-0005-0000-0000-00003F370000}"/>
    <cellStyle name="Percent 2 17 4" xfId="48103" xr:uid="{00000000-0005-0000-0000-000040370000}"/>
    <cellStyle name="Percent 2 17 5" xfId="48104" xr:uid="{00000000-0005-0000-0000-000041370000}"/>
    <cellStyle name="Percent 2 17 6" xfId="55883" xr:uid="{00000000-0005-0000-0000-000042370000}"/>
    <cellStyle name="Percent 2 17 7" xfId="48100" xr:uid="{00000000-0005-0000-0000-000043370000}"/>
    <cellStyle name="Percent 2 18" xfId="4088" xr:uid="{00000000-0005-0000-0000-000044370000}"/>
    <cellStyle name="Percent 2 18 2" xfId="8882" xr:uid="{00000000-0005-0000-0000-000045370000}"/>
    <cellStyle name="Percent 2 18 2 2" xfId="8298" xr:uid="{00000000-0005-0000-0000-000046370000}"/>
    <cellStyle name="Percent 2 18 2 3" xfId="48106" xr:uid="{00000000-0005-0000-0000-000047370000}"/>
    <cellStyle name="Percent 2 18 3" xfId="8297" xr:uid="{00000000-0005-0000-0000-000048370000}"/>
    <cellStyle name="Percent 2 18 3 2" xfId="48107" xr:uid="{00000000-0005-0000-0000-000049370000}"/>
    <cellStyle name="Percent 2 18 4" xfId="48108" xr:uid="{00000000-0005-0000-0000-00004A370000}"/>
    <cellStyle name="Percent 2 18 5" xfId="48109" xr:uid="{00000000-0005-0000-0000-00004B370000}"/>
    <cellStyle name="Percent 2 18 6" xfId="55884" xr:uid="{00000000-0005-0000-0000-00004C370000}"/>
    <cellStyle name="Percent 2 18 7" xfId="48105" xr:uid="{00000000-0005-0000-0000-00004D370000}"/>
    <cellStyle name="Percent 2 19" xfId="4089" xr:uid="{00000000-0005-0000-0000-00004E370000}"/>
    <cellStyle name="Percent 2 19 2" xfId="8883" xr:uid="{00000000-0005-0000-0000-00004F370000}"/>
    <cellStyle name="Percent 2 19 2 2" xfId="8296" xr:uid="{00000000-0005-0000-0000-000050370000}"/>
    <cellStyle name="Percent 2 19 2 2 2" xfId="48112" xr:uid="{00000000-0005-0000-0000-000051370000}"/>
    <cellStyle name="Percent 2 19 2 3" xfId="48111" xr:uid="{00000000-0005-0000-0000-000052370000}"/>
    <cellStyle name="Percent 2 19 3" xfId="8295" xr:uid="{00000000-0005-0000-0000-000053370000}"/>
    <cellStyle name="Percent 2 19 3 2" xfId="48113" xr:uid="{00000000-0005-0000-0000-000054370000}"/>
    <cellStyle name="Percent 2 19 4" xfId="48114" xr:uid="{00000000-0005-0000-0000-000055370000}"/>
    <cellStyle name="Percent 2 19 5" xfId="48115" xr:uid="{00000000-0005-0000-0000-000056370000}"/>
    <cellStyle name="Percent 2 19 6" xfId="48116" xr:uid="{00000000-0005-0000-0000-000057370000}"/>
    <cellStyle name="Percent 2 19 7" xfId="48110" xr:uid="{00000000-0005-0000-0000-000058370000}"/>
    <cellStyle name="Percent 2 2" xfId="4090" xr:uid="{00000000-0005-0000-0000-000059370000}"/>
    <cellStyle name="Percent 2 2 10" xfId="8884" xr:uid="{00000000-0005-0000-0000-00005A370000}"/>
    <cellStyle name="Percent 2 2 10 2" xfId="8294" xr:uid="{00000000-0005-0000-0000-00005B370000}"/>
    <cellStyle name="Percent 2 2 10 3" xfId="48118" xr:uid="{00000000-0005-0000-0000-00005C370000}"/>
    <cellStyle name="Percent 2 2 11" xfId="8293" xr:uid="{00000000-0005-0000-0000-00005D370000}"/>
    <cellStyle name="Percent 2 2 11 2" xfId="48119" xr:uid="{00000000-0005-0000-0000-00005E370000}"/>
    <cellStyle name="Percent 2 2 12" xfId="8292" xr:uid="{00000000-0005-0000-0000-00005F370000}"/>
    <cellStyle name="Percent 2 2 12 2" xfId="48120" xr:uid="{00000000-0005-0000-0000-000060370000}"/>
    <cellStyle name="Percent 2 2 13" xfId="48121" xr:uid="{00000000-0005-0000-0000-000061370000}"/>
    <cellStyle name="Percent 2 2 14" xfId="55885" xr:uid="{00000000-0005-0000-0000-000062370000}"/>
    <cellStyle name="Percent 2 2 15" xfId="48117" xr:uid="{00000000-0005-0000-0000-000063370000}"/>
    <cellStyle name="Percent 2 2 2" xfId="4091" xr:uid="{00000000-0005-0000-0000-000064370000}"/>
    <cellStyle name="Percent 2 2 2 2" xfId="9678" xr:uid="{00000000-0005-0000-0000-000065370000}"/>
    <cellStyle name="Percent 2 2 2 2 2" xfId="8291" xr:uid="{00000000-0005-0000-0000-000066370000}"/>
    <cellStyle name="Percent 2 2 2 2 3" xfId="48123" xr:uid="{00000000-0005-0000-0000-000067370000}"/>
    <cellStyle name="Percent 2 2 2 3" xfId="8885" xr:uid="{00000000-0005-0000-0000-000068370000}"/>
    <cellStyle name="Percent 2 2 2 3 2" xfId="8290" xr:uid="{00000000-0005-0000-0000-000069370000}"/>
    <cellStyle name="Percent 2 2 2 3 3" xfId="48124" xr:uid="{00000000-0005-0000-0000-00006A370000}"/>
    <cellStyle name="Percent 2 2 2 4" xfId="8289" xr:uid="{00000000-0005-0000-0000-00006B370000}"/>
    <cellStyle name="Percent 2 2 2 4 2" xfId="48125" xr:uid="{00000000-0005-0000-0000-00006C370000}"/>
    <cellStyle name="Percent 2 2 2 5" xfId="8288" xr:uid="{00000000-0005-0000-0000-00006D370000}"/>
    <cellStyle name="Percent 2 2 2 5 2" xfId="48126" xr:uid="{00000000-0005-0000-0000-00006E370000}"/>
    <cellStyle name="Percent 2 2 2 6" xfId="55886" xr:uid="{00000000-0005-0000-0000-00006F370000}"/>
    <cellStyle name="Percent 2 2 2 7" xfId="48122" xr:uid="{00000000-0005-0000-0000-000070370000}"/>
    <cellStyle name="Percent 2 2 3" xfId="4092" xr:uid="{00000000-0005-0000-0000-000071370000}"/>
    <cellStyle name="Percent 2 2 3 10" xfId="48127" xr:uid="{00000000-0005-0000-0000-000072370000}"/>
    <cellStyle name="Percent 2 2 3 2" xfId="4093" xr:uid="{00000000-0005-0000-0000-000073370000}"/>
    <cellStyle name="Percent 2 2 3 2 2" xfId="8887" xr:uid="{00000000-0005-0000-0000-000074370000}"/>
    <cellStyle name="Percent 2 2 3 2 2 2" xfId="8287" xr:uid="{00000000-0005-0000-0000-000075370000}"/>
    <cellStyle name="Percent 2 2 3 2 2 3" xfId="48129" xr:uid="{00000000-0005-0000-0000-000076370000}"/>
    <cellStyle name="Percent 2 2 3 2 3" xfId="8286" xr:uid="{00000000-0005-0000-0000-000077370000}"/>
    <cellStyle name="Percent 2 2 3 2 3 2" xfId="48130" xr:uid="{00000000-0005-0000-0000-000078370000}"/>
    <cellStyle name="Percent 2 2 3 2 4" xfId="48131" xr:uid="{00000000-0005-0000-0000-000079370000}"/>
    <cellStyle name="Percent 2 2 3 2 5" xfId="48132" xr:uid="{00000000-0005-0000-0000-00007A370000}"/>
    <cellStyle name="Percent 2 2 3 2 6" xfId="48128" xr:uid="{00000000-0005-0000-0000-00007B370000}"/>
    <cellStyle name="Percent 2 2 3 3" xfId="4094" xr:uid="{00000000-0005-0000-0000-00007C370000}"/>
    <cellStyle name="Percent 2 2 3 3 2" xfId="8888" xr:uid="{00000000-0005-0000-0000-00007D370000}"/>
    <cellStyle name="Percent 2 2 3 3 2 2" xfId="8285" xr:uid="{00000000-0005-0000-0000-00007E370000}"/>
    <cellStyle name="Percent 2 2 3 3 2 3" xfId="48134" xr:uid="{00000000-0005-0000-0000-00007F370000}"/>
    <cellStyle name="Percent 2 2 3 3 3" xfId="8284" xr:uid="{00000000-0005-0000-0000-000080370000}"/>
    <cellStyle name="Percent 2 2 3 3 3 2" xfId="48135" xr:uid="{00000000-0005-0000-0000-000081370000}"/>
    <cellStyle name="Percent 2 2 3 3 4" xfId="48136" xr:uid="{00000000-0005-0000-0000-000082370000}"/>
    <cellStyle name="Percent 2 2 3 3 5" xfId="48137" xr:uid="{00000000-0005-0000-0000-000083370000}"/>
    <cellStyle name="Percent 2 2 3 3 6" xfId="48133" xr:uid="{00000000-0005-0000-0000-000084370000}"/>
    <cellStyle name="Percent 2 2 3 4" xfId="8886" xr:uid="{00000000-0005-0000-0000-000085370000}"/>
    <cellStyle name="Percent 2 2 3 4 2" xfId="8283" xr:uid="{00000000-0005-0000-0000-000086370000}"/>
    <cellStyle name="Percent 2 2 3 4 2 2" xfId="48140" xr:uid="{00000000-0005-0000-0000-000087370000}"/>
    <cellStyle name="Percent 2 2 3 4 2 3" xfId="48141" xr:uid="{00000000-0005-0000-0000-000088370000}"/>
    <cellStyle name="Percent 2 2 3 4 2 4" xfId="48142" xr:uid="{00000000-0005-0000-0000-000089370000}"/>
    <cellStyle name="Percent 2 2 3 4 2 5" xfId="48143" xr:uid="{00000000-0005-0000-0000-00008A370000}"/>
    <cellStyle name="Percent 2 2 3 4 2 6" xfId="48139" xr:uid="{00000000-0005-0000-0000-00008B370000}"/>
    <cellStyle name="Percent 2 2 3 4 3" xfId="48144" xr:uid="{00000000-0005-0000-0000-00008C370000}"/>
    <cellStyle name="Percent 2 2 3 4 4" xfId="48145" xr:uid="{00000000-0005-0000-0000-00008D370000}"/>
    <cellStyle name="Percent 2 2 3 4 5" xfId="48146" xr:uid="{00000000-0005-0000-0000-00008E370000}"/>
    <cellStyle name="Percent 2 2 3 4 6" xfId="48147" xr:uid="{00000000-0005-0000-0000-00008F370000}"/>
    <cellStyle name="Percent 2 2 3 4 7" xfId="48138" xr:uid="{00000000-0005-0000-0000-000090370000}"/>
    <cellStyle name="Percent 2 2 3 5" xfId="8282" xr:uid="{00000000-0005-0000-0000-000091370000}"/>
    <cellStyle name="Percent 2 2 3 5 2" xfId="48148" xr:uid="{00000000-0005-0000-0000-000092370000}"/>
    <cellStyle name="Percent 2 2 3 6" xfId="48149" xr:uid="{00000000-0005-0000-0000-000093370000}"/>
    <cellStyle name="Percent 2 2 3 7" xfId="48150" xr:uid="{00000000-0005-0000-0000-000094370000}"/>
    <cellStyle name="Percent 2 2 3 8" xfId="48151" xr:uid="{00000000-0005-0000-0000-000095370000}"/>
    <cellStyle name="Percent 2 2 3 9" xfId="55887" xr:uid="{00000000-0005-0000-0000-000096370000}"/>
    <cellStyle name="Percent 2 2 4" xfId="4095" xr:uid="{00000000-0005-0000-0000-000097370000}"/>
    <cellStyle name="Percent 2 2 4 10" xfId="48152" xr:uid="{00000000-0005-0000-0000-000098370000}"/>
    <cellStyle name="Percent 2 2 4 2" xfId="4096" xr:uid="{00000000-0005-0000-0000-000099370000}"/>
    <cellStyle name="Percent 2 2 4 2 2" xfId="8890" xr:uid="{00000000-0005-0000-0000-00009A370000}"/>
    <cellStyle name="Percent 2 2 4 2 2 2" xfId="8281" xr:uid="{00000000-0005-0000-0000-00009B370000}"/>
    <cellStyle name="Percent 2 2 4 2 2 3" xfId="48154" xr:uid="{00000000-0005-0000-0000-00009C370000}"/>
    <cellStyle name="Percent 2 2 4 2 3" xfId="8278" xr:uid="{00000000-0005-0000-0000-00009D370000}"/>
    <cellStyle name="Percent 2 2 4 2 3 2" xfId="48155" xr:uid="{00000000-0005-0000-0000-00009E370000}"/>
    <cellStyle name="Percent 2 2 4 2 4" xfId="48156" xr:uid="{00000000-0005-0000-0000-00009F370000}"/>
    <cellStyle name="Percent 2 2 4 2 5" xfId="48157" xr:uid="{00000000-0005-0000-0000-0000A0370000}"/>
    <cellStyle name="Percent 2 2 4 2 6" xfId="48153" xr:uid="{00000000-0005-0000-0000-0000A1370000}"/>
    <cellStyle name="Percent 2 2 4 3" xfId="4097" xr:uid="{00000000-0005-0000-0000-0000A2370000}"/>
    <cellStyle name="Percent 2 2 4 3 2" xfId="8891" xr:uid="{00000000-0005-0000-0000-0000A3370000}"/>
    <cellStyle name="Percent 2 2 4 3 2 2" xfId="8277" xr:uid="{00000000-0005-0000-0000-0000A4370000}"/>
    <cellStyle name="Percent 2 2 4 3 2 3" xfId="48159" xr:uid="{00000000-0005-0000-0000-0000A5370000}"/>
    <cellStyle name="Percent 2 2 4 3 3" xfId="8276" xr:uid="{00000000-0005-0000-0000-0000A6370000}"/>
    <cellStyle name="Percent 2 2 4 3 3 2" xfId="48160" xr:uid="{00000000-0005-0000-0000-0000A7370000}"/>
    <cellStyle name="Percent 2 2 4 3 4" xfId="48161" xr:uid="{00000000-0005-0000-0000-0000A8370000}"/>
    <cellStyle name="Percent 2 2 4 3 5" xfId="48162" xr:uid="{00000000-0005-0000-0000-0000A9370000}"/>
    <cellStyle name="Percent 2 2 4 3 6" xfId="48158" xr:uid="{00000000-0005-0000-0000-0000AA370000}"/>
    <cellStyle name="Percent 2 2 4 4" xfId="8889" xr:uid="{00000000-0005-0000-0000-0000AB370000}"/>
    <cellStyle name="Percent 2 2 4 4 2" xfId="8275" xr:uid="{00000000-0005-0000-0000-0000AC370000}"/>
    <cellStyle name="Percent 2 2 4 4 3" xfId="48163" xr:uid="{00000000-0005-0000-0000-0000AD370000}"/>
    <cellStyle name="Percent 2 2 4 5" xfId="8274" xr:uid="{00000000-0005-0000-0000-0000AE370000}"/>
    <cellStyle name="Percent 2 2 4 5 2" xfId="48164" xr:uid="{00000000-0005-0000-0000-0000AF370000}"/>
    <cellStyle name="Percent 2 2 4 6" xfId="48165" xr:uid="{00000000-0005-0000-0000-0000B0370000}"/>
    <cellStyle name="Percent 2 2 4 7" xfId="48166" xr:uid="{00000000-0005-0000-0000-0000B1370000}"/>
    <cellStyle name="Percent 2 2 4 8" xfId="48167" xr:uid="{00000000-0005-0000-0000-0000B2370000}"/>
    <cellStyle name="Percent 2 2 4 9" xfId="55888" xr:uid="{00000000-0005-0000-0000-0000B3370000}"/>
    <cellStyle name="Percent 2 2 5" xfId="4098" xr:uid="{00000000-0005-0000-0000-0000B4370000}"/>
    <cellStyle name="Percent 2 2 5 2" xfId="8892" xr:uid="{00000000-0005-0000-0000-0000B5370000}"/>
    <cellStyle name="Percent 2 2 5 2 2" xfId="8271" xr:uid="{00000000-0005-0000-0000-0000B6370000}"/>
    <cellStyle name="Percent 2 2 5 2 3" xfId="48169" xr:uid="{00000000-0005-0000-0000-0000B7370000}"/>
    <cellStyle name="Percent 2 2 5 3" xfId="8268" xr:uid="{00000000-0005-0000-0000-0000B8370000}"/>
    <cellStyle name="Percent 2 2 5 3 2" xfId="48170" xr:uid="{00000000-0005-0000-0000-0000B9370000}"/>
    <cellStyle name="Percent 2 2 5 4" xfId="48171" xr:uid="{00000000-0005-0000-0000-0000BA370000}"/>
    <cellStyle name="Percent 2 2 5 5" xfId="48172" xr:uid="{00000000-0005-0000-0000-0000BB370000}"/>
    <cellStyle name="Percent 2 2 5 6" xfId="55889" xr:uid="{00000000-0005-0000-0000-0000BC370000}"/>
    <cellStyle name="Percent 2 2 5 7" xfId="48168" xr:uid="{00000000-0005-0000-0000-0000BD370000}"/>
    <cellStyle name="Percent 2 2 6" xfId="4099" xr:uid="{00000000-0005-0000-0000-0000BE370000}"/>
    <cellStyle name="Percent 2 2 6 10" xfId="48173" xr:uid="{00000000-0005-0000-0000-0000BF370000}"/>
    <cellStyle name="Percent 2 2 6 2" xfId="8893" xr:uid="{00000000-0005-0000-0000-0000C0370000}"/>
    <cellStyle name="Percent 2 2 6 2 2" xfId="8265" xr:uid="{00000000-0005-0000-0000-0000C1370000}"/>
    <cellStyle name="Percent 2 2 6 2 2 2" xfId="48175" xr:uid="{00000000-0005-0000-0000-0000C2370000}"/>
    <cellStyle name="Percent 2 2 6 2 3" xfId="48176" xr:uid="{00000000-0005-0000-0000-0000C3370000}"/>
    <cellStyle name="Percent 2 2 6 2 4" xfId="48177" xr:uid="{00000000-0005-0000-0000-0000C4370000}"/>
    <cellStyle name="Percent 2 2 6 2 5" xfId="48178" xr:uid="{00000000-0005-0000-0000-0000C5370000}"/>
    <cellStyle name="Percent 2 2 6 2 6" xfId="48174" xr:uid="{00000000-0005-0000-0000-0000C6370000}"/>
    <cellStyle name="Percent 2 2 6 3" xfId="8261" xr:uid="{00000000-0005-0000-0000-0000C7370000}"/>
    <cellStyle name="Percent 2 2 6 3 2" xfId="48180" xr:uid="{00000000-0005-0000-0000-0000C8370000}"/>
    <cellStyle name="Percent 2 2 6 3 3" xfId="48181" xr:uid="{00000000-0005-0000-0000-0000C9370000}"/>
    <cellStyle name="Percent 2 2 6 3 4" xfId="48182" xr:uid="{00000000-0005-0000-0000-0000CA370000}"/>
    <cellStyle name="Percent 2 2 6 3 5" xfId="48183" xr:uid="{00000000-0005-0000-0000-0000CB370000}"/>
    <cellStyle name="Percent 2 2 6 3 6" xfId="48179" xr:uid="{00000000-0005-0000-0000-0000CC370000}"/>
    <cellStyle name="Percent 2 2 6 4" xfId="48184" xr:uid="{00000000-0005-0000-0000-0000CD370000}"/>
    <cellStyle name="Percent 2 2 6 5" xfId="48185" xr:uid="{00000000-0005-0000-0000-0000CE370000}"/>
    <cellStyle name="Percent 2 2 6 6" xfId="48186" xr:uid="{00000000-0005-0000-0000-0000CF370000}"/>
    <cellStyle name="Percent 2 2 6 7" xfId="48187" xr:uid="{00000000-0005-0000-0000-0000D0370000}"/>
    <cellStyle name="Percent 2 2 6 8" xfId="48188" xr:uid="{00000000-0005-0000-0000-0000D1370000}"/>
    <cellStyle name="Percent 2 2 6 9" xfId="55890" xr:uid="{00000000-0005-0000-0000-0000D2370000}"/>
    <cellStyle name="Percent 2 2 7" xfId="4100" xr:uid="{00000000-0005-0000-0000-0000D3370000}"/>
    <cellStyle name="Percent 2 2 7 10" xfId="48189" xr:uid="{00000000-0005-0000-0000-0000D4370000}"/>
    <cellStyle name="Percent 2 2 7 2" xfId="8894" xr:uid="{00000000-0005-0000-0000-0000D5370000}"/>
    <cellStyle name="Percent 2 2 7 2 2" xfId="8260" xr:uid="{00000000-0005-0000-0000-0000D6370000}"/>
    <cellStyle name="Percent 2 2 7 2 2 2" xfId="48191" xr:uid="{00000000-0005-0000-0000-0000D7370000}"/>
    <cellStyle name="Percent 2 2 7 2 3" xfId="48192" xr:uid="{00000000-0005-0000-0000-0000D8370000}"/>
    <cellStyle name="Percent 2 2 7 2 4" xfId="48193" xr:uid="{00000000-0005-0000-0000-0000D9370000}"/>
    <cellStyle name="Percent 2 2 7 2 5" xfId="48194" xr:uid="{00000000-0005-0000-0000-0000DA370000}"/>
    <cellStyle name="Percent 2 2 7 2 6" xfId="48190" xr:uid="{00000000-0005-0000-0000-0000DB370000}"/>
    <cellStyle name="Percent 2 2 7 3" xfId="8259" xr:uid="{00000000-0005-0000-0000-0000DC370000}"/>
    <cellStyle name="Percent 2 2 7 3 2" xfId="48196" xr:uid="{00000000-0005-0000-0000-0000DD370000}"/>
    <cellStyle name="Percent 2 2 7 3 3" xfId="48197" xr:uid="{00000000-0005-0000-0000-0000DE370000}"/>
    <cellStyle name="Percent 2 2 7 3 4" xfId="48198" xr:uid="{00000000-0005-0000-0000-0000DF370000}"/>
    <cellStyle name="Percent 2 2 7 3 5" xfId="48199" xr:uid="{00000000-0005-0000-0000-0000E0370000}"/>
    <cellStyle name="Percent 2 2 7 3 6" xfId="48195" xr:uid="{00000000-0005-0000-0000-0000E1370000}"/>
    <cellStyle name="Percent 2 2 7 4" xfId="48200" xr:uid="{00000000-0005-0000-0000-0000E2370000}"/>
    <cellStyle name="Percent 2 2 7 5" xfId="48201" xr:uid="{00000000-0005-0000-0000-0000E3370000}"/>
    <cellStyle name="Percent 2 2 7 6" xfId="48202" xr:uid="{00000000-0005-0000-0000-0000E4370000}"/>
    <cellStyle name="Percent 2 2 7 7" xfId="48203" xr:uid="{00000000-0005-0000-0000-0000E5370000}"/>
    <cellStyle name="Percent 2 2 7 8" xfId="48204" xr:uid="{00000000-0005-0000-0000-0000E6370000}"/>
    <cellStyle name="Percent 2 2 7 9" xfId="55891" xr:uid="{00000000-0005-0000-0000-0000E7370000}"/>
    <cellStyle name="Percent 2 2 8" xfId="4101" xr:uid="{00000000-0005-0000-0000-0000E8370000}"/>
    <cellStyle name="Percent 2 2 8 2" xfId="8895" xr:uid="{00000000-0005-0000-0000-0000E9370000}"/>
    <cellStyle name="Percent 2 2 8 2 2" xfId="8258" xr:uid="{00000000-0005-0000-0000-0000EA370000}"/>
    <cellStyle name="Percent 2 2 8 2 3" xfId="48206" xr:uid="{00000000-0005-0000-0000-0000EB370000}"/>
    <cellStyle name="Percent 2 2 8 3" xfId="8257" xr:uid="{00000000-0005-0000-0000-0000EC370000}"/>
    <cellStyle name="Percent 2 2 8 3 2" xfId="48207" xr:uid="{00000000-0005-0000-0000-0000ED370000}"/>
    <cellStyle name="Percent 2 2 8 4" xfId="48208" xr:uid="{00000000-0005-0000-0000-0000EE370000}"/>
    <cellStyle name="Percent 2 2 8 5" xfId="48209" xr:uid="{00000000-0005-0000-0000-0000EF370000}"/>
    <cellStyle name="Percent 2 2 8 6" xfId="55892" xr:uid="{00000000-0005-0000-0000-0000F0370000}"/>
    <cellStyle name="Percent 2 2 8 7" xfId="48205" xr:uid="{00000000-0005-0000-0000-0000F1370000}"/>
    <cellStyle name="Percent 2 2 9" xfId="9677" xr:uid="{00000000-0005-0000-0000-0000F2370000}"/>
    <cellStyle name="Percent 2 2 9 2" xfId="8256" xr:uid="{00000000-0005-0000-0000-0000F3370000}"/>
    <cellStyle name="Percent 2 2 9 2 2" xfId="48211" xr:uid="{00000000-0005-0000-0000-0000F4370000}"/>
    <cellStyle name="Percent 2 2 9 3" xfId="48212" xr:uid="{00000000-0005-0000-0000-0000F5370000}"/>
    <cellStyle name="Percent 2 2 9 4" xfId="48213" xr:uid="{00000000-0005-0000-0000-0000F6370000}"/>
    <cellStyle name="Percent 2 2 9 5" xfId="48214" xr:uid="{00000000-0005-0000-0000-0000F7370000}"/>
    <cellStyle name="Percent 2 2 9 6" xfId="48210" xr:uid="{00000000-0005-0000-0000-0000F8370000}"/>
    <cellStyle name="Percent 2 20" xfId="4102" xr:uid="{00000000-0005-0000-0000-0000F9370000}"/>
    <cellStyle name="Percent 2 20 2" xfId="8896" xr:uid="{00000000-0005-0000-0000-0000FA370000}"/>
    <cellStyle name="Percent 2 20 2 2" xfId="8255" xr:uid="{00000000-0005-0000-0000-0000FB370000}"/>
    <cellStyle name="Percent 2 20 2 2 2" xfId="8254" xr:uid="{00000000-0005-0000-0000-0000FC370000}"/>
    <cellStyle name="Percent 2 20 2 2 2 2" xfId="8252" xr:uid="{00000000-0005-0000-0000-0000FD370000}"/>
    <cellStyle name="Percent 2 20 2 2 3" xfId="8251" xr:uid="{00000000-0005-0000-0000-0000FE370000}"/>
    <cellStyle name="Percent 2 20 2 2 4" xfId="48217" xr:uid="{00000000-0005-0000-0000-0000FF370000}"/>
    <cellStyle name="Percent 2 20 2 3" xfId="8250" xr:uid="{00000000-0005-0000-0000-000000380000}"/>
    <cellStyle name="Percent 2 20 2 3 2" xfId="8249" xr:uid="{00000000-0005-0000-0000-000001380000}"/>
    <cellStyle name="Percent 2 20 2 3 2 2" xfId="8248" xr:uid="{00000000-0005-0000-0000-000002380000}"/>
    <cellStyle name="Percent 2 20 2 3 2 2 2" xfId="8247" xr:uid="{00000000-0005-0000-0000-000003380000}"/>
    <cellStyle name="Percent 2 20 2 3 2 3" xfId="8246" xr:uid="{00000000-0005-0000-0000-000004380000}"/>
    <cellStyle name="Percent 2 20 2 3 3" xfId="8245" xr:uid="{00000000-0005-0000-0000-000005380000}"/>
    <cellStyle name="Percent 2 20 2 3 3 2" xfId="8244" xr:uid="{00000000-0005-0000-0000-000006380000}"/>
    <cellStyle name="Percent 2 20 2 3 3 2 2" xfId="8240" xr:uid="{00000000-0005-0000-0000-000007380000}"/>
    <cellStyle name="Percent 2 20 2 3 3 3" xfId="8239" xr:uid="{00000000-0005-0000-0000-000008380000}"/>
    <cellStyle name="Percent 2 20 2 3 4" xfId="8238" xr:uid="{00000000-0005-0000-0000-000009380000}"/>
    <cellStyle name="Percent 2 20 2 3 4 2" xfId="8237" xr:uid="{00000000-0005-0000-0000-00000A380000}"/>
    <cellStyle name="Percent 2 20 2 3 5" xfId="8236" xr:uid="{00000000-0005-0000-0000-00000B380000}"/>
    <cellStyle name="Percent 2 20 2 3 6" xfId="48218" xr:uid="{00000000-0005-0000-0000-00000C380000}"/>
    <cellStyle name="Percent 2 20 2 4" xfId="8235" xr:uid="{00000000-0005-0000-0000-00000D380000}"/>
    <cellStyle name="Percent 2 20 2 4 2" xfId="8234" xr:uid="{00000000-0005-0000-0000-00000E380000}"/>
    <cellStyle name="Percent 2 20 2 4 2 2" xfId="8233" xr:uid="{00000000-0005-0000-0000-00000F380000}"/>
    <cellStyle name="Percent 2 20 2 4 3" xfId="8231" xr:uid="{00000000-0005-0000-0000-000010380000}"/>
    <cellStyle name="Percent 2 20 2 4 4" xfId="48219" xr:uid="{00000000-0005-0000-0000-000011380000}"/>
    <cellStyle name="Percent 2 20 2 5" xfId="8230" xr:uid="{00000000-0005-0000-0000-000012380000}"/>
    <cellStyle name="Percent 2 20 2 5 2" xfId="8229" xr:uid="{00000000-0005-0000-0000-000013380000}"/>
    <cellStyle name="Percent 2 20 2 6" xfId="8228" xr:uid="{00000000-0005-0000-0000-000014380000}"/>
    <cellStyle name="Percent 2 20 2 7" xfId="48216" xr:uid="{00000000-0005-0000-0000-000015380000}"/>
    <cellStyle name="Percent 2 20 3" xfId="8227" xr:uid="{00000000-0005-0000-0000-000016380000}"/>
    <cellStyle name="Percent 2 20 3 2" xfId="8226" xr:uid="{00000000-0005-0000-0000-000017380000}"/>
    <cellStyle name="Percent 2 20 3 3" xfId="48220" xr:uid="{00000000-0005-0000-0000-000018380000}"/>
    <cellStyle name="Percent 2 20 4" xfId="8225" xr:uid="{00000000-0005-0000-0000-000019380000}"/>
    <cellStyle name="Percent 2 20 4 2" xfId="48221" xr:uid="{00000000-0005-0000-0000-00001A380000}"/>
    <cellStyle name="Percent 2 20 5" xfId="48222" xr:uid="{00000000-0005-0000-0000-00001B380000}"/>
    <cellStyle name="Percent 2 20 6" xfId="48223" xr:uid="{00000000-0005-0000-0000-00001C380000}"/>
    <cellStyle name="Percent 2 20 7" xfId="48215" xr:uid="{00000000-0005-0000-0000-00001D380000}"/>
    <cellStyle name="Percent 2 21" xfId="4103" xr:uid="{00000000-0005-0000-0000-00001E380000}"/>
    <cellStyle name="Percent 2 21 2" xfId="8897" xr:uid="{00000000-0005-0000-0000-00001F380000}"/>
    <cellStyle name="Percent 2 21 2 2" xfId="8224" xr:uid="{00000000-0005-0000-0000-000020380000}"/>
    <cellStyle name="Percent 2 21 2 3" xfId="48225" xr:uid="{00000000-0005-0000-0000-000021380000}"/>
    <cellStyle name="Percent 2 21 3" xfId="8223" xr:uid="{00000000-0005-0000-0000-000022380000}"/>
    <cellStyle name="Percent 2 21 3 2" xfId="48226" xr:uid="{00000000-0005-0000-0000-000023380000}"/>
    <cellStyle name="Percent 2 21 4" xfId="48227" xr:uid="{00000000-0005-0000-0000-000024380000}"/>
    <cellStyle name="Percent 2 21 5" xfId="48228" xr:uid="{00000000-0005-0000-0000-000025380000}"/>
    <cellStyle name="Percent 2 21 6" xfId="48224" xr:uid="{00000000-0005-0000-0000-000026380000}"/>
    <cellStyle name="Percent 2 22" xfId="4104" xr:uid="{00000000-0005-0000-0000-000027380000}"/>
    <cellStyle name="Percent 2 22 2" xfId="8898" xr:uid="{00000000-0005-0000-0000-000028380000}"/>
    <cellStyle name="Percent 2 22 2 2" xfId="8222" xr:uid="{00000000-0005-0000-0000-000029380000}"/>
    <cellStyle name="Percent 2 22 2 3" xfId="48230" xr:uid="{00000000-0005-0000-0000-00002A380000}"/>
    <cellStyle name="Percent 2 22 3" xfId="8221" xr:uid="{00000000-0005-0000-0000-00002B380000}"/>
    <cellStyle name="Percent 2 22 3 2" xfId="48231" xr:uid="{00000000-0005-0000-0000-00002C380000}"/>
    <cellStyle name="Percent 2 22 4" xfId="48232" xr:uid="{00000000-0005-0000-0000-00002D380000}"/>
    <cellStyle name="Percent 2 22 5" xfId="48233" xr:uid="{00000000-0005-0000-0000-00002E380000}"/>
    <cellStyle name="Percent 2 22 6" xfId="48229" xr:uid="{00000000-0005-0000-0000-00002F380000}"/>
    <cellStyle name="Percent 2 23" xfId="4105" xr:uid="{00000000-0005-0000-0000-000030380000}"/>
    <cellStyle name="Percent 2 23 2" xfId="8899" xr:uid="{00000000-0005-0000-0000-000031380000}"/>
    <cellStyle name="Percent 2 23 2 2" xfId="8220" xr:uid="{00000000-0005-0000-0000-000032380000}"/>
    <cellStyle name="Percent 2 23 2 3" xfId="48235" xr:uid="{00000000-0005-0000-0000-000033380000}"/>
    <cellStyle name="Percent 2 23 3" xfId="8219" xr:uid="{00000000-0005-0000-0000-000034380000}"/>
    <cellStyle name="Percent 2 23 3 2" xfId="48236" xr:uid="{00000000-0005-0000-0000-000035380000}"/>
    <cellStyle name="Percent 2 23 4" xfId="48237" xr:uid="{00000000-0005-0000-0000-000036380000}"/>
    <cellStyle name="Percent 2 23 5" xfId="48238" xr:uid="{00000000-0005-0000-0000-000037380000}"/>
    <cellStyle name="Percent 2 23 6" xfId="48234" xr:uid="{00000000-0005-0000-0000-000038380000}"/>
    <cellStyle name="Percent 2 24" xfId="4106" xr:uid="{00000000-0005-0000-0000-000039380000}"/>
    <cellStyle name="Percent 2 24 2" xfId="8900" xr:uid="{00000000-0005-0000-0000-00003A380000}"/>
    <cellStyle name="Percent 2 24 2 2" xfId="8218" xr:uid="{00000000-0005-0000-0000-00003B380000}"/>
    <cellStyle name="Percent 2 24 2 3" xfId="48240" xr:uid="{00000000-0005-0000-0000-00003C380000}"/>
    <cellStyle name="Percent 2 24 3" xfId="8217" xr:uid="{00000000-0005-0000-0000-00003D380000}"/>
    <cellStyle name="Percent 2 24 3 2" xfId="48241" xr:uid="{00000000-0005-0000-0000-00003E380000}"/>
    <cellStyle name="Percent 2 24 4" xfId="48242" xr:uid="{00000000-0005-0000-0000-00003F380000}"/>
    <cellStyle name="Percent 2 24 5" xfId="48243" xr:uid="{00000000-0005-0000-0000-000040380000}"/>
    <cellStyle name="Percent 2 24 6" xfId="48239" xr:uid="{00000000-0005-0000-0000-000041380000}"/>
    <cellStyle name="Percent 2 25" xfId="4107" xr:uid="{00000000-0005-0000-0000-000042380000}"/>
    <cellStyle name="Percent 2 25 2" xfId="8901" xr:uid="{00000000-0005-0000-0000-000043380000}"/>
    <cellStyle name="Percent 2 25 2 2" xfId="8214" xr:uid="{00000000-0005-0000-0000-000044380000}"/>
    <cellStyle name="Percent 2 25 2 3" xfId="48245" xr:uid="{00000000-0005-0000-0000-000045380000}"/>
    <cellStyle name="Percent 2 25 3" xfId="8213" xr:uid="{00000000-0005-0000-0000-000046380000}"/>
    <cellStyle name="Percent 2 25 3 2" xfId="48246" xr:uid="{00000000-0005-0000-0000-000047380000}"/>
    <cellStyle name="Percent 2 25 4" xfId="48247" xr:uid="{00000000-0005-0000-0000-000048380000}"/>
    <cellStyle name="Percent 2 25 5" xfId="48248" xr:uid="{00000000-0005-0000-0000-000049380000}"/>
    <cellStyle name="Percent 2 25 6" xfId="48244" xr:uid="{00000000-0005-0000-0000-00004A380000}"/>
    <cellStyle name="Percent 2 26" xfId="4108" xr:uid="{00000000-0005-0000-0000-00004B380000}"/>
    <cellStyle name="Percent 2 26 2" xfId="8902" xr:uid="{00000000-0005-0000-0000-00004C380000}"/>
    <cellStyle name="Percent 2 26 2 2" xfId="8212" xr:uid="{00000000-0005-0000-0000-00004D380000}"/>
    <cellStyle name="Percent 2 26 2 3" xfId="48250" xr:uid="{00000000-0005-0000-0000-00004E380000}"/>
    <cellStyle name="Percent 2 26 3" xfId="8211" xr:uid="{00000000-0005-0000-0000-00004F380000}"/>
    <cellStyle name="Percent 2 26 3 2" xfId="48251" xr:uid="{00000000-0005-0000-0000-000050380000}"/>
    <cellStyle name="Percent 2 26 4" xfId="48252" xr:uid="{00000000-0005-0000-0000-000051380000}"/>
    <cellStyle name="Percent 2 26 5" xfId="48253" xr:uid="{00000000-0005-0000-0000-000052380000}"/>
    <cellStyle name="Percent 2 26 6" xfId="48249" xr:uid="{00000000-0005-0000-0000-000053380000}"/>
    <cellStyle name="Percent 2 27" xfId="4109" xr:uid="{00000000-0005-0000-0000-000054380000}"/>
    <cellStyle name="Percent 2 27 2" xfId="8903" xr:uid="{00000000-0005-0000-0000-000055380000}"/>
    <cellStyle name="Percent 2 27 2 2" xfId="8210" xr:uid="{00000000-0005-0000-0000-000056380000}"/>
    <cellStyle name="Percent 2 27 2 3" xfId="48255" xr:uid="{00000000-0005-0000-0000-000057380000}"/>
    <cellStyle name="Percent 2 27 3" xfId="8209" xr:uid="{00000000-0005-0000-0000-000058380000}"/>
    <cellStyle name="Percent 2 27 3 2" xfId="48256" xr:uid="{00000000-0005-0000-0000-000059380000}"/>
    <cellStyle name="Percent 2 27 4" xfId="48257" xr:uid="{00000000-0005-0000-0000-00005A380000}"/>
    <cellStyle name="Percent 2 27 5" xfId="48258" xr:uid="{00000000-0005-0000-0000-00005B380000}"/>
    <cellStyle name="Percent 2 27 6" xfId="48254" xr:uid="{00000000-0005-0000-0000-00005C380000}"/>
    <cellStyle name="Percent 2 28" xfId="4110" xr:uid="{00000000-0005-0000-0000-00005D380000}"/>
    <cellStyle name="Percent 2 28 2" xfId="8904" xr:uid="{00000000-0005-0000-0000-00005E380000}"/>
    <cellStyle name="Percent 2 28 2 2" xfId="8208" xr:uid="{00000000-0005-0000-0000-00005F380000}"/>
    <cellStyle name="Percent 2 28 2 3" xfId="48260" xr:uid="{00000000-0005-0000-0000-000060380000}"/>
    <cellStyle name="Percent 2 28 3" xfId="8207" xr:uid="{00000000-0005-0000-0000-000061380000}"/>
    <cellStyle name="Percent 2 28 3 2" xfId="48261" xr:uid="{00000000-0005-0000-0000-000062380000}"/>
    <cellStyle name="Percent 2 28 4" xfId="48262" xr:uid="{00000000-0005-0000-0000-000063380000}"/>
    <cellStyle name="Percent 2 28 5" xfId="48263" xr:uid="{00000000-0005-0000-0000-000064380000}"/>
    <cellStyle name="Percent 2 28 6" xfId="48259" xr:uid="{00000000-0005-0000-0000-000065380000}"/>
    <cellStyle name="Percent 2 29" xfId="4111" xr:uid="{00000000-0005-0000-0000-000066380000}"/>
    <cellStyle name="Percent 2 29 2" xfId="8905" xr:uid="{00000000-0005-0000-0000-000067380000}"/>
    <cellStyle name="Percent 2 29 2 2" xfId="8206" xr:uid="{00000000-0005-0000-0000-000068380000}"/>
    <cellStyle name="Percent 2 29 2 3" xfId="48265" xr:uid="{00000000-0005-0000-0000-000069380000}"/>
    <cellStyle name="Percent 2 29 3" xfId="8205" xr:uid="{00000000-0005-0000-0000-00006A380000}"/>
    <cellStyle name="Percent 2 29 3 2" xfId="48266" xr:uid="{00000000-0005-0000-0000-00006B380000}"/>
    <cellStyle name="Percent 2 29 4" xfId="48267" xr:uid="{00000000-0005-0000-0000-00006C380000}"/>
    <cellStyle name="Percent 2 29 5" xfId="48268" xr:uid="{00000000-0005-0000-0000-00006D380000}"/>
    <cellStyle name="Percent 2 29 6" xfId="48264" xr:uid="{00000000-0005-0000-0000-00006E380000}"/>
    <cellStyle name="Percent 2 3" xfId="4112" xr:uid="{00000000-0005-0000-0000-00006F380000}"/>
    <cellStyle name="Percent 2 3 10" xfId="4113" xr:uid="{00000000-0005-0000-0000-000070380000}"/>
    <cellStyle name="Percent 2 3 10 2" xfId="8907" xr:uid="{00000000-0005-0000-0000-000071380000}"/>
    <cellStyle name="Percent 2 3 10 2 2" xfId="8204" xr:uid="{00000000-0005-0000-0000-000072380000}"/>
    <cellStyle name="Percent 2 3 10 2 3" xfId="48271" xr:uid="{00000000-0005-0000-0000-000073380000}"/>
    <cellStyle name="Percent 2 3 10 3" xfId="8203" xr:uid="{00000000-0005-0000-0000-000074380000}"/>
    <cellStyle name="Percent 2 3 10 3 2" xfId="48272" xr:uid="{00000000-0005-0000-0000-000075380000}"/>
    <cellStyle name="Percent 2 3 10 4" xfId="48273" xr:uid="{00000000-0005-0000-0000-000076380000}"/>
    <cellStyle name="Percent 2 3 10 5" xfId="48274" xr:uid="{00000000-0005-0000-0000-000077380000}"/>
    <cellStyle name="Percent 2 3 10 6" xfId="48270" xr:uid="{00000000-0005-0000-0000-000078380000}"/>
    <cellStyle name="Percent 2 3 11" xfId="4114" xr:uid="{00000000-0005-0000-0000-000079380000}"/>
    <cellStyle name="Percent 2 3 11 2" xfId="8908" xr:uid="{00000000-0005-0000-0000-00007A380000}"/>
    <cellStyle name="Percent 2 3 11 2 2" xfId="8202" xr:uid="{00000000-0005-0000-0000-00007B380000}"/>
    <cellStyle name="Percent 2 3 11 2 3" xfId="48276" xr:uid="{00000000-0005-0000-0000-00007C380000}"/>
    <cellStyle name="Percent 2 3 11 3" xfId="8201" xr:uid="{00000000-0005-0000-0000-00007D380000}"/>
    <cellStyle name="Percent 2 3 11 3 2" xfId="48277" xr:uid="{00000000-0005-0000-0000-00007E380000}"/>
    <cellStyle name="Percent 2 3 11 4" xfId="48278" xr:uid="{00000000-0005-0000-0000-00007F380000}"/>
    <cellStyle name="Percent 2 3 11 5" xfId="48279" xr:uid="{00000000-0005-0000-0000-000080380000}"/>
    <cellStyle name="Percent 2 3 11 6" xfId="48275" xr:uid="{00000000-0005-0000-0000-000081380000}"/>
    <cellStyle name="Percent 2 3 12" xfId="4115" xr:uid="{00000000-0005-0000-0000-000082380000}"/>
    <cellStyle name="Percent 2 3 12 2" xfId="8909" xr:uid="{00000000-0005-0000-0000-000083380000}"/>
    <cellStyle name="Percent 2 3 12 2 2" xfId="8200" xr:uid="{00000000-0005-0000-0000-000084380000}"/>
    <cellStyle name="Percent 2 3 12 2 3" xfId="48281" xr:uid="{00000000-0005-0000-0000-000085380000}"/>
    <cellStyle name="Percent 2 3 12 3" xfId="8199" xr:uid="{00000000-0005-0000-0000-000086380000}"/>
    <cellStyle name="Percent 2 3 12 3 2" xfId="48282" xr:uid="{00000000-0005-0000-0000-000087380000}"/>
    <cellStyle name="Percent 2 3 12 4" xfId="48283" xr:uid="{00000000-0005-0000-0000-000088380000}"/>
    <cellStyle name="Percent 2 3 12 5" xfId="48284" xr:uid="{00000000-0005-0000-0000-000089380000}"/>
    <cellStyle name="Percent 2 3 12 6" xfId="48280" xr:uid="{00000000-0005-0000-0000-00008A380000}"/>
    <cellStyle name="Percent 2 3 13" xfId="4116" xr:uid="{00000000-0005-0000-0000-00008B380000}"/>
    <cellStyle name="Percent 2 3 13 2" xfId="8910" xr:uid="{00000000-0005-0000-0000-00008C380000}"/>
    <cellStyle name="Percent 2 3 13 2 2" xfId="8198" xr:uid="{00000000-0005-0000-0000-00008D380000}"/>
    <cellStyle name="Percent 2 3 13 2 3" xfId="48286" xr:uid="{00000000-0005-0000-0000-00008E380000}"/>
    <cellStyle name="Percent 2 3 13 3" xfId="8197" xr:uid="{00000000-0005-0000-0000-00008F380000}"/>
    <cellStyle name="Percent 2 3 13 3 2" xfId="48287" xr:uid="{00000000-0005-0000-0000-000090380000}"/>
    <cellStyle name="Percent 2 3 13 4" xfId="48288" xr:uid="{00000000-0005-0000-0000-000091380000}"/>
    <cellStyle name="Percent 2 3 13 5" xfId="48289" xr:uid="{00000000-0005-0000-0000-000092380000}"/>
    <cellStyle name="Percent 2 3 13 6" xfId="48285" xr:uid="{00000000-0005-0000-0000-000093380000}"/>
    <cellStyle name="Percent 2 3 14" xfId="4117" xr:uid="{00000000-0005-0000-0000-000094380000}"/>
    <cellStyle name="Percent 2 3 14 2" xfId="8911" xr:uid="{00000000-0005-0000-0000-000095380000}"/>
    <cellStyle name="Percent 2 3 14 2 2" xfId="8196" xr:uid="{00000000-0005-0000-0000-000096380000}"/>
    <cellStyle name="Percent 2 3 14 2 3" xfId="48291" xr:uid="{00000000-0005-0000-0000-000097380000}"/>
    <cellStyle name="Percent 2 3 14 3" xfId="8195" xr:uid="{00000000-0005-0000-0000-000098380000}"/>
    <cellStyle name="Percent 2 3 14 3 2" xfId="48292" xr:uid="{00000000-0005-0000-0000-000099380000}"/>
    <cellStyle name="Percent 2 3 14 4" xfId="48293" xr:uid="{00000000-0005-0000-0000-00009A380000}"/>
    <cellStyle name="Percent 2 3 14 5" xfId="48294" xr:uid="{00000000-0005-0000-0000-00009B380000}"/>
    <cellStyle name="Percent 2 3 14 6" xfId="48290" xr:uid="{00000000-0005-0000-0000-00009C380000}"/>
    <cellStyle name="Percent 2 3 15" xfId="4118" xr:uid="{00000000-0005-0000-0000-00009D380000}"/>
    <cellStyle name="Percent 2 3 15 2" xfId="8912" xr:uid="{00000000-0005-0000-0000-00009E380000}"/>
    <cellStyle name="Percent 2 3 15 2 2" xfId="8194" xr:uid="{00000000-0005-0000-0000-00009F380000}"/>
    <cellStyle name="Percent 2 3 15 2 3" xfId="48296" xr:uid="{00000000-0005-0000-0000-0000A0380000}"/>
    <cellStyle name="Percent 2 3 15 3" xfId="8193" xr:uid="{00000000-0005-0000-0000-0000A1380000}"/>
    <cellStyle name="Percent 2 3 15 3 2" xfId="48297" xr:uid="{00000000-0005-0000-0000-0000A2380000}"/>
    <cellStyle name="Percent 2 3 15 4" xfId="48298" xr:uid="{00000000-0005-0000-0000-0000A3380000}"/>
    <cellStyle name="Percent 2 3 15 5" xfId="48299" xr:uid="{00000000-0005-0000-0000-0000A4380000}"/>
    <cellStyle name="Percent 2 3 15 6" xfId="48295" xr:uid="{00000000-0005-0000-0000-0000A5380000}"/>
    <cellStyle name="Percent 2 3 16" xfId="9679" xr:uid="{00000000-0005-0000-0000-0000A6380000}"/>
    <cellStyle name="Percent 2 3 16 2" xfId="8192" xr:uid="{00000000-0005-0000-0000-0000A7380000}"/>
    <cellStyle name="Percent 2 3 16 2 2" xfId="48301" xr:uid="{00000000-0005-0000-0000-0000A8380000}"/>
    <cellStyle name="Percent 2 3 16 3" xfId="48302" xr:uid="{00000000-0005-0000-0000-0000A9380000}"/>
    <cellStyle name="Percent 2 3 16 4" xfId="48303" xr:uid="{00000000-0005-0000-0000-0000AA380000}"/>
    <cellStyle name="Percent 2 3 16 5" xfId="48304" xr:uid="{00000000-0005-0000-0000-0000AB380000}"/>
    <cellStyle name="Percent 2 3 16 6" xfId="48300" xr:uid="{00000000-0005-0000-0000-0000AC380000}"/>
    <cellStyle name="Percent 2 3 17" xfId="8906" xr:uid="{00000000-0005-0000-0000-0000AD380000}"/>
    <cellStyle name="Percent 2 3 17 2" xfId="8191" xr:uid="{00000000-0005-0000-0000-0000AE380000}"/>
    <cellStyle name="Percent 2 3 17 3" xfId="48305" xr:uid="{00000000-0005-0000-0000-0000AF380000}"/>
    <cellStyle name="Percent 2 3 18" xfId="8190" xr:uid="{00000000-0005-0000-0000-0000B0380000}"/>
    <cellStyle name="Percent 2 3 18 2" xfId="48306" xr:uid="{00000000-0005-0000-0000-0000B1380000}"/>
    <cellStyle name="Percent 2 3 19" xfId="8189" xr:uid="{00000000-0005-0000-0000-0000B2380000}"/>
    <cellStyle name="Percent 2 3 19 2" xfId="48307" xr:uid="{00000000-0005-0000-0000-0000B3380000}"/>
    <cellStyle name="Percent 2 3 2" xfId="4119" xr:uid="{00000000-0005-0000-0000-0000B4380000}"/>
    <cellStyle name="Percent 2 3 2 2" xfId="8913" xr:uid="{00000000-0005-0000-0000-0000B5380000}"/>
    <cellStyle name="Percent 2 3 2 2 2" xfId="8188" xr:uid="{00000000-0005-0000-0000-0000B6380000}"/>
    <cellStyle name="Percent 2 3 2 2 3" xfId="48309" xr:uid="{00000000-0005-0000-0000-0000B7380000}"/>
    <cellStyle name="Percent 2 3 2 3" xfId="8187" xr:uid="{00000000-0005-0000-0000-0000B8380000}"/>
    <cellStyle name="Percent 2 3 2 3 2" xfId="48310" xr:uid="{00000000-0005-0000-0000-0000B9380000}"/>
    <cellStyle name="Percent 2 3 2 4" xfId="48311" xr:uid="{00000000-0005-0000-0000-0000BA380000}"/>
    <cellStyle name="Percent 2 3 2 5" xfId="48312" xr:uid="{00000000-0005-0000-0000-0000BB380000}"/>
    <cellStyle name="Percent 2 3 2 6" xfId="55894" xr:uid="{00000000-0005-0000-0000-0000BC380000}"/>
    <cellStyle name="Percent 2 3 2 7" xfId="48308" xr:uid="{00000000-0005-0000-0000-0000BD380000}"/>
    <cellStyle name="Percent 2 3 20" xfId="48313" xr:uid="{00000000-0005-0000-0000-0000BE380000}"/>
    <cellStyle name="Percent 2 3 21" xfId="55893" xr:uid="{00000000-0005-0000-0000-0000BF380000}"/>
    <cellStyle name="Percent 2 3 22" xfId="48269" xr:uid="{00000000-0005-0000-0000-0000C0380000}"/>
    <cellStyle name="Percent 2 3 3" xfId="4120" xr:uid="{00000000-0005-0000-0000-0000C1380000}"/>
    <cellStyle name="Percent 2 3 3 2" xfId="4121" xr:uid="{00000000-0005-0000-0000-0000C2380000}"/>
    <cellStyle name="Percent 2 3 3 2 2" xfId="8915" xr:uid="{00000000-0005-0000-0000-0000C3380000}"/>
    <cellStyle name="Percent 2 3 3 2 2 2" xfId="8186" xr:uid="{00000000-0005-0000-0000-0000C4380000}"/>
    <cellStyle name="Percent 2 3 3 2 2 3" xfId="48316" xr:uid="{00000000-0005-0000-0000-0000C5380000}"/>
    <cellStyle name="Percent 2 3 3 2 3" xfId="8185" xr:uid="{00000000-0005-0000-0000-0000C6380000}"/>
    <cellStyle name="Percent 2 3 3 2 3 2" xfId="48317" xr:uid="{00000000-0005-0000-0000-0000C7380000}"/>
    <cellStyle name="Percent 2 3 3 2 4" xfId="48318" xr:uid="{00000000-0005-0000-0000-0000C8380000}"/>
    <cellStyle name="Percent 2 3 3 2 5" xfId="48319" xr:uid="{00000000-0005-0000-0000-0000C9380000}"/>
    <cellStyle name="Percent 2 3 3 2 6" xfId="48315" xr:uid="{00000000-0005-0000-0000-0000CA380000}"/>
    <cellStyle name="Percent 2 3 3 3" xfId="4122" xr:uid="{00000000-0005-0000-0000-0000CB380000}"/>
    <cellStyle name="Percent 2 3 3 3 2" xfId="4123" xr:uid="{00000000-0005-0000-0000-0000CC380000}"/>
    <cellStyle name="Percent 2 3 3 3 2 2" xfId="8917" xr:uid="{00000000-0005-0000-0000-0000CD380000}"/>
    <cellStyle name="Percent 2 3 3 3 2 2 2" xfId="8184" xr:uid="{00000000-0005-0000-0000-0000CE380000}"/>
    <cellStyle name="Percent 2 3 3 3 2 2 3" xfId="48322" xr:uid="{00000000-0005-0000-0000-0000CF380000}"/>
    <cellStyle name="Percent 2 3 3 3 2 3" xfId="8183" xr:uid="{00000000-0005-0000-0000-0000D0380000}"/>
    <cellStyle name="Percent 2 3 3 3 2 3 2" xfId="48323" xr:uid="{00000000-0005-0000-0000-0000D1380000}"/>
    <cellStyle name="Percent 2 3 3 3 2 4" xfId="48324" xr:uid="{00000000-0005-0000-0000-0000D2380000}"/>
    <cellStyle name="Percent 2 3 3 3 2 5" xfId="48325" xr:uid="{00000000-0005-0000-0000-0000D3380000}"/>
    <cellStyle name="Percent 2 3 3 3 2 6" xfId="48321" xr:uid="{00000000-0005-0000-0000-0000D4380000}"/>
    <cellStyle name="Percent 2 3 3 3 3" xfId="4124" xr:uid="{00000000-0005-0000-0000-0000D5380000}"/>
    <cellStyle name="Percent 2 3 3 3 3 2" xfId="8918" xr:uid="{00000000-0005-0000-0000-0000D6380000}"/>
    <cellStyle name="Percent 2 3 3 3 3 2 2" xfId="8182" xr:uid="{00000000-0005-0000-0000-0000D7380000}"/>
    <cellStyle name="Percent 2 3 3 3 3 2 3" xfId="48327" xr:uid="{00000000-0005-0000-0000-0000D8380000}"/>
    <cellStyle name="Percent 2 3 3 3 3 3" xfId="8181" xr:uid="{00000000-0005-0000-0000-0000D9380000}"/>
    <cellStyle name="Percent 2 3 3 3 3 3 2" xfId="48328" xr:uid="{00000000-0005-0000-0000-0000DA380000}"/>
    <cellStyle name="Percent 2 3 3 3 3 4" xfId="48329" xr:uid="{00000000-0005-0000-0000-0000DB380000}"/>
    <cellStyle name="Percent 2 3 3 3 3 5" xfId="48330" xr:uid="{00000000-0005-0000-0000-0000DC380000}"/>
    <cellStyle name="Percent 2 3 3 3 3 6" xfId="48326" xr:uid="{00000000-0005-0000-0000-0000DD380000}"/>
    <cellStyle name="Percent 2 3 3 3 4" xfId="4125" xr:uid="{00000000-0005-0000-0000-0000DE380000}"/>
    <cellStyle name="Percent 2 3 3 3 4 2" xfId="8919" xr:uid="{00000000-0005-0000-0000-0000DF380000}"/>
    <cellStyle name="Percent 2 3 3 3 4 2 2" xfId="8180" xr:uid="{00000000-0005-0000-0000-0000E0380000}"/>
    <cellStyle name="Percent 2 3 3 3 4 2 2 2" xfId="48333" xr:uid="{00000000-0005-0000-0000-0000E1380000}"/>
    <cellStyle name="Percent 2 3 3 3 4 2 3" xfId="48334" xr:uid="{00000000-0005-0000-0000-0000E2380000}"/>
    <cellStyle name="Percent 2 3 3 3 4 2 4" xfId="48335" xr:uid="{00000000-0005-0000-0000-0000E3380000}"/>
    <cellStyle name="Percent 2 3 3 3 4 2 5" xfId="48336" xr:uid="{00000000-0005-0000-0000-0000E4380000}"/>
    <cellStyle name="Percent 2 3 3 3 4 2 6" xfId="48332" xr:uid="{00000000-0005-0000-0000-0000E5380000}"/>
    <cellStyle name="Percent 2 3 3 3 4 3" xfId="8179" xr:uid="{00000000-0005-0000-0000-0000E6380000}"/>
    <cellStyle name="Percent 2 3 3 3 4 3 2" xfId="48337" xr:uid="{00000000-0005-0000-0000-0000E7380000}"/>
    <cellStyle name="Percent 2 3 3 3 4 4" xfId="48338" xr:uid="{00000000-0005-0000-0000-0000E8380000}"/>
    <cellStyle name="Percent 2 3 3 3 4 5" xfId="48339" xr:uid="{00000000-0005-0000-0000-0000E9380000}"/>
    <cellStyle name="Percent 2 3 3 3 4 6" xfId="48340" xr:uid="{00000000-0005-0000-0000-0000EA380000}"/>
    <cellStyle name="Percent 2 3 3 3 4 7" xfId="48331" xr:uid="{00000000-0005-0000-0000-0000EB380000}"/>
    <cellStyle name="Percent 2 3 3 3 5" xfId="8916" xr:uid="{00000000-0005-0000-0000-0000EC380000}"/>
    <cellStyle name="Percent 2 3 3 3 5 2" xfId="8178" xr:uid="{00000000-0005-0000-0000-0000ED380000}"/>
    <cellStyle name="Percent 2 3 3 3 5 3" xfId="48341" xr:uid="{00000000-0005-0000-0000-0000EE380000}"/>
    <cellStyle name="Percent 2 3 3 3 6" xfId="8177" xr:uid="{00000000-0005-0000-0000-0000EF380000}"/>
    <cellStyle name="Percent 2 3 3 3 6 2" xfId="48342" xr:uid="{00000000-0005-0000-0000-0000F0380000}"/>
    <cellStyle name="Percent 2 3 3 3 7" xfId="48343" xr:uid="{00000000-0005-0000-0000-0000F1380000}"/>
    <cellStyle name="Percent 2 3 3 3 8" xfId="48344" xr:uid="{00000000-0005-0000-0000-0000F2380000}"/>
    <cellStyle name="Percent 2 3 3 3 9" xfId="48320" xr:uid="{00000000-0005-0000-0000-0000F3380000}"/>
    <cellStyle name="Percent 2 3 3 4" xfId="8914" xr:uid="{00000000-0005-0000-0000-0000F4380000}"/>
    <cellStyle name="Percent 2 3 3 4 2" xfId="8176" xr:uid="{00000000-0005-0000-0000-0000F5380000}"/>
    <cellStyle name="Percent 2 3 3 4 3" xfId="48345" xr:uid="{00000000-0005-0000-0000-0000F6380000}"/>
    <cellStyle name="Percent 2 3 3 5" xfId="8175" xr:uid="{00000000-0005-0000-0000-0000F7380000}"/>
    <cellStyle name="Percent 2 3 3 5 2" xfId="48346" xr:uid="{00000000-0005-0000-0000-0000F8380000}"/>
    <cellStyle name="Percent 2 3 3 6" xfId="48347" xr:uid="{00000000-0005-0000-0000-0000F9380000}"/>
    <cellStyle name="Percent 2 3 3 7" xfId="48348" xr:uid="{00000000-0005-0000-0000-0000FA380000}"/>
    <cellStyle name="Percent 2 3 3 8" xfId="55895" xr:uid="{00000000-0005-0000-0000-0000FB380000}"/>
    <cellStyle name="Percent 2 3 3 9" xfId="48314" xr:uid="{00000000-0005-0000-0000-0000FC380000}"/>
    <cellStyle name="Percent 2 3 4" xfId="4126" xr:uid="{00000000-0005-0000-0000-0000FD380000}"/>
    <cellStyle name="Percent 2 3 4 2" xfId="8920" xr:uid="{00000000-0005-0000-0000-0000FE380000}"/>
    <cellStyle name="Percent 2 3 4 2 2" xfId="8174" xr:uid="{00000000-0005-0000-0000-0000FF380000}"/>
    <cellStyle name="Percent 2 3 4 2 3" xfId="48350" xr:uid="{00000000-0005-0000-0000-000000390000}"/>
    <cellStyle name="Percent 2 3 4 3" xfId="8173" xr:uid="{00000000-0005-0000-0000-000001390000}"/>
    <cellStyle name="Percent 2 3 4 3 2" xfId="48351" xr:uid="{00000000-0005-0000-0000-000002390000}"/>
    <cellStyle name="Percent 2 3 4 4" xfId="48352" xr:uid="{00000000-0005-0000-0000-000003390000}"/>
    <cellStyle name="Percent 2 3 4 5" xfId="48353" xr:uid="{00000000-0005-0000-0000-000004390000}"/>
    <cellStyle name="Percent 2 3 4 6" xfId="55896" xr:uid="{00000000-0005-0000-0000-000005390000}"/>
    <cellStyle name="Percent 2 3 4 7" xfId="48349" xr:uid="{00000000-0005-0000-0000-000006390000}"/>
    <cellStyle name="Percent 2 3 5" xfId="4127" xr:uid="{00000000-0005-0000-0000-000007390000}"/>
    <cellStyle name="Percent 2 3 5 2" xfId="8921" xr:uid="{00000000-0005-0000-0000-000008390000}"/>
    <cellStyle name="Percent 2 3 5 2 2" xfId="8172" xr:uid="{00000000-0005-0000-0000-000009390000}"/>
    <cellStyle name="Percent 2 3 5 2 2 2" xfId="48356" xr:uid="{00000000-0005-0000-0000-00000A390000}"/>
    <cellStyle name="Percent 2 3 5 2 3" xfId="48357" xr:uid="{00000000-0005-0000-0000-00000B390000}"/>
    <cellStyle name="Percent 2 3 5 2 4" xfId="48358" xr:uid="{00000000-0005-0000-0000-00000C390000}"/>
    <cellStyle name="Percent 2 3 5 2 5" xfId="48359" xr:uid="{00000000-0005-0000-0000-00000D390000}"/>
    <cellStyle name="Percent 2 3 5 2 6" xfId="48355" xr:uid="{00000000-0005-0000-0000-00000E390000}"/>
    <cellStyle name="Percent 2 3 5 3" xfId="8171" xr:uid="{00000000-0005-0000-0000-00000F390000}"/>
    <cellStyle name="Percent 2 3 5 3 2" xfId="48360" xr:uid="{00000000-0005-0000-0000-000010390000}"/>
    <cellStyle name="Percent 2 3 5 4" xfId="48361" xr:uid="{00000000-0005-0000-0000-000011390000}"/>
    <cellStyle name="Percent 2 3 5 5" xfId="48362" xr:uid="{00000000-0005-0000-0000-000012390000}"/>
    <cellStyle name="Percent 2 3 5 6" xfId="48363" xr:uid="{00000000-0005-0000-0000-000013390000}"/>
    <cellStyle name="Percent 2 3 5 7" xfId="55897" xr:uid="{00000000-0005-0000-0000-000014390000}"/>
    <cellStyle name="Percent 2 3 5 8" xfId="48354" xr:uid="{00000000-0005-0000-0000-000015390000}"/>
    <cellStyle name="Percent 2 3 6" xfId="4128" xr:uid="{00000000-0005-0000-0000-000016390000}"/>
    <cellStyle name="Percent 2 3 6 2" xfId="8922" xr:uid="{00000000-0005-0000-0000-000017390000}"/>
    <cellStyle name="Percent 2 3 6 2 2" xfId="8170" xr:uid="{00000000-0005-0000-0000-000018390000}"/>
    <cellStyle name="Percent 2 3 6 2 3" xfId="48365" xr:uid="{00000000-0005-0000-0000-000019390000}"/>
    <cellStyle name="Percent 2 3 6 3" xfId="8169" xr:uid="{00000000-0005-0000-0000-00001A390000}"/>
    <cellStyle name="Percent 2 3 6 3 2" xfId="48366" xr:uid="{00000000-0005-0000-0000-00001B390000}"/>
    <cellStyle name="Percent 2 3 6 4" xfId="48367" xr:uid="{00000000-0005-0000-0000-00001C390000}"/>
    <cellStyle name="Percent 2 3 6 5" xfId="48368" xr:uid="{00000000-0005-0000-0000-00001D390000}"/>
    <cellStyle name="Percent 2 3 6 6" xfId="55898" xr:uid="{00000000-0005-0000-0000-00001E390000}"/>
    <cellStyle name="Percent 2 3 6 7" xfId="48364" xr:uid="{00000000-0005-0000-0000-00001F390000}"/>
    <cellStyle name="Percent 2 3 7" xfId="4129" xr:uid="{00000000-0005-0000-0000-000020390000}"/>
    <cellStyle name="Percent 2 3 7 2" xfId="8923" xr:uid="{00000000-0005-0000-0000-000021390000}"/>
    <cellStyle name="Percent 2 3 7 2 2" xfId="8168" xr:uid="{00000000-0005-0000-0000-000022390000}"/>
    <cellStyle name="Percent 2 3 7 2 3" xfId="48370" xr:uid="{00000000-0005-0000-0000-000023390000}"/>
    <cellStyle name="Percent 2 3 7 3" xfId="8167" xr:uid="{00000000-0005-0000-0000-000024390000}"/>
    <cellStyle name="Percent 2 3 7 3 2" xfId="48371" xr:uid="{00000000-0005-0000-0000-000025390000}"/>
    <cellStyle name="Percent 2 3 7 4" xfId="48372" xr:uid="{00000000-0005-0000-0000-000026390000}"/>
    <cellStyle name="Percent 2 3 7 5" xfId="48373" xr:uid="{00000000-0005-0000-0000-000027390000}"/>
    <cellStyle name="Percent 2 3 7 6" xfId="55899" xr:uid="{00000000-0005-0000-0000-000028390000}"/>
    <cellStyle name="Percent 2 3 7 7" xfId="48369" xr:uid="{00000000-0005-0000-0000-000029390000}"/>
    <cellStyle name="Percent 2 3 8" xfId="4130" xr:uid="{00000000-0005-0000-0000-00002A390000}"/>
    <cellStyle name="Percent 2 3 8 2" xfId="8924" xr:uid="{00000000-0005-0000-0000-00002B390000}"/>
    <cellStyle name="Percent 2 3 8 2 2" xfId="8166" xr:uid="{00000000-0005-0000-0000-00002C390000}"/>
    <cellStyle name="Percent 2 3 8 2 3" xfId="48375" xr:uid="{00000000-0005-0000-0000-00002D390000}"/>
    <cellStyle name="Percent 2 3 8 3" xfId="8165" xr:uid="{00000000-0005-0000-0000-00002E390000}"/>
    <cellStyle name="Percent 2 3 8 3 2" xfId="48376" xr:uid="{00000000-0005-0000-0000-00002F390000}"/>
    <cellStyle name="Percent 2 3 8 4" xfId="48377" xr:uid="{00000000-0005-0000-0000-000030390000}"/>
    <cellStyle name="Percent 2 3 8 5" xfId="48378" xr:uid="{00000000-0005-0000-0000-000031390000}"/>
    <cellStyle name="Percent 2 3 8 6" xfId="55900" xr:uid="{00000000-0005-0000-0000-000032390000}"/>
    <cellStyle name="Percent 2 3 8 7" xfId="48374" xr:uid="{00000000-0005-0000-0000-000033390000}"/>
    <cellStyle name="Percent 2 3 9" xfId="4131" xr:uid="{00000000-0005-0000-0000-000034390000}"/>
    <cellStyle name="Percent 2 3 9 2" xfId="4132" xr:uid="{00000000-0005-0000-0000-000035390000}"/>
    <cellStyle name="Percent 2 3 9 2 2" xfId="8926" xr:uid="{00000000-0005-0000-0000-000036390000}"/>
    <cellStyle name="Percent 2 3 9 2 3" xfId="48380" xr:uid="{00000000-0005-0000-0000-000037390000}"/>
    <cellStyle name="Percent 2 3 9 3" xfId="4133" xr:uid="{00000000-0005-0000-0000-000038390000}"/>
    <cellStyle name="Percent 2 3 9 3 2" xfId="8927" xr:uid="{00000000-0005-0000-0000-000039390000}"/>
    <cellStyle name="Percent 2 3 9 3 3" xfId="48381" xr:uid="{00000000-0005-0000-0000-00003A390000}"/>
    <cellStyle name="Percent 2 3 9 4" xfId="8925" xr:uid="{00000000-0005-0000-0000-00003B390000}"/>
    <cellStyle name="Percent 2 3 9 4 2" xfId="48382" xr:uid="{00000000-0005-0000-0000-00003C390000}"/>
    <cellStyle name="Percent 2 3 9 5" xfId="48383" xr:uid="{00000000-0005-0000-0000-00003D390000}"/>
    <cellStyle name="Percent 2 3 9 6" xfId="48379" xr:uid="{00000000-0005-0000-0000-00003E390000}"/>
    <cellStyle name="Percent 2 30" xfId="4134" xr:uid="{00000000-0005-0000-0000-00003F390000}"/>
    <cellStyle name="Percent 2 30 2" xfId="8928" xr:uid="{00000000-0005-0000-0000-000040390000}"/>
    <cellStyle name="Percent 2 30 2 2" xfId="8164" xr:uid="{00000000-0005-0000-0000-000041390000}"/>
    <cellStyle name="Percent 2 30 2 3" xfId="48385" xr:uid="{00000000-0005-0000-0000-000042390000}"/>
    <cellStyle name="Percent 2 30 3" xfId="8163" xr:uid="{00000000-0005-0000-0000-000043390000}"/>
    <cellStyle name="Percent 2 30 3 2" xfId="48386" xr:uid="{00000000-0005-0000-0000-000044390000}"/>
    <cellStyle name="Percent 2 30 4" xfId="48387" xr:uid="{00000000-0005-0000-0000-000045390000}"/>
    <cellStyle name="Percent 2 30 5" xfId="48388" xr:uid="{00000000-0005-0000-0000-000046390000}"/>
    <cellStyle name="Percent 2 30 6" xfId="48384" xr:uid="{00000000-0005-0000-0000-000047390000}"/>
    <cellStyle name="Percent 2 31" xfId="4135" xr:uid="{00000000-0005-0000-0000-000048390000}"/>
    <cellStyle name="Percent 2 31 2" xfId="8929" xr:uid="{00000000-0005-0000-0000-000049390000}"/>
    <cellStyle name="Percent 2 31 2 2" xfId="8162" xr:uid="{00000000-0005-0000-0000-00004A390000}"/>
    <cellStyle name="Percent 2 31 2 3" xfId="48390" xr:uid="{00000000-0005-0000-0000-00004B390000}"/>
    <cellStyle name="Percent 2 31 3" xfId="8161" xr:uid="{00000000-0005-0000-0000-00004C390000}"/>
    <cellStyle name="Percent 2 31 3 2" xfId="48391" xr:uid="{00000000-0005-0000-0000-00004D390000}"/>
    <cellStyle name="Percent 2 31 4" xfId="48392" xr:uid="{00000000-0005-0000-0000-00004E390000}"/>
    <cellStyle name="Percent 2 31 5" xfId="48393" xr:uid="{00000000-0005-0000-0000-00004F390000}"/>
    <cellStyle name="Percent 2 31 6" xfId="48389" xr:uid="{00000000-0005-0000-0000-000050390000}"/>
    <cellStyle name="Percent 2 32" xfId="4136" xr:uid="{00000000-0005-0000-0000-000051390000}"/>
    <cellStyle name="Percent 2 32 2" xfId="8930" xr:uid="{00000000-0005-0000-0000-000052390000}"/>
    <cellStyle name="Percent 2 32 2 2" xfId="8160" xr:uid="{00000000-0005-0000-0000-000053390000}"/>
    <cellStyle name="Percent 2 32 2 3" xfId="48395" xr:uid="{00000000-0005-0000-0000-000054390000}"/>
    <cellStyle name="Percent 2 32 3" xfId="8159" xr:uid="{00000000-0005-0000-0000-000055390000}"/>
    <cellStyle name="Percent 2 32 3 2" xfId="48396" xr:uid="{00000000-0005-0000-0000-000056390000}"/>
    <cellStyle name="Percent 2 32 4" xfId="48397" xr:uid="{00000000-0005-0000-0000-000057390000}"/>
    <cellStyle name="Percent 2 32 5" xfId="48398" xr:uid="{00000000-0005-0000-0000-000058390000}"/>
    <cellStyle name="Percent 2 32 6" xfId="48394" xr:uid="{00000000-0005-0000-0000-000059390000}"/>
    <cellStyle name="Percent 2 33" xfId="4137" xr:uid="{00000000-0005-0000-0000-00005A390000}"/>
    <cellStyle name="Percent 2 33 2" xfId="8931" xr:uid="{00000000-0005-0000-0000-00005B390000}"/>
    <cellStyle name="Percent 2 33 2 2" xfId="8158" xr:uid="{00000000-0005-0000-0000-00005C390000}"/>
    <cellStyle name="Percent 2 33 2 3" xfId="48400" xr:uid="{00000000-0005-0000-0000-00005D390000}"/>
    <cellStyle name="Percent 2 33 3" xfId="8157" xr:uid="{00000000-0005-0000-0000-00005E390000}"/>
    <cellStyle name="Percent 2 33 3 2" xfId="48401" xr:uid="{00000000-0005-0000-0000-00005F390000}"/>
    <cellStyle name="Percent 2 33 4" xfId="48402" xr:uid="{00000000-0005-0000-0000-000060390000}"/>
    <cellStyle name="Percent 2 33 5" xfId="48403" xr:uid="{00000000-0005-0000-0000-000061390000}"/>
    <cellStyle name="Percent 2 33 6" xfId="48399" xr:uid="{00000000-0005-0000-0000-000062390000}"/>
    <cellStyle name="Percent 2 34" xfId="4138" xr:uid="{00000000-0005-0000-0000-000063390000}"/>
    <cellStyle name="Percent 2 34 2" xfId="8932" xr:uid="{00000000-0005-0000-0000-000064390000}"/>
    <cellStyle name="Percent 2 34 2 2" xfId="8156" xr:uid="{00000000-0005-0000-0000-000065390000}"/>
    <cellStyle name="Percent 2 34 2 3" xfId="48405" xr:uid="{00000000-0005-0000-0000-000066390000}"/>
    <cellStyle name="Percent 2 34 3" xfId="8155" xr:uid="{00000000-0005-0000-0000-000067390000}"/>
    <cellStyle name="Percent 2 34 3 2" xfId="48406" xr:uid="{00000000-0005-0000-0000-000068390000}"/>
    <cellStyle name="Percent 2 34 4" xfId="48407" xr:uid="{00000000-0005-0000-0000-000069390000}"/>
    <cellStyle name="Percent 2 34 5" xfId="48408" xr:uid="{00000000-0005-0000-0000-00006A390000}"/>
    <cellStyle name="Percent 2 34 6" xfId="48404" xr:uid="{00000000-0005-0000-0000-00006B390000}"/>
    <cellStyle name="Percent 2 35" xfId="4139" xr:uid="{00000000-0005-0000-0000-00006C390000}"/>
    <cellStyle name="Percent 2 35 2" xfId="8933" xr:uid="{00000000-0005-0000-0000-00006D390000}"/>
    <cellStyle name="Percent 2 35 2 2" xfId="8154" xr:uid="{00000000-0005-0000-0000-00006E390000}"/>
    <cellStyle name="Percent 2 35 2 3" xfId="48410" xr:uid="{00000000-0005-0000-0000-00006F390000}"/>
    <cellStyle name="Percent 2 35 3" xfId="8153" xr:uid="{00000000-0005-0000-0000-000070390000}"/>
    <cellStyle name="Percent 2 35 3 2" xfId="48411" xr:uid="{00000000-0005-0000-0000-000071390000}"/>
    <cellStyle name="Percent 2 35 4" xfId="48412" xr:uid="{00000000-0005-0000-0000-000072390000}"/>
    <cellStyle name="Percent 2 35 5" xfId="48413" xr:uid="{00000000-0005-0000-0000-000073390000}"/>
    <cellStyle name="Percent 2 35 6" xfId="48409" xr:uid="{00000000-0005-0000-0000-000074390000}"/>
    <cellStyle name="Percent 2 36" xfId="4140" xr:uid="{00000000-0005-0000-0000-000075390000}"/>
    <cellStyle name="Percent 2 36 2" xfId="8934" xr:uid="{00000000-0005-0000-0000-000076390000}"/>
    <cellStyle name="Percent 2 36 2 2" xfId="8152" xr:uid="{00000000-0005-0000-0000-000077390000}"/>
    <cellStyle name="Percent 2 36 2 3" xfId="48415" xr:uid="{00000000-0005-0000-0000-000078390000}"/>
    <cellStyle name="Percent 2 36 3" xfId="8151" xr:uid="{00000000-0005-0000-0000-000079390000}"/>
    <cellStyle name="Percent 2 36 3 2" xfId="48416" xr:uid="{00000000-0005-0000-0000-00007A390000}"/>
    <cellStyle name="Percent 2 36 4" xfId="48417" xr:uid="{00000000-0005-0000-0000-00007B390000}"/>
    <cellStyle name="Percent 2 36 5" xfId="48418" xr:uid="{00000000-0005-0000-0000-00007C390000}"/>
    <cellStyle name="Percent 2 36 6" xfId="48414" xr:uid="{00000000-0005-0000-0000-00007D390000}"/>
    <cellStyle name="Percent 2 37" xfId="4141" xr:uid="{00000000-0005-0000-0000-00007E390000}"/>
    <cellStyle name="Percent 2 37 2" xfId="8935" xr:uid="{00000000-0005-0000-0000-00007F390000}"/>
    <cellStyle name="Percent 2 37 2 2" xfId="8150" xr:uid="{00000000-0005-0000-0000-000080390000}"/>
    <cellStyle name="Percent 2 37 2 3" xfId="48420" xr:uid="{00000000-0005-0000-0000-000081390000}"/>
    <cellStyle name="Percent 2 37 3" xfId="8149" xr:uid="{00000000-0005-0000-0000-000082390000}"/>
    <cellStyle name="Percent 2 37 3 2" xfId="48421" xr:uid="{00000000-0005-0000-0000-000083390000}"/>
    <cellStyle name="Percent 2 37 4" xfId="48422" xr:uid="{00000000-0005-0000-0000-000084390000}"/>
    <cellStyle name="Percent 2 37 5" xfId="48423" xr:uid="{00000000-0005-0000-0000-000085390000}"/>
    <cellStyle name="Percent 2 37 6" xfId="48419" xr:uid="{00000000-0005-0000-0000-000086390000}"/>
    <cellStyle name="Percent 2 38" xfId="4142" xr:uid="{00000000-0005-0000-0000-000087390000}"/>
    <cellStyle name="Percent 2 38 2" xfId="8936" xr:uid="{00000000-0005-0000-0000-000088390000}"/>
    <cellStyle name="Percent 2 38 2 2" xfId="8148" xr:uid="{00000000-0005-0000-0000-000089390000}"/>
    <cellStyle name="Percent 2 38 2 3" xfId="48425" xr:uid="{00000000-0005-0000-0000-00008A390000}"/>
    <cellStyle name="Percent 2 38 3" xfId="8147" xr:uid="{00000000-0005-0000-0000-00008B390000}"/>
    <cellStyle name="Percent 2 38 3 2" xfId="48426" xr:uid="{00000000-0005-0000-0000-00008C390000}"/>
    <cellStyle name="Percent 2 38 4" xfId="48427" xr:uid="{00000000-0005-0000-0000-00008D390000}"/>
    <cellStyle name="Percent 2 38 5" xfId="48428" xr:uid="{00000000-0005-0000-0000-00008E390000}"/>
    <cellStyle name="Percent 2 38 6" xfId="48424" xr:uid="{00000000-0005-0000-0000-00008F390000}"/>
    <cellStyle name="Percent 2 39" xfId="4143" xr:uid="{00000000-0005-0000-0000-000090390000}"/>
    <cellStyle name="Percent 2 39 2" xfId="8937" xr:uid="{00000000-0005-0000-0000-000091390000}"/>
    <cellStyle name="Percent 2 39 2 2" xfId="8146" xr:uid="{00000000-0005-0000-0000-000092390000}"/>
    <cellStyle name="Percent 2 39 2 3" xfId="48430" xr:uid="{00000000-0005-0000-0000-000093390000}"/>
    <cellStyle name="Percent 2 39 3" xfId="8145" xr:uid="{00000000-0005-0000-0000-000094390000}"/>
    <cellStyle name="Percent 2 39 3 2" xfId="48431" xr:uid="{00000000-0005-0000-0000-000095390000}"/>
    <cellStyle name="Percent 2 39 4" xfId="48432" xr:uid="{00000000-0005-0000-0000-000096390000}"/>
    <cellStyle name="Percent 2 39 5" xfId="48433" xr:uid="{00000000-0005-0000-0000-000097390000}"/>
    <cellStyle name="Percent 2 39 6" xfId="48429" xr:uid="{00000000-0005-0000-0000-000098390000}"/>
    <cellStyle name="Percent 2 4" xfId="4144" xr:uid="{00000000-0005-0000-0000-000099390000}"/>
    <cellStyle name="Percent 2 4 10" xfId="4145" xr:uid="{00000000-0005-0000-0000-00009A390000}"/>
    <cellStyle name="Percent 2 4 10 2" xfId="8939" xr:uid="{00000000-0005-0000-0000-00009B390000}"/>
    <cellStyle name="Percent 2 4 10 2 2" xfId="8144" xr:uid="{00000000-0005-0000-0000-00009C390000}"/>
    <cellStyle name="Percent 2 4 10 2 3" xfId="48436" xr:uid="{00000000-0005-0000-0000-00009D390000}"/>
    <cellStyle name="Percent 2 4 10 3" xfId="8143" xr:uid="{00000000-0005-0000-0000-00009E390000}"/>
    <cellStyle name="Percent 2 4 10 3 2" xfId="48437" xr:uid="{00000000-0005-0000-0000-00009F390000}"/>
    <cellStyle name="Percent 2 4 10 4" xfId="48438" xr:uid="{00000000-0005-0000-0000-0000A0390000}"/>
    <cellStyle name="Percent 2 4 10 5" xfId="48439" xr:uid="{00000000-0005-0000-0000-0000A1390000}"/>
    <cellStyle name="Percent 2 4 10 6" xfId="48435" xr:uid="{00000000-0005-0000-0000-0000A2390000}"/>
    <cellStyle name="Percent 2 4 11" xfId="4146" xr:uid="{00000000-0005-0000-0000-0000A3390000}"/>
    <cellStyle name="Percent 2 4 11 2" xfId="8940" xr:uid="{00000000-0005-0000-0000-0000A4390000}"/>
    <cellStyle name="Percent 2 4 11 2 2" xfId="8142" xr:uid="{00000000-0005-0000-0000-0000A5390000}"/>
    <cellStyle name="Percent 2 4 11 2 3" xfId="48441" xr:uid="{00000000-0005-0000-0000-0000A6390000}"/>
    <cellStyle name="Percent 2 4 11 3" xfId="8141" xr:uid="{00000000-0005-0000-0000-0000A7390000}"/>
    <cellStyle name="Percent 2 4 11 3 2" xfId="48442" xr:uid="{00000000-0005-0000-0000-0000A8390000}"/>
    <cellStyle name="Percent 2 4 11 4" xfId="48443" xr:uid="{00000000-0005-0000-0000-0000A9390000}"/>
    <cellStyle name="Percent 2 4 11 5" xfId="48444" xr:uid="{00000000-0005-0000-0000-0000AA390000}"/>
    <cellStyle name="Percent 2 4 11 6" xfId="48440" xr:uid="{00000000-0005-0000-0000-0000AB390000}"/>
    <cellStyle name="Percent 2 4 12" xfId="4147" xr:uid="{00000000-0005-0000-0000-0000AC390000}"/>
    <cellStyle name="Percent 2 4 12 2" xfId="8941" xr:uid="{00000000-0005-0000-0000-0000AD390000}"/>
    <cellStyle name="Percent 2 4 12 2 2" xfId="8140" xr:uid="{00000000-0005-0000-0000-0000AE390000}"/>
    <cellStyle name="Percent 2 4 12 2 3" xfId="48446" xr:uid="{00000000-0005-0000-0000-0000AF390000}"/>
    <cellStyle name="Percent 2 4 12 3" xfId="8139" xr:uid="{00000000-0005-0000-0000-0000B0390000}"/>
    <cellStyle name="Percent 2 4 12 3 2" xfId="48447" xr:uid="{00000000-0005-0000-0000-0000B1390000}"/>
    <cellStyle name="Percent 2 4 12 4" xfId="48448" xr:uid="{00000000-0005-0000-0000-0000B2390000}"/>
    <cellStyle name="Percent 2 4 12 5" xfId="48449" xr:uid="{00000000-0005-0000-0000-0000B3390000}"/>
    <cellStyle name="Percent 2 4 12 6" xfId="48445" xr:uid="{00000000-0005-0000-0000-0000B4390000}"/>
    <cellStyle name="Percent 2 4 13" xfId="4148" xr:uid="{00000000-0005-0000-0000-0000B5390000}"/>
    <cellStyle name="Percent 2 4 13 2" xfId="8942" xr:uid="{00000000-0005-0000-0000-0000B6390000}"/>
    <cellStyle name="Percent 2 4 13 2 2" xfId="8138" xr:uid="{00000000-0005-0000-0000-0000B7390000}"/>
    <cellStyle name="Percent 2 4 13 2 3" xfId="48451" xr:uid="{00000000-0005-0000-0000-0000B8390000}"/>
    <cellStyle name="Percent 2 4 13 3" xfId="8137" xr:uid="{00000000-0005-0000-0000-0000B9390000}"/>
    <cellStyle name="Percent 2 4 13 3 2" xfId="48452" xr:uid="{00000000-0005-0000-0000-0000BA390000}"/>
    <cellStyle name="Percent 2 4 13 4" xfId="48453" xr:uid="{00000000-0005-0000-0000-0000BB390000}"/>
    <cellStyle name="Percent 2 4 13 5" xfId="48454" xr:uid="{00000000-0005-0000-0000-0000BC390000}"/>
    <cellStyle name="Percent 2 4 13 6" xfId="48450" xr:uid="{00000000-0005-0000-0000-0000BD390000}"/>
    <cellStyle name="Percent 2 4 14" xfId="4149" xr:uid="{00000000-0005-0000-0000-0000BE390000}"/>
    <cellStyle name="Percent 2 4 14 2" xfId="8943" xr:uid="{00000000-0005-0000-0000-0000BF390000}"/>
    <cellStyle name="Percent 2 4 14 2 2" xfId="8136" xr:uid="{00000000-0005-0000-0000-0000C0390000}"/>
    <cellStyle name="Percent 2 4 14 2 3" xfId="48456" xr:uid="{00000000-0005-0000-0000-0000C1390000}"/>
    <cellStyle name="Percent 2 4 14 3" xfId="8135" xr:uid="{00000000-0005-0000-0000-0000C2390000}"/>
    <cellStyle name="Percent 2 4 14 3 2" xfId="48457" xr:uid="{00000000-0005-0000-0000-0000C3390000}"/>
    <cellStyle name="Percent 2 4 14 4" xfId="48458" xr:uid="{00000000-0005-0000-0000-0000C4390000}"/>
    <cellStyle name="Percent 2 4 14 5" xfId="48459" xr:uid="{00000000-0005-0000-0000-0000C5390000}"/>
    <cellStyle name="Percent 2 4 14 6" xfId="48455" xr:uid="{00000000-0005-0000-0000-0000C6390000}"/>
    <cellStyle name="Percent 2 4 15" xfId="4150" xr:uid="{00000000-0005-0000-0000-0000C7390000}"/>
    <cellStyle name="Percent 2 4 15 2" xfId="8944" xr:uid="{00000000-0005-0000-0000-0000C8390000}"/>
    <cellStyle name="Percent 2 4 15 2 2" xfId="8134" xr:uid="{00000000-0005-0000-0000-0000C9390000}"/>
    <cellStyle name="Percent 2 4 15 2 3" xfId="48461" xr:uid="{00000000-0005-0000-0000-0000CA390000}"/>
    <cellStyle name="Percent 2 4 15 3" xfId="8133" xr:uid="{00000000-0005-0000-0000-0000CB390000}"/>
    <cellStyle name="Percent 2 4 15 3 2" xfId="48462" xr:uid="{00000000-0005-0000-0000-0000CC390000}"/>
    <cellStyle name="Percent 2 4 15 4" xfId="48463" xr:uid="{00000000-0005-0000-0000-0000CD390000}"/>
    <cellStyle name="Percent 2 4 15 5" xfId="48464" xr:uid="{00000000-0005-0000-0000-0000CE390000}"/>
    <cellStyle name="Percent 2 4 15 6" xfId="48460" xr:uid="{00000000-0005-0000-0000-0000CF390000}"/>
    <cellStyle name="Percent 2 4 16" xfId="4151" xr:uid="{00000000-0005-0000-0000-0000D0390000}"/>
    <cellStyle name="Percent 2 4 16 2" xfId="8945" xr:uid="{00000000-0005-0000-0000-0000D1390000}"/>
    <cellStyle name="Percent 2 4 16 2 2" xfId="8132" xr:uid="{00000000-0005-0000-0000-0000D2390000}"/>
    <cellStyle name="Percent 2 4 16 2 3" xfId="48466" xr:uid="{00000000-0005-0000-0000-0000D3390000}"/>
    <cellStyle name="Percent 2 4 16 3" xfId="8131" xr:uid="{00000000-0005-0000-0000-0000D4390000}"/>
    <cellStyle name="Percent 2 4 16 3 2" xfId="48467" xr:uid="{00000000-0005-0000-0000-0000D5390000}"/>
    <cellStyle name="Percent 2 4 16 4" xfId="48468" xr:uid="{00000000-0005-0000-0000-0000D6390000}"/>
    <cellStyle name="Percent 2 4 16 5" xfId="48469" xr:uid="{00000000-0005-0000-0000-0000D7390000}"/>
    <cellStyle name="Percent 2 4 16 6" xfId="48465" xr:uid="{00000000-0005-0000-0000-0000D8390000}"/>
    <cellStyle name="Percent 2 4 17" xfId="4152" xr:uid="{00000000-0005-0000-0000-0000D9390000}"/>
    <cellStyle name="Percent 2 4 17 2" xfId="8946" xr:uid="{00000000-0005-0000-0000-0000DA390000}"/>
    <cellStyle name="Percent 2 4 17 2 2" xfId="8130" xr:uid="{00000000-0005-0000-0000-0000DB390000}"/>
    <cellStyle name="Percent 2 4 17 2 3" xfId="48471" xr:uid="{00000000-0005-0000-0000-0000DC390000}"/>
    <cellStyle name="Percent 2 4 17 3" xfId="8129" xr:uid="{00000000-0005-0000-0000-0000DD390000}"/>
    <cellStyle name="Percent 2 4 17 3 2" xfId="48472" xr:uid="{00000000-0005-0000-0000-0000DE390000}"/>
    <cellStyle name="Percent 2 4 17 4" xfId="48473" xr:uid="{00000000-0005-0000-0000-0000DF390000}"/>
    <cellStyle name="Percent 2 4 17 5" xfId="48474" xr:uid="{00000000-0005-0000-0000-0000E0390000}"/>
    <cellStyle name="Percent 2 4 17 6" xfId="48470" xr:uid="{00000000-0005-0000-0000-0000E1390000}"/>
    <cellStyle name="Percent 2 4 18" xfId="8938" xr:uid="{00000000-0005-0000-0000-0000E2390000}"/>
    <cellStyle name="Percent 2 4 18 2" xfId="8128" xr:uid="{00000000-0005-0000-0000-0000E3390000}"/>
    <cellStyle name="Percent 2 4 18 3" xfId="48475" xr:uid="{00000000-0005-0000-0000-0000E4390000}"/>
    <cellStyle name="Percent 2 4 19" xfId="8126" xr:uid="{00000000-0005-0000-0000-0000E5390000}"/>
    <cellStyle name="Percent 2 4 19 2" xfId="48476" xr:uid="{00000000-0005-0000-0000-0000E6390000}"/>
    <cellStyle name="Percent 2 4 2" xfId="4153" xr:uid="{00000000-0005-0000-0000-0000E7390000}"/>
    <cellStyle name="Percent 2 4 2 2" xfId="8947" xr:uid="{00000000-0005-0000-0000-0000E8390000}"/>
    <cellStyle name="Percent 2 4 2 2 2" xfId="8125" xr:uid="{00000000-0005-0000-0000-0000E9390000}"/>
    <cellStyle name="Percent 2 4 2 2 3" xfId="48478" xr:uid="{00000000-0005-0000-0000-0000EA390000}"/>
    <cellStyle name="Percent 2 4 2 3" xfId="8124" xr:uid="{00000000-0005-0000-0000-0000EB390000}"/>
    <cellStyle name="Percent 2 4 2 3 2" xfId="48479" xr:uid="{00000000-0005-0000-0000-0000EC390000}"/>
    <cellStyle name="Percent 2 4 2 4" xfId="48480" xr:uid="{00000000-0005-0000-0000-0000ED390000}"/>
    <cellStyle name="Percent 2 4 2 5" xfId="48481" xr:uid="{00000000-0005-0000-0000-0000EE390000}"/>
    <cellStyle name="Percent 2 4 2 6" xfId="55902" xr:uid="{00000000-0005-0000-0000-0000EF390000}"/>
    <cellStyle name="Percent 2 4 2 7" xfId="48477" xr:uid="{00000000-0005-0000-0000-0000F0390000}"/>
    <cellStyle name="Percent 2 4 20" xfId="48482" xr:uid="{00000000-0005-0000-0000-0000F1390000}"/>
    <cellStyle name="Percent 2 4 21" xfId="48483" xr:uid="{00000000-0005-0000-0000-0000F2390000}"/>
    <cellStyle name="Percent 2 4 22" xfId="48484" xr:uid="{00000000-0005-0000-0000-0000F3390000}"/>
    <cellStyle name="Percent 2 4 23" xfId="55901" xr:uid="{00000000-0005-0000-0000-0000F4390000}"/>
    <cellStyle name="Percent 2 4 24" xfId="48434" xr:uid="{00000000-0005-0000-0000-0000F5390000}"/>
    <cellStyle name="Percent 2 4 3" xfId="4154" xr:uid="{00000000-0005-0000-0000-0000F6390000}"/>
    <cellStyle name="Percent 2 4 3 2" xfId="8948" xr:uid="{00000000-0005-0000-0000-0000F7390000}"/>
    <cellStyle name="Percent 2 4 3 2 2" xfId="8123" xr:uid="{00000000-0005-0000-0000-0000F8390000}"/>
    <cellStyle name="Percent 2 4 3 2 3" xfId="48486" xr:uid="{00000000-0005-0000-0000-0000F9390000}"/>
    <cellStyle name="Percent 2 4 3 3" xfId="8122" xr:uid="{00000000-0005-0000-0000-0000FA390000}"/>
    <cellStyle name="Percent 2 4 3 3 2" xfId="48487" xr:uid="{00000000-0005-0000-0000-0000FB390000}"/>
    <cellStyle name="Percent 2 4 3 4" xfId="48488" xr:uid="{00000000-0005-0000-0000-0000FC390000}"/>
    <cellStyle name="Percent 2 4 3 5" xfId="48489" xr:uid="{00000000-0005-0000-0000-0000FD390000}"/>
    <cellStyle name="Percent 2 4 3 6" xfId="55903" xr:uid="{00000000-0005-0000-0000-0000FE390000}"/>
    <cellStyle name="Percent 2 4 3 7" xfId="48485" xr:uid="{00000000-0005-0000-0000-0000FF390000}"/>
    <cellStyle name="Percent 2 4 4" xfId="4155" xr:uid="{00000000-0005-0000-0000-0000003A0000}"/>
    <cellStyle name="Percent 2 4 4 2" xfId="8949" xr:uid="{00000000-0005-0000-0000-0000013A0000}"/>
    <cellStyle name="Percent 2 4 4 2 2" xfId="8121" xr:uid="{00000000-0005-0000-0000-0000023A0000}"/>
    <cellStyle name="Percent 2 4 4 2 3" xfId="48491" xr:uid="{00000000-0005-0000-0000-0000033A0000}"/>
    <cellStyle name="Percent 2 4 4 3" xfId="8120" xr:uid="{00000000-0005-0000-0000-0000043A0000}"/>
    <cellStyle name="Percent 2 4 4 3 2" xfId="48492" xr:uid="{00000000-0005-0000-0000-0000053A0000}"/>
    <cellStyle name="Percent 2 4 4 4" xfId="48493" xr:uid="{00000000-0005-0000-0000-0000063A0000}"/>
    <cellStyle name="Percent 2 4 4 5" xfId="48494" xr:uid="{00000000-0005-0000-0000-0000073A0000}"/>
    <cellStyle name="Percent 2 4 4 6" xfId="55904" xr:uid="{00000000-0005-0000-0000-0000083A0000}"/>
    <cellStyle name="Percent 2 4 4 7" xfId="48490" xr:uid="{00000000-0005-0000-0000-0000093A0000}"/>
    <cellStyle name="Percent 2 4 5" xfId="4156" xr:uid="{00000000-0005-0000-0000-00000A3A0000}"/>
    <cellStyle name="Percent 2 4 5 2" xfId="8950" xr:uid="{00000000-0005-0000-0000-00000B3A0000}"/>
    <cellStyle name="Percent 2 4 5 2 2" xfId="8116" xr:uid="{00000000-0005-0000-0000-00000C3A0000}"/>
    <cellStyle name="Percent 2 4 5 2 3" xfId="48496" xr:uid="{00000000-0005-0000-0000-00000D3A0000}"/>
    <cellStyle name="Percent 2 4 5 3" xfId="8115" xr:uid="{00000000-0005-0000-0000-00000E3A0000}"/>
    <cellStyle name="Percent 2 4 5 3 2" xfId="48497" xr:uid="{00000000-0005-0000-0000-00000F3A0000}"/>
    <cellStyle name="Percent 2 4 5 4" xfId="48498" xr:uid="{00000000-0005-0000-0000-0000103A0000}"/>
    <cellStyle name="Percent 2 4 5 5" xfId="48499" xr:uid="{00000000-0005-0000-0000-0000113A0000}"/>
    <cellStyle name="Percent 2 4 5 6" xfId="55905" xr:uid="{00000000-0005-0000-0000-0000123A0000}"/>
    <cellStyle name="Percent 2 4 5 7" xfId="48495" xr:uid="{00000000-0005-0000-0000-0000133A0000}"/>
    <cellStyle name="Percent 2 4 6" xfId="4157" xr:uid="{00000000-0005-0000-0000-0000143A0000}"/>
    <cellStyle name="Percent 2 4 6 2" xfId="8951" xr:uid="{00000000-0005-0000-0000-0000153A0000}"/>
    <cellStyle name="Percent 2 4 6 2 2" xfId="8114" xr:uid="{00000000-0005-0000-0000-0000163A0000}"/>
    <cellStyle name="Percent 2 4 6 2 3" xfId="48501" xr:uid="{00000000-0005-0000-0000-0000173A0000}"/>
    <cellStyle name="Percent 2 4 6 3" xfId="8113" xr:uid="{00000000-0005-0000-0000-0000183A0000}"/>
    <cellStyle name="Percent 2 4 6 3 2" xfId="48502" xr:uid="{00000000-0005-0000-0000-0000193A0000}"/>
    <cellStyle name="Percent 2 4 6 4" xfId="48503" xr:uid="{00000000-0005-0000-0000-00001A3A0000}"/>
    <cellStyle name="Percent 2 4 6 5" xfId="48504" xr:uid="{00000000-0005-0000-0000-00001B3A0000}"/>
    <cellStyle name="Percent 2 4 6 6" xfId="55906" xr:uid="{00000000-0005-0000-0000-00001C3A0000}"/>
    <cellStyle name="Percent 2 4 6 7" xfId="48500" xr:uid="{00000000-0005-0000-0000-00001D3A0000}"/>
    <cellStyle name="Percent 2 4 7" xfId="4158" xr:uid="{00000000-0005-0000-0000-00001E3A0000}"/>
    <cellStyle name="Percent 2 4 7 2" xfId="8952" xr:uid="{00000000-0005-0000-0000-00001F3A0000}"/>
    <cellStyle name="Percent 2 4 7 2 2" xfId="8112" xr:uid="{00000000-0005-0000-0000-0000203A0000}"/>
    <cellStyle name="Percent 2 4 7 2 3" xfId="48506" xr:uid="{00000000-0005-0000-0000-0000213A0000}"/>
    <cellStyle name="Percent 2 4 7 3" xfId="8111" xr:uid="{00000000-0005-0000-0000-0000223A0000}"/>
    <cellStyle name="Percent 2 4 7 3 2" xfId="48507" xr:uid="{00000000-0005-0000-0000-0000233A0000}"/>
    <cellStyle name="Percent 2 4 7 4" xfId="48508" xr:uid="{00000000-0005-0000-0000-0000243A0000}"/>
    <cellStyle name="Percent 2 4 7 5" xfId="48509" xr:uid="{00000000-0005-0000-0000-0000253A0000}"/>
    <cellStyle name="Percent 2 4 7 6" xfId="55907" xr:uid="{00000000-0005-0000-0000-0000263A0000}"/>
    <cellStyle name="Percent 2 4 7 7" xfId="48505" xr:uid="{00000000-0005-0000-0000-0000273A0000}"/>
    <cellStyle name="Percent 2 4 8" xfId="4159" xr:uid="{00000000-0005-0000-0000-0000283A0000}"/>
    <cellStyle name="Percent 2 4 8 2" xfId="8953" xr:uid="{00000000-0005-0000-0000-0000293A0000}"/>
    <cellStyle name="Percent 2 4 8 2 2" xfId="8110" xr:uid="{00000000-0005-0000-0000-00002A3A0000}"/>
    <cellStyle name="Percent 2 4 8 2 3" xfId="48511" xr:uid="{00000000-0005-0000-0000-00002B3A0000}"/>
    <cellStyle name="Percent 2 4 8 3" xfId="8109" xr:uid="{00000000-0005-0000-0000-00002C3A0000}"/>
    <cellStyle name="Percent 2 4 8 3 2" xfId="48512" xr:uid="{00000000-0005-0000-0000-00002D3A0000}"/>
    <cellStyle name="Percent 2 4 8 4" xfId="48513" xr:uid="{00000000-0005-0000-0000-00002E3A0000}"/>
    <cellStyle name="Percent 2 4 8 5" xfId="48514" xr:uid="{00000000-0005-0000-0000-00002F3A0000}"/>
    <cellStyle name="Percent 2 4 8 6" xfId="55908" xr:uid="{00000000-0005-0000-0000-0000303A0000}"/>
    <cellStyle name="Percent 2 4 8 7" xfId="48510" xr:uid="{00000000-0005-0000-0000-0000313A0000}"/>
    <cellStyle name="Percent 2 4 9" xfId="4160" xr:uid="{00000000-0005-0000-0000-0000323A0000}"/>
    <cellStyle name="Percent 2 4 9 2" xfId="8954" xr:uid="{00000000-0005-0000-0000-0000333A0000}"/>
    <cellStyle name="Percent 2 4 9 2 2" xfId="8108" xr:uid="{00000000-0005-0000-0000-0000343A0000}"/>
    <cellStyle name="Percent 2 4 9 2 3" xfId="48516" xr:uid="{00000000-0005-0000-0000-0000353A0000}"/>
    <cellStyle name="Percent 2 4 9 3" xfId="8107" xr:uid="{00000000-0005-0000-0000-0000363A0000}"/>
    <cellStyle name="Percent 2 4 9 3 2" xfId="48517" xr:uid="{00000000-0005-0000-0000-0000373A0000}"/>
    <cellStyle name="Percent 2 4 9 4" xfId="48518" xr:uid="{00000000-0005-0000-0000-0000383A0000}"/>
    <cellStyle name="Percent 2 4 9 5" xfId="48519" xr:uid="{00000000-0005-0000-0000-0000393A0000}"/>
    <cellStyle name="Percent 2 4 9 6" xfId="48515" xr:uid="{00000000-0005-0000-0000-00003A3A0000}"/>
    <cellStyle name="Percent 2 40" xfId="4161" xr:uid="{00000000-0005-0000-0000-00003B3A0000}"/>
    <cellStyle name="Percent 2 40 2" xfId="8955" xr:uid="{00000000-0005-0000-0000-00003C3A0000}"/>
    <cellStyle name="Percent 2 40 2 2" xfId="8106" xr:uid="{00000000-0005-0000-0000-00003D3A0000}"/>
    <cellStyle name="Percent 2 40 2 3" xfId="48521" xr:uid="{00000000-0005-0000-0000-00003E3A0000}"/>
    <cellStyle name="Percent 2 40 3" xfId="8105" xr:uid="{00000000-0005-0000-0000-00003F3A0000}"/>
    <cellStyle name="Percent 2 40 3 2" xfId="48522" xr:uid="{00000000-0005-0000-0000-0000403A0000}"/>
    <cellStyle name="Percent 2 40 4" xfId="48523" xr:uid="{00000000-0005-0000-0000-0000413A0000}"/>
    <cellStyle name="Percent 2 40 5" xfId="48524" xr:uid="{00000000-0005-0000-0000-0000423A0000}"/>
    <cellStyle name="Percent 2 40 6" xfId="48520" xr:uid="{00000000-0005-0000-0000-0000433A0000}"/>
    <cellStyle name="Percent 2 41" xfId="4162" xr:uid="{00000000-0005-0000-0000-0000443A0000}"/>
    <cellStyle name="Percent 2 41 2" xfId="8956" xr:uid="{00000000-0005-0000-0000-0000453A0000}"/>
    <cellStyle name="Percent 2 41 2 2" xfId="8104" xr:uid="{00000000-0005-0000-0000-0000463A0000}"/>
    <cellStyle name="Percent 2 41 2 3" xfId="48526" xr:uid="{00000000-0005-0000-0000-0000473A0000}"/>
    <cellStyle name="Percent 2 41 3" xfId="8103" xr:uid="{00000000-0005-0000-0000-0000483A0000}"/>
    <cellStyle name="Percent 2 41 3 2" xfId="48527" xr:uid="{00000000-0005-0000-0000-0000493A0000}"/>
    <cellStyle name="Percent 2 41 4" xfId="48528" xr:uid="{00000000-0005-0000-0000-00004A3A0000}"/>
    <cellStyle name="Percent 2 41 5" xfId="48529" xr:uid="{00000000-0005-0000-0000-00004B3A0000}"/>
    <cellStyle name="Percent 2 41 6" xfId="48525" xr:uid="{00000000-0005-0000-0000-00004C3A0000}"/>
    <cellStyle name="Percent 2 42" xfId="4163" xr:uid="{00000000-0005-0000-0000-00004D3A0000}"/>
    <cellStyle name="Percent 2 42 2" xfId="8957" xr:uid="{00000000-0005-0000-0000-00004E3A0000}"/>
    <cellStyle name="Percent 2 42 2 2" xfId="8102" xr:uid="{00000000-0005-0000-0000-00004F3A0000}"/>
    <cellStyle name="Percent 2 42 2 3" xfId="48531" xr:uid="{00000000-0005-0000-0000-0000503A0000}"/>
    <cellStyle name="Percent 2 42 3" xfId="8099" xr:uid="{00000000-0005-0000-0000-0000513A0000}"/>
    <cellStyle name="Percent 2 42 3 2" xfId="48532" xr:uid="{00000000-0005-0000-0000-0000523A0000}"/>
    <cellStyle name="Percent 2 42 4" xfId="48533" xr:uid="{00000000-0005-0000-0000-0000533A0000}"/>
    <cellStyle name="Percent 2 42 5" xfId="48534" xr:uid="{00000000-0005-0000-0000-0000543A0000}"/>
    <cellStyle name="Percent 2 42 6" xfId="48530" xr:uid="{00000000-0005-0000-0000-0000553A0000}"/>
    <cellStyle name="Percent 2 43" xfId="4164" xr:uid="{00000000-0005-0000-0000-0000563A0000}"/>
    <cellStyle name="Percent 2 43 2" xfId="8958" xr:uid="{00000000-0005-0000-0000-0000573A0000}"/>
    <cellStyle name="Percent 2 43 2 2" xfId="8098" xr:uid="{00000000-0005-0000-0000-0000583A0000}"/>
    <cellStyle name="Percent 2 43 2 3" xfId="48536" xr:uid="{00000000-0005-0000-0000-0000593A0000}"/>
    <cellStyle name="Percent 2 43 3" xfId="8097" xr:uid="{00000000-0005-0000-0000-00005A3A0000}"/>
    <cellStyle name="Percent 2 43 3 2" xfId="48537" xr:uid="{00000000-0005-0000-0000-00005B3A0000}"/>
    <cellStyle name="Percent 2 43 4" xfId="48538" xr:uid="{00000000-0005-0000-0000-00005C3A0000}"/>
    <cellStyle name="Percent 2 43 5" xfId="48539" xr:uid="{00000000-0005-0000-0000-00005D3A0000}"/>
    <cellStyle name="Percent 2 43 6" xfId="48535" xr:uid="{00000000-0005-0000-0000-00005E3A0000}"/>
    <cellStyle name="Percent 2 44" xfId="4165" xr:uid="{00000000-0005-0000-0000-00005F3A0000}"/>
    <cellStyle name="Percent 2 44 2" xfId="8959" xr:uid="{00000000-0005-0000-0000-0000603A0000}"/>
    <cellStyle name="Percent 2 44 2 2" xfId="8096" xr:uid="{00000000-0005-0000-0000-0000613A0000}"/>
    <cellStyle name="Percent 2 44 2 3" xfId="48541" xr:uid="{00000000-0005-0000-0000-0000623A0000}"/>
    <cellStyle name="Percent 2 44 3" xfId="8095" xr:uid="{00000000-0005-0000-0000-0000633A0000}"/>
    <cellStyle name="Percent 2 44 3 2" xfId="48542" xr:uid="{00000000-0005-0000-0000-0000643A0000}"/>
    <cellStyle name="Percent 2 44 4" xfId="48543" xr:uid="{00000000-0005-0000-0000-0000653A0000}"/>
    <cellStyle name="Percent 2 44 5" xfId="48544" xr:uid="{00000000-0005-0000-0000-0000663A0000}"/>
    <cellStyle name="Percent 2 44 6" xfId="48540" xr:uid="{00000000-0005-0000-0000-0000673A0000}"/>
    <cellStyle name="Percent 2 45" xfId="4166" xr:uid="{00000000-0005-0000-0000-0000683A0000}"/>
    <cellStyle name="Percent 2 45 2" xfId="8960" xr:uid="{00000000-0005-0000-0000-0000693A0000}"/>
    <cellStyle name="Percent 2 45 2 2" xfId="8094" xr:uid="{00000000-0005-0000-0000-00006A3A0000}"/>
    <cellStyle name="Percent 2 45 2 3" xfId="48546" xr:uid="{00000000-0005-0000-0000-00006B3A0000}"/>
    <cellStyle name="Percent 2 45 3" xfId="8093" xr:uid="{00000000-0005-0000-0000-00006C3A0000}"/>
    <cellStyle name="Percent 2 45 3 2" xfId="48547" xr:uid="{00000000-0005-0000-0000-00006D3A0000}"/>
    <cellStyle name="Percent 2 45 4" xfId="48548" xr:uid="{00000000-0005-0000-0000-00006E3A0000}"/>
    <cellStyle name="Percent 2 45 5" xfId="48549" xr:uid="{00000000-0005-0000-0000-00006F3A0000}"/>
    <cellStyle name="Percent 2 45 6" xfId="48545" xr:uid="{00000000-0005-0000-0000-0000703A0000}"/>
    <cellStyle name="Percent 2 46" xfId="4167" xr:uid="{00000000-0005-0000-0000-0000713A0000}"/>
    <cellStyle name="Percent 2 46 2" xfId="8961" xr:uid="{00000000-0005-0000-0000-0000723A0000}"/>
    <cellStyle name="Percent 2 46 2 2" xfId="8092" xr:uid="{00000000-0005-0000-0000-0000733A0000}"/>
    <cellStyle name="Percent 2 46 2 3" xfId="48551" xr:uid="{00000000-0005-0000-0000-0000743A0000}"/>
    <cellStyle name="Percent 2 46 3" xfId="8091" xr:uid="{00000000-0005-0000-0000-0000753A0000}"/>
    <cellStyle name="Percent 2 46 3 2" xfId="48552" xr:uid="{00000000-0005-0000-0000-0000763A0000}"/>
    <cellStyle name="Percent 2 46 4" xfId="48553" xr:uid="{00000000-0005-0000-0000-0000773A0000}"/>
    <cellStyle name="Percent 2 46 5" xfId="48554" xr:uid="{00000000-0005-0000-0000-0000783A0000}"/>
    <cellStyle name="Percent 2 46 6" xfId="48550" xr:uid="{00000000-0005-0000-0000-0000793A0000}"/>
    <cellStyle name="Percent 2 47" xfId="4168" xr:uid="{00000000-0005-0000-0000-00007A3A0000}"/>
    <cellStyle name="Percent 2 47 2" xfId="8962" xr:uid="{00000000-0005-0000-0000-00007B3A0000}"/>
    <cellStyle name="Percent 2 47 2 2" xfId="8090" xr:uid="{00000000-0005-0000-0000-00007C3A0000}"/>
    <cellStyle name="Percent 2 47 2 3" xfId="48556" xr:uid="{00000000-0005-0000-0000-00007D3A0000}"/>
    <cellStyle name="Percent 2 47 3" xfId="8089" xr:uid="{00000000-0005-0000-0000-00007E3A0000}"/>
    <cellStyle name="Percent 2 47 3 2" xfId="48557" xr:uid="{00000000-0005-0000-0000-00007F3A0000}"/>
    <cellStyle name="Percent 2 47 4" xfId="48558" xr:uid="{00000000-0005-0000-0000-0000803A0000}"/>
    <cellStyle name="Percent 2 47 5" xfId="48559" xr:uid="{00000000-0005-0000-0000-0000813A0000}"/>
    <cellStyle name="Percent 2 47 6" xfId="48555" xr:uid="{00000000-0005-0000-0000-0000823A0000}"/>
    <cellStyle name="Percent 2 48" xfId="4169" xr:uid="{00000000-0005-0000-0000-0000833A0000}"/>
    <cellStyle name="Percent 2 48 2" xfId="4170" xr:uid="{00000000-0005-0000-0000-0000843A0000}"/>
    <cellStyle name="Percent 2 48 2 2" xfId="8964" xr:uid="{00000000-0005-0000-0000-0000853A0000}"/>
    <cellStyle name="Percent 2 48 2 2 2" xfId="8086" xr:uid="{00000000-0005-0000-0000-0000863A0000}"/>
    <cellStyle name="Percent 2 48 2 2 3" xfId="48562" xr:uid="{00000000-0005-0000-0000-0000873A0000}"/>
    <cellStyle name="Percent 2 48 2 3" xfId="8085" xr:uid="{00000000-0005-0000-0000-0000883A0000}"/>
    <cellStyle name="Percent 2 48 2 3 2" xfId="48563" xr:uid="{00000000-0005-0000-0000-0000893A0000}"/>
    <cellStyle name="Percent 2 48 2 4" xfId="48564" xr:uid="{00000000-0005-0000-0000-00008A3A0000}"/>
    <cellStyle name="Percent 2 48 2 5" xfId="48565" xr:uid="{00000000-0005-0000-0000-00008B3A0000}"/>
    <cellStyle name="Percent 2 48 2 6" xfId="48561" xr:uid="{00000000-0005-0000-0000-00008C3A0000}"/>
    <cellStyle name="Percent 2 48 3" xfId="8963" xr:uid="{00000000-0005-0000-0000-00008D3A0000}"/>
    <cellStyle name="Percent 2 48 3 2" xfId="8084" xr:uid="{00000000-0005-0000-0000-00008E3A0000}"/>
    <cellStyle name="Percent 2 48 3 2 2" xfId="8083" xr:uid="{00000000-0005-0000-0000-00008F3A0000}"/>
    <cellStyle name="Percent 2 48 3 3" xfId="8082" xr:uid="{00000000-0005-0000-0000-0000903A0000}"/>
    <cellStyle name="Percent 2 48 3 4" xfId="48566" xr:uid="{00000000-0005-0000-0000-0000913A0000}"/>
    <cellStyle name="Percent 2 48 4" xfId="8081" xr:uid="{00000000-0005-0000-0000-0000923A0000}"/>
    <cellStyle name="Percent 2 48 4 2" xfId="8080" xr:uid="{00000000-0005-0000-0000-0000933A0000}"/>
    <cellStyle name="Percent 2 48 4 3" xfId="48567" xr:uid="{00000000-0005-0000-0000-0000943A0000}"/>
    <cellStyle name="Percent 2 48 5" xfId="8079" xr:uid="{00000000-0005-0000-0000-0000953A0000}"/>
    <cellStyle name="Percent 2 48 5 2" xfId="48568" xr:uid="{00000000-0005-0000-0000-0000963A0000}"/>
    <cellStyle name="Percent 2 48 6" xfId="48569" xr:uid="{00000000-0005-0000-0000-0000973A0000}"/>
    <cellStyle name="Percent 2 48 7" xfId="48570" xr:uid="{00000000-0005-0000-0000-0000983A0000}"/>
    <cellStyle name="Percent 2 48 8" xfId="48560" xr:uid="{00000000-0005-0000-0000-0000993A0000}"/>
    <cellStyle name="Percent 2 49" xfId="4805" xr:uid="{00000000-0005-0000-0000-00009A3A0000}"/>
    <cellStyle name="Percent 2 49 2" xfId="8078" xr:uid="{00000000-0005-0000-0000-00009B3A0000}"/>
    <cellStyle name="Percent 2 49 2 2" xfId="8077" xr:uid="{00000000-0005-0000-0000-00009C3A0000}"/>
    <cellStyle name="Percent 2 49 2 2 2" xfId="8076" xr:uid="{00000000-0005-0000-0000-00009D3A0000}"/>
    <cellStyle name="Percent 2 49 2 3" xfId="8075" xr:uid="{00000000-0005-0000-0000-00009E3A0000}"/>
    <cellStyle name="Percent 2 49 2 4" xfId="48572" xr:uid="{00000000-0005-0000-0000-00009F3A0000}"/>
    <cellStyle name="Percent 2 49 3" xfId="8074" xr:uid="{00000000-0005-0000-0000-0000A03A0000}"/>
    <cellStyle name="Percent 2 49 3 2" xfId="8073" xr:uid="{00000000-0005-0000-0000-0000A13A0000}"/>
    <cellStyle name="Percent 2 49 3 3" xfId="48573" xr:uid="{00000000-0005-0000-0000-0000A23A0000}"/>
    <cellStyle name="Percent 2 49 4" xfId="8072" xr:uid="{00000000-0005-0000-0000-0000A33A0000}"/>
    <cellStyle name="Percent 2 49 4 2" xfId="48574" xr:uid="{00000000-0005-0000-0000-0000A43A0000}"/>
    <cellStyle name="Percent 2 49 5" xfId="48575" xr:uid="{00000000-0005-0000-0000-0000A53A0000}"/>
    <cellStyle name="Percent 2 49 6" xfId="48576" xr:uid="{00000000-0005-0000-0000-0000A63A0000}"/>
    <cellStyle name="Percent 2 49 7" xfId="48571" xr:uid="{00000000-0005-0000-0000-0000A73A0000}"/>
    <cellStyle name="Percent 2 5" xfId="4171" xr:uid="{00000000-0005-0000-0000-0000A83A0000}"/>
    <cellStyle name="Percent 2 5 10" xfId="4172" xr:uid="{00000000-0005-0000-0000-0000A93A0000}"/>
    <cellStyle name="Percent 2 5 10 2" xfId="8966" xr:uid="{00000000-0005-0000-0000-0000AA3A0000}"/>
    <cellStyle name="Percent 2 5 10 2 2" xfId="8071" xr:uid="{00000000-0005-0000-0000-0000AB3A0000}"/>
    <cellStyle name="Percent 2 5 10 2 3" xfId="48579" xr:uid="{00000000-0005-0000-0000-0000AC3A0000}"/>
    <cellStyle name="Percent 2 5 10 3" xfId="8070" xr:uid="{00000000-0005-0000-0000-0000AD3A0000}"/>
    <cellStyle name="Percent 2 5 10 3 2" xfId="48580" xr:uid="{00000000-0005-0000-0000-0000AE3A0000}"/>
    <cellStyle name="Percent 2 5 10 4" xfId="48581" xr:uid="{00000000-0005-0000-0000-0000AF3A0000}"/>
    <cellStyle name="Percent 2 5 10 5" xfId="48582" xr:uid="{00000000-0005-0000-0000-0000B03A0000}"/>
    <cellStyle name="Percent 2 5 10 6" xfId="48578" xr:uid="{00000000-0005-0000-0000-0000B13A0000}"/>
    <cellStyle name="Percent 2 5 11" xfId="4173" xr:uid="{00000000-0005-0000-0000-0000B23A0000}"/>
    <cellStyle name="Percent 2 5 11 2" xfId="8967" xr:uid="{00000000-0005-0000-0000-0000B33A0000}"/>
    <cellStyle name="Percent 2 5 11 2 2" xfId="8069" xr:uid="{00000000-0005-0000-0000-0000B43A0000}"/>
    <cellStyle name="Percent 2 5 11 2 3" xfId="48584" xr:uid="{00000000-0005-0000-0000-0000B53A0000}"/>
    <cellStyle name="Percent 2 5 11 3" xfId="8068" xr:uid="{00000000-0005-0000-0000-0000B63A0000}"/>
    <cellStyle name="Percent 2 5 11 3 2" xfId="48585" xr:uid="{00000000-0005-0000-0000-0000B73A0000}"/>
    <cellStyle name="Percent 2 5 11 4" xfId="48586" xr:uid="{00000000-0005-0000-0000-0000B83A0000}"/>
    <cellStyle name="Percent 2 5 11 5" xfId="48587" xr:uid="{00000000-0005-0000-0000-0000B93A0000}"/>
    <cellStyle name="Percent 2 5 11 6" xfId="48583" xr:uid="{00000000-0005-0000-0000-0000BA3A0000}"/>
    <cellStyle name="Percent 2 5 12" xfId="4174" xr:uid="{00000000-0005-0000-0000-0000BB3A0000}"/>
    <cellStyle name="Percent 2 5 12 2" xfId="8968" xr:uid="{00000000-0005-0000-0000-0000BC3A0000}"/>
    <cellStyle name="Percent 2 5 12 2 2" xfId="8067" xr:uid="{00000000-0005-0000-0000-0000BD3A0000}"/>
    <cellStyle name="Percent 2 5 12 2 3" xfId="48589" xr:uid="{00000000-0005-0000-0000-0000BE3A0000}"/>
    <cellStyle name="Percent 2 5 12 3" xfId="8066" xr:uid="{00000000-0005-0000-0000-0000BF3A0000}"/>
    <cellStyle name="Percent 2 5 12 3 2" xfId="48590" xr:uid="{00000000-0005-0000-0000-0000C03A0000}"/>
    <cellStyle name="Percent 2 5 12 4" xfId="48591" xr:uid="{00000000-0005-0000-0000-0000C13A0000}"/>
    <cellStyle name="Percent 2 5 12 5" xfId="48592" xr:uid="{00000000-0005-0000-0000-0000C23A0000}"/>
    <cellStyle name="Percent 2 5 12 6" xfId="48588" xr:uid="{00000000-0005-0000-0000-0000C33A0000}"/>
    <cellStyle name="Percent 2 5 13" xfId="4175" xr:uid="{00000000-0005-0000-0000-0000C43A0000}"/>
    <cellStyle name="Percent 2 5 13 2" xfId="8969" xr:uid="{00000000-0005-0000-0000-0000C53A0000}"/>
    <cellStyle name="Percent 2 5 13 2 2" xfId="8065" xr:uid="{00000000-0005-0000-0000-0000C63A0000}"/>
    <cellStyle name="Percent 2 5 13 2 3" xfId="48594" xr:uid="{00000000-0005-0000-0000-0000C73A0000}"/>
    <cellStyle name="Percent 2 5 13 3" xfId="8064" xr:uid="{00000000-0005-0000-0000-0000C83A0000}"/>
    <cellStyle name="Percent 2 5 13 3 2" xfId="48595" xr:uid="{00000000-0005-0000-0000-0000C93A0000}"/>
    <cellStyle name="Percent 2 5 13 4" xfId="48596" xr:uid="{00000000-0005-0000-0000-0000CA3A0000}"/>
    <cellStyle name="Percent 2 5 13 5" xfId="48597" xr:uid="{00000000-0005-0000-0000-0000CB3A0000}"/>
    <cellStyle name="Percent 2 5 13 6" xfId="48593" xr:uid="{00000000-0005-0000-0000-0000CC3A0000}"/>
    <cellStyle name="Percent 2 5 14" xfId="4176" xr:uid="{00000000-0005-0000-0000-0000CD3A0000}"/>
    <cellStyle name="Percent 2 5 14 2" xfId="8970" xr:uid="{00000000-0005-0000-0000-0000CE3A0000}"/>
    <cellStyle name="Percent 2 5 14 2 2" xfId="8063" xr:uid="{00000000-0005-0000-0000-0000CF3A0000}"/>
    <cellStyle name="Percent 2 5 14 2 3" xfId="48599" xr:uid="{00000000-0005-0000-0000-0000D03A0000}"/>
    <cellStyle name="Percent 2 5 14 3" xfId="8062" xr:uid="{00000000-0005-0000-0000-0000D13A0000}"/>
    <cellStyle name="Percent 2 5 14 3 2" xfId="48600" xr:uid="{00000000-0005-0000-0000-0000D23A0000}"/>
    <cellStyle name="Percent 2 5 14 4" xfId="48601" xr:uid="{00000000-0005-0000-0000-0000D33A0000}"/>
    <cellStyle name="Percent 2 5 14 5" xfId="48602" xr:uid="{00000000-0005-0000-0000-0000D43A0000}"/>
    <cellStyle name="Percent 2 5 14 6" xfId="48598" xr:uid="{00000000-0005-0000-0000-0000D53A0000}"/>
    <cellStyle name="Percent 2 5 15" xfId="4177" xr:uid="{00000000-0005-0000-0000-0000D63A0000}"/>
    <cellStyle name="Percent 2 5 15 2" xfId="8971" xr:uid="{00000000-0005-0000-0000-0000D73A0000}"/>
    <cellStyle name="Percent 2 5 15 2 2" xfId="8061" xr:uid="{00000000-0005-0000-0000-0000D83A0000}"/>
    <cellStyle name="Percent 2 5 15 2 3" xfId="48604" xr:uid="{00000000-0005-0000-0000-0000D93A0000}"/>
    <cellStyle name="Percent 2 5 15 3" xfId="8060" xr:uid="{00000000-0005-0000-0000-0000DA3A0000}"/>
    <cellStyle name="Percent 2 5 15 3 2" xfId="48605" xr:uid="{00000000-0005-0000-0000-0000DB3A0000}"/>
    <cellStyle name="Percent 2 5 15 4" xfId="48606" xr:uid="{00000000-0005-0000-0000-0000DC3A0000}"/>
    <cellStyle name="Percent 2 5 15 5" xfId="48607" xr:uid="{00000000-0005-0000-0000-0000DD3A0000}"/>
    <cellStyle name="Percent 2 5 15 6" xfId="48603" xr:uid="{00000000-0005-0000-0000-0000DE3A0000}"/>
    <cellStyle name="Percent 2 5 16" xfId="8965" xr:uid="{00000000-0005-0000-0000-0000DF3A0000}"/>
    <cellStyle name="Percent 2 5 16 2" xfId="8059" xr:uid="{00000000-0005-0000-0000-0000E03A0000}"/>
    <cellStyle name="Percent 2 5 16 3" xfId="48608" xr:uid="{00000000-0005-0000-0000-0000E13A0000}"/>
    <cellStyle name="Percent 2 5 17" xfId="8058" xr:uid="{00000000-0005-0000-0000-0000E23A0000}"/>
    <cellStyle name="Percent 2 5 17 2" xfId="48609" xr:uid="{00000000-0005-0000-0000-0000E33A0000}"/>
    <cellStyle name="Percent 2 5 18" xfId="48610" xr:uid="{00000000-0005-0000-0000-0000E43A0000}"/>
    <cellStyle name="Percent 2 5 19" xfId="48611" xr:uid="{00000000-0005-0000-0000-0000E53A0000}"/>
    <cellStyle name="Percent 2 5 2" xfId="4178" xr:uid="{00000000-0005-0000-0000-0000E63A0000}"/>
    <cellStyle name="Percent 2 5 2 2" xfId="8972" xr:uid="{00000000-0005-0000-0000-0000E73A0000}"/>
    <cellStyle name="Percent 2 5 2 2 2" xfId="8057" xr:uid="{00000000-0005-0000-0000-0000E83A0000}"/>
    <cellStyle name="Percent 2 5 2 2 3" xfId="48613" xr:uid="{00000000-0005-0000-0000-0000E93A0000}"/>
    <cellStyle name="Percent 2 5 2 3" xfId="8056" xr:uid="{00000000-0005-0000-0000-0000EA3A0000}"/>
    <cellStyle name="Percent 2 5 2 3 2" xfId="48614" xr:uid="{00000000-0005-0000-0000-0000EB3A0000}"/>
    <cellStyle name="Percent 2 5 2 4" xfId="48615" xr:uid="{00000000-0005-0000-0000-0000EC3A0000}"/>
    <cellStyle name="Percent 2 5 2 5" xfId="48616" xr:uid="{00000000-0005-0000-0000-0000ED3A0000}"/>
    <cellStyle name="Percent 2 5 2 6" xfId="55910" xr:uid="{00000000-0005-0000-0000-0000EE3A0000}"/>
    <cellStyle name="Percent 2 5 2 7" xfId="48612" xr:uid="{00000000-0005-0000-0000-0000EF3A0000}"/>
    <cellStyle name="Percent 2 5 20" xfId="55909" xr:uid="{00000000-0005-0000-0000-0000F03A0000}"/>
    <cellStyle name="Percent 2 5 21" xfId="48577" xr:uid="{00000000-0005-0000-0000-0000F13A0000}"/>
    <cellStyle name="Percent 2 5 3" xfId="4179" xr:uid="{00000000-0005-0000-0000-0000F23A0000}"/>
    <cellStyle name="Percent 2 5 3 2" xfId="8973" xr:uid="{00000000-0005-0000-0000-0000F33A0000}"/>
    <cellStyle name="Percent 2 5 3 2 2" xfId="8055" xr:uid="{00000000-0005-0000-0000-0000F43A0000}"/>
    <cellStyle name="Percent 2 5 3 2 3" xfId="48618" xr:uid="{00000000-0005-0000-0000-0000F53A0000}"/>
    <cellStyle name="Percent 2 5 3 3" xfId="8054" xr:uid="{00000000-0005-0000-0000-0000F63A0000}"/>
    <cellStyle name="Percent 2 5 3 3 2" xfId="48619" xr:uid="{00000000-0005-0000-0000-0000F73A0000}"/>
    <cellStyle name="Percent 2 5 3 4" xfId="48620" xr:uid="{00000000-0005-0000-0000-0000F83A0000}"/>
    <cellStyle name="Percent 2 5 3 5" xfId="48621" xr:uid="{00000000-0005-0000-0000-0000F93A0000}"/>
    <cellStyle name="Percent 2 5 3 6" xfId="55911" xr:uid="{00000000-0005-0000-0000-0000FA3A0000}"/>
    <cellStyle name="Percent 2 5 3 7" xfId="48617" xr:uid="{00000000-0005-0000-0000-0000FB3A0000}"/>
    <cellStyle name="Percent 2 5 4" xfId="4180" xr:uid="{00000000-0005-0000-0000-0000FC3A0000}"/>
    <cellStyle name="Percent 2 5 4 2" xfId="8974" xr:uid="{00000000-0005-0000-0000-0000FD3A0000}"/>
    <cellStyle name="Percent 2 5 4 2 2" xfId="8053" xr:uid="{00000000-0005-0000-0000-0000FE3A0000}"/>
    <cellStyle name="Percent 2 5 4 2 3" xfId="48623" xr:uid="{00000000-0005-0000-0000-0000FF3A0000}"/>
    <cellStyle name="Percent 2 5 4 3" xfId="8052" xr:uid="{00000000-0005-0000-0000-0000003B0000}"/>
    <cellStyle name="Percent 2 5 4 3 2" xfId="48624" xr:uid="{00000000-0005-0000-0000-0000013B0000}"/>
    <cellStyle name="Percent 2 5 4 4" xfId="48625" xr:uid="{00000000-0005-0000-0000-0000023B0000}"/>
    <cellStyle name="Percent 2 5 4 5" xfId="48626" xr:uid="{00000000-0005-0000-0000-0000033B0000}"/>
    <cellStyle name="Percent 2 5 4 6" xfId="55912" xr:uid="{00000000-0005-0000-0000-0000043B0000}"/>
    <cellStyle name="Percent 2 5 4 7" xfId="48622" xr:uid="{00000000-0005-0000-0000-0000053B0000}"/>
    <cellStyle name="Percent 2 5 5" xfId="4181" xr:uid="{00000000-0005-0000-0000-0000063B0000}"/>
    <cellStyle name="Percent 2 5 5 2" xfId="8975" xr:uid="{00000000-0005-0000-0000-0000073B0000}"/>
    <cellStyle name="Percent 2 5 5 2 2" xfId="8051" xr:uid="{00000000-0005-0000-0000-0000083B0000}"/>
    <cellStyle name="Percent 2 5 5 2 3" xfId="48628" xr:uid="{00000000-0005-0000-0000-0000093B0000}"/>
    <cellStyle name="Percent 2 5 5 3" xfId="8050" xr:uid="{00000000-0005-0000-0000-00000A3B0000}"/>
    <cellStyle name="Percent 2 5 5 3 2" xfId="48629" xr:uid="{00000000-0005-0000-0000-00000B3B0000}"/>
    <cellStyle name="Percent 2 5 5 4" xfId="48630" xr:uid="{00000000-0005-0000-0000-00000C3B0000}"/>
    <cellStyle name="Percent 2 5 5 5" xfId="48631" xr:uid="{00000000-0005-0000-0000-00000D3B0000}"/>
    <cellStyle name="Percent 2 5 5 6" xfId="55913" xr:uid="{00000000-0005-0000-0000-00000E3B0000}"/>
    <cellStyle name="Percent 2 5 5 7" xfId="48627" xr:uid="{00000000-0005-0000-0000-00000F3B0000}"/>
    <cellStyle name="Percent 2 5 6" xfId="4182" xr:uid="{00000000-0005-0000-0000-0000103B0000}"/>
    <cellStyle name="Percent 2 5 6 2" xfId="8976" xr:uid="{00000000-0005-0000-0000-0000113B0000}"/>
    <cellStyle name="Percent 2 5 6 2 2" xfId="8049" xr:uid="{00000000-0005-0000-0000-0000123B0000}"/>
    <cellStyle name="Percent 2 5 6 2 3" xfId="48633" xr:uid="{00000000-0005-0000-0000-0000133B0000}"/>
    <cellStyle name="Percent 2 5 6 3" xfId="8045" xr:uid="{00000000-0005-0000-0000-0000143B0000}"/>
    <cellStyle name="Percent 2 5 6 3 2" xfId="48634" xr:uid="{00000000-0005-0000-0000-0000153B0000}"/>
    <cellStyle name="Percent 2 5 6 4" xfId="48635" xr:uid="{00000000-0005-0000-0000-0000163B0000}"/>
    <cellStyle name="Percent 2 5 6 5" xfId="48636" xr:uid="{00000000-0005-0000-0000-0000173B0000}"/>
    <cellStyle name="Percent 2 5 6 6" xfId="55914" xr:uid="{00000000-0005-0000-0000-0000183B0000}"/>
    <cellStyle name="Percent 2 5 6 7" xfId="48632" xr:uid="{00000000-0005-0000-0000-0000193B0000}"/>
    <cellStyle name="Percent 2 5 7" xfId="4183" xr:uid="{00000000-0005-0000-0000-00001A3B0000}"/>
    <cellStyle name="Percent 2 5 7 2" xfId="8977" xr:uid="{00000000-0005-0000-0000-00001B3B0000}"/>
    <cellStyle name="Percent 2 5 7 2 2" xfId="8044" xr:uid="{00000000-0005-0000-0000-00001C3B0000}"/>
    <cellStyle name="Percent 2 5 7 2 3" xfId="48638" xr:uid="{00000000-0005-0000-0000-00001D3B0000}"/>
    <cellStyle name="Percent 2 5 7 3" xfId="8041" xr:uid="{00000000-0005-0000-0000-00001E3B0000}"/>
    <cellStyle name="Percent 2 5 7 3 2" xfId="48639" xr:uid="{00000000-0005-0000-0000-00001F3B0000}"/>
    <cellStyle name="Percent 2 5 7 4" xfId="48640" xr:uid="{00000000-0005-0000-0000-0000203B0000}"/>
    <cellStyle name="Percent 2 5 7 5" xfId="48641" xr:uid="{00000000-0005-0000-0000-0000213B0000}"/>
    <cellStyle name="Percent 2 5 7 6" xfId="55915" xr:uid="{00000000-0005-0000-0000-0000223B0000}"/>
    <cellStyle name="Percent 2 5 7 7" xfId="48637" xr:uid="{00000000-0005-0000-0000-0000233B0000}"/>
    <cellStyle name="Percent 2 5 8" xfId="4184" xr:uid="{00000000-0005-0000-0000-0000243B0000}"/>
    <cellStyle name="Percent 2 5 8 2" xfId="8978" xr:uid="{00000000-0005-0000-0000-0000253B0000}"/>
    <cellStyle name="Percent 2 5 8 2 2" xfId="8040" xr:uid="{00000000-0005-0000-0000-0000263B0000}"/>
    <cellStyle name="Percent 2 5 8 2 3" xfId="48643" xr:uid="{00000000-0005-0000-0000-0000273B0000}"/>
    <cellStyle name="Percent 2 5 8 3" xfId="8039" xr:uid="{00000000-0005-0000-0000-0000283B0000}"/>
    <cellStyle name="Percent 2 5 8 3 2" xfId="48644" xr:uid="{00000000-0005-0000-0000-0000293B0000}"/>
    <cellStyle name="Percent 2 5 8 4" xfId="48645" xr:uid="{00000000-0005-0000-0000-00002A3B0000}"/>
    <cellStyle name="Percent 2 5 8 5" xfId="48646" xr:uid="{00000000-0005-0000-0000-00002B3B0000}"/>
    <cellStyle name="Percent 2 5 8 6" xfId="55916" xr:uid="{00000000-0005-0000-0000-00002C3B0000}"/>
    <cellStyle name="Percent 2 5 8 7" xfId="48642" xr:uid="{00000000-0005-0000-0000-00002D3B0000}"/>
    <cellStyle name="Percent 2 5 9" xfId="4185" xr:uid="{00000000-0005-0000-0000-00002E3B0000}"/>
    <cellStyle name="Percent 2 5 9 2" xfId="8979" xr:uid="{00000000-0005-0000-0000-00002F3B0000}"/>
    <cellStyle name="Percent 2 5 9 2 2" xfId="8038" xr:uid="{00000000-0005-0000-0000-0000303B0000}"/>
    <cellStyle name="Percent 2 5 9 2 3" xfId="48648" xr:uid="{00000000-0005-0000-0000-0000313B0000}"/>
    <cellStyle name="Percent 2 5 9 3" xfId="8037" xr:uid="{00000000-0005-0000-0000-0000323B0000}"/>
    <cellStyle name="Percent 2 5 9 3 2" xfId="48649" xr:uid="{00000000-0005-0000-0000-0000333B0000}"/>
    <cellStyle name="Percent 2 5 9 4" xfId="48650" xr:uid="{00000000-0005-0000-0000-0000343B0000}"/>
    <cellStyle name="Percent 2 5 9 5" xfId="48651" xr:uid="{00000000-0005-0000-0000-0000353B0000}"/>
    <cellStyle name="Percent 2 5 9 6" xfId="48647" xr:uid="{00000000-0005-0000-0000-0000363B0000}"/>
    <cellStyle name="Percent 2 50" xfId="8859" xr:uid="{00000000-0005-0000-0000-0000373B0000}"/>
    <cellStyle name="Percent 2 50 2" xfId="8036" xr:uid="{00000000-0005-0000-0000-0000383B0000}"/>
    <cellStyle name="Percent 2 50 3" xfId="48652" xr:uid="{00000000-0005-0000-0000-0000393B0000}"/>
    <cellStyle name="Percent 2 51" xfId="8035" xr:uid="{00000000-0005-0000-0000-00003A3B0000}"/>
    <cellStyle name="Percent 2 51 2" xfId="8033" xr:uid="{00000000-0005-0000-0000-00003B3B0000}"/>
    <cellStyle name="Percent 2 51 3" xfId="55861" xr:uid="{00000000-0005-0000-0000-00003C3B0000}"/>
    <cellStyle name="Percent 2 52" xfId="8032" xr:uid="{00000000-0005-0000-0000-00003D3B0000}"/>
    <cellStyle name="Percent 2 53" xfId="8031" xr:uid="{00000000-0005-0000-0000-00003E3B0000}"/>
    <cellStyle name="Percent 2 6" xfId="4186" xr:uid="{00000000-0005-0000-0000-00003F3B0000}"/>
    <cellStyle name="Percent 2 6 10" xfId="4187" xr:uid="{00000000-0005-0000-0000-0000403B0000}"/>
    <cellStyle name="Percent 2 6 10 2" xfId="8981" xr:uid="{00000000-0005-0000-0000-0000413B0000}"/>
    <cellStyle name="Percent 2 6 10 2 2" xfId="8030" xr:uid="{00000000-0005-0000-0000-0000423B0000}"/>
    <cellStyle name="Percent 2 6 10 2 3" xfId="48655" xr:uid="{00000000-0005-0000-0000-0000433B0000}"/>
    <cellStyle name="Percent 2 6 10 3" xfId="8029" xr:uid="{00000000-0005-0000-0000-0000443B0000}"/>
    <cellStyle name="Percent 2 6 10 3 2" xfId="48656" xr:uid="{00000000-0005-0000-0000-0000453B0000}"/>
    <cellStyle name="Percent 2 6 10 4" xfId="48657" xr:uid="{00000000-0005-0000-0000-0000463B0000}"/>
    <cellStyle name="Percent 2 6 10 5" xfId="48658" xr:uid="{00000000-0005-0000-0000-0000473B0000}"/>
    <cellStyle name="Percent 2 6 10 6" xfId="48654" xr:uid="{00000000-0005-0000-0000-0000483B0000}"/>
    <cellStyle name="Percent 2 6 11" xfId="4188" xr:uid="{00000000-0005-0000-0000-0000493B0000}"/>
    <cellStyle name="Percent 2 6 11 2" xfId="8982" xr:uid="{00000000-0005-0000-0000-00004A3B0000}"/>
    <cellStyle name="Percent 2 6 11 2 2" xfId="8028" xr:uid="{00000000-0005-0000-0000-00004B3B0000}"/>
    <cellStyle name="Percent 2 6 11 2 3" xfId="48660" xr:uid="{00000000-0005-0000-0000-00004C3B0000}"/>
    <cellStyle name="Percent 2 6 11 3" xfId="8027" xr:uid="{00000000-0005-0000-0000-00004D3B0000}"/>
    <cellStyle name="Percent 2 6 11 3 2" xfId="48661" xr:uid="{00000000-0005-0000-0000-00004E3B0000}"/>
    <cellStyle name="Percent 2 6 11 4" xfId="48662" xr:uid="{00000000-0005-0000-0000-00004F3B0000}"/>
    <cellStyle name="Percent 2 6 11 5" xfId="48663" xr:uid="{00000000-0005-0000-0000-0000503B0000}"/>
    <cellStyle name="Percent 2 6 11 6" xfId="48659" xr:uid="{00000000-0005-0000-0000-0000513B0000}"/>
    <cellStyle name="Percent 2 6 12" xfId="4189" xr:uid="{00000000-0005-0000-0000-0000523B0000}"/>
    <cellStyle name="Percent 2 6 12 2" xfId="8983" xr:uid="{00000000-0005-0000-0000-0000533B0000}"/>
    <cellStyle name="Percent 2 6 12 2 2" xfId="8026" xr:uid="{00000000-0005-0000-0000-0000543B0000}"/>
    <cellStyle name="Percent 2 6 12 2 3" xfId="48665" xr:uid="{00000000-0005-0000-0000-0000553B0000}"/>
    <cellStyle name="Percent 2 6 12 3" xfId="8025" xr:uid="{00000000-0005-0000-0000-0000563B0000}"/>
    <cellStyle name="Percent 2 6 12 3 2" xfId="48666" xr:uid="{00000000-0005-0000-0000-0000573B0000}"/>
    <cellStyle name="Percent 2 6 12 4" xfId="48667" xr:uid="{00000000-0005-0000-0000-0000583B0000}"/>
    <cellStyle name="Percent 2 6 12 5" xfId="48668" xr:uid="{00000000-0005-0000-0000-0000593B0000}"/>
    <cellStyle name="Percent 2 6 12 6" xfId="48664" xr:uid="{00000000-0005-0000-0000-00005A3B0000}"/>
    <cellStyle name="Percent 2 6 13" xfId="4190" xr:uid="{00000000-0005-0000-0000-00005B3B0000}"/>
    <cellStyle name="Percent 2 6 13 2" xfId="8984" xr:uid="{00000000-0005-0000-0000-00005C3B0000}"/>
    <cellStyle name="Percent 2 6 13 2 2" xfId="8024" xr:uid="{00000000-0005-0000-0000-00005D3B0000}"/>
    <cellStyle name="Percent 2 6 13 2 3" xfId="48670" xr:uid="{00000000-0005-0000-0000-00005E3B0000}"/>
    <cellStyle name="Percent 2 6 13 3" xfId="8023" xr:uid="{00000000-0005-0000-0000-00005F3B0000}"/>
    <cellStyle name="Percent 2 6 13 3 2" xfId="48671" xr:uid="{00000000-0005-0000-0000-0000603B0000}"/>
    <cellStyle name="Percent 2 6 13 4" xfId="48672" xr:uid="{00000000-0005-0000-0000-0000613B0000}"/>
    <cellStyle name="Percent 2 6 13 5" xfId="48673" xr:uid="{00000000-0005-0000-0000-0000623B0000}"/>
    <cellStyle name="Percent 2 6 13 6" xfId="48669" xr:uid="{00000000-0005-0000-0000-0000633B0000}"/>
    <cellStyle name="Percent 2 6 14" xfId="4191" xr:uid="{00000000-0005-0000-0000-0000643B0000}"/>
    <cellStyle name="Percent 2 6 14 2" xfId="8985" xr:uid="{00000000-0005-0000-0000-0000653B0000}"/>
    <cellStyle name="Percent 2 6 14 2 2" xfId="8022" xr:uid="{00000000-0005-0000-0000-0000663B0000}"/>
    <cellStyle name="Percent 2 6 14 2 3" xfId="48675" xr:uid="{00000000-0005-0000-0000-0000673B0000}"/>
    <cellStyle name="Percent 2 6 14 3" xfId="8021" xr:uid="{00000000-0005-0000-0000-0000683B0000}"/>
    <cellStyle name="Percent 2 6 14 3 2" xfId="48676" xr:uid="{00000000-0005-0000-0000-0000693B0000}"/>
    <cellStyle name="Percent 2 6 14 4" xfId="48677" xr:uid="{00000000-0005-0000-0000-00006A3B0000}"/>
    <cellStyle name="Percent 2 6 14 5" xfId="48678" xr:uid="{00000000-0005-0000-0000-00006B3B0000}"/>
    <cellStyle name="Percent 2 6 14 6" xfId="48674" xr:uid="{00000000-0005-0000-0000-00006C3B0000}"/>
    <cellStyle name="Percent 2 6 15" xfId="4192" xr:uid="{00000000-0005-0000-0000-00006D3B0000}"/>
    <cellStyle name="Percent 2 6 15 2" xfId="8986" xr:uid="{00000000-0005-0000-0000-00006E3B0000}"/>
    <cellStyle name="Percent 2 6 15 2 2" xfId="8020" xr:uid="{00000000-0005-0000-0000-00006F3B0000}"/>
    <cellStyle name="Percent 2 6 15 2 3" xfId="48680" xr:uid="{00000000-0005-0000-0000-0000703B0000}"/>
    <cellStyle name="Percent 2 6 15 3" xfId="8019" xr:uid="{00000000-0005-0000-0000-0000713B0000}"/>
    <cellStyle name="Percent 2 6 15 3 2" xfId="48681" xr:uid="{00000000-0005-0000-0000-0000723B0000}"/>
    <cellStyle name="Percent 2 6 15 4" xfId="48682" xr:uid="{00000000-0005-0000-0000-0000733B0000}"/>
    <cellStyle name="Percent 2 6 15 5" xfId="48683" xr:uid="{00000000-0005-0000-0000-0000743B0000}"/>
    <cellStyle name="Percent 2 6 15 6" xfId="48679" xr:uid="{00000000-0005-0000-0000-0000753B0000}"/>
    <cellStyle name="Percent 2 6 16" xfId="8980" xr:uid="{00000000-0005-0000-0000-0000763B0000}"/>
    <cellStyle name="Percent 2 6 16 2" xfId="8018" xr:uid="{00000000-0005-0000-0000-0000773B0000}"/>
    <cellStyle name="Percent 2 6 16 3" xfId="48684" xr:uid="{00000000-0005-0000-0000-0000783B0000}"/>
    <cellStyle name="Percent 2 6 17" xfId="8017" xr:uid="{00000000-0005-0000-0000-0000793B0000}"/>
    <cellStyle name="Percent 2 6 17 2" xfId="48685" xr:uid="{00000000-0005-0000-0000-00007A3B0000}"/>
    <cellStyle name="Percent 2 6 18" xfId="48686" xr:uid="{00000000-0005-0000-0000-00007B3B0000}"/>
    <cellStyle name="Percent 2 6 19" xfId="48687" xr:uid="{00000000-0005-0000-0000-00007C3B0000}"/>
    <cellStyle name="Percent 2 6 2" xfId="4193" xr:uid="{00000000-0005-0000-0000-00007D3B0000}"/>
    <cellStyle name="Percent 2 6 2 2" xfId="8987" xr:uid="{00000000-0005-0000-0000-00007E3B0000}"/>
    <cellStyle name="Percent 2 6 2 2 2" xfId="8016" xr:uid="{00000000-0005-0000-0000-00007F3B0000}"/>
    <cellStyle name="Percent 2 6 2 2 3" xfId="48689" xr:uid="{00000000-0005-0000-0000-0000803B0000}"/>
    <cellStyle name="Percent 2 6 2 3" xfId="8015" xr:uid="{00000000-0005-0000-0000-0000813B0000}"/>
    <cellStyle name="Percent 2 6 2 3 2" xfId="48690" xr:uid="{00000000-0005-0000-0000-0000823B0000}"/>
    <cellStyle name="Percent 2 6 2 4" xfId="48691" xr:uid="{00000000-0005-0000-0000-0000833B0000}"/>
    <cellStyle name="Percent 2 6 2 5" xfId="48692" xr:uid="{00000000-0005-0000-0000-0000843B0000}"/>
    <cellStyle name="Percent 2 6 2 6" xfId="55918" xr:uid="{00000000-0005-0000-0000-0000853B0000}"/>
    <cellStyle name="Percent 2 6 2 7" xfId="48688" xr:uid="{00000000-0005-0000-0000-0000863B0000}"/>
    <cellStyle name="Percent 2 6 20" xfId="55917" xr:uid="{00000000-0005-0000-0000-0000873B0000}"/>
    <cellStyle name="Percent 2 6 21" xfId="48653" xr:uid="{00000000-0005-0000-0000-0000883B0000}"/>
    <cellStyle name="Percent 2 6 3" xfId="4194" xr:uid="{00000000-0005-0000-0000-0000893B0000}"/>
    <cellStyle name="Percent 2 6 3 2" xfId="8988" xr:uid="{00000000-0005-0000-0000-00008A3B0000}"/>
    <cellStyle name="Percent 2 6 3 2 2" xfId="8012" xr:uid="{00000000-0005-0000-0000-00008B3B0000}"/>
    <cellStyle name="Percent 2 6 3 2 3" xfId="48694" xr:uid="{00000000-0005-0000-0000-00008C3B0000}"/>
    <cellStyle name="Percent 2 6 3 3" xfId="8011" xr:uid="{00000000-0005-0000-0000-00008D3B0000}"/>
    <cellStyle name="Percent 2 6 3 3 2" xfId="48695" xr:uid="{00000000-0005-0000-0000-00008E3B0000}"/>
    <cellStyle name="Percent 2 6 3 4" xfId="48696" xr:uid="{00000000-0005-0000-0000-00008F3B0000}"/>
    <cellStyle name="Percent 2 6 3 5" xfId="48697" xr:uid="{00000000-0005-0000-0000-0000903B0000}"/>
    <cellStyle name="Percent 2 6 3 6" xfId="55919" xr:uid="{00000000-0005-0000-0000-0000913B0000}"/>
    <cellStyle name="Percent 2 6 3 7" xfId="48693" xr:uid="{00000000-0005-0000-0000-0000923B0000}"/>
    <cellStyle name="Percent 2 6 4" xfId="4195" xr:uid="{00000000-0005-0000-0000-0000933B0000}"/>
    <cellStyle name="Percent 2 6 4 2" xfId="8989" xr:uid="{00000000-0005-0000-0000-0000943B0000}"/>
    <cellStyle name="Percent 2 6 4 2 2" xfId="8010" xr:uid="{00000000-0005-0000-0000-0000953B0000}"/>
    <cellStyle name="Percent 2 6 4 2 3" xfId="48699" xr:uid="{00000000-0005-0000-0000-0000963B0000}"/>
    <cellStyle name="Percent 2 6 4 3" xfId="8007" xr:uid="{00000000-0005-0000-0000-0000973B0000}"/>
    <cellStyle name="Percent 2 6 4 3 2" xfId="48700" xr:uid="{00000000-0005-0000-0000-0000983B0000}"/>
    <cellStyle name="Percent 2 6 4 4" xfId="48701" xr:uid="{00000000-0005-0000-0000-0000993B0000}"/>
    <cellStyle name="Percent 2 6 4 5" xfId="48702" xr:uid="{00000000-0005-0000-0000-00009A3B0000}"/>
    <cellStyle name="Percent 2 6 4 6" xfId="55920" xr:uid="{00000000-0005-0000-0000-00009B3B0000}"/>
    <cellStyle name="Percent 2 6 4 7" xfId="48698" xr:uid="{00000000-0005-0000-0000-00009C3B0000}"/>
    <cellStyle name="Percent 2 6 5" xfId="4196" xr:uid="{00000000-0005-0000-0000-00009D3B0000}"/>
    <cellStyle name="Percent 2 6 5 2" xfId="8990" xr:uid="{00000000-0005-0000-0000-00009E3B0000}"/>
    <cellStyle name="Percent 2 6 5 2 2" xfId="8006" xr:uid="{00000000-0005-0000-0000-00009F3B0000}"/>
    <cellStyle name="Percent 2 6 5 2 3" xfId="48704" xr:uid="{00000000-0005-0000-0000-0000A03B0000}"/>
    <cellStyle name="Percent 2 6 5 3" xfId="8005" xr:uid="{00000000-0005-0000-0000-0000A13B0000}"/>
    <cellStyle name="Percent 2 6 5 3 2" xfId="48705" xr:uid="{00000000-0005-0000-0000-0000A23B0000}"/>
    <cellStyle name="Percent 2 6 5 4" xfId="48706" xr:uid="{00000000-0005-0000-0000-0000A33B0000}"/>
    <cellStyle name="Percent 2 6 5 5" xfId="48707" xr:uid="{00000000-0005-0000-0000-0000A43B0000}"/>
    <cellStyle name="Percent 2 6 5 6" xfId="55921" xr:uid="{00000000-0005-0000-0000-0000A53B0000}"/>
    <cellStyle name="Percent 2 6 5 7" xfId="48703" xr:uid="{00000000-0005-0000-0000-0000A63B0000}"/>
    <cellStyle name="Percent 2 6 6" xfId="4197" xr:uid="{00000000-0005-0000-0000-0000A73B0000}"/>
    <cellStyle name="Percent 2 6 6 2" xfId="8991" xr:uid="{00000000-0005-0000-0000-0000A83B0000}"/>
    <cellStyle name="Percent 2 6 6 2 2" xfId="8004" xr:uid="{00000000-0005-0000-0000-0000A93B0000}"/>
    <cellStyle name="Percent 2 6 6 2 3" xfId="48709" xr:uid="{00000000-0005-0000-0000-0000AA3B0000}"/>
    <cellStyle name="Percent 2 6 6 3" xfId="8003" xr:uid="{00000000-0005-0000-0000-0000AB3B0000}"/>
    <cellStyle name="Percent 2 6 6 3 2" xfId="48710" xr:uid="{00000000-0005-0000-0000-0000AC3B0000}"/>
    <cellStyle name="Percent 2 6 6 4" xfId="48711" xr:uid="{00000000-0005-0000-0000-0000AD3B0000}"/>
    <cellStyle name="Percent 2 6 6 5" xfId="48712" xr:uid="{00000000-0005-0000-0000-0000AE3B0000}"/>
    <cellStyle name="Percent 2 6 6 6" xfId="55922" xr:uid="{00000000-0005-0000-0000-0000AF3B0000}"/>
    <cellStyle name="Percent 2 6 6 7" xfId="48708" xr:uid="{00000000-0005-0000-0000-0000B03B0000}"/>
    <cellStyle name="Percent 2 6 7" xfId="4198" xr:uid="{00000000-0005-0000-0000-0000B13B0000}"/>
    <cellStyle name="Percent 2 6 7 2" xfId="8992" xr:uid="{00000000-0005-0000-0000-0000B23B0000}"/>
    <cellStyle name="Percent 2 6 7 2 2" xfId="8002" xr:uid="{00000000-0005-0000-0000-0000B33B0000}"/>
    <cellStyle name="Percent 2 6 7 2 3" xfId="48714" xr:uid="{00000000-0005-0000-0000-0000B43B0000}"/>
    <cellStyle name="Percent 2 6 7 3" xfId="8001" xr:uid="{00000000-0005-0000-0000-0000B53B0000}"/>
    <cellStyle name="Percent 2 6 7 3 2" xfId="48715" xr:uid="{00000000-0005-0000-0000-0000B63B0000}"/>
    <cellStyle name="Percent 2 6 7 4" xfId="48716" xr:uid="{00000000-0005-0000-0000-0000B73B0000}"/>
    <cellStyle name="Percent 2 6 7 5" xfId="48717" xr:uid="{00000000-0005-0000-0000-0000B83B0000}"/>
    <cellStyle name="Percent 2 6 7 6" xfId="55923" xr:uid="{00000000-0005-0000-0000-0000B93B0000}"/>
    <cellStyle name="Percent 2 6 7 7" xfId="48713" xr:uid="{00000000-0005-0000-0000-0000BA3B0000}"/>
    <cellStyle name="Percent 2 6 8" xfId="4199" xr:uid="{00000000-0005-0000-0000-0000BB3B0000}"/>
    <cellStyle name="Percent 2 6 8 2" xfId="8993" xr:uid="{00000000-0005-0000-0000-0000BC3B0000}"/>
    <cellStyle name="Percent 2 6 8 2 2" xfId="8000" xr:uid="{00000000-0005-0000-0000-0000BD3B0000}"/>
    <cellStyle name="Percent 2 6 8 2 3" xfId="48719" xr:uid="{00000000-0005-0000-0000-0000BE3B0000}"/>
    <cellStyle name="Percent 2 6 8 3" xfId="7999" xr:uid="{00000000-0005-0000-0000-0000BF3B0000}"/>
    <cellStyle name="Percent 2 6 8 3 2" xfId="48720" xr:uid="{00000000-0005-0000-0000-0000C03B0000}"/>
    <cellStyle name="Percent 2 6 8 4" xfId="48721" xr:uid="{00000000-0005-0000-0000-0000C13B0000}"/>
    <cellStyle name="Percent 2 6 8 5" xfId="48722" xr:uid="{00000000-0005-0000-0000-0000C23B0000}"/>
    <cellStyle name="Percent 2 6 8 6" xfId="55924" xr:uid="{00000000-0005-0000-0000-0000C33B0000}"/>
    <cellStyle name="Percent 2 6 8 7" xfId="48718" xr:uid="{00000000-0005-0000-0000-0000C43B0000}"/>
    <cellStyle name="Percent 2 6 9" xfId="4200" xr:uid="{00000000-0005-0000-0000-0000C53B0000}"/>
    <cellStyle name="Percent 2 6 9 2" xfId="8994" xr:uid="{00000000-0005-0000-0000-0000C63B0000}"/>
    <cellStyle name="Percent 2 6 9 2 2" xfId="7998" xr:uid="{00000000-0005-0000-0000-0000C73B0000}"/>
    <cellStyle name="Percent 2 6 9 2 3" xfId="48724" xr:uid="{00000000-0005-0000-0000-0000C83B0000}"/>
    <cellStyle name="Percent 2 6 9 3" xfId="7997" xr:uid="{00000000-0005-0000-0000-0000C93B0000}"/>
    <cellStyle name="Percent 2 6 9 3 2" xfId="48725" xr:uid="{00000000-0005-0000-0000-0000CA3B0000}"/>
    <cellStyle name="Percent 2 6 9 4" xfId="48726" xr:uid="{00000000-0005-0000-0000-0000CB3B0000}"/>
    <cellStyle name="Percent 2 6 9 5" xfId="48727" xr:uid="{00000000-0005-0000-0000-0000CC3B0000}"/>
    <cellStyle name="Percent 2 6 9 6" xfId="48723" xr:uid="{00000000-0005-0000-0000-0000CD3B0000}"/>
    <cellStyle name="Percent 2 7" xfId="4201" xr:uid="{00000000-0005-0000-0000-0000CE3B0000}"/>
    <cellStyle name="Percent 2 7 10" xfId="7996" xr:uid="{00000000-0005-0000-0000-0000CF3B0000}"/>
    <cellStyle name="Percent 2 7 10 2" xfId="48729" xr:uid="{00000000-0005-0000-0000-0000D03B0000}"/>
    <cellStyle name="Percent 2 7 11" xfId="48730" xr:uid="{00000000-0005-0000-0000-0000D13B0000}"/>
    <cellStyle name="Percent 2 7 12" xfId="48731" xr:uid="{00000000-0005-0000-0000-0000D23B0000}"/>
    <cellStyle name="Percent 2 7 13" xfId="55925" xr:uid="{00000000-0005-0000-0000-0000D33B0000}"/>
    <cellStyle name="Percent 2 7 14" xfId="48728" xr:uid="{00000000-0005-0000-0000-0000D43B0000}"/>
    <cellStyle name="Percent 2 7 2" xfId="4202" xr:uid="{00000000-0005-0000-0000-0000D53B0000}"/>
    <cellStyle name="Percent 2 7 2 2" xfId="8996" xr:uid="{00000000-0005-0000-0000-0000D63B0000}"/>
    <cellStyle name="Percent 2 7 2 2 2" xfId="7995" xr:uid="{00000000-0005-0000-0000-0000D73B0000}"/>
    <cellStyle name="Percent 2 7 2 2 3" xfId="48733" xr:uid="{00000000-0005-0000-0000-0000D83B0000}"/>
    <cellStyle name="Percent 2 7 2 3" xfId="7994" xr:uid="{00000000-0005-0000-0000-0000D93B0000}"/>
    <cellStyle name="Percent 2 7 2 3 2" xfId="48734" xr:uid="{00000000-0005-0000-0000-0000DA3B0000}"/>
    <cellStyle name="Percent 2 7 2 4" xfId="48735" xr:uid="{00000000-0005-0000-0000-0000DB3B0000}"/>
    <cellStyle name="Percent 2 7 2 5" xfId="48736" xr:uid="{00000000-0005-0000-0000-0000DC3B0000}"/>
    <cellStyle name="Percent 2 7 2 6" xfId="55926" xr:uid="{00000000-0005-0000-0000-0000DD3B0000}"/>
    <cellStyle name="Percent 2 7 2 7" xfId="48732" xr:uid="{00000000-0005-0000-0000-0000DE3B0000}"/>
    <cellStyle name="Percent 2 7 3" xfId="4203" xr:uid="{00000000-0005-0000-0000-0000DF3B0000}"/>
    <cellStyle name="Percent 2 7 3 2" xfId="8997" xr:uid="{00000000-0005-0000-0000-0000E03B0000}"/>
    <cellStyle name="Percent 2 7 3 2 2" xfId="7993" xr:uid="{00000000-0005-0000-0000-0000E13B0000}"/>
    <cellStyle name="Percent 2 7 3 2 3" xfId="48738" xr:uid="{00000000-0005-0000-0000-0000E23B0000}"/>
    <cellStyle name="Percent 2 7 3 3" xfId="7992" xr:uid="{00000000-0005-0000-0000-0000E33B0000}"/>
    <cellStyle name="Percent 2 7 3 3 2" xfId="48739" xr:uid="{00000000-0005-0000-0000-0000E43B0000}"/>
    <cellStyle name="Percent 2 7 3 4" xfId="48740" xr:uid="{00000000-0005-0000-0000-0000E53B0000}"/>
    <cellStyle name="Percent 2 7 3 5" xfId="48741" xr:uid="{00000000-0005-0000-0000-0000E63B0000}"/>
    <cellStyle name="Percent 2 7 3 6" xfId="55927" xr:uid="{00000000-0005-0000-0000-0000E73B0000}"/>
    <cellStyle name="Percent 2 7 3 7" xfId="48737" xr:uid="{00000000-0005-0000-0000-0000E83B0000}"/>
    <cellStyle name="Percent 2 7 4" xfId="4204" xr:uid="{00000000-0005-0000-0000-0000E93B0000}"/>
    <cellStyle name="Percent 2 7 4 2" xfId="8998" xr:uid="{00000000-0005-0000-0000-0000EA3B0000}"/>
    <cellStyle name="Percent 2 7 4 2 2" xfId="7991" xr:uid="{00000000-0005-0000-0000-0000EB3B0000}"/>
    <cellStyle name="Percent 2 7 4 2 3" xfId="48743" xr:uid="{00000000-0005-0000-0000-0000EC3B0000}"/>
    <cellStyle name="Percent 2 7 4 3" xfId="7990" xr:uid="{00000000-0005-0000-0000-0000ED3B0000}"/>
    <cellStyle name="Percent 2 7 4 3 2" xfId="48744" xr:uid="{00000000-0005-0000-0000-0000EE3B0000}"/>
    <cellStyle name="Percent 2 7 4 4" xfId="48745" xr:uid="{00000000-0005-0000-0000-0000EF3B0000}"/>
    <cellStyle name="Percent 2 7 4 5" xfId="48746" xr:uid="{00000000-0005-0000-0000-0000F03B0000}"/>
    <cellStyle name="Percent 2 7 4 6" xfId="55928" xr:uid="{00000000-0005-0000-0000-0000F13B0000}"/>
    <cellStyle name="Percent 2 7 4 7" xfId="48742" xr:uid="{00000000-0005-0000-0000-0000F23B0000}"/>
    <cellStyle name="Percent 2 7 5" xfId="4205" xr:uid="{00000000-0005-0000-0000-0000F33B0000}"/>
    <cellStyle name="Percent 2 7 5 2" xfId="8999" xr:uid="{00000000-0005-0000-0000-0000F43B0000}"/>
    <cellStyle name="Percent 2 7 5 2 2" xfId="7989" xr:uid="{00000000-0005-0000-0000-0000F53B0000}"/>
    <cellStyle name="Percent 2 7 5 2 3" xfId="48748" xr:uid="{00000000-0005-0000-0000-0000F63B0000}"/>
    <cellStyle name="Percent 2 7 5 3" xfId="7988" xr:uid="{00000000-0005-0000-0000-0000F73B0000}"/>
    <cellStyle name="Percent 2 7 5 3 2" xfId="48749" xr:uid="{00000000-0005-0000-0000-0000F83B0000}"/>
    <cellStyle name="Percent 2 7 5 4" xfId="48750" xr:uid="{00000000-0005-0000-0000-0000F93B0000}"/>
    <cellStyle name="Percent 2 7 5 5" xfId="48751" xr:uid="{00000000-0005-0000-0000-0000FA3B0000}"/>
    <cellStyle name="Percent 2 7 5 6" xfId="55929" xr:uid="{00000000-0005-0000-0000-0000FB3B0000}"/>
    <cellStyle name="Percent 2 7 5 7" xfId="48747" xr:uid="{00000000-0005-0000-0000-0000FC3B0000}"/>
    <cellStyle name="Percent 2 7 6" xfId="4206" xr:uid="{00000000-0005-0000-0000-0000FD3B0000}"/>
    <cellStyle name="Percent 2 7 6 2" xfId="9000" xr:uid="{00000000-0005-0000-0000-0000FE3B0000}"/>
    <cellStyle name="Percent 2 7 6 2 2" xfId="7987" xr:uid="{00000000-0005-0000-0000-0000FF3B0000}"/>
    <cellStyle name="Percent 2 7 6 2 3" xfId="48753" xr:uid="{00000000-0005-0000-0000-0000003C0000}"/>
    <cellStyle name="Percent 2 7 6 3" xfId="7986" xr:uid="{00000000-0005-0000-0000-0000013C0000}"/>
    <cellStyle name="Percent 2 7 6 3 2" xfId="48754" xr:uid="{00000000-0005-0000-0000-0000023C0000}"/>
    <cellStyle name="Percent 2 7 6 4" xfId="48755" xr:uid="{00000000-0005-0000-0000-0000033C0000}"/>
    <cellStyle name="Percent 2 7 6 5" xfId="48756" xr:uid="{00000000-0005-0000-0000-0000043C0000}"/>
    <cellStyle name="Percent 2 7 6 6" xfId="55930" xr:uid="{00000000-0005-0000-0000-0000053C0000}"/>
    <cellStyle name="Percent 2 7 6 7" xfId="48752" xr:uid="{00000000-0005-0000-0000-0000063C0000}"/>
    <cellStyle name="Percent 2 7 7" xfId="4207" xr:uid="{00000000-0005-0000-0000-0000073C0000}"/>
    <cellStyle name="Percent 2 7 7 2" xfId="9001" xr:uid="{00000000-0005-0000-0000-0000083C0000}"/>
    <cellStyle name="Percent 2 7 7 2 2" xfId="7985" xr:uid="{00000000-0005-0000-0000-0000093C0000}"/>
    <cellStyle name="Percent 2 7 7 2 3" xfId="48758" xr:uid="{00000000-0005-0000-0000-00000A3C0000}"/>
    <cellStyle name="Percent 2 7 7 3" xfId="7984" xr:uid="{00000000-0005-0000-0000-00000B3C0000}"/>
    <cellStyle name="Percent 2 7 7 3 2" xfId="48759" xr:uid="{00000000-0005-0000-0000-00000C3C0000}"/>
    <cellStyle name="Percent 2 7 7 4" xfId="48760" xr:uid="{00000000-0005-0000-0000-00000D3C0000}"/>
    <cellStyle name="Percent 2 7 7 5" xfId="48761" xr:uid="{00000000-0005-0000-0000-00000E3C0000}"/>
    <cellStyle name="Percent 2 7 7 6" xfId="55931" xr:uid="{00000000-0005-0000-0000-00000F3C0000}"/>
    <cellStyle name="Percent 2 7 7 7" xfId="48757" xr:uid="{00000000-0005-0000-0000-0000103C0000}"/>
    <cellStyle name="Percent 2 7 8" xfId="4208" xr:uid="{00000000-0005-0000-0000-0000113C0000}"/>
    <cellStyle name="Percent 2 7 8 2" xfId="9002" xr:uid="{00000000-0005-0000-0000-0000123C0000}"/>
    <cellStyle name="Percent 2 7 8 2 2" xfId="7983" xr:uid="{00000000-0005-0000-0000-0000133C0000}"/>
    <cellStyle name="Percent 2 7 8 2 3" xfId="48763" xr:uid="{00000000-0005-0000-0000-0000143C0000}"/>
    <cellStyle name="Percent 2 7 8 3" xfId="7982" xr:uid="{00000000-0005-0000-0000-0000153C0000}"/>
    <cellStyle name="Percent 2 7 8 3 2" xfId="48764" xr:uid="{00000000-0005-0000-0000-0000163C0000}"/>
    <cellStyle name="Percent 2 7 8 4" xfId="48765" xr:uid="{00000000-0005-0000-0000-0000173C0000}"/>
    <cellStyle name="Percent 2 7 8 5" xfId="48766" xr:uid="{00000000-0005-0000-0000-0000183C0000}"/>
    <cellStyle name="Percent 2 7 8 6" xfId="55932" xr:uid="{00000000-0005-0000-0000-0000193C0000}"/>
    <cellStyle name="Percent 2 7 8 7" xfId="48762" xr:uid="{00000000-0005-0000-0000-00001A3C0000}"/>
    <cellStyle name="Percent 2 7 9" xfId="8995" xr:uid="{00000000-0005-0000-0000-00001B3C0000}"/>
    <cellStyle name="Percent 2 7 9 2" xfId="7981" xr:uid="{00000000-0005-0000-0000-00001C3C0000}"/>
    <cellStyle name="Percent 2 7 9 3" xfId="48767" xr:uid="{00000000-0005-0000-0000-00001D3C0000}"/>
    <cellStyle name="Percent 2 8" xfId="4209" xr:uid="{00000000-0005-0000-0000-00001E3C0000}"/>
    <cellStyle name="Percent 2 8 10" xfId="7980" xr:uid="{00000000-0005-0000-0000-00001F3C0000}"/>
    <cellStyle name="Percent 2 8 10 2" xfId="48769" xr:uid="{00000000-0005-0000-0000-0000203C0000}"/>
    <cellStyle name="Percent 2 8 11" xfId="48770" xr:uid="{00000000-0005-0000-0000-0000213C0000}"/>
    <cellStyle name="Percent 2 8 12" xfId="48771" xr:uid="{00000000-0005-0000-0000-0000223C0000}"/>
    <cellStyle name="Percent 2 8 13" xfId="55933" xr:uid="{00000000-0005-0000-0000-0000233C0000}"/>
    <cellStyle name="Percent 2 8 14" xfId="48768" xr:uid="{00000000-0005-0000-0000-0000243C0000}"/>
    <cellStyle name="Percent 2 8 2" xfId="4210" xr:uid="{00000000-0005-0000-0000-0000253C0000}"/>
    <cellStyle name="Percent 2 8 2 2" xfId="9004" xr:uid="{00000000-0005-0000-0000-0000263C0000}"/>
    <cellStyle name="Percent 2 8 2 2 2" xfId="7979" xr:uid="{00000000-0005-0000-0000-0000273C0000}"/>
    <cellStyle name="Percent 2 8 2 2 3" xfId="48773" xr:uid="{00000000-0005-0000-0000-0000283C0000}"/>
    <cellStyle name="Percent 2 8 2 3" xfId="7978" xr:uid="{00000000-0005-0000-0000-0000293C0000}"/>
    <cellStyle name="Percent 2 8 2 3 2" xfId="48774" xr:uid="{00000000-0005-0000-0000-00002A3C0000}"/>
    <cellStyle name="Percent 2 8 2 4" xfId="48775" xr:uid="{00000000-0005-0000-0000-00002B3C0000}"/>
    <cellStyle name="Percent 2 8 2 5" xfId="48776" xr:uid="{00000000-0005-0000-0000-00002C3C0000}"/>
    <cellStyle name="Percent 2 8 2 6" xfId="55934" xr:uid="{00000000-0005-0000-0000-00002D3C0000}"/>
    <cellStyle name="Percent 2 8 2 7" xfId="48772" xr:uid="{00000000-0005-0000-0000-00002E3C0000}"/>
    <cellStyle name="Percent 2 8 3" xfId="4211" xr:uid="{00000000-0005-0000-0000-00002F3C0000}"/>
    <cellStyle name="Percent 2 8 3 2" xfId="9005" xr:uid="{00000000-0005-0000-0000-0000303C0000}"/>
    <cellStyle name="Percent 2 8 3 2 2" xfId="7977" xr:uid="{00000000-0005-0000-0000-0000313C0000}"/>
    <cellStyle name="Percent 2 8 3 2 3" xfId="48778" xr:uid="{00000000-0005-0000-0000-0000323C0000}"/>
    <cellStyle name="Percent 2 8 3 3" xfId="7976" xr:uid="{00000000-0005-0000-0000-0000333C0000}"/>
    <cellStyle name="Percent 2 8 3 3 2" xfId="48779" xr:uid="{00000000-0005-0000-0000-0000343C0000}"/>
    <cellStyle name="Percent 2 8 3 4" xfId="48780" xr:uid="{00000000-0005-0000-0000-0000353C0000}"/>
    <cellStyle name="Percent 2 8 3 5" xfId="48781" xr:uid="{00000000-0005-0000-0000-0000363C0000}"/>
    <cellStyle name="Percent 2 8 3 6" xfId="55935" xr:uid="{00000000-0005-0000-0000-0000373C0000}"/>
    <cellStyle name="Percent 2 8 3 7" xfId="48777" xr:uid="{00000000-0005-0000-0000-0000383C0000}"/>
    <cellStyle name="Percent 2 8 4" xfId="4212" xr:uid="{00000000-0005-0000-0000-0000393C0000}"/>
    <cellStyle name="Percent 2 8 4 2" xfId="9006" xr:uid="{00000000-0005-0000-0000-00003A3C0000}"/>
    <cellStyle name="Percent 2 8 4 2 2" xfId="7975" xr:uid="{00000000-0005-0000-0000-00003B3C0000}"/>
    <cellStyle name="Percent 2 8 4 2 3" xfId="48783" xr:uid="{00000000-0005-0000-0000-00003C3C0000}"/>
    <cellStyle name="Percent 2 8 4 3" xfId="7974" xr:uid="{00000000-0005-0000-0000-00003D3C0000}"/>
    <cellStyle name="Percent 2 8 4 3 2" xfId="48784" xr:uid="{00000000-0005-0000-0000-00003E3C0000}"/>
    <cellStyle name="Percent 2 8 4 4" xfId="48785" xr:uid="{00000000-0005-0000-0000-00003F3C0000}"/>
    <cellStyle name="Percent 2 8 4 5" xfId="48786" xr:uid="{00000000-0005-0000-0000-0000403C0000}"/>
    <cellStyle name="Percent 2 8 4 6" xfId="55936" xr:uid="{00000000-0005-0000-0000-0000413C0000}"/>
    <cellStyle name="Percent 2 8 4 7" xfId="48782" xr:uid="{00000000-0005-0000-0000-0000423C0000}"/>
    <cellStyle name="Percent 2 8 5" xfId="4213" xr:uid="{00000000-0005-0000-0000-0000433C0000}"/>
    <cellStyle name="Percent 2 8 5 2" xfId="9007" xr:uid="{00000000-0005-0000-0000-0000443C0000}"/>
    <cellStyle name="Percent 2 8 5 2 2" xfId="7973" xr:uid="{00000000-0005-0000-0000-0000453C0000}"/>
    <cellStyle name="Percent 2 8 5 2 3" xfId="48788" xr:uid="{00000000-0005-0000-0000-0000463C0000}"/>
    <cellStyle name="Percent 2 8 5 3" xfId="7972" xr:uid="{00000000-0005-0000-0000-0000473C0000}"/>
    <cellStyle name="Percent 2 8 5 3 2" xfId="48789" xr:uid="{00000000-0005-0000-0000-0000483C0000}"/>
    <cellStyle name="Percent 2 8 5 4" xfId="48790" xr:uid="{00000000-0005-0000-0000-0000493C0000}"/>
    <cellStyle name="Percent 2 8 5 5" xfId="48791" xr:uid="{00000000-0005-0000-0000-00004A3C0000}"/>
    <cellStyle name="Percent 2 8 5 6" xfId="55937" xr:uid="{00000000-0005-0000-0000-00004B3C0000}"/>
    <cellStyle name="Percent 2 8 5 7" xfId="48787" xr:uid="{00000000-0005-0000-0000-00004C3C0000}"/>
    <cellStyle name="Percent 2 8 6" xfId="4214" xr:uid="{00000000-0005-0000-0000-00004D3C0000}"/>
    <cellStyle name="Percent 2 8 6 2" xfId="9008" xr:uid="{00000000-0005-0000-0000-00004E3C0000}"/>
    <cellStyle name="Percent 2 8 6 2 2" xfId="7971" xr:uid="{00000000-0005-0000-0000-00004F3C0000}"/>
    <cellStyle name="Percent 2 8 6 2 3" xfId="48793" xr:uid="{00000000-0005-0000-0000-0000503C0000}"/>
    <cellStyle name="Percent 2 8 6 3" xfId="7970" xr:uid="{00000000-0005-0000-0000-0000513C0000}"/>
    <cellStyle name="Percent 2 8 6 3 2" xfId="48794" xr:uid="{00000000-0005-0000-0000-0000523C0000}"/>
    <cellStyle name="Percent 2 8 6 4" xfId="48795" xr:uid="{00000000-0005-0000-0000-0000533C0000}"/>
    <cellStyle name="Percent 2 8 6 5" xfId="48796" xr:uid="{00000000-0005-0000-0000-0000543C0000}"/>
    <cellStyle name="Percent 2 8 6 6" xfId="55938" xr:uid="{00000000-0005-0000-0000-0000553C0000}"/>
    <cellStyle name="Percent 2 8 6 7" xfId="48792" xr:uid="{00000000-0005-0000-0000-0000563C0000}"/>
    <cellStyle name="Percent 2 8 7" xfId="4215" xr:uid="{00000000-0005-0000-0000-0000573C0000}"/>
    <cellStyle name="Percent 2 8 7 2" xfId="9009" xr:uid="{00000000-0005-0000-0000-0000583C0000}"/>
    <cellStyle name="Percent 2 8 7 2 2" xfId="7969" xr:uid="{00000000-0005-0000-0000-0000593C0000}"/>
    <cellStyle name="Percent 2 8 7 2 3" xfId="48798" xr:uid="{00000000-0005-0000-0000-00005A3C0000}"/>
    <cellStyle name="Percent 2 8 7 3" xfId="7968" xr:uid="{00000000-0005-0000-0000-00005B3C0000}"/>
    <cellStyle name="Percent 2 8 7 3 2" xfId="48799" xr:uid="{00000000-0005-0000-0000-00005C3C0000}"/>
    <cellStyle name="Percent 2 8 7 4" xfId="48800" xr:uid="{00000000-0005-0000-0000-00005D3C0000}"/>
    <cellStyle name="Percent 2 8 7 5" xfId="48801" xr:uid="{00000000-0005-0000-0000-00005E3C0000}"/>
    <cellStyle name="Percent 2 8 7 6" xfId="55939" xr:uid="{00000000-0005-0000-0000-00005F3C0000}"/>
    <cellStyle name="Percent 2 8 7 7" xfId="48797" xr:uid="{00000000-0005-0000-0000-0000603C0000}"/>
    <cellStyle name="Percent 2 8 8" xfId="4216" xr:uid="{00000000-0005-0000-0000-0000613C0000}"/>
    <cellStyle name="Percent 2 8 8 2" xfId="9010" xr:uid="{00000000-0005-0000-0000-0000623C0000}"/>
    <cellStyle name="Percent 2 8 8 2 2" xfId="7967" xr:uid="{00000000-0005-0000-0000-0000633C0000}"/>
    <cellStyle name="Percent 2 8 8 2 3" xfId="48803" xr:uid="{00000000-0005-0000-0000-0000643C0000}"/>
    <cellStyle name="Percent 2 8 8 3" xfId="7966" xr:uid="{00000000-0005-0000-0000-0000653C0000}"/>
    <cellStyle name="Percent 2 8 8 3 2" xfId="48804" xr:uid="{00000000-0005-0000-0000-0000663C0000}"/>
    <cellStyle name="Percent 2 8 8 4" xfId="48805" xr:uid="{00000000-0005-0000-0000-0000673C0000}"/>
    <cellStyle name="Percent 2 8 8 5" xfId="48806" xr:uid="{00000000-0005-0000-0000-0000683C0000}"/>
    <cellStyle name="Percent 2 8 8 6" xfId="55940" xr:uid="{00000000-0005-0000-0000-0000693C0000}"/>
    <cellStyle name="Percent 2 8 8 7" xfId="48802" xr:uid="{00000000-0005-0000-0000-00006A3C0000}"/>
    <cellStyle name="Percent 2 8 9" xfId="9003" xr:uid="{00000000-0005-0000-0000-00006B3C0000}"/>
    <cellStyle name="Percent 2 8 9 2" xfId="7965" xr:uid="{00000000-0005-0000-0000-00006C3C0000}"/>
    <cellStyle name="Percent 2 8 9 3" xfId="48807" xr:uid="{00000000-0005-0000-0000-00006D3C0000}"/>
    <cellStyle name="Percent 2 9" xfId="4217" xr:uid="{00000000-0005-0000-0000-00006E3C0000}"/>
    <cellStyle name="Percent 2 9 10" xfId="7964" xr:uid="{00000000-0005-0000-0000-00006F3C0000}"/>
    <cellStyle name="Percent 2 9 10 2" xfId="48809" xr:uid="{00000000-0005-0000-0000-0000703C0000}"/>
    <cellStyle name="Percent 2 9 11" xfId="48810" xr:uid="{00000000-0005-0000-0000-0000713C0000}"/>
    <cellStyle name="Percent 2 9 12" xfId="48811" xr:uid="{00000000-0005-0000-0000-0000723C0000}"/>
    <cellStyle name="Percent 2 9 13" xfId="55941" xr:uid="{00000000-0005-0000-0000-0000733C0000}"/>
    <cellStyle name="Percent 2 9 14" xfId="48808" xr:uid="{00000000-0005-0000-0000-0000743C0000}"/>
    <cellStyle name="Percent 2 9 2" xfId="4218" xr:uid="{00000000-0005-0000-0000-0000753C0000}"/>
    <cellStyle name="Percent 2 9 2 2" xfId="9012" xr:uid="{00000000-0005-0000-0000-0000763C0000}"/>
    <cellStyle name="Percent 2 9 2 2 2" xfId="7963" xr:uid="{00000000-0005-0000-0000-0000773C0000}"/>
    <cellStyle name="Percent 2 9 2 2 3" xfId="48813" xr:uid="{00000000-0005-0000-0000-0000783C0000}"/>
    <cellStyle name="Percent 2 9 2 3" xfId="7962" xr:uid="{00000000-0005-0000-0000-0000793C0000}"/>
    <cellStyle name="Percent 2 9 2 3 2" xfId="48814" xr:uid="{00000000-0005-0000-0000-00007A3C0000}"/>
    <cellStyle name="Percent 2 9 2 4" xfId="48815" xr:uid="{00000000-0005-0000-0000-00007B3C0000}"/>
    <cellStyle name="Percent 2 9 2 5" xfId="48816" xr:uid="{00000000-0005-0000-0000-00007C3C0000}"/>
    <cellStyle name="Percent 2 9 2 6" xfId="55942" xr:uid="{00000000-0005-0000-0000-00007D3C0000}"/>
    <cellStyle name="Percent 2 9 2 7" xfId="48812" xr:uid="{00000000-0005-0000-0000-00007E3C0000}"/>
    <cellStyle name="Percent 2 9 3" xfId="4219" xr:uid="{00000000-0005-0000-0000-00007F3C0000}"/>
    <cellStyle name="Percent 2 9 3 2" xfId="9013" xr:uid="{00000000-0005-0000-0000-0000803C0000}"/>
    <cellStyle name="Percent 2 9 3 2 2" xfId="7961" xr:uid="{00000000-0005-0000-0000-0000813C0000}"/>
    <cellStyle name="Percent 2 9 3 2 3" xfId="48818" xr:uid="{00000000-0005-0000-0000-0000823C0000}"/>
    <cellStyle name="Percent 2 9 3 3" xfId="7960" xr:uid="{00000000-0005-0000-0000-0000833C0000}"/>
    <cellStyle name="Percent 2 9 3 3 2" xfId="48819" xr:uid="{00000000-0005-0000-0000-0000843C0000}"/>
    <cellStyle name="Percent 2 9 3 4" xfId="48820" xr:uid="{00000000-0005-0000-0000-0000853C0000}"/>
    <cellStyle name="Percent 2 9 3 5" xfId="48821" xr:uid="{00000000-0005-0000-0000-0000863C0000}"/>
    <cellStyle name="Percent 2 9 3 6" xfId="55943" xr:uid="{00000000-0005-0000-0000-0000873C0000}"/>
    <cellStyle name="Percent 2 9 3 7" xfId="48817" xr:uid="{00000000-0005-0000-0000-0000883C0000}"/>
    <cellStyle name="Percent 2 9 4" xfId="4220" xr:uid="{00000000-0005-0000-0000-0000893C0000}"/>
    <cellStyle name="Percent 2 9 4 2" xfId="9014" xr:uid="{00000000-0005-0000-0000-00008A3C0000}"/>
    <cellStyle name="Percent 2 9 4 2 2" xfId="7959" xr:uid="{00000000-0005-0000-0000-00008B3C0000}"/>
    <cellStyle name="Percent 2 9 4 2 3" xfId="48823" xr:uid="{00000000-0005-0000-0000-00008C3C0000}"/>
    <cellStyle name="Percent 2 9 4 3" xfId="7958" xr:uid="{00000000-0005-0000-0000-00008D3C0000}"/>
    <cellStyle name="Percent 2 9 4 3 2" xfId="48824" xr:uid="{00000000-0005-0000-0000-00008E3C0000}"/>
    <cellStyle name="Percent 2 9 4 4" xfId="48825" xr:uid="{00000000-0005-0000-0000-00008F3C0000}"/>
    <cellStyle name="Percent 2 9 4 5" xfId="48826" xr:uid="{00000000-0005-0000-0000-0000903C0000}"/>
    <cellStyle name="Percent 2 9 4 6" xfId="55944" xr:uid="{00000000-0005-0000-0000-0000913C0000}"/>
    <cellStyle name="Percent 2 9 4 7" xfId="48822" xr:uid="{00000000-0005-0000-0000-0000923C0000}"/>
    <cellStyle name="Percent 2 9 5" xfId="4221" xr:uid="{00000000-0005-0000-0000-0000933C0000}"/>
    <cellStyle name="Percent 2 9 5 2" xfId="9015" xr:uid="{00000000-0005-0000-0000-0000943C0000}"/>
    <cellStyle name="Percent 2 9 5 2 2" xfId="7957" xr:uid="{00000000-0005-0000-0000-0000953C0000}"/>
    <cellStyle name="Percent 2 9 5 2 3" xfId="48828" xr:uid="{00000000-0005-0000-0000-0000963C0000}"/>
    <cellStyle name="Percent 2 9 5 3" xfId="7956" xr:uid="{00000000-0005-0000-0000-0000973C0000}"/>
    <cellStyle name="Percent 2 9 5 3 2" xfId="48829" xr:uid="{00000000-0005-0000-0000-0000983C0000}"/>
    <cellStyle name="Percent 2 9 5 4" xfId="48830" xr:uid="{00000000-0005-0000-0000-0000993C0000}"/>
    <cellStyle name="Percent 2 9 5 5" xfId="48831" xr:uid="{00000000-0005-0000-0000-00009A3C0000}"/>
    <cellStyle name="Percent 2 9 5 6" xfId="55945" xr:uid="{00000000-0005-0000-0000-00009B3C0000}"/>
    <cellStyle name="Percent 2 9 5 7" xfId="48827" xr:uid="{00000000-0005-0000-0000-00009C3C0000}"/>
    <cellStyle name="Percent 2 9 6" xfId="4222" xr:uid="{00000000-0005-0000-0000-00009D3C0000}"/>
    <cellStyle name="Percent 2 9 6 2" xfId="9016" xr:uid="{00000000-0005-0000-0000-00009E3C0000}"/>
    <cellStyle name="Percent 2 9 6 2 2" xfId="7955" xr:uid="{00000000-0005-0000-0000-00009F3C0000}"/>
    <cellStyle name="Percent 2 9 6 2 3" xfId="48833" xr:uid="{00000000-0005-0000-0000-0000A03C0000}"/>
    <cellStyle name="Percent 2 9 6 3" xfId="7954" xr:uid="{00000000-0005-0000-0000-0000A13C0000}"/>
    <cellStyle name="Percent 2 9 6 3 2" xfId="48834" xr:uid="{00000000-0005-0000-0000-0000A23C0000}"/>
    <cellStyle name="Percent 2 9 6 4" xfId="48835" xr:uid="{00000000-0005-0000-0000-0000A33C0000}"/>
    <cellStyle name="Percent 2 9 6 5" xfId="48836" xr:uid="{00000000-0005-0000-0000-0000A43C0000}"/>
    <cellStyle name="Percent 2 9 6 6" xfId="55946" xr:uid="{00000000-0005-0000-0000-0000A53C0000}"/>
    <cellStyle name="Percent 2 9 6 7" xfId="48832" xr:uid="{00000000-0005-0000-0000-0000A63C0000}"/>
    <cellStyle name="Percent 2 9 7" xfId="4223" xr:uid="{00000000-0005-0000-0000-0000A73C0000}"/>
    <cellStyle name="Percent 2 9 7 2" xfId="9017" xr:uid="{00000000-0005-0000-0000-0000A83C0000}"/>
    <cellStyle name="Percent 2 9 7 2 2" xfId="7953" xr:uid="{00000000-0005-0000-0000-0000A93C0000}"/>
    <cellStyle name="Percent 2 9 7 2 3" xfId="48838" xr:uid="{00000000-0005-0000-0000-0000AA3C0000}"/>
    <cellStyle name="Percent 2 9 7 3" xfId="7952" xr:uid="{00000000-0005-0000-0000-0000AB3C0000}"/>
    <cellStyle name="Percent 2 9 7 3 2" xfId="48839" xr:uid="{00000000-0005-0000-0000-0000AC3C0000}"/>
    <cellStyle name="Percent 2 9 7 4" xfId="48840" xr:uid="{00000000-0005-0000-0000-0000AD3C0000}"/>
    <cellStyle name="Percent 2 9 7 5" xfId="48841" xr:uid="{00000000-0005-0000-0000-0000AE3C0000}"/>
    <cellStyle name="Percent 2 9 7 6" xfId="55947" xr:uid="{00000000-0005-0000-0000-0000AF3C0000}"/>
    <cellStyle name="Percent 2 9 7 7" xfId="48837" xr:uid="{00000000-0005-0000-0000-0000B03C0000}"/>
    <cellStyle name="Percent 2 9 8" xfId="4224" xr:uid="{00000000-0005-0000-0000-0000B13C0000}"/>
    <cellStyle name="Percent 2 9 8 2" xfId="9018" xr:uid="{00000000-0005-0000-0000-0000B23C0000}"/>
    <cellStyle name="Percent 2 9 8 2 2" xfId="7951" xr:uid="{00000000-0005-0000-0000-0000B33C0000}"/>
    <cellStyle name="Percent 2 9 8 2 3" xfId="48843" xr:uid="{00000000-0005-0000-0000-0000B43C0000}"/>
    <cellStyle name="Percent 2 9 8 3" xfId="7950" xr:uid="{00000000-0005-0000-0000-0000B53C0000}"/>
    <cellStyle name="Percent 2 9 8 3 2" xfId="48844" xr:uid="{00000000-0005-0000-0000-0000B63C0000}"/>
    <cellStyle name="Percent 2 9 8 4" xfId="48845" xr:uid="{00000000-0005-0000-0000-0000B73C0000}"/>
    <cellStyle name="Percent 2 9 8 5" xfId="48846" xr:uid="{00000000-0005-0000-0000-0000B83C0000}"/>
    <cellStyle name="Percent 2 9 8 6" xfId="55948" xr:uid="{00000000-0005-0000-0000-0000B93C0000}"/>
    <cellStyle name="Percent 2 9 8 7" xfId="48842" xr:uid="{00000000-0005-0000-0000-0000BA3C0000}"/>
    <cellStyle name="Percent 2 9 9" xfId="9011" xr:uid="{00000000-0005-0000-0000-0000BB3C0000}"/>
    <cellStyle name="Percent 2 9 9 2" xfId="7949" xr:uid="{00000000-0005-0000-0000-0000BC3C0000}"/>
    <cellStyle name="Percent 2 9 9 3" xfId="48847" xr:uid="{00000000-0005-0000-0000-0000BD3C0000}"/>
    <cellStyle name="Percent 20" xfId="4225" xr:uid="{00000000-0005-0000-0000-0000BE3C0000}"/>
    <cellStyle name="Percent 20 10" xfId="7948" xr:uid="{00000000-0005-0000-0000-0000BF3C0000}"/>
    <cellStyle name="Percent 20 10 2" xfId="48849" xr:uid="{00000000-0005-0000-0000-0000C03C0000}"/>
    <cellStyle name="Percent 20 11" xfId="48850" xr:uid="{00000000-0005-0000-0000-0000C13C0000}"/>
    <cellStyle name="Percent 20 12" xfId="48851" xr:uid="{00000000-0005-0000-0000-0000C23C0000}"/>
    <cellStyle name="Percent 20 13" xfId="48848" xr:uid="{00000000-0005-0000-0000-0000C33C0000}"/>
    <cellStyle name="Percent 20 2" xfId="4226" xr:uid="{00000000-0005-0000-0000-0000C43C0000}"/>
    <cellStyle name="Percent 20 2 2" xfId="9020" xr:uid="{00000000-0005-0000-0000-0000C53C0000}"/>
    <cellStyle name="Percent 20 2 2 2" xfId="7947" xr:uid="{00000000-0005-0000-0000-0000C63C0000}"/>
    <cellStyle name="Percent 20 2 2 2 2" xfId="7946" xr:uid="{00000000-0005-0000-0000-0000C73C0000}"/>
    <cellStyle name="Percent 20 2 2 3" xfId="7945" xr:uid="{00000000-0005-0000-0000-0000C83C0000}"/>
    <cellStyle name="Percent 20 2 2 4" xfId="48853" xr:uid="{00000000-0005-0000-0000-0000C93C0000}"/>
    <cellStyle name="Percent 20 2 3" xfId="7944" xr:uid="{00000000-0005-0000-0000-0000CA3C0000}"/>
    <cellStyle name="Percent 20 2 3 2" xfId="7943" xr:uid="{00000000-0005-0000-0000-0000CB3C0000}"/>
    <cellStyle name="Percent 20 2 3 3" xfId="48854" xr:uid="{00000000-0005-0000-0000-0000CC3C0000}"/>
    <cellStyle name="Percent 20 2 4" xfId="7942" xr:uid="{00000000-0005-0000-0000-0000CD3C0000}"/>
    <cellStyle name="Percent 20 2 4 2" xfId="48855" xr:uid="{00000000-0005-0000-0000-0000CE3C0000}"/>
    <cellStyle name="Percent 20 2 5" xfId="48856" xr:uid="{00000000-0005-0000-0000-0000CF3C0000}"/>
    <cellStyle name="Percent 20 2 6" xfId="48857" xr:uid="{00000000-0005-0000-0000-0000D03C0000}"/>
    <cellStyle name="Percent 20 2 7" xfId="48852" xr:uid="{00000000-0005-0000-0000-0000D13C0000}"/>
    <cellStyle name="Percent 20 3" xfId="4227" xr:uid="{00000000-0005-0000-0000-0000D23C0000}"/>
    <cellStyle name="Percent 20 3 2" xfId="9021" xr:uid="{00000000-0005-0000-0000-0000D33C0000}"/>
    <cellStyle name="Percent 20 3 2 2" xfId="7941" xr:uid="{00000000-0005-0000-0000-0000D43C0000}"/>
    <cellStyle name="Percent 20 3 2 3" xfId="48859" xr:uid="{00000000-0005-0000-0000-0000D53C0000}"/>
    <cellStyle name="Percent 20 3 3" xfId="7940" xr:uid="{00000000-0005-0000-0000-0000D63C0000}"/>
    <cellStyle name="Percent 20 3 3 2" xfId="48860" xr:uid="{00000000-0005-0000-0000-0000D73C0000}"/>
    <cellStyle name="Percent 20 3 4" xfId="48861" xr:uid="{00000000-0005-0000-0000-0000D83C0000}"/>
    <cellStyle name="Percent 20 3 5" xfId="48862" xr:uid="{00000000-0005-0000-0000-0000D93C0000}"/>
    <cellStyle name="Percent 20 3 6" xfId="48858" xr:uid="{00000000-0005-0000-0000-0000DA3C0000}"/>
    <cellStyle name="Percent 20 4" xfId="4228" xr:uid="{00000000-0005-0000-0000-0000DB3C0000}"/>
    <cellStyle name="Percent 20 4 2" xfId="9022" xr:uid="{00000000-0005-0000-0000-0000DC3C0000}"/>
    <cellStyle name="Percent 20 4 2 2" xfId="7939" xr:uid="{00000000-0005-0000-0000-0000DD3C0000}"/>
    <cellStyle name="Percent 20 4 2 3" xfId="48864" xr:uid="{00000000-0005-0000-0000-0000DE3C0000}"/>
    <cellStyle name="Percent 20 4 3" xfId="7938" xr:uid="{00000000-0005-0000-0000-0000DF3C0000}"/>
    <cellStyle name="Percent 20 4 3 2" xfId="48865" xr:uid="{00000000-0005-0000-0000-0000E03C0000}"/>
    <cellStyle name="Percent 20 4 4" xfId="48866" xr:uid="{00000000-0005-0000-0000-0000E13C0000}"/>
    <cellStyle name="Percent 20 4 5" xfId="48867" xr:uid="{00000000-0005-0000-0000-0000E23C0000}"/>
    <cellStyle name="Percent 20 4 6" xfId="48863" xr:uid="{00000000-0005-0000-0000-0000E33C0000}"/>
    <cellStyle name="Percent 20 5" xfId="4229" xr:uid="{00000000-0005-0000-0000-0000E43C0000}"/>
    <cellStyle name="Percent 20 5 2" xfId="9023" xr:uid="{00000000-0005-0000-0000-0000E53C0000}"/>
    <cellStyle name="Percent 20 5 2 2" xfId="7937" xr:uid="{00000000-0005-0000-0000-0000E63C0000}"/>
    <cellStyle name="Percent 20 5 2 3" xfId="48869" xr:uid="{00000000-0005-0000-0000-0000E73C0000}"/>
    <cellStyle name="Percent 20 5 3" xfId="7936" xr:uid="{00000000-0005-0000-0000-0000E83C0000}"/>
    <cellStyle name="Percent 20 5 3 2" xfId="48870" xr:uid="{00000000-0005-0000-0000-0000E93C0000}"/>
    <cellStyle name="Percent 20 5 4" xfId="48871" xr:uid="{00000000-0005-0000-0000-0000EA3C0000}"/>
    <cellStyle name="Percent 20 5 5" xfId="48872" xr:uid="{00000000-0005-0000-0000-0000EB3C0000}"/>
    <cellStyle name="Percent 20 5 6" xfId="48868" xr:uid="{00000000-0005-0000-0000-0000EC3C0000}"/>
    <cellStyle name="Percent 20 6" xfId="4230" xr:uid="{00000000-0005-0000-0000-0000ED3C0000}"/>
    <cellStyle name="Percent 20 6 2" xfId="9024" xr:uid="{00000000-0005-0000-0000-0000EE3C0000}"/>
    <cellStyle name="Percent 20 6 2 2" xfId="7935" xr:uid="{00000000-0005-0000-0000-0000EF3C0000}"/>
    <cellStyle name="Percent 20 6 2 3" xfId="48874" xr:uid="{00000000-0005-0000-0000-0000F03C0000}"/>
    <cellStyle name="Percent 20 6 3" xfId="7934" xr:uid="{00000000-0005-0000-0000-0000F13C0000}"/>
    <cellStyle name="Percent 20 6 3 2" xfId="48875" xr:uid="{00000000-0005-0000-0000-0000F23C0000}"/>
    <cellStyle name="Percent 20 6 4" xfId="48876" xr:uid="{00000000-0005-0000-0000-0000F33C0000}"/>
    <cellStyle name="Percent 20 6 5" xfId="48877" xr:uid="{00000000-0005-0000-0000-0000F43C0000}"/>
    <cellStyle name="Percent 20 6 6" xfId="48873" xr:uid="{00000000-0005-0000-0000-0000F53C0000}"/>
    <cellStyle name="Percent 20 7" xfId="4231" xr:uid="{00000000-0005-0000-0000-0000F63C0000}"/>
    <cellStyle name="Percent 20 7 2" xfId="4232" xr:uid="{00000000-0005-0000-0000-0000F73C0000}"/>
    <cellStyle name="Percent 20 7 2 2" xfId="9026" xr:uid="{00000000-0005-0000-0000-0000F83C0000}"/>
    <cellStyle name="Percent 20 7 2 2 2" xfId="7933" xr:uid="{00000000-0005-0000-0000-0000F93C0000}"/>
    <cellStyle name="Percent 20 7 2 2 3" xfId="48880" xr:uid="{00000000-0005-0000-0000-0000FA3C0000}"/>
    <cellStyle name="Percent 20 7 2 3" xfId="7932" xr:uid="{00000000-0005-0000-0000-0000FB3C0000}"/>
    <cellStyle name="Percent 20 7 2 3 2" xfId="48881" xr:uid="{00000000-0005-0000-0000-0000FC3C0000}"/>
    <cellStyle name="Percent 20 7 2 4" xfId="48882" xr:uid="{00000000-0005-0000-0000-0000FD3C0000}"/>
    <cellStyle name="Percent 20 7 2 5" xfId="48883" xr:uid="{00000000-0005-0000-0000-0000FE3C0000}"/>
    <cellStyle name="Percent 20 7 2 6" xfId="48879" xr:uid="{00000000-0005-0000-0000-0000FF3C0000}"/>
    <cellStyle name="Percent 20 7 3" xfId="4233" xr:uid="{00000000-0005-0000-0000-0000003D0000}"/>
    <cellStyle name="Percent 20 7 3 2" xfId="9027" xr:uid="{00000000-0005-0000-0000-0000013D0000}"/>
    <cellStyle name="Percent 20 7 3 2 2" xfId="7931" xr:uid="{00000000-0005-0000-0000-0000023D0000}"/>
    <cellStyle name="Percent 20 7 3 2 3" xfId="48885" xr:uid="{00000000-0005-0000-0000-0000033D0000}"/>
    <cellStyle name="Percent 20 7 3 3" xfId="7930" xr:uid="{00000000-0005-0000-0000-0000043D0000}"/>
    <cellStyle name="Percent 20 7 3 3 2" xfId="48886" xr:uid="{00000000-0005-0000-0000-0000053D0000}"/>
    <cellStyle name="Percent 20 7 3 4" xfId="48887" xr:uid="{00000000-0005-0000-0000-0000063D0000}"/>
    <cellStyle name="Percent 20 7 3 5" xfId="48888" xr:uid="{00000000-0005-0000-0000-0000073D0000}"/>
    <cellStyle name="Percent 20 7 3 6" xfId="48884" xr:uid="{00000000-0005-0000-0000-0000083D0000}"/>
    <cellStyle name="Percent 20 7 4" xfId="9025" xr:uid="{00000000-0005-0000-0000-0000093D0000}"/>
    <cellStyle name="Percent 20 7 4 2" xfId="7929" xr:uid="{00000000-0005-0000-0000-00000A3D0000}"/>
    <cellStyle name="Percent 20 7 4 3" xfId="48889" xr:uid="{00000000-0005-0000-0000-00000B3D0000}"/>
    <cellStyle name="Percent 20 7 5" xfId="7928" xr:uid="{00000000-0005-0000-0000-00000C3D0000}"/>
    <cellStyle name="Percent 20 7 5 2" xfId="48890" xr:uid="{00000000-0005-0000-0000-00000D3D0000}"/>
    <cellStyle name="Percent 20 7 6" xfId="48891" xr:uid="{00000000-0005-0000-0000-00000E3D0000}"/>
    <cellStyle name="Percent 20 7 7" xfId="48892" xr:uid="{00000000-0005-0000-0000-00000F3D0000}"/>
    <cellStyle name="Percent 20 7 8" xfId="48878" xr:uid="{00000000-0005-0000-0000-0000103D0000}"/>
    <cellStyle name="Percent 20 8" xfId="9019" xr:uid="{00000000-0005-0000-0000-0000113D0000}"/>
    <cellStyle name="Percent 20 8 2" xfId="7927" xr:uid="{00000000-0005-0000-0000-0000123D0000}"/>
    <cellStyle name="Percent 20 8 2 2" xfId="7926" xr:uid="{00000000-0005-0000-0000-0000133D0000}"/>
    <cellStyle name="Percent 20 8 3" xfId="7925" xr:uid="{00000000-0005-0000-0000-0000143D0000}"/>
    <cellStyle name="Percent 20 8 4" xfId="48893" xr:uid="{00000000-0005-0000-0000-0000153D0000}"/>
    <cellStyle name="Percent 20 9" xfId="7924" xr:uid="{00000000-0005-0000-0000-0000163D0000}"/>
    <cellStyle name="Percent 20 9 2" xfId="7923" xr:uid="{00000000-0005-0000-0000-0000173D0000}"/>
    <cellStyle name="Percent 20 9 3" xfId="48894" xr:uid="{00000000-0005-0000-0000-0000183D0000}"/>
    <cellStyle name="Percent 21" xfId="4234" xr:uid="{00000000-0005-0000-0000-0000193D0000}"/>
    <cellStyle name="Percent 21 10" xfId="48896" xr:uid="{00000000-0005-0000-0000-00001A3D0000}"/>
    <cellStyle name="Percent 21 11" xfId="48897" xr:uid="{00000000-0005-0000-0000-00001B3D0000}"/>
    <cellStyle name="Percent 21 12" xfId="48895" xr:uid="{00000000-0005-0000-0000-00001C3D0000}"/>
    <cellStyle name="Percent 21 2" xfId="4235" xr:uid="{00000000-0005-0000-0000-00001D3D0000}"/>
    <cellStyle name="Percent 21 2 2" xfId="9029" xr:uid="{00000000-0005-0000-0000-00001E3D0000}"/>
    <cellStyle name="Percent 21 2 2 2" xfId="7922" xr:uid="{00000000-0005-0000-0000-00001F3D0000}"/>
    <cellStyle name="Percent 21 2 2 3" xfId="48899" xr:uid="{00000000-0005-0000-0000-0000203D0000}"/>
    <cellStyle name="Percent 21 2 3" xfId="7921" xr:uid="{00000000-0005-0000-0000-0000213D0000}"/>
    <cellStyle name="Percent 21 2 3 2" xfId="48900" xr:uid="{00000000-0005-0000-0000-0000223D0000}"/>
    <cellStyle name="Percent 21 2 4" xfId="48901" xr:uid="{00000000-0005-0000-0000-0000233D0000}"/>
    <cellStyle name="Percent 21 2 5" xfId="48902" xr:uid="{00000000-0005-0000-0000-0000243D0000}"/>
    <cellStyle name="Percent 21 2 6" xfId="48898" xr:uid="{00000000-0005-0000-0000-0000253D0000}"/>
    <cellStyle name="Percent 21 3" xfId="4236" xr:uid="{00000000-0005-0000-0000-0000263D0000}"/>
    <cellStyle name="Percent 21 3 2" xfId="9030" xr:uid="{00000000-0005-0000-0000-0000273D0000}"/>
    <cellStyle name="Percent 21 3 2 2" xfId="7920" xr:uid="{00000000-0005-0000-0000-0000283D0000}"/>
    <cellStyle name="Percent 21 3 2 3" xfId="48904" xr:uid="{00000000-0005-0000-0000-0000293D0000}"/>
    <cellStyle name="Percent 21 3 3" xfId="7919" xr:uid="{00000000-0005-0000-0000-00002A3D0000}"/>
    <cellStyle name="Percent 21 3 3 2" xfId="48905" xr:uid="{00000000-0005-0000-0000-00002B3D0000}"/>
    <cellStyle name="Percent 21 3 4" xfId="48906" xr:uid="{00000000-0005-0000-0000-00002C3D0000}"/>
    <cellStyle name="Percent 21 3 5" xfId="48907" xr:uid="{00000000-0005-0000-0000-00002D3D0000}"/>
    <cellStyle name="Percent 21 3 6" xfId="48903" xr:uid="{00000000-0005-0000-0000-00002E3D0000}"/>
    <cellStyle name="Percent 21 4" xfId="4237" xr:uid="{00000000-0005-0000-0000-00002F3D0000}"/>
    <cellStyle name="Percent 21 4 2" xfId="9031" xr:uid="{00000000-0005-0000-0000-0000303D0000}"/>
    <cellStyle name="Percent 21 4 2 2" xfId="7918" xr:uid="{00000000-0005-0000-0000-0000313D0000}"/>
    <cellStyle name="Percent 21 4 2 3" xfId="48909" xr:uid="{00000000-0005-0000-0000-0000323D0000}"/>
    <cellStyle name="Percent 21 4 3" xfId="7917" xr:uid="{00000000-0005-0000-0000-0000333D0000}"/>
    <cellStyle name="Percent 21 4 3 2" xfId="48910" xr:uid="{00000000-0005-0000-0000-0000343D0000}"/>
    <cellStyle name="Percent 21 4 4" xfId="48911" xr:uid="{00000000-0005-0000-0000-0000353D0000}"/>
    <cellStyle name="Percent 21 4 5" xfId="48912" xr:uid="{00000000-0005-0000-0000-0000363D0000}"/>
    <cellStyle name="Percent 21 4 6" xfId="48908" xr:uid="{00000000-0005-0000-0000-0000373D0000}"/>
    <cellStyle name="Percent 21 5" xfId="4238" xr:uid="{00000000-0005-0000-0000-0000383D0000}"/>
    <cellStyle name="Percent 21 5 2" xfId="9032" xr:uid="{00000000-0005-0000-0000-0000393D0000}"/>
    <cellStyle name="Percent 21 5 2 2" xfId="7916" xr:uid="{00000000-0005-0000-0000-00003A3D0000}"/>
    <cellStyle name="Percent 21 5 2 3" xfId="48914" xr:uid="{00000000-0005-0000-0000-00003B3D0000}"/>
    <cellStyle name="Percent 21 5 3" xfId="7915" xr:uid="{00000000-0005-0000-0000-00003C3D0000}"/>
    <cellStyle name="Percent 21 5 3 2" xfId="48915" xr:uid="{00000000-0005-0000-0000-00003D3D0000}"/>
    <cellStyle name="Percent 21 5 4" xfId="48916" xr:uid="{00000000-0005-0000-0000-00003E3D0000}"/>
    <cellStyle name="Percent 21 5 5" xfId="48917" xr:uid="{00000000-0005-0000-0000-00003F3D0000}"/>
    <cellStyle name="Percent 21 5 6" xfId="48913" xr:uid="{00000000-0005-0000-0000-0000403D0000}"/>
    <cellStyle name="Percent 21 6" xfId="4239" xr:uid="{00000000-0005-0000-0000-0000413D0000}"/>
    <cellStyle name="Percent 21 6 2" xfId="9033" xr:uid="{00000000-0005-0000-0000-0000423D0000}"/>
    <cellStyle name="Percent 21 6 2 2" xfId="7914" xr:uid="{00000000-0005-0000-0000-0000433D0000}"/>
    <cellStyle name="Percent 21 6 2 3" xfId="48919" xr:uid="{00000000-0005-0000-0000-0000443D0000}"/>
    <cellStyle name="Percent 21 6 3" xfId="7913" xr:uid="{00000000-0005-0000-0000-0000453D0000}"/>
    <cellStyle name="Percent 21 6 3 2" xfId="48920" xr:uid="{00000000-0005-0000-0000-0000463D0000}"/>
    <cellStyle name="Percent 21 6 4" xfId="48921" xr:uid="{00000000-0005-0000-0000-0000473D0000}"/>
    <cellStyle name="Percent 21 6 5" xfId="48922" xr:uid="{00000000-0005-0000-0000-0000483D0000}"/>
    <cellStyle name="Percent 21 6 6" xfId="48918" xr:uid="{00000000-0005-0000-0000-0000493D0000}"/>
    <cellStyle name="Percent 21 7" xfId="4240" xr:uid="{00000000-0005-0000-0000-00004A3D0000}"/>
    <cellStyle name="Percent 21 7 2" xfId="4241" xr:uid="{00000000-0005-0000-0000-00004B3D0000}"/>
    <cellStyle name="Percent 21 7 2 2" xfId="9035" xr:uid="{00000000-0005-0000-0000-00004C3D0000}"/>
    <cellStyle name="Percent 21 7 2 2 2" xfId="7912" xr:uid="{00000000-0005-0000-0000-00004D3D0000}"/>
    <cellStyle name="Percent 21 7 2 2 3" xfId="48925" xr:uid="{00000000-0005-0000-0000-00004E3D0000}"/>
    <cellStyle name="Percent 21 7 2 3" xfId="7911" xr:uid="{00000000-0005-0000-0000-00004F3D0000}"/>
    <cellStyle name="Percent 21 7 2 3 2" xfId="48926" xr:uid="{00000000-0005-0000-0000-0000503D0000}"/>
    <cellStyle name="Percent 21 7 2 4" xfId="48927" xr:uid="{00000000-0005-0000-0000-0000513D0000}"/>
    <cellStyle name="Percent 21 7 2 5" xfId="48928" xr:uid="{00000000-0005-0000-0000-0000523D0000}"/>
    <cellStyle name="Percent 21 7 2 6" xfId="48924" xr:uid="{00000000-0005-0000-0000-0000533D0000}"/>
    <cellStyle name="Percent 21 7 3" xfId="4242" xr:uid="{00000000-0005-0000-0000-0000543D0000}"/>
    <cellStyle name="Percent 21 7 3 2" xfId="9036" xr:uid="{00000000-0005-0000-0000-0000553D0000}"/>
    <cellStyle name="Percent 21 7 3 2 2" xfId="7910" xr:uid="{00000000-0005-0000-0000-0000563D0000}"/>
    <cellStyle name="Percent 21 7 3 2 3" xfId="48930" xr:uid="{00000000-0005-0000-0000-0000573D0000}"/>
    <cellStyle name="Percent 21 7 3 3" xfId="7909" xr:uid="{00000000-0005-0000-0000-0000583D0000}"/>
    <cellStyle name="Percent 21 7 3 3 2" xfId="48931" xr:uid="{00000000-0005-0000-0000-0000593D0000}"/>
    <cellStyle name="Percent 21 7 3 4" xfId="48932" xr:uid="{00000000-0005-0000-0000-00005A3D0000}"/>
    <cellStyle name="Percent 21 7 3 5" xfId="48933" xr:uid="{00000000-0005-0000-0000-00005B3D0000}"/>
    <cellStyle name="Percent 21 7 3 6" xfId="48929" xr:uid="{00000000-0005-0000-0000-00005C3D0000}"/>
    <cellStyle name="Percent 21 7 4" xfId="9034" xr:uid="{00000000-0005-0000-0000-00005D3D0000}"/>
    <cellStyle name="Percent 21 7 4 2" xfId="7908" xr:uid="{00000000-0005-0000-0000-00005E3D0000}"/>
    <cellStyle name="Percent 21 7 4 3" xfId="48934" xr:uid="{00000000-0005-0000-0000-00005F3D0000}"/>
    <cellStyle name="Percent 21 7 5" xfId="7907" xr:uid="{00000000-0005-0000-0000-0000603D0000}"/>
    <cellStyle name="Percent 21 7 5 2" xfId="48935" xr:uid="{00000000-0005-0000-0000-0000613D0000}"/>
    <cellStyle name="Percent 21 7 6" xfId="48936" xr:uid="{00000000-0005-0000-0000-0000623D0000}"/>
    <cellStyle name="Percent 21 7 7" xfId="48937" xr:uid="{00000000-0005-0000-0000-0000633D0000}"/>
    <cellStyle name="Percent 21 7 8" xfId="48923" xr:uid="{00000000-0005-0000-0000-0000643D0000}"/>
    <cellStyle name="Percent 21 8" xfId="9028" xr:uid="{00000000-0005-0000-0000-0000653D0000}"/>
    <cellStyle name="Percent 21 8 2" xfId="7906" xr:uid="{00000000-0005-0000-0000-0000663D0000}"/>
    <cellStyle name="Percent 21 8 3" xfId="48938" xr:uid="{00000000-0005-0000-0000-0000673D0000}"/>
    <cellStyle name="Percent 21 9" xfId="7905" xr:uid="{00000000-0005-0000-0000-0000683D0000}"/>
    <cellStyle name="Percent 21 9 2" xfId="48939" xr:uid="{00000000-0005-0000-0000-0000693D0000}"/>
    <cellStyle name="Percent 22" xfId="4243" xr:uid="{00000000-0005-0000-0000-00006A3D0000}"/>
    <cellStyle name="Percent 22 10" xfId="48941" xr:uid="{00000000-0005-0000-0000-00006B3D0000}"/>
    <cellStyle name="Percent 22 11" xfId="48942" xr:uid="{00000000-0005-0000-0000-00006C3D0000}"/>
    <cellStyle name="Percent 22 12" xfId="48940" xr:uid="{00000000-0005-0000-0000-00006D3D0000}"/>
    <cellStyle name="Percent 22 2" xfId="4244" xr:uid="{00000000-0005-0000-0000-00006E3D0000}"/>
    <cellStyle name="Percent 22 2 2" xfId="9038" xr:uid="{00000000-0005-0000-0000-00006F3D0000}"/>
    <cellStyle name="Percent 22 2 2 2" xfId="7904" xr:uid="{00000000-0005-0000-0000-0000703D0000}"/>
    <cellStyle name="Percent 22 2 2 3" xfId="48944" xr:uid="{00000000-0005-0000-0000-0000713D0000}"/>
    <cellStyle name="Percent 22 2 3" xfId="7903" xr:uid="{00000000-0005-0000-0000-0000723D0000}"/>
    <cellStyle name="Percent 22 2 3 2" xfId="48945" xr:uid="{00000000-0005-0000-0000-0000733D0000}"/>
    <cellStyle name="Percent 22 2 4" xfId="48946" xr:uid="{00000000-0005-0000-0000-0000743D0000}"/>
    <cellStyle name="Percent 22 2 5" xfId="48947" xr:uid="{00000000-0005-0000-0000-0000753D0000}"/>
    <cellStyle name="Percent 22 2 6" xfId="48943" xr:uid="{00000000-0005-0000-0000-0000763D0000}"/>
    <cellStyle name="Percent 22 3" xfId="4245" xr:uid="{00000000-0005-0000-0000-0000773D0000}"/>
    <cellStyle name="Percent 22 3 2" xfId="9039" xr:uid="{00000000-0005-0000-0000-0000783D0000}"/>
    <cellStyle name="Percent 22 3 2 2" xfId="7902" xr:uid="{00000000-0005-0000-0000-0000793D0000}"/>
    <cellStyle name="Percent 22 3 2 3" xfId="48949" xr:uid="{00000000-0005-0000-0000-00007A3D0000}"/>
    <cellStyle name="Percent 22 3 3" xfId="7901" xr:uid="{00000000-0005-0000-0000-00007B3D0000}"/>
    <cellStyle name="Percent 22 3 3 2" xfId="48950" xr:uid="{00000000-0005-0000-0000-00007C3D0000}"/>
    <cellStyle name="Percent 22 3 4" xfId="48951" xr:uid="{00000000-0005-0000-0000-00007D3D0000}"/>
    <cellStyle name="Percent 22 3 5" xfId="48952" xr:uid="{00000000-0005-0000-0000-00007E3D0000}"/>
    <cellStyle name="Percent 22 3 6" xfId="48948" xr:uid="{00000000-0005-0000-0000-00007F3D0000}"/>
    <cellStyle name="Percent 22 4" xfId="4246" xr:uid="{00000000-0005-0000-0000-0000803D0000}"/>
    <cellStyle name="Percent 22 4 2" xfId="9040" xr:uid="{00000000-0005-0000-0000-0000813D0000}"/>
    <cellStyle name="Percent 22 4 2 2" xfId="7900" xr:uid="{00000000-0005-0000-0000-0000823D0000}"/>
    <cellStyle name="Percent 22 4 2 3" xfId="48954" xr:uid="{00000000-0005-0000-0000-0000833D0000}"/>
    <cellStyle name="Percent 22 4 3" xfId="7899" xr:uid="{00000000-0005-0000-0000-0000843D0000}"/>
    <cellStyle name="Percent 22 4 3 2" xfId="48955" xr:uid="{00000000-0005-0000-0000-0000853D0000}"/>
    <cellStyle name="Percent 22 4 4" xfId="48956" xr:uid="{00000000-0005-0000-0000-0000863D0000}"/>
    <cellStyle name="Percent 22 4 5" xfId="48957" xr:uid="{00000000-0005-0000-0000-0000873D0000}"/>
    <cellStyle name="Percent 22 4 6" xfId="48953" xr:uid="{00000000-0005-0000-0000-0000883D0000}"/>
    <cellStyle name="Percent 22 5" xfId="4247" xr:uid="{00000000-0005-0000-0000-0000893D0000}"/>
    <cellStyle name="Percent 22 5 2" xfId="9041" xr:uid="{00000000-0005-0000-0000-00008A3D0000}"/>
    <cellStyle name="Percent 22 5 2 2" xfId="7898" xr:uid="{00000000-0005-0000-0000-00008B3D0000}"/>
    <cellStyle name="Percent 22 5 2 3" xfId="48959" xr:uid="{00000000-0005-0000-0000-00008C3D0000}"/>
    <cellStyle name="Percent 22 5 3" xfId="7897" xr:uid="{00000000-0005-0000-0000-00008D3D0000}"/>
    <cellStyle name="Percent 22 5 3 2" xfId="48960" xr:uid="{00000000-0005-0000-0000-00008E3D0000}"/>
    <cellStyle name="Percent 22 5 4" xfId="48961" xr:uid="{00000000-0005-0000-0000-00008F3D0000}"/>
    <cellStyle name="Percent 22 5 5" xfId="48962" xr:uid="{00000000-0005-0000-0000-0000903D0000}"/>
    <cellStyle name="Percent 22 5 6" xfId="48958" xr:uid="{00000000-0005-0000-0000-0000913D0000}"/>
    <cellStyle name="Percent 22 6" xfId="4248" xr:uid="{00000000-0005-0000-0000-0000923D0000}"/>
    <cellStyle name="Percent 22 6 2" xfId="9042" xr:uid="{00000000-0005-0000-0000-0000933D0000}"/>
    <cellStyle name="Percent 22 6 2 2" xfId="7896" xr:uid="{00000000-0005-0000-0000-0000943D0000}"/>
    <cellStyle name="Percent 22 6 2 3" xfId="48964" xr:uid="{00000000-0005-0000-0000-0000953D0000}"/>
    <cellStyle name="Percent 22 6 3" xfId="7895" xr:uid="{00000000-0005-0000-0000-0000963D0000}"/>
    <cellStyle name="Percent 22 6 3 2" xfId="48965" xr:uid="{00000000-0005-0000-0000-0000973D0000}"/>
    <cellStyle name="Percent 22 6 4" xfId="48966" xr:uid="{00000000-0005-0000-0000-0000983D0000}"/>
    <cellStyle name="Percent 22 6 5" xfId="48967" xr:uid="{00000000-0005-0000-0000-0000993D0000}"/>
    <cellStyle name="Percent 22 6 6" xfId="48963" xr:uid="{00000000-0005-0000-0000-00009A3D0000}"/>
    <cellStyle name="Percent 22 7" xfId="4249" xr:uid="{00000000-0005-0000-0000-00009B3D0000}"/>
    <cellStyle name="Percent 22 7 2" xfId="4250" xr:uid="{00000000-0005-0000-0000-00009C3D0000}"/>
    <cellStyle name="Percent 22 7 2 2" xfId="9044" xr:uid="{00000000-0005-0000-0000-00009D3D0000}"/>
    <cellStyle name="Percent 22 7 2 2 2" xfId="7894" xr:uid="{00000000-0005-0000-0000-00009E3D0000}"/>
    <cellStyle name="Percent 22 7 2 2 3" xfId="48970" xr:uid="{00000000-0005-0000-0000-00009F3D0000}"/>
    <cellStyle name="Percent 22 7 2 3" xfId="7893" xr:uid="{00000000-0005-0000-0000-0000A03D0000}"/>
    <cellStyle name="Percent 22 7 2 3 2" xfId="48971" xr:uid="{00000000-0005-0000-0000-0000A13D0000}"/>
    <cellStyle name="Percent 22 7 2 4" xfId="48972" xr:uid="{00000000-0005-0000-0000-0000A23D0000}"/>
    <cellStyle name="Percent 22 7 2 5" xfId="48973" xr:uid="{00000000-0005-0000-0000-0000A33D0000}"/>
    <cellStyle name="Percent 22 7 2 6" xfId="48969" xr:uid="{00000000-0005-0000-0000-0000A43D0000}"/>
    <cellStyle name="Percent 22 7 3" xfId="4251" xr:uid="{00000000-0005-0000-0000-0000A53D0000}"/>
    <cellStyle name="Percent 22 7 3 2" xfId="9045" xr:uid="{00000000-0005-0000-0000-0000A63D0000}"/>
    <cellStyle name="Percent 22 7 3 2 2" xfId="7892" xr:uid="{00000000-0005-0000-0000-0000A73D0000}"/>
    <cellStyle name="Percent 22 7 3 2 3" xfId="48975" xr:uid="{00000000-0005-0000-0000-0000A83D0000}"/>
    <cellStyle name="Percent 22 7 3 3" xfId="7891" xr:uid="{00000000-0005-0000-0000-0000A93D0000}"/>
    <cellStyle name="Percent 22 7 3 3 2" xfId="48976" xr:uid="{00000000-0005-0000-0000-0000AA3D0000}"/>
    <cellStyle name="Percent 22 7 3 4" xfId="48977" xr:uid="{00000000-0005-0000-0000-0000AB3D0000}"/>
    <cellStyle name="Percent 22 7 3 5" xfId="48978" xr:uid="{00000000-0005-0000-0000-0000AC3D0000}"/>
    <cellStyle name="Percent 22 7 3 6" xfId="48974" xr:uid="{00000000-0005-0000-0000-0000AD3D0000}"/>
    <cellStyle name="Percent 22 7 4" xfId="9043" xr:uid="{00000000-0005-0000-0000-0000AE3D0000}"/>
    <cellStyle name="Percent 22 7 4 2" xfId="7890" xr:uid="{00000000-0005-0000-0000-0000AF3D0000}"/>
    <cellStyle name="Percent 22 7 4 3" xfId="48979" xr:uid="{00000000-0005-0000-0000-0000B03D0000}"/>
    <cellStyle name="Percent 22 7 5" xfId="7889" xr:uid="{00000000-0005-0000-0000-0000B13D0000}"/>
    <cellStyle name="Percent 22 7 5 2" xfId="48980" xr:uid="{00000000-0005-0000-0000-0000B23D0000}"/>
    <cellStyle name="Percent 22 7 6" xfId="48981" xr:uid="{00000000-0005-0000-0000-0000B33D0000}"/>
    <cellStyle name="Percent 22 7 7" xfId="48982" xr:uid="{00000000-0005-0000-0000-0000B43D0000}"/>
    <cellStyle name="Percent 22 7 8" xfId="48968" xr:uid="{00000000-0005-0000-0000-0000B53D0000}"/>
    <cellStyle name="Percent 22 8" xfId="9037" xr:uid="{00000000-0005-0000-0000-0000B63D0000}"/>
    <cellStyle name="Percent 22 8 2" xfId="7888" xr:uid="{00000000-0005-0000-0000-0000B73D0000}"/>
    <cellStyle name="Percent 22 8 3" xfId="48983" xr:uid="{00000000-0005-0000-0000-0000B83D0000}"/>
    <cellStyle name="Percent 22 9" xfId="7887" xr:uid="{00000000-0005-0000-0000-0000B93D0000}"/>
    <cellStyle name="Percent 22 9 2" xfId="48984" xr:uid="{00000000-0005-0000-0000-0000BA3D0000}"/>
    <cellStyle name="Percent 23" xfId="4252" xr:uid="{00000000-0005-0000-0000-0000BB3D0000}"/>
    <cellStyle name="Percent 23 10" xfId="48986" xr:uid="{00000000-0005-0000-0000-0000BC3D0000}"/>
    <cellStyle name="Percent 23 11" xfId="48987" xr:uid="{00000000-0005-0000-0000-0000BD3D0000}"/>
    <cellStyle name="Percent 23 12" xfId="48985" xr:uid="{00000000-0005-0000-0000-0000BE3D0000}"/>
    <cellStyle name="Percent 23 2" xfId="4253" xr:uid="{00000000-0005-0000-0000-0000BF3D0000}"/>
    <cellStyle name="Percent 23 2 2" xfId="9047" xr:uid="{00000000-0005-0000-0000-0000C03D0000}"/>
    <cellStyle name="Percent 23 2 2 2" xfId="7886" xr:uid="{00000000-0005-0000-0000-0000C13D0000}"/>
    <cellStyle name="Percent 23 2 2 3" xfId="48989" xr:uid="{00000000-0005-0000-0000-0000C23D0000}"/>
    <cellStyle name="Percent 23 2 3" xfId="7885" xr:uid="{00000000-0005-0000-0000-0000C33D0000}"/>
    <cellStyle name="Percent 23 2 3 2" xfId="48990" xr:uid="{00000000-0005-0000-0000-0000C43D0000}"/>
    <cellStyle name="Percent 23 2 4" xfId="48991" xr:uid="{00000000-0005-0000-0000-0000C53D0000}"/>
    <cellStyle name="Percent 23 2 5" xfId="48992" xr:uid="{00000000-0005-0000-0000-0000C63D0000}"/>
    <cellStyle name="Percent 23 2 6" xfId="48988" xr:uid="{00000000-0005-0000-0000-0000C73D0000}"/>
    <cellStyle name="Percent 23 3" xfId="4254" xr:uid="{00000000-0005-0000-0000-0000C83D0000}"/>
    <cellStyle name="Percent 23 3 2" xfId="9048" xr:uid="{00000000-0005-0000-0000-0000C93D0000}"/>
    <cellStyle name="Percent 23 3 2 2" xfId="7882" xr:uid="{00000000-0005-0000-0000-0000CA3D0000}"/>
    <cellStyle name="Percent 23 3 2 3" xfId="48994" xr:uid="{00000000-0005-0000-0000-0000CB3D0000}"/>
    <cellStyle name="Percent 23 3 3" xfId="7881" xr:uid="{00000000-0005-0000-0000-0000CC3D0000}"/>
    <cellStyle name="Percent 23 3 3 2" xfId="48995" xr:uid="{00000000-0005-0000-0000-0000CD3D0000}"/>
    <cellStyle name="Percent 23 3 4" xfId="48996" xr:uid="{00000000-0005-0000-0000-0000CE3D0000}"/>
    <cellStyle name="Percent 23 3 5" xfId="48997" xr:uid="{00000000-0005-0000-0000-0000CF3D0000}"/>
    <cellStyle name="Percent 23 3 6" xfId="48993" xr:uid="{00000000-0005-0000-0000-0000D03D0000}"/>
    <cellStyle name="Percent 23 4" xfId="4255" xr:uid="{00000000-0005-0000-0000-0000D13D0000}"/>
    <cellStyle name="Percent 23 4 2" xfId="9049" xr:uid="{00000000-0005-0000-0000-0000D23D0000}"/>
    <cellStyle name="Percent 23 4 2 2" xfId="7880" xr:uid="{00000000-0005-0000-0000-0000D33D0000}"/>
    <cellStyle name="Percent 23 4 2 3" xfId="48999" xr:uid="{00000000-0005-0000-0000-0000D43D0000}"/>
    <cellStyle name="Percent 23 4 3" xfId="7879" xr:uid="{00000000-0005-0000-0000-0000D53D0000}"/>
    <cellStyle name="Percent 23 4 3 2" xfId="49000" xr:uid="{00000000-0005-0000-0000-0000D63D0000}"/>
    <cellStyle name="Percent 23 4 4" xfId="49001" xr:uid="{00000000-0005-0000-0000-0000D73D0000}"/>
    <cellStyle name="Percent 23 4 5" xfId="49002" xr:uid="{00000000-0005-0000-0000-0000D83D0000}"/>
    <cellStyle name="Percent 23 4 6" xfId="48998" xr:uid="{00000000-0005-0000-0000-0000D93D0000}"/>
    <cellStyle name="Percent 23 5" xfId="4256" xr:uid="{00000000-0005-0000-0000-0000DA3D0000}"/>
    <cellStyle name="Percent 23 5 2" xfId="9050" xr:uid="{00000000-0005-0000-0000-0000DB3D0000}"/>
    <cellStyle name="Percent 23 5 2 2" xfId="7878" xr:uid="{00000000-0005-0000-0000-0000DC3D0000}"/>
    <cellStyle name="Percent 23 5 2 3" xfId="49004" xr:uid="{00000000-0005-0000-0000-0000DD3D0000}"/>
    <cellStyle name="Percent 23 5 3" xfId="7877" xr:uid="{00000000-0005-0000-0000-0000DE3D0000}"/>
    <cellStyle name="Percent 23 5 3 2" xfId="49005" xr:uid="{00000000-0005-0000-0000-0000DF3D0000}"/>
    <cellStyle name="Percent 23 5 4" xfId="49006" xr:uid="{00000000-0005-0000-0000-0000E03D0000}"/>
    <cellStyle name="Percent 23 5 5" xfId="49007" xr:uid="{00000000-0005-0000-0000-0000E13D0000}"/>
    <cellStyle name="Percent 23 5 6" xfId="49003" xr:uid="{00000000-0005-0000-0000-0000E23D0000}"/>
    <cellStyle name="Percent 23 6" xfId="4257" xr:uid="{00000000-0005-0000-0000-0000E33D0000}"/>
    <cellStyle name="Percent 23 6 2" xfId="9051" xr:uid="{00000000-0005-0000-0000-0000E43D0000}"/>
    <cellStyle name="Percent 23 6 2 2" xfId="7876" xr:uid="{00000000-0005-0000-0000-0000E53D0000}"/>
    <cellStyle name="Percent 23 6 2 3" xfId="49009" xr:uid="{00000000-0005-0000-0000-0000E63D0000}"/>
    <cellStyle name="Percent 23 6 3" xfId="7875" xr:uid="{00000000-0005-0000-0000-0000E73D0000}"/>
    <cellStyle name="Percent 23 6 3 2" xfId="49010" xr:uid="{00000000-0005-0000-0000-0000E83D0000}"/>
    <cellStyle name="Percent 23 6 4" xfId="49011" xr:uid="{00000000-0005-0000-0000-0000E93D0000}"/>
    <cellStyle name="Percent 23 6 5" xfId="49012" xr:uid="{00000000-0005-0000-0000-0000EA3D0000}"/>
    <cellStyle name="Percent 23 6 6" xfId="49008" xr:uid="{00000000-0005-0000-0000-0000EB3D0000}"/>
    <cellStyle name="Percent 23 7" xfId="4258" xr:uid="{00000000-0005-0000-0000-0000EC3D0000}"/>
    <cellStyle name="Percent 23 7 2" xfId="4259" xr:uid="{00000000-0005-0000-0000-0000ED3D0000}"/>
    <cellStyle name="Percent 23 7 2 2" xfId="9053" xr:uid="{00000000-0005-0000-0000-0000EE3D0000}"/>
    <cellStyle name="Percent 23 7 2 2 2" xfId="7874" xr:uid="{00000000-0005-0000-0000-0000EF3D0000}"/>
    <cellStyle name="Percent 23 7 2 2 3" xfId="49015" xr:uid="{00000000-0005-0000-0000-0000F03D0000}"/>
    <cellStyle name="Percent 23 7 2 3" xfId="7873" xr:uid="{00000000-0005-0000-0000-0000F13D0000}"/>
    <cellStyle name="Percent 23 7 2 3 2" xfId="49016" xr:uid="{00000000-0005-0000-0000-0000F23D0000}"/>
    <cellStyle name="Percent 23 7 2 4" xfId="49017" xr:uid="{00000000-0005-0000-0000-0000F33D0000}"/>
    <cellStyle name="Percent 23 7 2 5" xfId="49018" xr:uid="{00000000-0005-0000-0000-0000F43D0000}"/>
    <cellStyle name="Percent 23 7 2 6" xfId="49014" xr:uid="{00000000-0005-0000-0000-0000F53D0000}"/>
    <cellStyle name="Percent 23 7 3" xfId="4260" xr:uid="{00000000-0005-0000-0000-0000F63D0000}"/>
    <cellStyle name="Percent 23 7 3 2" xfId="9054" xr:uid="{00000000-0005-0000-0000-0000F73D0000}"/>
    <cellStyle name="Percent 23 7 3 2 2" xfId="7872" xr:uid="{00000000-0005-0000-0000-0000F83D0000}"/>
    <cellStyle name="Percent 23 7 3 2 3" xfId="49020" xr:uid="{00000000-0005-0000-0000-0000F93D0000}"/>
    <cellStyle name="Percent 23 7 3 3" xfId="7871" xr:uid="{00000000-0005-0000-0000-0000FA3D0000}"/>
    <cellStyle name="Percent 23 7 3 3 2" xfId="49021" xr:uid="{00000000-0005-0000-0000-0000FB3D0000}"/>
    <cellStyle name="Percent 23 7 3 4" xfId="49022" xr:uid="{00000000-0005-0000-0000-0000FC3D0000}"/>
    <cellStyle name="Percent 23 7 3 5" xfId="49023" xr:uid="{00000000-0005-0000-0000-0000FD3D0000}"/>
    <cellStyle name="Percent 23 7 3 6" xfId="49019" xr:uid="{00000000-0005-0000-0000-0000FE3D0000}"/>
    <cellStyle name="Percent 23 7 4" xfId="9052" xr:uid="{00000000-0005-0000-0000-0000FF3D0000}"/>
    <cellStyle name="Percent 23 7 4 2" xfId="7870" xr:uid="{00000000-0005-0000-0000-0000003E0000}"/>
    <cellStyle name="Percent 23 7 4 3" xfId="49024" xr:uid="{00000000-0005-0000-0000-0000013E0000}"/>
    <cellStyle name="Percent 23 7 5" xfId="7869" xr:uid="{00000000-0005-0000-0000-0000023E0000}"/>
    <cellStyle name="Percent 23 7 5 2" xfId="49025" xr:uid="{00000000-0005-0000-0000-0000033E0000}"/>
    <cellStyle name="Percent 23 7 6" xfId="49026" xr:uid="{00000000-0005-0000-0000-0000043E0000}"/>
    <cellStyle name="Percent 23 7 7" xfId="49027" xr:uid="{00000000-0005-0000-0000-0000053E0000}"/>
    <cellStyle name="Percent 23 7 8" xfId="49013" xr:uid="{00000000-0005-0000-0000-0000063E0000}"/>
    <cellStyle name="Percent 23 8" xfId="9046" xr:uid="{00000000-0005-0000-0000-0000073E0000}"/>
    <cellStyle name="Percent 23 8 2" xfId="7868" xr:uid="{00000000-0005-0000-0000-0000083E0000}"/>
    <cellStyle name="Percent 23 8 3" xfId="49028" xr:uid="{00000000-0005-0000-0000-0000093E0000}"/>
    <cellStyle name="Percent 23 9" xfId="7867" xr:uid="{00000000-0005-0000-0000-00000A3E0000}"/>
    <cellStyle name="Percent 23 9 2" xfId="49029" xr:uid="{00000000-0005-0000-0000-00000B3E0000}"/>
    <cellStyle name="Percent 24" xfId="49030" xr:uid="{00000000-0005-0000-0000-00000C3E0000}"/>
    <cellStyle name="Percent 24 10" xfId="49031" xr:uid="{00000000-0005-0000-0000-00000D3E0000}"/>
    <cellStyle name="Percent 24 10 2" xfId="49032" xr:uid="{00000000-0005-0000-0000-00000E3E0000}"/>
    <cellStyle name="Percent 24 10 2 2" xfId="49033" xr:uid="{00000000-0005-0000-0000-00000F3E0000}"/>
    <cellStyle name="Percent 24 10 3" xfId="49034" xr:uid="{00000000-0005-0000-0000-0000103E0000}"/>
    <cellStyle name="Percent 24 11" xfId="49035" xr:uid="{00000000-0005-0000-0000-0000113E0000}"/>
    <cellStyle name="Percent 24 11 2" xfId="49036" xr:uid="{00000000-0005-0000-0000-0000123E0000}"/>
    <cellStyle name="Percent 24 12" xfId="49037" xr:uid="{00000000-0005-0000-0000-0000133E0000}"/>
    <cellStyle name="Percent 24 13" xfId="49038" xr:uid="{00000000-0005-0000-0000-0000143E0000}"/>
    <cellStyle name="Percent 24 14" xfId="49039" xr:uid="{00000000-0005-0000-0000-0000153E0000}"/>
    <cellStyle name="Percent 24 15" xfId="49040" xr:uid="{00000000-0005-0000-0000-0000163E0000}"/>
    <cellStyle name="Percent 24 2" xfId="4261" xr:uid="{00000000-0005-0000-0000-0000173E0000}"/>
    <cellStyle name="Percent 24 2 2" xfId="9055" xr:uid="{00000000-0005-0000-0000-0000183E0000}"/>
    <cellStyle name="Percent 24 2 2 2" xfId="7866" xr:uid="{00000000-0005-0000-0000-0000193E0000}"/>
    <cellStyle name="Percent 24 2 2 3" xfId="49042" xr:uid="{00000000-0005-0000-0000-00001A3E0000}"/>
    <cellStyle name="Percent 24 2 3" xfId="7865" xr:uid="{00000000-0005-0000-0000-00001B3E0000}"/>
    <cellStyle name="Percent 24 2 3 2" xfId="49043" xr:uid="{00000000-0005-0000-0000-00001C3E0000}"/>
    <cellStyle name="Percent 24 2 4" xfId="49044" xr:uid="{00000000-0005-0000-0000-00001D3E0000}"/>
    <cellStyle name="Percent 24 2 5" xfId="49045" xr:uid="{00000000-0005-0000-0000-00001E3E0000}"/>
    <cellStyle name="Percent 24 2 6" xfId="49041" xr:uid="{00000000-0005-0000-0000-00001F3E0000}"/>
    <cellStyle name="Percent 24 3" xfId="4262" xr:uid="{00000000-0005-0000-0000-0000203E0000}"/>
    <cellStyle name="Percent 24 3 2" xfId="9056" xr:uid="{00000000-0005-0000-0000-0000213E0000}"/>
    <cellStyle name="Percent 24 3 2 2" xfId="7864" xr:uid="{00000000-0005-0000-0000-0000223E0000}"/>
    <cellStyle name="Percent 24 3 2 3" xfId="49047" xr:uid="{00000000-0005-0000-0000-0000233E0000}"/>
    <cellStyle name="Percent 24 3 3" xfId="7863" xr:uid="{00000000-0005-0000-0000-0000243E0000}"/>
    <cellStyle name="Percent 24 3 3 2" xfId="49048" xr:uid="{00000000-0005-0000-0000-0000253E0000}"/>
    <cellStyle name="Percent 24 3 4" xfId="49049" xr:uid="{00000000-0005-0000-0000-0000263E0000}"/>
    <cellStyle name="Percent 24 3 5" xfId="49050" xr:uid="{00000000-0005-0000-0000-0000273E0000}"/>
    <cellStyle name="Percent 24 3 6" xfId="49046" xr:uid="{00000000-0005-0000-0000-0000283E0000}"/>
    <cellStyle name="Percent 24 4" xfId="4263" xr:uid="{00000000-0005-0000-0000-0000293E0000}"/>
    <cellStyle name="Percent 24 4 2" xfId="9057" xr:uid="{00000000-0005-0000-0000-00002A3E0000}"/>
    <cellStyle name="Percent 24 4 2 2" xfId="7862" xr:uid="{00000000-0005-0000-0000-00002B3E0000}"/>
    <cellStyle name="Percent 24 4 2 3" xfId="49052" xr:uid="{00000000-0005-0000-0000-00002C3E0000}"/>
    <cellStyle name="Percent 24 4 3" xfId="7861" xr:uid="{00000000-0005-0000-0000-00002D3E0000}"/>
    <cellStyle name="Percent 24 4 3 2" xfId="49053" xr:uid="{00000000-0005-0000-0000-00002E3E0000}"/>
    <cellStyle name="Percent 24 4 4" xfId="49054" xr:uid="{00000000-0005-0000-0000-00002F3E0000}"/>
    <cellStyle name="Percent 24 4 5" xfId="49055" xr:uid="{00000000-0005-0000-0000-0000303E0000}"/>
    <cellStyle name="Percent 24 4 6" xfId="49051" xr:uid="{00000000-0005-0000-0000-0000313E0000}"/>
    <cellStyle name="Percent 24 5" xfId="4264" xr:uid="{00000000-0005-0000-0000-0000323E0000}"/>
    <cellStyle name="Percent 24 5 2" xfId="9058" xr:uid="{00000000-0005-0000-0000-0000333E0000}"/>
    <cellStyle name="Percent 24 5 2 2" xfId="7860" xr:uid="{00000000-0005-0000-0000-0000343E0000}"/>
    <cellStyle name="Percent 24 5 2 3" xfId="49057" xr:uid="{00000000-0005-0000-0000-0000353E0000}"/>
    <cellStyle name="Percent 24 5 3" xfId="7859" xr:uid="{00000000-0005-0000-0000-0000363E0000}"/>
    <cellStyle name="Percent 24 5 3 2" xfId="49058" xr:uid="{00000000-0005-0000-0000-0000373E0000}"/>
    <cellStyle name="Percent 24 5 4" xfId="49059" xr:uid="{00000000-0005-0000-0000-0000383E0000}"/>
    <cellStyle name="Percent 24 5 5" xfId="49060" xr:uid="{00000000-0005-0000-0000-0000393E0000}"/>
    <cellStyle name="Percent 24 5 6" xfId="49056" xr:uid="{00000000-0005-0000-0000-00003A3E0000}"/>
    <cellStyle name="Percent 24 6" xfId="4265" xr:uid="{00000000-0005-0000-0000-00003B3E0000}"/>
    <cellStyle name="Percent 24 6 2" xfId="9059" xr:uid="{00000000-0005-0000-0000-00003C3E0000}"/>
    <cellStyle name="Percent 24 6 2 2" xfId="7858" xr:uid="{00000000-0005-0000-0000-00003D3E0000}"/>
    <cellStyle name="Percent 24 6 2 3" xfId="49062" xr:uid="{00000000-0005-0000-0000-00003E3E0000}"/>
    <cellStyle name="Percent 24 6 3" xfId="7857" xr:uid="{00000000-0005-0000-0000-00003F3E0000}"/>
    <cellStyle name="Percent 24 6 3 2" xfId="49063" xr:uid="{00000000-0005-0000-0000-0000403E0000}"/>
    <cellStyle name="Percent 24 6 4" xfId="49064" xr:uid="{00000000-0005-0000-0000-0000413E0000}"/>
    <cellStyle name="Percent 24 6 5" xfId="49065" xr:uid="{00000000-0005-0000-0000-0000423E0000}"/>
    <cellStyle name="Percent 24 6 6" xfId="49061" xr:uid="{00000000-0005-0000-0000-0000433E0000}"/>
    <cellStyle name="Percent 24 7" xfId="4266" xr:uid="{00000000-0005-0000-0000-0000443E0000}"/>
    <cellStyle name="Percent 24 7 2" xfId="4267" xr:uid="{00000000-0005-0000-0000-0000453E0000}"/>
    <cellStyle name="Percent 24 7 2 2" xfId="9061" xr:uid="{00000000-0005-0000-0000-0000463E0000}"/>
    <cellStyle name="Percent 24 7 2 2 2" xfId="7856" xr:uid="{00000000-0005-0000-0000-0000473E0000}"/>
    <cellStyle name="Percent 24 7 2 2 3" xfId="49068" xr:uid="{00000000-0005-0000-0000-0000483E0000}"/>
    <cellStyle name="Percent 24 7 2 3" xfId="7855" xr:uid="{00000000-0005-0000-0000-0000493E0000}"/>
    <cellStyle name="Percent 24 7 2 3 2" xfId="49069" xr:uid="{00000000-0005-0000-0000-00004A3E0000}"/>
    <cellStyle name="Percent 24 7 2 4" xfId="49070" xr:uid="{00000000-0005-0000-0000-00004B3E0000}"/>
    <cellStyle name="Percent 24 7 2 5" xfId="49071" xr:uid="{00000000-0005-0000-0000-00004C3E0000}"/>
    <cellStyle name="Percent 24 7 2 6" xfId="49067" xr:uid="{00000000-0005-0000-0000-00004D3E0000}"/>
    <cellStyle name="Percent 24 7 3" xfId="4268" xr:uid="{00000000-0005-0000-0000-00004E3E0000}"/>
    <cellStyle name="Percent 24 7 3 2" xfId="9062" xr:uid="{00000000-0005-0000-0000-00004F3E0000}"/>
    <cellStyle name="Percent 24 7 3 2 2" xfId="7854" xr:uid="{00000000-0005-0000-0000-0000503E0000}"/>
    <cellStyle name="Percent 24 7 3 2 3" xfId="49073" xr:uid="{00000000-0005-0000-0000-0000513E0000}"/>
    <cellStyle name="Percent 24 7 3 3" xfId="7853" xr:uid="{00000000-0005-0000-0000-0000523E0000}"/>
    <cellStyle name="Percent 24 7 3 3 2" xfId="49074" xr:uid="{00000000-0005-0000-0000-0000533E0000}"/>
    <cellStyle name="Percent 24 7 3 4" xfId="49075" xr:uid="{00000000-0005-0000-0000-0000543E0000}"/>
    <cellStyle name="Percent 24 7 3 5" xfId="49076" xr:uid="{00000000-0005-0000-0000-0000553E0000}"/>
    <cellStyle name="Percent 24 7 3 6" xfId="49072" xr:uid="{00000000-0005-0000-0000-0000563E0000}"/>
    <cellStyle name="Percent 24 7 4" xfId="9060" xr:uid="{00000000-0005-0000-0000-0000573E0000}"/>
    <cellStyle name="Percent 24 7 4 2" xfId="7852" xr:uid="{00000000-0005-0000-0000-0000583E0000}"/>
    <cellStyle name="Percent 24 7 4 3" xfId="49077" xr:uid="{00000000-0005-0000-0000-0000593E0000}"/>
    <cellStyle name="Percent 24 7 5" xfId="7851" xr:uid="{00000000-0005-0000-0000-00005A3E0000}"/>
    <cellStyle name="Percent 24 7 5 2" xfId="49078" xr:uid="{00000000-0005-0000-0000-00005B3E0000}"/>
    <cellStyle name="Percent 24 7 6" xfId="49079" xr:uid="{00000000-0005-0000-0000-00005C3E0000}"/>
    <cellStyle name="Percent 24 7 7" xfId="49080" xr:uid="{00000000-0005-0000-0000-00005D3E0000}"/>
    <cellStyle name="Percent 24 7 8" xfId="49066" xr:uid="{00000000-0005-0000-0000-00005E3E0000}"/>
    <cellStyle name="Percent 24 8" xfId="49081" xr:uid="{00000000-0005-0000-0000-00005F3E0000}"/>
    <cellStyle name="Percent 24 8 2" xfId="49082" xr:uid="{00000000-0005-0000-0000-0000603E0000}"/>
    <cellStyle name="Percent 24 8 2 2" xfId="49083" xr:uid="{00000000-0005-0000-0000-0000613E0000}"/>
    <cellStyle name="Percent 24 8 2 2 2" xfId="49084" xr:uid="{00000000-0005-0000-0000-0000623E0000}"/>
    <cellStyle name="Percent 24 8 2 3" xfId="49085" xr:uid="{00000000-0005-0000-0000-0000633E0000}"/>
    <cellStyle name="Percent 24 8 3" xfId="49086" xr:uid="{00000000-0005-0000-0000-0000643E0000}"/>
    <cellStyle name="Percent 24 8 3 2" xfId="49087" xr:uid="{00000000-0005-0000-0000-0000653E0000}"/>
    <cellStyle name="Percent 24 8 3 2 2" xfId="49088" xr:uid="{00000000-0005-0000-0000-0000663E0000}"/>
    <cellStyle name="Percent 24 8 3 3" xfId="49089" xr:uid="{00000000-0005-0000-0000-0000673E0000}"/>
    <cellStyle name="Percent 24 8 4" xfId="49090" xr:uid="{00000000-0005-0000-0000-0000683E0000}"/>
    <cellStyle name="Percent 24 8 4 2" xfId="49091" xr:uid="{00000000-0005-0000-0000-0000693E0000}"/>
    <cellStyle name="Percent 24 8 5" xfId="49092" xr:uid="{00000000-0005-0000-0000-00006A3E0000}"/>
    <cellStyle name="Percent 24 8 6" xfId="49093" xr:uid="{00000000-0005-0000-0000-00006B3E0000}"/>
    <cellStyle name="Percent 24 8 7" xfId="49094" xr:uid="{00000000-0005-0000-0000-00006C3E0000}"/>
    <cellStyle name="Percent 24 8 8" xfId="49095" xr:uid="{00000000-0005-0000-0000-00006D3E0000}"/>
    <cellStyle name="Percent 24 9" xfId="49096" xr:uid="{00000000-0005-0000-0000-00006E3E0000}"/>
    <cellStyle name="Percent 24 9 2" xfId="49097" xr:uid="{00000000-0005-0000-0000-00006F3E0000}"/>
    <cellStyle name="Percent 24 9 2 2" xfId="49098" xr:uid="{00000000-0005-0000-0000-0000703E0000}"/>
    <cellStyle name="Percent 24 9 3" xfId="49099" xr:uid="{00000000-0005-0000-0000-0000713E0000}"/>
    <cellStyle name="Percent 25" xfId="4269" xr:uid="{00000000-0005-0000-0000-0000723E0000}"/>
    <cellStyle name="Percent 25 10" xfId="49101" xr:uid="{00000000-0005-0000-0000-0000733E0000}"/>
    <cellStyle name="Percent 25 11" xfId="49102" xr:uid="{00000000-0005-0000-0000-0000743E0000}"/>
    <cellStyle name="Percent 25 12" xfId="49100" xr:uid="{00000000-0005-0000-0000-0000753E0000}"/>
    <cellStyle name="Percent 25 2" xfId="4270" xr:uid="{00000000-0005-0000-0000-0000763E0000}"/>
    <cellStyle name="Percent 25 2 2" xfId="9064" xr:uid="{00000000-0005-0000-0000-0000773E0000}"/>
    <cellStyle name="Percent 25 2 2 2" xfId="7850" xr:uid="{00000000-0005-0000-0000-0000783E0000}"/>
    <cellStyle name="Percent 25 2 2 3" xfId="49104" xr:uid="{00000000-0005-0000-0000-0000793E0000}"/>
    <cellStyle name="Percent 25 2 3" xfId="7849" xr:uid="{00000000-0005-0000-0000-00007A3E0000}"/>
    <cellStyle name="Percent 25 2 3 2" xfId="49105" xr:uid="{00000000-0005-0000-0000-00007B3E0000}"/>
    <cellStyle name="Percent 25 2 4" xfId="49106" xr:uid="{00000000-0005-0000-0000-00007C3E0000}"/>
    <cellStyle name="Percent 25 2 5" xfId="49107" xr:uid="{00000000-0005-0000-0000-00007D3E0000}"/>
    <cellStyle name="Percent 25 2 6" xfId="49103" xr:uid="{00000000-0005-0000-0000-00007E3E0000}"/>
    <cellStyle name="Percent 25 3" xfId="4271" xr:uid="{00000000-0005-0000-0000-00007F3E0000}"/>
    <cellStyle name="Percent 25 3 2" xfId="9065" xr:uid="{00000000-0005-0000-0000-0000803E0000}"/>
    <cellStyle name="Percent 25 3 2 2" xfId="7848" xr:uid="{00000000-0005-0000-0000-0000813E0000}"/>
    <cellStyle name="Percent 25 3 2 3" xfId="49109" xr:uid="{00000000-0005-0000-0000-0000823E0000}"/>
    <cellStyle name="Percent 25 3 3" xfId="7847" xr:uid="{00000000-0005-0000-0000-0000833E0000}"/>
    <cellStyle name="Percent 25 3 3 2" xfId="49110" xr:uid="{00000000-0005-0000-0000-0000843E0000}"/>
    <cellStyle name="Percent 25 3 4" xfId="49111" xr:uid="{00000000-0005-0000-0000-0000853E0000}"/>
    <cellStyle name="Percent 25 3 5" xfId="49112" xr:uid="{00000000-0005-0000-0000-0000863E0000}"/>
    <cellStyle name="Percent 25 3 6" xfId="49108" xr:uid="{00000000-0005-0000-0000-0000873E0000}"/>
    <cellStyle name="Percent 25 4" xfId="4272" xr:uid="{00000000-0005-0000-0000-0000883E0000}"/>
    <cellStyle name="Percent 25 4 2" xfId="9066" xr:uid="{00000000-0005-0000-0000-0000893E0000}"/>
    <cellStyle name="Percent 25 4 2 2" xfId="7846" xr:uid="{00000000-0005-0000-0000-00008A3E0000}"/>
    <cellStyle name="Percent 25 4 2 3" xfId="49114" xr:uid="{00000000-0005-0000-0000-00008B3E0000}"/>
    <cellStyle name="Percent 25 4 3" xfId="7845" xr:uid="{00000000-0005-0000-0000-00008C3E0000}"/>
    <cellStyle name="Percent 25 4 3 2" xfId="49115" xr:uid="{00000000-0005-0000-0000-00008D3E0000}"/>
    <cellStyle name="Percent 25 4 4" xfId="49116" xr:uid="{00000000-0005-0000-0000-00008E3E0000}"/>
    <cellStyle name="Percent 25 4 5" xfId="49117" xr:uid="{00000000-0005-0000-0000-00008F3E0000}"/>
    <cellStyle name="Percent 25 4 6" xfId="49113" xr:uid="{00000000-0005-0000-0000-0000903E0000}"/>
    <cellStyle name="Percent 25 5" xfId="4273" xr:uid="{00000000-0005-0000-0000-0000913E0000}"/>
    <cellStyle name="Percent 25 5 2" xfId="9067" xr:uid="{00000000-0005-0000-0000-0000923E0000}"/>
    <cellStyle name="Percent 25 5 2 2" xfId="7844" xr:uid="{00000000-0005-0000-0000-0000933E0000}"/>
    <cellStyle name="Percent 25 5 2 3" xfId="49119" xr:uid="{00000000-0005-0000-0000-0000943E0000}"/>
    <cellStyle name="Percent 25 5 3" xfId="7843" xr:uid="{00000000-0005-0000-0000-0000953E0000}"/>
    <cellStyle name="Percent 25 5 3 2" xfId="49120" xr:uid="{00000000-0005-0000-0000-0000963E0000}"/>
    <cellStyle name="Percent 25 5 4" xfId="49121" xr:uid="{00000000-0005-0000-0000-0000973E0000}"/>
    <cellStyle name="Percent 25 5 5" xfId="49122" xr:uid="{00000000-0005-0000-0000-0000983E0000}"/>
    <cellStyle name="Percent 25 5 6" xfId="49118" xr:uid="{00000000-0005-0000-0000-0000993E0000}"/>
    <cellStyle name="Percent 25 6" xfId="4274" xr:uid="{00000000-0005-0000-0000-00009A3E0000}"/>
    <cellStyle name="Percent 25 6 2" xfId="9068" xr:uid="{00000000-0005-0000-0000-00009B3E0000}"/>
    <cellStyle name="Percent 25 6 2 2" xfId="7842" xr:uid="{00000000-0005-0000-0000-00009C3E0000}"/>
    <cellStyle name="Percent 25 6 2 3" xfId="49124" xr:uid="{00000000-0005-0000-0000-00009D3E0000}"/>
    <cellStyle name="Percent 25 6 3" xfId="7841" xr:uid="{00000000-0005-0000-0000-00009E3E0000}"/>
    <cellStyle name="Percent 25 6 3 2" xfId="49125" xr:uid="{00000000-0005-0000-0000-00009F3E0000}"/>
    <cellStyle name="Percent 25 6 4" xfId="49126" xr:uid="{00000000-0005-0000-0000-0000A03E0000}"/>
    <cellStyle name="Percent 25 6 5" xfId="49127" xr:uid="{00000000-0005-0000-0000-0000A13E0000}"/>
    <cellStyle name="Percent 25 6 6" xfId="49123" xr:uid="{00000000-0005-0000-0000-0000A23E0000}"/>
    <cellStyle name="Percent 25 7" xfId="4275" xr:uid="{00000000-0005-0000-0000-0000A33E0000}"/>
    <cellStyle name="Percent 25 7 2" xfId="4276" xr:uid="{00000000-0005-0000-0000-0000A43E0000}"/>
    <cellStyle name="Percent 25 7 2 2" xfId="9070" xr:uid="{00000000-0005-0000-0000-0000A53E0000}"/>
    <cellStyle name="Percent 25 7 2 2 2" xfId="7840" xr:uid="{00000000-0005-0000-0000-0000A63E0000}"/>
    <cellStyle name="Percent 25 7 2 2 3" xfId="49130" xr:uid="{00000000-0005-0000-0000-0000A73E0000}"/>
    <cellStyle name="Percent 25 7 2 3" xfId="7839" xr:uid="{00000000-0005-0000-0000-0000A83E0000}"/>
    <cellStyle name="Percent 25 7 2 3 2" xfId="49131" xr:uid="{00000000-0005-0000-0000-0000A93E0000}"/>
    <cellStyle name="Percent 25 7 2 4" xfId="49132" xr:uid="{00000000-0005-0000-0000-0000AA3E0000}"/>
    <cellStyle name="Percent 25 7 2 5" xfId="49133" xr:uid="{00000000-0005-0000-0000-0000AB3E0000}"/>
    <cellStyle name="Percent 25 7 2 6" xfId="49129" xr:uid="{00000000-0005-0000-0000-0000AC3E0000}"/>
    <cellStyle name="Percent 25 7 3" xfId="4277" xr:uid="{00000000-0005-0000-0000-0000AD3E0000}"/>
    <cellStyle name="Percent 25 7 3 2" xfId="9071" xr:uid="{00000000-0005-0000-0000-0000AE3E0000}"/>
    <cellStyle name="Percent 25 7 3 2 2" xfId="7838" xr:uid="{00000000-0005-0000-0000-0000AF3E0000}"/>
    <cellStyle name="Percent 25 7 3 2 3" xfId="49135" xr:uid="{00000000-0005-0000-0000-0000B03E0000}"/>
    <cellStyle name="Percent 25 7 3 3" xfId="7837" xr:uid="{00000000-0005-0000-0000-0000B13E0000}"/>
    <cellStyle name="Percent 25 7 3 3 2" xfId="49136" xr:uid="{00000000-0005-0000-0000-0000B23E0000}"/>
    <cellStyle name="Percent 25 7 3 4" xfId="49137" xr:uid="{00000000-0005-0000-0000-0000B33E0000}"/>
    <cellStyle name="Percent 25 7 3 5" xfId="49138" xr:uid="{00000000-0005-0000-0000-0000B43E0000}"/>
    <cellStyle name="Percent 25 7 3 6" xfId="49134" xr:uid="{00000000-0005-0000-0000-0000B53E0000}"/>
    <cellStyle name="Percent 25 7 4" xfId="9069" xr:uid="{00000000-0005-0000-0000-0000B63E0000}"/>
    <cellStyle name="Percent 25 7 4 2" xfId="7836" xr:uid="{00000000-0005-0000-0000-0000B73E0000}"/>
    <cellStyle name="Percent 25 7 4 3" xfId="49139" xr:uid="{00000000-0005-0000-0000-0000B83E0000}"/>
    <cellStyle name="Percent 25 7 5" xfId="7835" xr:uid="{00000000-0005-0000-0000-0000B93E0000}"/>
    <cellStyle name="Percent 25 7 5 2" xfId="49140" xr:uid="{00000000-0005-0000-0000-0000BA3E0000}"/>
    <cellStyle name="Percent 25 7 6" xfId="49141" xr:uid="{00000000-0005-0000-0000-0000BB3E0000}"/>
    <cellStyle name="Percent 25 7 7" xfId="49142" xr:uid="{00000000-0005-0000-0000-0000BC3E0000}"/>
    <cellStyle name="Percent 25 7 8" xfId="49128" xr:uid="{00000000-0005-0000-0000-0000BD3E0000}"/>
    <cellStyle name="Percent 25 8" xfId="9063" xr:uid="{00000000-0005-0000-0000-0000BE3E0000}"/>
    <cellStyle name="Percent 25 8 2" xfId="7834" xr:uid="{00000000-0005-0000-0000-0000BF3E0000}"/>
    <cellStyle name="Percent 25 8 3" xfId="49143" xr:uid="{00000000-0005-0000-0000-0000C03E0000}"/>
    <cellStyle name="Percent 25 9" xfId="7833" xr:uid="{00000000-0005-0000-0000-0000C13E0000}"/>
    <cellStyle name="Percent 25 9 2" xfId="49144" xr:uid="{00000000-0005-0000-0000-0000C23E0000}"/>
    <cellStyle name="Percent 26" xfId="4278" xr:uid="{00000000-0005-0000-0000-0000C33E0000}"/>
    <cellStyle name="Percent 26 10" xfId="49146" xr:uid="{00000000-0005-0000-0000-0000C43E0000}"/>
    <cellStyle name="Percent 26 11" xfId="49147" xr:uid="{00000000-0005-0000-0000-0000C53E0000}"/>
    <cellStyle name="Percent 26 12" xfId="49145" xr:uid="{00000000-0005-0000-0000-0000C63E0000}"/>
    <cellStyle name="Percent 26 2" xfId="4279" xr:uid="{00000000-0005-0000-0000-0000C73E0000}"/>
    <cellStyle name="Percent 26 2 2" xfId="9073" xr:uid="{00000000-0005-0000-0000-0000C83E0000}"/>
    <cellStyle name="Percent 26 2 2 2" xfId="7832" xr:uid="{00000000-0005-0000-0000-0000C93E0000}"/>
    <cellStyle name="Percent 26 2 2 3" xfId="49149" xr:uid="{00000000-0005-0000-0000-0000CA3E0000}"/>
    <cellStyle name="Percent 26 2 3" xfId="7831" xr:uid="{00000000-0005-0000-0000-0000CB3E0000}"/>
    <cellStyle name="Percent 26 2 3 2" xfId="49150" xr:uid="{00000000-0005-0000-0000-0000CC3E0000}"/>
    <cellStyle name="Percent 26 2 4" xfId="49151" xr:uid="{00000000-0005-0000-0000-0000CD3E0000}"/>
    <cellStyle name="Percent 26 2 5" xfId="49152" xr:uid="{00000000-0005-0000-0000-0000CE3E0000}"/>
    <cellStyle name="Percent 26 2 6" xfId="49148" xr:uid="{00000000-0005-0000-0000-0000CF3E0000}"/>
    <cellStyle name="Percent 26 3" xfId="4280" xr:uid="{00000000-0005-0000-0000-0000D03E0000}"/>
    <cellStyle name="Percent 26 3 2" xfId="9074" xr:uid="{00000000-0005-0000-0000-0000D13E0000}"/>
    <cellStyle name="Percent 26 3 2 2" xfId="7830" xr:uid="{00000000-0005-0000-0000-0000D23E0000}"/>
    <cellStyle name="Percent 26 3 2 3" xfId="49154" xr:uid="{00000000-0005-0000-0000-0000D33E0000}"/>
    <cellStyle name="Percent 26 3 3" xfId="7829" xr:uid="{00000000-0005-0000-0000-0000D43E0000}"/>
    <cellStyle name="Percent 26 3 3 2" xfId="49155" xr:uid="{00000000-0005-0000-0000-0000D53E0000}"/>
    <cellStyle name="Percent 26 3 4" xfId="49156" xr:uid="{00000000-0005-0000-0000-0000D63E0000}"/>
    <cellStyle name="Percent 26 3 5" xfId="49157" xr:uid="{00000000-0005-0000-0000-0000D73E0000}"/>
    <cellStyle name="Percent 26 3 6" xfId="49153" xr:uid="{00000000-0005-0000-0000-0000D83E0000}"/>
    <cellStyle name="Percent 26 4" xfId="4281" xr:uid="{00000000-0005-0000-0000-0000D93E0000}"/>
    <cellStyle name="Percent 26 4 2" xfId="9075" xr:uid="{00000000-0005-0000-0000-0000DA3E0000}"/>
    <cellStyle name="Percent 26 4 2 2" xfId="7828" xr:uid="{00000000-0005-0000-0000-0000DB3E0000}"/>
    <cellStyle name="Percent 26 4 2 3" xfId="49159" xr:uid="{00000000-0005-0000-0000-0000DC3E0000}"/>
    <cellStyle name="Percent 26 4 3" xfId="7827" xr:uid="{00000000-0005-0000-0000-0000DD3E0000}"/>
    <cellStyle name="Percent 26 4 3 2" xfId="49160" xr:uid="{00000000-0005-0000-0000-0000DE3E0000}"/>
    <cellStyle name="Percent 26 4 4" xfId="49161" xr:uid="{00000000-0005-0000-0000-0000DF3E0000}"/>
    <cellStyle name="Percent 26 4 5" xfId="49162" xr:uid="{00000000-0005-0000-0000-0000E03E0000}"/>
    <cellStyle name="Percent 26 4 6" xfId="49158" xr:uid="{00000000-0005-0000-0000-0000E13E0000}"/>
    <cellStyle name="Percent 26 5" xfId="4282" xr:uid="{00000000-0005-0000-0000-0000E23E0000}"/>
    <cellStyle name="Percent 26 5 2" xfId="9076" xr:uid="{00000000-0005-0000-0000-0000E33E0000}"/>
    <cellStyle name="Percent 26 5 2 2" xfId="7826" xr:uid="{00000000-0005-0000-0000-0000E43E0000}"/>
    <cellStyle name="Percent 26 5 2 3" xfId="49164" xr:uid="{00000000-0005-0000-0000-0000E53E0000}"/>
    <cellStyle name="Percent 26 5 3" xfId="7824" xr:uid="{00000000-0005-0000-0000-0000E63E0000}"/>
    <cellStyle name="Percent 26 5 3 2" xfId="49165" xr:uid="{00000000-0005-0000-0000-0000E73E0000}"/>
    <cellStyle name="Percent 26 5 4" xfId="49166" xr:uid="{00000000-0005-0000-0000-0000E83E0000}"/>
    <cellStyle name="Percent 26 5 5" xfId="49167" xr:uid="{00000000-0005-0000-0000-0000E93E0000}"/>
    <cellStyle name="Percent 26 5 6" xfId="49163" xr:uid="{00000000-0005-0000-0000-0000EA3E0000}"/>
    <cellStyle name="Percent 26 6" xfId="4283" xr:uid="{00000000-0005-0000-0000-0000EB3E0000}"/>
    <cellStyle name="Percent 26 6 2" xfId="9077" xr:uid="{00000000-0005-0000-0000-0000EC3E0000}"/>
    <cellStyle name="Percent 26 6 2 2" xfId="7822" xr:uid="{00000000-0005-0000-0000-0000ED3E0000}"/>
    <cellStyle name="Percent 26 6 2 3" xfId="49169" xr:uid="{00000000-0005-0000-0000-0000EE3E0000}"/>
    <cellStyle name="Percent 26 6 3" xfId="7821" xr:uid="{00000000-0005-0000-0000-0000EF3E0000}"/>
    <cellStyle name="Percent 26 6 3 2" xfId="49170" xr:uid="{00000000-0005-0000-0000-0000F03E0000}"/>
    <cellStyle name="Percent 26 6 4" xfId="49171" xr:uid="{00000000-0005-0000-0000-0000F13E0000}"/>
    <cellStyle name="Percent 26 6 5" xfId="49172" xr:uid="{00000000-0005-0000-0000-0000F23E0000}"/>
    <cellStyle name="Percent 26 6 6" xfId="49168" xr:uid="{00000000-0005-0000-0000-0000F33E0000}"/>
    <cellStyle name="Percent 26 7" xfId="4284" xr:uid="{00000000-0005-0000-0000-0000F43E0000}"/>
    <cellStyle name="Percent 26 7 2" xfId="4285" xr:uid="{00000000-0005-0000-0000-0000F53E0000}"/>
    <cellStyle name="Percent 26 7 2 2" xfId="9079" xr:uid="{00000000-0005-0000-0000-0000F63E0000}"/>
    <cellStyle name="Percent 26 7 2 2 2" xfId="7820" xr:uid="{00000000-0005-0000-0000-0000F73E0000}"/>
    <cellStyle name="Percent 26 7 2 2 3" xfId="49175" xr:uid="{00000000-0005-0000-0000-0000F83E0000}"/>
    <cellStyle name="Percent 26 7 2 3" xfId="7819" xr:uid="{00000000-0005-0000-0000-0000F93E0000}"/>
    <cellStyle name="Percent 26 7 2 3 2" xfId="49176" xr:uid="{00000000-0005-0000-0000-0000FA3E0000}"/>
    <cellStyle name="Percent 26 7 2 4" xfId="49177" xr:uid="{00000000-0005-0000-0000-0000FB3E0000}"/>
    <cellStyle name="Percent 26 7 2 5" xfId="49178" xr:uid="{00000000-0005-0000-0000-0000FC3E0000}"/>
    <cellStyle name="Percent 26 7 2 6" xfId="49174" xr:uid="{00000000-0005-0000-0000-0000FD3E0000}"/>
    <cellStyle name="Percent 26 7 3" xfId="4286" xr:uid="{00000000-0005-0000-0000-0000FE3E0000}"/>
    <cellStyle name="Percent 26 7 3 2" xfId="9080" xr:uid="{00000000-0005-0000-0000-0000FF3E0000}"/>
    <cellStyle name="Percent 26 7 3 2 2" xfId="7818" xr:uid="{00000000-0005-0000-0000-0000003F0000}"/>
    <cellStyle name="Percent 26 7 3 2 3" xfId="49180" xr:uid="{00000000-0005-0000-0000-0000013F0000}"/>
    <cellStyle name="Percent 26 7 3 3" xfId="7817" xr:uid="{00000000-0005-0000-0000-0000023F0000}"/>
    <cellStyle name="Percent 26 7 3 3 2" xfId="49181" xr:uid="{00000000-0005-0000-0000-0000033F0000}"/>
    <cellStyle name="Percent 26 7 3 4" xfId="49182" xr:uid="{00000000-0005-0000-0000-0000043F0000}"/>
    <cellStyle name="Percent 26 7 3 5" xfId="49183" xr:uid="{00000000-0005-0000-0000-0000053F0000}"/>
    <cellStyle name="Percent 26 7 3 6" xfId="49179" xr:uid="{00000000-0005-0000-0000-0000063F0000}"/>
    <cellStyle name="Percent 26 7 4" xfId="9078" xr:uid="{00000000-0005-0000-0000-0000073F0000}"/>
    <cellStyle name="Percent 26 7 4 2" xfId="7816" xr:uid="{00000000-0005-0000-0000-0000083F0000}"/>
    <cellStyle name="Percent 26 7 4 3" xfId="49184" xr:uid="{00000000-0005-0000-0000-0000093F0000}"/>
    <cellStyle name="Percent 26 7 5" xfId="7815" xr:uid="{00000000-0005-0000-0000-00000A3F0000}"/>
    <cellStyle name="Percent 26 7 5 2" xfId="49185" xr:uid="{00000000-0005-0000-0000-00000B3F0000}"/>
    <cellStyle name="Percent 26 7 6" xfId="49186" xr:uid="{00000000-0005-0000-0000-00000C3F0000}"/>
    <cellStyle name="Percent 26 7 7" xfId="49187" xr:uid="{00000000-0005-0000-0000-00000D3F0000}"/>
    <cellStyle name="Percent 26 7 8" xfId="49173" xr:uid="{00000000-0005-0000-0000-00000E3F0000}"/>
    <cellStyle name="Percent 26 8" xfId="9072" xr:uid="{00000000-0005-0000-0000-00000F3F0000}"/>
    <cellStyle name="Percent 26 8 2" xfId="7814" xr:uid="{00000000-0005-0000-0000-0000103F0000}"/>
    <cellStyle name="Percent 26 8 3" xfId="49188" xr:uid="{00000000-0005-0000-0000-0000113F0000}"/>
    <cellStyle name="Percent 26 9" xfId="7813" xr:uid="{00000000-0005-0000-0000-0000123F0000}"/>
    <cellStyle name="Percent 26 9 2" xfId="49189" xr:uid="{00000000-0005-0000-0000-0000133F0000}"/>
    <cellStyle name="Percent 27" xfId="4287" xr:uid="{00000000-0005-0000-0000-0000143F0000}"/>
    <cellStyle name="Percent 27 2" xfId="9081" xr:uid="{00000000-0005-0000-0000-0000153F0000}"/>
    <cellStyle name="Percent 27 2 2" xfId="7812" xr:uid="{00000000-0005-0000-0000-0000163F0000}"/>
    <cellStyle name="Percent 27 2 3" xfId="49191" xr:uid="{00000000-0005-0000-0000-0000173F0000}"/>
    <cellStyle name="Percent 27 3" xfId="7811" xr:uid="{00000000-0005-0000-0000-0000183F0000}"/>
    <cellStyle name="Percent 27 3 2" xfId="49192" xr:uid="{00000000-0005-0000-0000-0000193F0000}"/>
    <cellStyle name="Percent 27 4" xfId="49193" xr:uid="{00000000-0005-0000-0000-00001A3F0000}"/>
    <cellStyle name="Percent 27 5" xfId="49194" xr:uid="{00000000-0005-0000-0000-00001B3F0000}"/>
    <cellStyle name="Percent 27 6" xfId="49190" xr:uid="{00000000-0005-0000-0000-00001C3F0000}"/>
    <cellStyle name="Percent 28" xfId="49195" xr:uid="{00000000-0005-0000-0000-00001D3F0000}"/>
    <cellStyle name="Percent 28 2" xfId="49196" xr:uid="{00000000-0005-0000-0000-00001E3F0000}"/>
    <cellStyle name="Percent 28 2 2" xfId="49197" xr:uid="{00000000-0005-0000-0000-00001F3F0000}"/>
    <cellStyle name="Percent 28 2 2 2" xfId="49198" xr:uid="{00000000-0005-0000-0000-0000203F0000}"/>
    <cellStyle name="Percent 28 2 2 2 2" xfId="49199" xr:uid="{00000000-0005-0000-0000-0000213F0000}"/>
    <cellStyle name="Percent 28 2 2 3" xfId="49200" xr:uid="{00000000-0005-0000-0000-0000223F0000}"/>
    <cellStyle name="Percent 28 2 3" xfId="49201" xr:uid="{00000000-0005-0000-0000-0000233F0000}"/>
    <cellStyle name="Percent 28 2 3 2" xfId="49202" xr:uid="{00000000-0005-0000-0000-0000243F0000}"/>
    <cellStyle name="Percent 28 2 3 2 2" xfId="49203" xr:uid="{00000000-0005-0000-0000-0000253F0000}"/>
    <cellStyle name="Percent 28 2 3 3" xfId="49204" xr:uid="{00000000-0005-0000-0000-0000263F0000}"/>
    <cellStyle name="Percent 28 2 4" xfId="49205" xr:uid="{00000000-0005-0000-0000-0000273F0000}"/>
    <cellStyle name="Percent 28 2 4 2" xfId="49206" xr:uid="{00000000-0005-0000-0000-0000283F0000}"/>
    <cellStyle name="Percent 28 2 5" xfId="49207" xr:uid="{00000000-0005-0000-0000-0000293F0000}"/>
    <cellStyle name="Percent 28 2 6" xfId="49208" xr:uid="{00000000-0005-0000-0000-00002A3F0000}"/>
    <cellStyle name="Percent 28 2 7" xfId="49209" xr:uid="{00000000-0005-0000-0000-00002B3F0000}"/>
    <cellStyle name="Percent 28 2 8" xfId="49210" xr:uid="{00000000-0005-0000-0000-00002C3F0000}"/>
    <cellStyle name="Percent 28 3" xfId="49211" xr:uid="{00000000-0005-0000-0000-00002D3F0000}"/>
    <cellStyle name="Percent 28 3 2" xfId="49212" xr:uid="{00000000-0005-0000-0000-00002E3F0000}"/>
    <cellStyle name="Percent 28 3 2 2" xfId="49213" xr:uid="{00000000-0005-0000-0000-00002F3F0000}"/>
    <cellStyle name="Percent 28 3 3" xfId="49214" xr:uid="{00000000-0005-0000-0000-0000303F0000}"/>
    <cellStyle name="Percent 28 4" xfId="49215" xr:uid="{00000000-0005-0000-0000-0000313F0000}"/>
    <cellStyle name="Percent 28 4 2" xfId="49216" xr:uid="{00000000-0005-0000-0000-0000323F0000}"/>
    <cellStyle name="Percent 28 4 2 2" xfId="49217" xr:uid="{00000000-0005-0000-0000-0000333F0000}"/>
    <cellStyle name="Percent 28 4 3" xfId="49218" xr:uid="{00000000-0005-0000-0000-0000343F0000}"/>
    <cellStyle name="Percent 28 5" xfId="49219" xr:uid="{00000000-0005-0000-0000-0000353F0000}"/>
    <cellStyle name="Percent 28 5 2" xfId="49220" xr:uid="{00000000-0005-0000-0000-0000363F0000}"/>
    <cellStyle name="Percent 28 6" xfId="49221" xr:uid="{00000000-0005-0000-0000-0000373F0000}"/>
    <cellStyle name="Percent 28 7" xfId="49222" xr:uid="{00000000-0005-0000-0000-0000383F0000}"/>
    <cellStyle name="Percent 28 8" xfId="49223" xr:uid="{00000000-0005-0000-0000-0000393F0000}"/>
    <cellStyle name="Percent 28 9" xfId="49224" xr:uid="{00000000-0005-0000-0000-00003A3F0000}"/>
    <cellStyle name="Percent 3" xfId="4288" xr:uid="{00000000-0005-0000-0000-00003B3F0000}"/>
    <cellStyle name="Percent 3 10" xfId="4289" xr:uid="{00000000-0005-0000-0000-00003C3F0000}"/>
    <cellStyle name="Percent 3 10 10" xfId="4290" xr:uid="{00000000-0005-0000-0000-00003D3F0000}"/>
    <cellStyle name="Percent 3 10 10 2" xfId="9084" xr:uid="{00000000-0005-0000-0000-00003E3F0000}"/>
    <cellStyle name="Percent 3 10 10 2 2" xfId="7810" xr:uid="{00000000-0005-0000-0000-00003F3F0000}"/>
    <cellStyle name="Percent 3 10 10 2 3" xfId="49227" xr:uid="{00000000-0005-0000-0000-0000403F0000}"/>
    <cellStyle name="Percent 3 10 10 3" xfId="7808" xr:uid="{00000000-0005-0000-0000-0000413F0000}"/>
    <cellStyle name="Percent 3 10 10 3 2" xfId="49228" xr:uid="{00000000-0005-0000-0000-0000423F0000}"/>
    <cellStyle name="Percent 3 10 10 4" xfId="49229" xr:uid="{00000000-0005-0000-0000-0000433F0000}"/>
    <cellStyle name="Percent 3 10 10 5" xfId="49230" xr:uid="{00000000-0005-0000-0000-0000443F0000}"/>
    <cellStyle name="Percent 3 10 10 6" xfId="49226" xr:uid="{00000000-0005-0000-0000-0000453F0000}"/>
    <cellStyle name="Percent 3 10 11" xfId="4291" xr:uid="{00000000-0005-0000-0000-0000463F0000}"/>
    <cellStyle name="Percent 3 10 11 2" xfId="9085" xr:uid="{00000000-0005-0000-0000-0000473F0000}"/>
    <cellStyle name="Percent 3 10 11 2 2" xfId="7805" xr:uid="{00000000-0005-0000-0000-0000483F0000}"/>
    <cellStyle name="Percent 3 10 11 2 2 2" xfId="7804" xr:uid="{00000000-0005-0000-0000-0000493F0000}"/>
    <cellStyle name="Percent 3 10 11 2 3" xfId="7803" xr:uid="{00000000-0005-0000-0000-00004A3F0000}"/>
    <cellStyle name="Percent 3 10 11 2 4" xfId="49232" xr:uid="{00000000-0005-0000-0000-00004B3F0000}"/>
    <cellStyle name="Percent 3 10 11 3" xfId="7802" xr:uid="{00000000-0005-0000-0000-00004C3F0000}"/>
    <cellStyle name="Percent 3 10 11 3 2" xfId="7801" xr:uid="{00000000-0005-0000-0000-00004D3F0000}"/>
    <cellStyle name="Percent 3 10 11 3 3" xfId="49233" xr:uid="{00000000-0005-0000-0000-00004E3F0000}"/>
    <cellStyle name="Percent 3 10 11 4" xfId="7800" xr:uid="{00000000-0005-0000-0000-00004F3F0000}"/>
    <cellStyle name="Percent 3 10 11 4 2" xfId="49234" xr:uid="{00000000-0005-0000-0000-0000503F0000}"/>
    <cellStyle name="Percent 3 10 11 5" xfId="49235" xr:uid="{00000000-0005-0000-0000-0000513F0000}"/>
    <cellStyle name="Percent 3 10 11 6" xfId="49231" xr:uid="{00000000-0005-0000-0000-0000523F0000}"/>
    <cellStyle name="Percent 3 10 12" xfId="4292" xr:uid="{00000000-0005-0000-0000-0000533F0000}"/>
    <cellStyle name="Percent 3 10 12 2" xfId="9086" xr:uid="{00000000-0005-0000-0000-0000543F0000}"/>
    <cellStyle name="Percent 3 10 12 2 2" xfId="7799" xr:uid="{00000000-0005-0000-0000-0000553F0000}"/>
    <cellStyle name="Percent 3 10 12 2 2 2" xfId="7797" xr:uid="{00000000-0005-0000-0000-0000563F0000}"/>
    <cellStyle name="Percent 3 10 12 2 3" xfId="7796" xr:uid="{00000000-0005-0000-0000-0000573F0000}"/>
    <cellStyle name="Percent 3 10 12 2 4" xfId="49237" xr:uid="{00000000-0005-0000-0000-0000583F0000}"/>
    <cellStyle name="Percent 3 10 12 3" xfId="7795" xr:uid="{00000000-0005-0000-0000-0000593F0000}"/>
    <cellStyle name="Percent 3 10 12 3 2" xfId="7794" xr:uid="{00000000-0005-0000-0000-00005A3F0000}"/>
    <cellStyle name="Percent 3 10 12 3 3" xfId="49238" xr:uid="{00000000-0005-0000-0000-00005B3F0000}"/>
    <cellStyle name="Percent 3 10 12 4" xfId="7793" xr:uid="{00000000-0005-0000-0000-00005C3F0000}"/>
    <cellStyle name="Percent 3 10 12 4 2" xfId="49239" xr:uid="{00000000-0005-0000-0000-00005D3F0000}"/>
    <cellStyle name="Percent 3 10 12 5" xfId="49240" xr:uid="{00000000-0005-0000-0000-00005E3F0000}"/>
    <cellStyle name="Percent 3 10 12 6" xfId="49236" xr:uid="{00000000-0005-0000-0000-00005F3F0000}"/>
    <cellStyle name="Percent 3 10 13" xfId="4293" xr:uid="{00000000-0005-0000-0000-0000603F0000}"/>
    <cellStyle name="Percent 3 10 13 2" xfId="9087" xr:uid="{00000000-0005-0000-0000-0000613F0000}"/>
    <cellStyle name="Percent 3 10 13 2 2" xfId="7792" xr:uid="{00000000-0005-0000-0000-0000623F0000}"/>
    <cellStyle name="Percent 3 10 13 2 2 2" xfId="7791" xr:uid="{00000000-0005-0000-0000-0000633F0000}"/>
    <cellStyle name="Percent 3 10 13 2 3" xfId="7790" xr:uid="{00000000-0005-0000-0000-0000643F0000}"/>
    <cellStyle name="Percent 3 10 13 2 4" xfId="49242" xr:uid="{00000000-0005-0000-0000-0000653F0000}"/>
    <cellStyle name="Percent 3 10 13 3" xfId="7788" xr:uid="{00000000-0005-0000-0000-0000663F0000}"/>
    <cellStyle name="Percent 3 10 13 3 2" xfId="7786" xr:uid="{00000000-0005-0000-0000-0000673F0000}"/>
    <cellStyle name="Percent 3 10 13 3 2 2" xfId="7785" xr:uid="{00000000-0005-0000-0000-0000683F0000}"/>
    <cellStyle name="Percent 3 10 13 3 3" xfId="7784" xr:uid="{00000000-0005-0000-0000-0000693F0000}"/>
    <cellStyle name="Percent 3 10 13 3 4" xfId="49243" xr:uid="{00000000-0005-0000-0000-00006A3F0000}"/>
    <cellStyle name="Percent 3 10 13 4" xfId="7783" xr:uid="{00000000-0005-0000-0000-00006B3F0000}"/>
    <cellStyle name="Percent 3 10 13 4 2" xfId="7782" xr:uid="{00000000-0005-0000-0000-00006C3F0000}"/>
    <cellStyle name="Percent 3 10 13 4 3" xfId="49244" xr:uid="{00000000-0005-0000-0000-00006D3F0000}"/>
    <cellStyle name="Percent 3 10 13 5" xfId="7781" xr:uid="{00000000-0005-0000-0000-00006E3F0000}"/>
    <cellStyle name="Percent 3 10 13 5 2" xfId="49245" xr:uid="{00000000-0005-0000-0000-00006F3F0000}"/>
    <cellStyle name="Percent 3 10 13 6" xfId="49241" xr:uid="{00000000-0005-0000-0000-0000703F0000}"/>
    <cellStyle name="Percent 3 10 14" xfId="4294" xr:uid="{00000000-0005-0000-0000-0000713F0000}"/>
    <cellStyle name="Percent 3 10 14 2" xfId="9088" xr:uid="{00000000-0005-0000-0000-0000723F0000}"/>
    <cellStyle name="Percent 3 10 14 2 2" xfId="7780" xr:uid="{00000000-0005-0000-0000-0000733F0000}"/>
    <cellStyle name="Percent 3 10 14 2 2 2" xfId="7779" xr:uid="{00000000-0005-0000-0000-0000743F0000}"/>
    <cellStyle name="Percent 3 10 14 2 3" xfId="7778" xr:uid="{00000000-0005-0000-0000-0000753F0000}"/>
    <cellStyle name="Percent 3 10 14 2 4" xfId="49247" xr:uid="{00000000-0005-0000-0000-0000763F0000}"/>
    <cellStyle name="Percent 3 10 14 3" xfId="7777" xr:uid="{00000000-0005-0000-0000-0000773F0000}"/>
    <cellStyle name="Percent 3 10 14 3 2" xfId="7776" xr:uid="{00000000-0005-0000-0000-0000783F0000}"/>
    <cellStyle name="Percent 3 10 14 3 2 2" xfId="7775" xr:uid="{00000000-0005-0000-0000-0000793F0000}"/>
    <cellStyle name="Percent 3 10 14 3 3" xfId="7774" xr:uid="{00000000-0005-0000-0000-00007A3F0000}"/>
    <cellStyle name="Percent 3 10 14 3 4" xfId="49248" xr:uid="{00000000-0005-0000-0000-00007B3F0000}"/>
    <cellStyle name="Percent 3 10 14 4" xfId="7773" xr:uid="{00000000-0005-0000-0000-00007C3F0000}"/>
    <cellStyle name="Percent 3 10 14 4 2" xfId="7772" xr:uid="{00000000-0005-0000-0000-00007D3F0000}"/>
    <cellStyle name="Percent 3 10 14 4 3" xfId="49249" xr:uid="{00000000-0005-0000-0000-00007E3F0000}"/>
    <cellStyle name="Percent 3 10 14 5" xfId="7771" xr:uid="{00000000-0005-0000-0000-00007F3F0000}"/>
    <cellStyle name="Percent 3 10 14 5 2" xfId="49250" xr:uid="{00000000-0005-0000-0000-0000803F0000}"/>
    <cellStyle name="Percent 3 10 14 6" xfId="49246" xr:uid="{00000000-0005-0000-0000-0000813F0000}"/>
    <cellStyle name="Percent 3 10 15" xfId="4295" xr:uid="{00000000-0005-0000-0000-0000823F0000}"/>
    <cellStyle name="Percent 3 10 15 2" xfId="9089" xr:uid="{00000000-0005-0000-0000-0000833F0000}"/>
    <cellStyle name="Percent 3 10 15 2 2" xfId="7770" xr:uid="{00000000-0005-0000-0000-0000843F0000}"/>
    <cellStyle name="Percent 3 10 15 2 2 2" xfId="7769" xr:uid="{00000000-0005-0000-0000-0000853F0000}"/>
    <cellStyle name="Percent 3 10 15 2 3" xfId="7768" xr:uid="{00000000-0005-0000-0000-0000863F0000}"/>
    <cellStyle name="Percent 3 10 15 2 4" xfId="49252" xr:uid="{00000000-0005-0000-0000-0000873F0000}"/>
    <cellStyle name="Percent 3 10 15 3" xfId="7767" xr:uid="{00000000-0005-0000-0000-0000883F0000}"/>
    <cellStyle name="Percent 3 10 15 3 2" xfId="7764" xr:uid="{00000000-0005-0000-0000-0000893F0000}"/>
    <cellStyle name="Percent 3 10 15 3 2 2" xfId="7763" xr:uid="{00000000-0005-0000-0000-00008A3F0000}"/>
    <cellStyle name="Percent 3 10 15 3 3" xfId="7762" xr:uid="{00000000-0005-0000-0000-00008B3F0000}"/>
    <cellStyle name="Percent 3 10 15 3 4" xfId="49253" xr:uid="{00000000-0005-0000-0000-00008C3F0000}"/>
    <cellStyle name="Percent 3 10 15 4" xfId="7761" xr:uid="{00000000-0005-0000-0000-00008D3F0000}"/>
    <cellStyle name="Percent 3 10 15 4 2" xfId="7760" xr:uid="{00000000-0005-0000-0000-00008E3F0000}"/>
    <cellStyle name="Percent 3 10 15 4 3" xfId="49254" xr:uid="{00000000-0005-0000-0000-00008F3F0000}"/>
    <cellStyle name="Percent 3 10 15 5" xfId="7759" xr:uid="{00000000-0005-0000-0000-0000903F0000}"/>
    <cellStyle name="Percent 3 10 15 5 2" xfId="49255" xr:uid="{00000000-0005-0000-0000-0000913F0000}"/>
    <cellStyle name="Percent 3 10 15 6" xfId="49251" xr:uid="{00000000-0005-0000-0000-0000923F0000}"/>
    <cellStyle name="Percent 3 10 16" xfId="9083" xr:uid="{00000000-0005-0000-0000-0000933F0000}"/>
    <cellStyle name="Percent 3 10 16 2" xfId="7758" xr:uid="{00000000-0005-0000-0000-0000943F0000}"/>
    <cellStyle name="Percent 3 10 16 3" xfId="49256" xr:uid="{00000000-0005-0000-0000-0000953F0000}"/>
    <cellStyle name="Percent 3 10 17" xfId="7757" xr:uid="{00000000-0005-0000-0000-0000963F0000}"/>
    <cellStyle name="Percent 3 10 17 2" xfId="49257" xr:uid="{00000000-0005-0000-0000-0000973F0000}"/>
    <cellStyle name="Percent 3 10 18" xfId="49258" xr:uid="{00000000-0005-0000-0000-0000983F0000}"/>
    <cellStyle name="Percent 3 10 19" xfId="49259" xr:uid="{00000000-0005-0000-0000-0000993F0000}"/>
    <cellStyle name="Percent 3 10 2" xfId="4296" xr:uid="{00000000-0005-0000-0000-00009A3F0000}"/>
    <cellStyle name="Percent 3 10 2 2" xfId="9090" xr:uid="{00000000-0005-0000-0000-00009B3F0000}"/>
    <cellStyle name="Percent 3 10 2 2 2" xfId="7756" xr:uid="{00000000-0005-0000-0000-00009C3F0000}"/>
    <cellStyle name="Percent 3 10 2 2 2 2" xfId="7755" xr:uid="{00000000-0005-0000-0000-00009D3F0000}"/>
    <cellStyle name="Percent 3 10 2 2 3" xfId="7754" xr:uid="{00000000-0005-0000-0000-00009E3F0000}"/>
    <cellStyle name="Percent 3 10 2 2 4" xfId="49261" xr:uid="{00000000-0005-0000-0000-00009F3F0000}"/>
    <cellStyle name="Percent 3 10 2 3" xfId="7753" xr:uid="{00000000-0005-0000-0000-0000A03F0000}"/>
    <cellStyle name="Percent 3 10 2 3 2" xfId="7752" xr:uid="{00000000-0005-0000-0000-0000A13F0000}"/>
    <cellStyle name="Percent 3 10 2 3 2 2" xfId="7751" xr:uid="{00000000-0005-0000-0000-0000A23F0000}"/>
    <cellStyle name="Percent 3 10 2 3 3" xfId="7750" xr:uid="{00000000-0005-0000-0000-0000A33F0000}"/>
    <cellStyle name="Percent 3 10 2 3 4" xfId="49262" xr:uid="{00000000-0005-0000-0000-0000A43F0000}"/>
    <cellStyle name="Percent 3 10 2 4" xfId="7749" xr:uid="{00000000-0005-0000-0000-0000A53F0000}"/>
    <cellStyle name="Percent 3 10 2 4 2" xfId="7748" xr:uid="{00000000-0005-0000-0000-0000A63F0000}"/>
    <cellStyle name="Percent 3 10 2 4 3" xfId="49263" xr:uid="{00000000-0005-0000-0000-0000A73F0000}"/>
    <cellStyle name="Percent 3 10 2 5" xfId="7747" xr:uid="{00000000-0005-0000-0000-0000A83F0000}"/>
    <cellStyle name="Percent 3 10 2 5 2" xfId="49264" xr:uid="{00000000-0005-0000-0000-0000A93F0000}"/>
    <cellStyle name="Percent 3 10 2 6" xfId="49260" xr:uid="{00000000-0005-0000-0000-0000AA3F0000}"/>
    <cellStyle name="Percent 3 10 20" xfId="49225" xr:uid="{00000000-0005-0000-0000-0000AB3F0000}"/>
    <cellStyle name="Percent 3 10 3" xfId="4297" xr:uid="{00000000-0005-0000-0000-0000AC3F0000}"/>
    <cellStyle name="Percent 3 10 3 2" xfId="9091" xr:uid="{00000000-0005-0000-0000-0000AD3F0000}"/>
    <cellStyle name="Percent 3 10 3 2 2" xfId="7746" xr:uid="{00000000-0005-0000-0000-0000AE3F0000}"/>
    <cellStyle name="Percent 3 10 3 2 2 2" xfId="7745" xr:uid="{00000000-0005-0000-0000-0000AF3F0000}"/>
    <cellStyle name="Percent 3 10 3 2 3" xfId="7744" xr:uid="{00000000-0005-0000-0000-0000B03F0000}"/>
    <cellStyle name="Percent 3 10 3 2 4" xfId="49266" xr:uid="{00000000-0005-0000-0000-0000B13F0000}"/>
    <cellStyle name="Percent 3 10 3 3" xfId="7743" xr:uid="{00000000-0005-0000-0000-0000B23F0000}"/>
    <cellStyle name="Percent 3 10 3 3 2" xfId="7742" xr:uid="{00000000-0005-0000-0000-0000B33F0000}"/>
    <cellStyle name="Percent 3 10 3 3 2 2" xfId="7741" xr:uid="{00000000-0005-0000-0000-0000B43F0000}"/>
    <cellStyle name="Percent 3 10 3 3 3" xfId="7740" xr:uid="{00000000-0005-0000-0000-0000B53F0000}"/>
    <cellStyle name="Percent 3 10 3 3 4" xfId="49267" xr:uid="{00000000-0005-0000-0000-0000B63F0000}"/>
    <cellStyle name="Percent 3 10 3 4" xfId="7739" xr:uid="{00000000-0005-0000-0000-0000B73F0000}"/>
    <cellStyle name="Percent 3 10 3 4 2" xfId="7738" xr:uid="{00000000-0005-0000-0000-0000B83F0000}"/>
    <cellStyle name="Percent 3 10 3 4 3" xfId="49268" xr:uid="{00000000-0005-0000-0000-0000B93F0000}"/>
    <cellStyle name="Percent 3 10 3 5" xfId="7735" xr:uid="{00000000-0005-0000-0000-0000BA3F0000}"/>
    <cellStyle name="Percent 3 10 3 5 2" xfId="49269" xr:uid="{00000000-0005-0000-0000-0000BB3F0000}"/>
    <cellStyle name="Percent 3 10 3 6" xfId="49265" xr:uid="{00000000-0005-0000-0000-0000BC3F0000}"/>
    <cellStyle name="Percent 3 10 4" xfId="4298" xr:uid="{00000000-0005-0000-0000-0000BD3F0000}"/>
    <cellStyle name="Percent 3 10 4 2" xfId="9092" xr:uid="{00000000-0005-0000-0000-0000BE3F0000}"/>
    <cellStyle name="Percent 3 10 4 2 2" xfId="7732" xr:uid="{00000000-0005-0000-0000-0000BF3F0000}"/>
    <cellStyle name="Percent 3 10 4 2 2 2" xfId="7731" xr:uid="{00000000-0005-0000-0000-0000C03F0000}"/>
    <cellStyle name="Percent 3 10 4 2 3" xfId="7730" xr:uid="{00000000-0005-0000-0000-0000C13F0000}"/>
    <cellStyle name="Percent 3 10 4 2 4" xfId="49271" xr:uid="{00000000-0005-0000-0000-0000C23F0000}"/>
    <cellStyle name="Percent 3 10 4 3" xfId="7729" xr:uid="{00000000-0005-0000-0000-0000C33F0000}"/>
    <cellStyle name="Percent 3 10 4 3 2" xfId="7725" xr:uid="{00000000-0005-0000-0000-0000C43F0000}"/>
    <cellStyle name="Percent 3 10 4 3 2 2" xfId="7724" xr:uid="{00000000-0005-0000-0000-0000C53F0000}"/>
    <cellStyle name="Percent 3 10 4 3 3" xfId="7723" xr:uid="{00000000-0005-0000-0000-0000C63F0000}"/>
    <cellStyle name="Percent 3 10 4 3 4" xfId="49272" xr:uid="{00000000-0005-0000-0000-0000C73F0000}"/>
    <cellStyle name="Percent 3 10 4 4" xfId="7722" xr:uid="{00000000-0005-0000-0000-0000C83F0000}"/>
    <cellStyle name="Percent 3 10 4 4 2" xfId="7721" xr:uid="{00000000-0005-0000-0000-0000C93F0000}"/>
    <cellStyle name="Percent 3 10 4 4 3" xfId="49273" xr:uid="{00000000-0005-0000-0000-0000CA3F0000}"/>
    <cellStyle name="Percent 3 10 4 5" xfId="7720" xr:uid="{00000000-0005-0000-0000-0000CB3F0000}"/>
    <cellStyle name="Percent 3 10 4 5 2" xfId="49274" xr:uid="{00000000-0005-0000-0000-0000CC3F0000}"/>
    <cellStyle name="Percent 3 10 4 6" xfId="49270" xr:uid="{00000000-0005-0000-0000-0000CD3F0000}"/>
    <cellStyle name="Percent 3 10 5" xfId="4299" xr:uid="{00000000-0005-0000-0000-0000CE3F0000}"/>
    <cellStyle name="Percent 3 10 5 2" xfId="9093" xr:uid="{00000000-0005-0000-0000-0000CF3F0000}"/>
    <cellStyle name="Percent 3 10 5 2 2" xfId="7719" xr:uid="{00000000-0005-0000-0000-0000D03F0000}"/>
    <cellStyle name="Percent 3 10 5 2 2 2" xfId="7718" xr:uid="{00000000-0005-0000-0000-0000D13F0000}"/>
    <cellStyle name="Percent 3 10 5 2 3" xfId="7717" xr:uid="{00000000-0005-0000-0000-0000D23F0000}"/>
    <cellStyle name="Percent 3 10 5 2 4" xfId="49276" xr:uid="{00000000-0005-0000-0000-0000D33F0000}"/>
    <cellStyle name="Percent 3 10 5 3" xfId="7716" xr:uid="{00000000-0005-0000-0000-0000D43F0000}"/>
    <cellStyle name="Percent 3 10 5 3 2" xfId="7715" xr:uid="{00000000-0005-0000-0000-0000D53F0000}"/>
    <cellStyle name="Percent 3 10 5 3 2 2" xfId="7714" xr:uid="{00000000-0005-0000-0000-0000D63F0000}"/>
    <cellStyle name="Percent 3 10 5 3 3" xfId="7713" xr:uid="{00000000-0005-0000-0000-0000D73F0000}"/>
    <cellStyle name="Percent 3 10 5 3 4" xfId="49277" xr:uid="{00000000-0005-0000-0000-0000D83F0000}"/>
    <cellStyle name="Percent 3 10 5 4" xfId="7712" xr:uid="{00000000-0005-0000-0000-0000D93F0000}"/>
    <cellStyle name="Percent 3 10 5 4 2" xfId="7711" xr:uid="{00000000-0005-0000-0000-0000DA3F0000}"/>
    <cellStyle name="Percent 3 10 5 4 3" xfId="49278" xr:uid="{00000000-0005-0000-0000-0000DB3F0000}"/>
    <cellStyle name="Percent 3 10 5 5" xfId="7710" xr:uid="{00000000-0005-0000-0000-0000DC3F0000}"/>
    <cellStyle name="Percent 3 10 5 5 2" xfId="49279" xr:uid="{00000000-0005-0000-0000-0000DD3F0000}"/>
    <cellStyle name="Percent 3 10 5 6" xfId="49275" xr:uid="{00000000-0005-0000-0000-0000DE3F0000}"/>
    <cellStyle name="Percent 3 10 6" xfId="4300" xr:uid="{00000000-0005-0000-0000-0000DF3F0000}"/>
    <cellStyle name="Percent 3 10 6 2" xfId="9094" xr:uid="{00000000-0005-0000-0000-0000E03F0000}"/>
    <cellStyle name="Percent 3 10 6 2 2" xfId="7709" xr:uid="{00000000-0005-0000-0000-0000E13F0000}"/>
    <cellStyle name="Percent 3 10 6 2 2 2" xfId="7708" xr:uid="{00000000-0005-0000-0000-0000E23F0000}"/>
    <cellStyle name="Percent 3 10 6 2 3" xfId="7707" xr:uid="{00000000-0005-0000-0000-0000E33F0000}"/>
    <cellStyle name="Percent 3 10 6 2 4" xfId="49281" xr:uid="{00000000-0005-0000-0000-0000E43F0000}"/>
    <cellStyle name="Percent 3 10 6 3" xfId="7704" xr:uid="{00000000-0005-0000-0000-0000E53F0000}"/>
    <cellStyle name="Percent 3 10 6 3 2" xfId="7703" xr:uid="{00000000-0005-0000-0000-0000E63F0000}"/>
    <cellStyle name="Percent 3 10 6 3 2 2" xfId="7702" xr:uid="{00000000-0005-0000-0000-0000E73F0000}"/>
    <cellStyle name="Percent 3 10 6 3 3" xfId="7701" xr:uid="{00000000-0005-0000-0000-0000E83F0000}"/>
    <cellStyle name="Percent 3 10 6 3 4" xfId="49282" xr:uid="{00000000-0005-0000-0000-0000E93F0000}"/>
    <cellStyle name="Percent 3 10 6 4" xfId="7700" xr:uid="{00000000-0005-0000-0000-0000EA3F0000}"/>
    <cellStyle name="Percent 3 10 6 4 2" xfId="7699" xr:uid="{00000000-0005-0000-0000-0000EB3F0000}"/>
    <cellStyle name="Percent 3 10 6 4 3" xfId="49283" xr:uid="{00000000-0005-0000-0000-0000EC3F0000}"/>
    <cellStyle name="Percent 3 10 6 5" xfId="7698" xr:uid="{00000000-0005-0000-0000-0000ED3F0000}"/>
    <cellStyle name="Percent 3 10 6 5 2" xfId="49284" xr:uid="{00000000-0005-0000-0000-0000EE3F0000}"/>
    <cellStyle name="Percent 3 10 6 6" xfId="49280" xr:uid="{00000000-0005-0000-0000-0000EF3F0000}"/>
    <cellStyle name="Percent 3 10 7" xfId="4301" xr:uid="{00000000-0005-0000-0000-0000F03F0000}"/>
    <cellStyle name="Percent 3 10 7 2" xfId="9095" xr:uid="{00000000-0005-0000-0000-0000F13F0000}"/>
    <cellStyle name="Percent 3 10 7 2 2" xfId="7697" xr:uid="{00000000-0005-0000-0000-0000F23F0000}"/>
    <cellStyle name="Percent 3 10 7 2 2 2" xfId="7696" xr:uid="{00000000-0005-0000-0000-0000F33F0000}"/>
    <cellStyle name="Percent 3 10 7 2 3" xfId="7695" xr:uid="{00000000-0005-0000-0000-0000F43F0000}"/>
    <cellStyle name="Percent 3 10 7 2 4" xfId="49286" xr:uid="{00000000-0005-0000-0000-0000F53F0000}"/>
    <cellStyle name="Percent 3 10 7 3" xfId="7694" xr:uid="{00000000-0005-0000-0000-0000F63F0000}"/>
    <cellStyle name="Percent 3 10 7 3 2" xfId="7693" xr:uid="{00000000-0005-0000-0000-0000F73F0000}"/>
    <cellStyle name="Percent 3 10 7 3 2 2" xfId="7692" xr:uid="{00000000-0005-0000-0000-0000F83F0000}"/>
    <cellStyle name="Percent 3 10 7 3 3" xfId="7691" xr:uid="{00000000-0005-0000-0000-0000F93F0000}"/>
    <cellStyle name="Percent 3 10 7 3 4" xfId="49287" xr:uid="{00000000-0005-0000-0000-0000FA3F0000}"/>
    <cellStyle name="Percent 3 10 7 4" xfId="7690" xr:uid="{00000000-0005-0000-0000-0000FB3F0000}"/>
    <cellStyle name="Percent 3 10 7 4 2" xfId="7689" xr:uid="{00000000-0005-0000-0000-0000FC3F0000}"/>
    <cellStyle name="Percent 3 10 7 4 3" xfId="49288" xr:uid="{00000000-0005-0000-0000-0000FD3F0000}"/>
    <cellStyle name="Percent 3 10 7 5" xfId="7688" xr:uid="{00000000-0005-0000-0000-0000FE3F0000}"/>
    <cellStyle name="Percent 3 10 7 5 2" xfId="49289" xr:uid="{00000000-0005-0000-0000-0000FF3F0000}"/>
    <cellStyle name="Percent 3 10 7 6" xfId="49285" xr:uid="{00000000-0005-0000-0000-000000400000}"/>
    <cellStyle name="Percent 3 10 8" xfId="4302" xr:uid="{00000000-0005-0000-0000-000001400000}"/>
    <cellStyle name="Percent 3 10 8 2" xfId="9096" xr:uid="{00000000-0005-0000-0000-000002400000}"/>
    <cellStyle name="Percent 3 10 8 2 2" xfId="7687" xr:uid="{00000000-0005-0000-0000-000003400000}"/>
    <cellStyle name="Percent 3 10 8 2 2 2" xfId="7686" xr:uid="{00000000-0005-0000-0000-000004400000}"/>
    <cellStyle name="Percent 3 10 8 2 3" xfId="7685" xr:uid="{00000000-0005-0000-0000-000005400000}"/>
    <cellStyle name="Percent 3 10 8 2 4" xfId="49291" xr:uid="{00000000-0005-0000-0000-000006400000}"/>
    <cellStyle name="Percent 3 10 8 3" xfId="7684" xr:uid="{00000000-0005-0000-0000-000007400000}"/>
    <cellStyle name="Percent 3 10 8 3 2" xfId="7683" xr:uid="{00000000-0005-0000-0000-000008400000}"/>
    <cellStyle name="Percent 3 10 8 3 2 2" xfId="7682" xr:uid="{00000000-0005-0000-0000-000009400000}"/>
    <cellStyle name="Percent 3 10 8 3 3" xfId="7681" xr:uid="{00000000-0005-0000-0000-00000A400000}"/>
    <cellStyle name="Percent 3 10 8 3 4" xfId="49292" xr:uid="{00000000-0005-0000-0000-00000B400000}"/>
    <cellStyle name="Percent 3 10 8 4" xfId="7680" xr:uid="{00000000-0005-0000-0000-00000C400000}"/>
    <cellStyle name="Percent 3 10 8 4 2" xfId="7679" xr:uid="{00000000-0005-0000-0000-00000D400000}"/>
    <cellStyle name="Percent 3 10 8 4 3" xfId="49293" xr:uid="{00000000-0005-0000-0000-00000E400000}"/>
    <cellStyle name="Percent 3 10 8 5" xfId="7678" xr:uid="{00000000-0005-0000-0000-00000F400000}"/>
    <cellStyle name="Percent 3 10 8 5 2" xfId="49294" xr:uid="{00000000-0005-0000-0000-000010400000}"/>
    <cellStyle name="Percent 3 10 8 6" xfId="49290" xr:uid="{00000000-0005-0000-0000-000011400000}"/>
    <cellStyle name="Percent 3 10 9" xfId="4303" xr:uid="{00000000-0005-0000-0000-000012400000}"/>
    <cellStyle name="Percent 3 10 9 2" xfId="9097" xr:uid="{00000000-0005-0000-0000-000013400000}"/>
    <cellStyle name="Percent 3 10 9 2 2" xfId="7677" xr:uid="{00000000-0005-0000-0000-000014400000}"/>
    <cellStyle name="Percent 3 10 9 2 2 2" xfId="7676" xr:uid="{00000000-0005-0000-0000-000015400000}"/>
    <cellStyle name="Percent 3 10 9 2 3" xfId="7675" xr:uid="{00000000-0005-0000-0000-000016400000}"/>
    <cellStyle name="Percent 3 10 9 2 4" xfId="49296" xr:uid="{00000000-0005-0000-0000-000017400000}"/>
    <cellStyle name="Percent 3 10 9 3" xfId="7674" xr:uid="{00000000-0005-0000-0000-000018400000}"/>
    <cellStyle name="Percent 3 10 9 3 2" xfId="7673" xr:uid="{00000000-0005-0000-0000-000019400000}"/>
    <cellStyle name="Percent 3 10 9 3 2 2" xfId="7672" xr:uid="{00000000-0005-0000-0000-00001A400000}"/>
    <cellStyle name="Percent 3 10 9 3 3" xfId="7671" xr:uid="{00000000-0005-0000-0000-00001B400000}"/>
    <cellStyle name="Percent 3 10 9 3 4" xfId="49297" xr:uid="{00000000-0005-0000-0000-00001C400000}"/>
    <cellStyle name="Percent 3 10 9 4" xfId="7670" xr:uid="{00000000-0005-0000-0000-00001D400000}"/>
    <cellStyle name="Percent 3 10 9 4 2" xfId="7669" xr:uid="{00000000-0005-0000-0000-00001E400000}"/>
    <cellStyle name="Percent 3 10 9 4 3" xfId="49298" xr:uid="{00000000-0005-0000-0000-00001F400000}"/>
    <cellStyle name="Percent 3 10 9 5" xfId="7668" xr:uid="{00000000-0005-0000-0000-000020400000}"/>
    <cellStyle name="Percent 3 10 9 5 2" xfId="49299" xr:uid="{00000000-0005-0000-0000-000021400000}"/>
    <cellStyle name="Percent 3 10 9 6" xfId="49295" xr:uid="{00000000-0005-0000-0000-000022400000}"/>
    <cellStyle name="Percent 3 11" xfId="4304" xr:uid="{00000000-0005-0000-0000-000023400000}"/>
    <cellStyle name="Percent 3 11 2" xfId="9098" xr:uid="{00000000-0005-0000-0000-000024400000}"/>
    <cellStyle name="Percent 3 11 2 2" xfId="7667" xr:uid="{00000000-0005-0000-0000-000025400000}"/>
    <cellStyle name="Percent 3 11 2 2 2" xfId="7666" xr:uid="{00000000-0005-0000-0000-000026400000}"/>
    <cellStyle name="Percent 3 11 2 3" xfId="7665" xr:uid="{00000000-0005-0000-0000-000027400000}"/>
    <cellStyle name="Percent 3 11 2 4" xfId="49301" xr:uid="{00000000-0005-0000-0000-000028400000}"/>
    <cellStyle name="Percent 3 11 3" xfId="7664" xr:uid="{00000000-0005-0000-0000-000029400000}"/>
    <cellStyle name="Percent 3 11 3 2" xfId="7663" xr:uid="{00000000-0005-0000-0000-00002A400000}"/>
    <cellStyle name="Percent 3 11 3 2 2" xfId="7662" xr:uid="{00000000-0005-0000-0000-00002B400000}"/>
    <cellStyle name="Percent 3 11 3 3" xfId="7661" xr:uid="{00000000-0005-0000-0000-00002C400000}"/>
    <cellStyle name="Percent 3 11 3 4" xfId="49302" xr:uid="{00000000-0005-0000-0000-00002D400000}"/>
    <cellStyle name="Percent 3 11 4" xfId="7660" xr:uid="{00000000-0005-0000-0000-00002E400000}"/>
    <cellStyle name="Percent 3 11 4 2" xfId="7659" xr:uid="{00000000-0005-0000-0000-00002F400000}"/>
    <cellStyle name="Percent 3 11 4 3" xfId="49303" xr:uid="{00000000-0005-0000-0000-000030400000}"/>
    <cellStyle name="Percent 3 11 5" xfId="7658" xr:uid="{00000000-0005-0000-0000-000031400000}"/>
    <cellStyle name="Percent 3 11 5 2" xfId="49304" xr:uid="{00000000-0005-0000-0000-000032400000}"/>
    <cellStyle name="Percent 3 11 6" xfId="49300" xr:uid="{00000000-0005-0000-0000-000033400000}"/>
    <cellStyle name="Percent 3 12" xfId="4305" xr:uid="{00000000-0005-0000-0000-000034400000}"/>
    <cellStyle name="Percent 3 12 2" xfId="9099" xr:uid="{00000000-0005-0000-0000-000035400000}"/>
    <cellStyle name="Percent 3 12 2 2" xfId="7657" xr:uid="{00000000-0005-0000-0000-000036400000}"/>
    <cellStyle name="Percent 3 12 2 2 2" xfId="7656" xr:uid="{00000000-0005-0000-0000-000037400000}"/>
    <cellStyle name="Percent 3 12 2 3" xfId="7655" xr:uid="{00000000-0005-0000-0000-000038400000}"/>
    <cellStyle name="Percent 3 12 2 4" xfId="49306" xr:uid="{00000000-0005-0000-0000-000039400000}"/>
    <cellStyle name="Percent 3 12 3" xfId="7654" xr:uid="{00000000-0005-0000-0000-00003A400000}"/>
    <cellStyle name="Percent 3 12 3 2" xfId="7653" xr:uid="{00000000-0005-0000-0000-00003B400000}"/>
    <cellStyle name="Percent 3 12 3 2 2" xfId="7652" xr:uid="{00000000-0005-0000-0000-00003C400000}"/>
    <cellStyle name="Percent 3 12 3 3" xfId="7651" xr:uid="{00000000-0005-0000-0000-00003D400000}"/>
    <cellStyle name="Percent 3 12 3 4" xfId="49307" xr:uid="{00000000-0005-0000-0000-00003E400000}"/>
    <cellStyle name="Percent 3 12 4" xfId="7650" xr:uid="{00000000-0005-0000-0000-00003F400000}"/>
    <cellStyle name="Percent 3 12 4 2" xfId="7649" xr:uid="{00000000-0005-0000-0000-000040400000}"/>
    <cellStyle name="Percent 3 12 4 3" xfId="49308" xr:uid="{00000000-0005-0000-0000-000041400000}"/>
    <cellStyle name="Percent 3 12 5" xfId="7648" xr:uid="{00000000-0005-0000-0000-000042400000}"/>
    <cellStyle name="Percent 3 12 5 2" xfId="49309" xr:uid="{00000000-0005-0000-0000-000043400000}"/>
    <cellStyle name="Percent 3 12 6" xfId="49305" xr:uid="{00000000-0005-0000-0000-000044400000}"/>
    <cellStyle name="Percent 3 13" xfId="4306" xr:uid="{00000000-0005-0000-0000-000045400000}"/>
    <cellStyle name="Percent 3 13 2" xfId="9100" xr:uid="{00000000-0005-0000-0000-000046400000}"/>
    <cellStyle name="Percent 3 13 2 2" xfId="7647" xr:uid="{00000000-0005-0000-0000-000047400000}"/>
    <cellStyle name="Percent 3 13 2 2 2" xfId="7646" xr:uid="{00000000-0005-0000-0000-000048400000}"/>
    <cellStyle name="Percent 3 13 2 3" xfId="7645" xr:uid="{00000000-0005-0000-0000-000049400000}"/>
    <cellStyle name="Percent 3 13 2 4" xfId="49311" xr:uid="{00000000-0005-0000-0000-00004A400000}"/>
    <cellStyle name="Percent 3 13 3" xfId="7644" xr:uid="{00000000-0005-0000-0000-00004B400000}"/>
    <cellStyle name="Percent 3 13 3 2" xfId="7643" xr:uid="{00000000-0005-0000-0000-00004C400000}"/>
    <cellStyle name="Percent 3 13 3 2 2" xfId="7642" xr:uid="{00000000-0005-0000-0000-00004D400000}"/>
    <cellStyle name="Percent 3 13 3 3" xfId="7641" xr:uid="{00000000-0005-0000-0000-00004E400000}"/>
    <cellStyle name="Percent 3 13 3 4" xfId="49312" xr:uid="{00000000-0005-0000-0000-00004F400000}"/>
    <cellStyle name="Percent 3 13 4" xfId="7640" xr:uid="{00000000-0005-0000-0000-000050400000}"/>
    <cellStyle name="Percent 3 13 4 2" xfId="7639" xr:uid="{00000000-0005-0000-0000-000051400000}"/>
    <cellStyle name="Percent 3 13 4 3" xfId="49313" xr:uid="{00000000-0005-0000-0000-000052400000}"/>
    <cellStyle name="Percent 3 13 5" xfId="7638" xr:uid="{00000000-0005-0000-0000-000053400000}"/>
    <cellStyle name="Percent 3 13 5 2" xfId="49314" xr:uid="{00000000-0005-0000-0000-000054400000}"/>
    <cellStyle name="Percent 3 13 6" xfId="49310" xr:uid="{00000000-0005-0000-0000-000055400000}"/>
    <cellStyle name="Percent 3 14" xfId="4307" xr:uid="{00000000-0005-0000-0000-000056400000}"/>
    <cellStyle name="Percent 3 14 2" xfId="9101" xr:uid="{00000000-0005-0000-0000-000057400000}"/>
    <cellStyle name="Percent 3 14 2 2" xfId="7637" xr:uid="{00000000-0005-0000-0000-000058400000}"/>
    <cellStyle name="Percent 3 14 2 2 2" xfId="7636" xr:uid="{00000000-0005-0000-0000-000059400000}"/>
    <cellStyle name="Percent 3 14 2 3" xfId="7635" xr:uid="{00000000-0005-0000-0000-00005A400000}"/>
    <cellStyle name="Percent 3 14 2 4" xfId="49316" xr:uid="{00000000-0005-0000-0000-00005B400000}"/>
    <cellStyle name="Percent 3 14 3" xfId="7634" xr:uid="{00000000-0005-0000-0000-00005C400000}"/>
    <cellStyle name="Percent 3 14 3 2" xfId="7633" xr:uid="{00000000-0005-0000-0000-00005D400000}"/>
    <cellStyle name="Percent 3 14 3 2 2" xfId="7632" xr:uid="{00000000-0005-0000-0000-00005E400000}"/>
    <cellStyle name="Percent 3 14 3 3" xfId="7631" xr:uid="{00000000-0005-0000-0000-00005F400000}"/>
    <cellStyle name="Percent 3 14 3 4" xfId="49317" xr:uid="{00000000-0005-0000-0000-000060400000}"/>
    <cellStyle name="Percent 3 14 4" xfId="7630" xr:uid="{00000000-0005-0000-0000-000061400000}"/>
    <cellStyle name="Percent 3 14 4 2" xfId="7629" xr:uid="{00000000-0005-0000-0000-000062400000}"/>
    <cellStyle name="Percent 3 14 4 3" xfId="49318" xr:uid="{00000000-0005-0000-0000-000063400000}"/>
    <cellStyle name="Percent 3 14 5" xfId="7628" xr:uid="{00000000-0005-0000-0000-000064400000}"/>
    <cellStyle name="Percent 3 14 5 2" xfId="49319" xr:uid="{00000000-0005-0000-0000-000065400000}"/>
    <cellStyle name="Percent 3 14 6" xfId="49315" xr:uid="{00000000-0005-0000-0000-000066400000}"/>
    <cellStyle name="Percent 3 15" xfId="4308" xr:uid="{00000000-0005-0000-0000-000067400000}"/>
    <cellStyle name="Percent 3 15 2" xfId="9102" xr:uid="{00000000-0005-0000-0000-000068400000}"/>
    <cellStyle name="Percent 3 15 2 2" xfId="7627" xr:uid="{00000000-0005-0000-0000-000069400000}"/>
    <cellStyle name="Percent 3 15 2 2 2" xfId="7626" xr:uid="{00000000-0005-0000-0000-00006A400000}"/>
    <cellStyle name="Percent 3 15 2 3" xfId="7625" xr:uid="{00000000-0005-0000-0000-00006B400000}"/>
    <cellStyle name="Percent 3 15 2 4" xfId="49321" xr:uid="{00000000-0005-0000-0000-00006C400000}"/>
    <cellStyle name="Percent 3 15 3" xfId="7624" xr:uid="{00000000-0005-0000-0000-00006D400000}"/>
    <cellStyle name="Percent 3 15 3 2" xfId="7623" xr:uid="{00000000-0005-0000-0000-00006E400000}"/>
    <cellStyle name="Percent 3 15 3 2 2" xfId="7622" xr:uid="{00000000-0005-0000-0000-00006F400000}"/>
    <cellStyle name="Percent 3 15 3 3" xfId="7621" xr:uid="{00000000-0005-0000-0000-000070400000}"/>
    <cellStyle name="Percent 3 15 3 4" xfId="49322" xr:uid="{00000000-0005-0000-0000-000071400000}"/>
    <cellStyle name="Percent 3 15 4" xfId="7620" xr:uid="{00000000-0005-0000-0000-000072400000}"/>
    <cellStyle name="Percent 3 15 4 2" xfId="7619" xr:uid="{00000000-0005-0000-0000-000073400000}"/>
    <cellStyle name="Percent 3 15 4 3" xfId="49323" xr:uid="{00000000-0005-0000-0000-000074400000}"/>
    <cellStyle name="Percent 3 15 5" xfId="7618" xr:uid="{00000000-0005-0000-0000-000075400000}"/>
    <cellStyle name="Percent 3 15 5 2" xfId="49324" xr:uid="{00000000-0005-0000-0000-000076400000}"/>
    <cellStyle name="Percent 3 15 6" xfId="49320" xr:uid="{00000000-0005-0000-0000-000077400000}"/>
    <cellStyle name="Percent 3 16" xfId="4309" xr:uid="{00000000-0005-0000-0000-000078400000}"/>
    <cellStyle name="Percent 3 16 2" xfId="9103" xr:uid="{00000000-0005-0000-0000-000079400000}"/>
    <cellStyle name="Percent 3 16 2 2" xfId="7617" xr:uid="{00000000-0005-0000-0000-00007A400000}"/>
    <cellStyle name="Percent 3 16 2 2 2" xfId="7616" xr:uid="{00000000-0005-0000-0000-00007B400000}"/>
    <cellStyle name="Percent 3 16 2 3" xfId="7615" xr:uid="{00000000-0005-0000-0000-00007C400000}"/>
    <cellStyle name="Percent 3 16 2 4" xfId="49326" xr:uid="{00000000-0005-0000-0000-00007D400000}"/>
    <cellStyle name="Percent 3 16 3" xfId="7614" xr:uid="{00000000-0005-0000-0000-00007E400000}"/>
    <cellStyle name="Percent 3 16 3 2" xfId="7613" xr:uid="{00000000-0005-0000-0000-00007F400000}"/>
    <cellStyle name="Percent 3 16 3 2 2" xfId="7612" xr:uid="{00000000-0005-0000-0000-000080400000}"/>
    <cellStyle name="Percent 3 16 3 3" xfId="7611" xr:uid="{00000000-0005-0000-0000-000081400000}"/>
    <cellStyle name="Percent 3 16 3 4" xfId="49327" xr:uid="{00000000-0005-0000-0000-000082400000}"/>
    <cellStyle name="Percent 3 16 4" xfId="7610" xr:uid="{00000000-0005-0000-0000-000083400000}"/>
    <cellStyle name="Percent 3 16 4 2" xfId="7609" xr:uid="{00000000-0005-0000-0000-000084400000}"/>
    <cellStyle name="Percent 3 16 4 3" xfId="49328" xr:uid="{00000000-0005-0000-0000-000085400000}"/>
    <cellStyle name="Percent 3 16 5" xfId="7608" xr:uid="{00000000-0005-0000-0000-000086400000}"/>
    <cellStyle name="Percent 3 16 5 2" xfId="49329" xr:uid="{00000000-0005-0000-0000-000087400000}"/>
    <cellStyle name="Percent 3 16 6" xfId="49325" xr:uid="{00000000-0005-0000-0000-000088400000}"/>
    <cellStyle name="Percent 3 17" xfId="4310" xr:uid="{00000000-0005-0000-0000-000089400000}"/>
    <cellStyle name="Percent 3 17 2" xfId="9104" xr:uid="{00000000-0005-0000-0000-00008A400000}"/>
    <cellStyle name="Percent 3 17 2 2" xfId="7607" xr:uid="{00000000-0005-0000-0000-00008B400000}"/>
    <cellStyle name="Percent 3 17 2 2 2" xfId="7605" xr:uid="{00000000-0005-0000-0000-00008C400000}"/>
    <cellStyle name="Percent 3 17 2 3" xfId="7604" xr:uid="{00000000-0005-0000-0000-00008D400000}"/>
    <cellStyle name="Percent 3 17 2 4" xfId="49331" xr:uid="{00000000-0005-0000-0000-00008E400000}"/>
    <cellStyle name="Percent 3 17 3" xfId="7603" xr:uid="{00000000-0005-0000-0000-00008F400000}"/>
    <cellStyle name="Percent 3 17 3 2" xfId="7602" xr:uid="{00000000-0005-0000-0000-000090400000}"/>
    <cellStyle name="Percent 3 17 3 2 2" xfId="7601" xr:uid="{00000000-0005-0000-0000-000091400000}"/>
    <cellStyle name="Percent 3 17 3 3" xfId="7600" xr:uid="{00000000-0005-0000-0000-000092400000}"/>
    <cellStyle name="Percent 3 17 3 4" xfId="49332" xr:uid="{00000000-0005-0000-0000-000093400000}"/>
    <cellStyle name="Percent 3 17 4" xfId="7599" xr:uid="{00000000-0005-0000-0000-000094400000}"/>
    <cellStyle name="Percent 3 17 4 2" xfId="7598" xr:uid="{00000000-0005-0000-0000-000095400000}"/>
    <cellStyle name="Percent 3 17 4 3" xfId="49333" xr:uid="{00000000-0005-0000-0000-000096400000}"/>
    <cellStyle name="Percent 3 17 5" xfId="7597" xr:uid="{00000000-0005-0000-0000-000097400000}"/>
    <cellStyle name="Percent 3 17 5 2" xfId="49334" xr:uid="{00000000-0005-0000-0000-000098400000}"/>
    <cellStyle name="Percent 3 17 6" xfId="49330" xr:uid="{00000000-0005-0000-0000-000099400000}"/>
    <cellStyle name="Percent 3 18" xfId="4311" xr:uid="{00000000-0005-0000-0000-00009A400000}"/>
    <cellStyle name="Percent 3 18 2" xfId="9105" xr:uid="{00000000-0005-0000-0000-00009B400000}"/>
    <cellStyle name="Percent 3 18 2 2" xfId="7596" xr:uid="{00000000-0005-0000-0000-00009C400000}"/>
    <cellStyle name="Percent 3 18 2 2 2" xfId="7595" xr:uid="{00000000-0005-0000-0000-00009D400000}"/>
    <cellStyle name="Percent 3 18 2 3" xfId="7594" xr:uid="{00000000-0005-0000-0000-00009E400000}"/>
    <cellStyle name="Percent 3 18 2 4" xfId="49336" xr:uid="{00000000-0005-0000-0000-00009F400000}"/>
    <cellStyle name="Percent 3 18 3" xfId="7593" xr:uid="{00000000-0005-0000-0000-0000A0400000}"/>
    <cellStyle name="Percent 3 18 3 2" xfId="7592" xr:uid="{00000000-0005-0000-0000-0000A1400000}"/>
    <cellStyle name="Percent 3 18 3 2 2" xfId="7591" xr:uid="{00000000-0005-0000-0000-0000A2400000}"/>
    <cellStyle name="Percent 3 18 3 3" xfId="7590" xr:uid="{00000000-0005-0000-0000-0000A3400000}"/>
    <cellStyle name="Percent 3 18 3 4" xfId="49337" xr:uid="{00000000-0005-0000-0000-0000A4400000}"/>
    <cellStyle name="Percent 3 18 4" xfId="7589" xr:uid="{00000000-0005-0000-0000-0000A5400000}"/>
    <cellStyle name="Percent 3 18 4 2" xfId="7588" xr:uid="{00000000-0005-0000-0000-0000A6400000}"/>
    <cellStyle name="Percent 3 18 4 3" xfId="49338" xr:uid="{00000000-0005-0000-0000-0000A7400000}"/>
    <cellStyle name="Percent 3 18 5" xfId="7587" xr:uid="{00000000-0005-0000-0000-0000A8400000}"/>
    <cellStyle name="Percent 3 18 5 2" xfId="49339" xr:uid="{00000000-0005-0000-0000-0000A9400000}"/>
    <cellStyle name="Percent 3 18 6" xfId="49335" xr:uid="{00000000-0005-0000-0000-0000AA400000}"/>
    <cellStyle name="Percent 3 19" xfId="4312" xr:uid="{00000000-0005-0000-0000-0000AB400000}"/>
    <cellStyle name="Percent 3 19 2" xfId="9106" xr:uid="{00000000-0005-0000-0000-0000AC400000}"/>
    <cellStyle name="Percent 3 19 2 2" xfId="7586" xr:uid="{00000000-0005-0000-0000-0000AD400000}"/>
    <cellStyle name="Percent 3 19 2 2 2" xfId="7585" xr:uid="{00000000-0005-0000-0000-0000AE400000}"/>
    <cellStyle name="Percent 3 19 2 3" xfId="7584" xr:uid="{00000000-0005-0000-0000-0000AF400000}"/>
    <cellStyle name="Percent 3 19 2 4" xfId="49341" xr:uid="{00000000-0005-0000-0000-0000B0400000}"/>
    <cellStyle name="Percent 3 19 3" xfId="7583" xr:uid="{00000000-0005-0000-0000-0000B1400000}"/>
    <cellStyle name="Percent 3 19 3 2" xfId="7582" xr:uid="{00000000-0005-0000-0000-0000B2400000}"/>
    <cellStyle name="Percent 3 19 3 2 2" xfId="7581" xr:uid="{00000000-0005-0000-0000-0000B3400000}"/>
    <cellStyle name="Percent 3 19 3 3" xfId="7580" xr:uid="{00000000-0005-0000-0000-0000B4400000}"/>
    <cellStyle name="Percent 3 19 3 4" xfId="49342" xr:uid="{00000000-0005-0000-0000-0000B5400000}"/>
    <cellStyle name="Percent 3 19 4" xfId="7579" xr:uid="{00000000-0005-0000-0000-0000B6400000}"/>
    <cellStyle name="Percent 3 19 4 2" xfId="7578" xr:uid="{00000000-0005-0000-0000-0000B7400000}"/>
    <cellStyle name="Percent 3 19 4 2 2" xfId="7577" xr:uid="{00000000-0005-0000-0000-0000B8400000}"/>
    <cellStyle name="Percent 3 19 4 3" xfId="7576" xr:uid="{00000000-0005-0000-0000-0000B9400000}"/>
    <cellStyle name="Percent 3 19 4 4" xfId="49343" xr:uid="{00000000-0005-0000-0000-0000BA400000}"/>
    <cellStyle name="Percent 3 19 5" xfId="7575" xr:uid="{00000000-0005-0000-0000-0000BB400000}"/>
    <cellStyle name="Percent 3 19 5 2" xfId="7574" xr:uid="{00000000-0005-0000-0000-0000BC400000}"/>
    <cellStyle name="Percent 3 19 5 3" xfId="49344" xr:uid="{00000000-0005-0000-0000-0000BD400000}"/>
    <cellStyle name="Percent 3 19 6" xfId="7573" xr:uid="{00000000-0005-0000-0000-0000BE400000}"/>
    <cellStyle name="Percent 3 19 7" xfId="49340" xr:uid="{00000000-0005-0000-0000-0000BF400000}"/>
    <cellStyle name="Percent 3 2" xfId="4313" xr:uid="{00000000-0005-0000-0000-0000C0400000}"/>
    <cellStyle name="Percent 3 2 10" xfId="4314" xr:uid="{00000000-0005-0000-0000-0000C1400000}"/>
    <cellStyle name="Percent 3 2 10 2" xfId="9108" xr:uid="{00000000-0005-0000-0000-0000C2400000}"/>
    <cellStyle name="Percent 3 2 10 2 2" xfId="7572" xr:uid="{00000000-0005-0000-0000-0000C3400000}"/>
    <cellStyle name="Percent 3 2 10 2 2 2" xfId="7571" xr:uid="{00000000-0005-0000-0000-0000C4400000}"/>
    <cellStyle name="Percent 3 2 10 2 3" xfId="7570" xr:uid="{00000000-0005-0000-0000-0000C5400000}"/>
    <cellStyle name="Percent 3 2 10 2 4" xfId="49347" xr:uid="{00000000-0005-0000-0000-0000C6400000}"/>
    <cellStyle name="Percent 3 2 10 3" xfId="7569" xr:uid="{00000000-0005-0000-0000-0000C7400000}"/>
    <cellStyle name="Percent 3 2 10 3 2" xfId="7568" xr:uid="{00000000-0005-0000-0000-0000C8400000}"/>
    <cellStyle name="Percent 3 2 10 3 2 2" xfId="7567" xr:uid="{00000000-0005-0000-0000-0000C9400000}"/>
    <cellStyle name="Percent 3 2 10 3 3" xfId="7566" xr:uid="{00000000-0005-0000-0000-0000CA400000}"/>
    <cellStyle name="Percent 3 2 10 3 4" xfId="49348" xr:uid="{00000000-0005-0000-0000-0000CB400000}"/>
    <cellStyle name="Percent 3 2 10 4" xfId="7565" xr:uid="{00000000-0005-0000-0000-0000CC400000}"/>
    <cellStyle name="Percent 3 2 10 4 2" xfId="7563" xr:uid="{00000000-0005-0000-0000-0000CD400000}"/>
    <cellStyle name="Percent 3 2 10 4 2 2" xfId="7562" xr:uid="{00000000-0005-0000-0000-0000CE400000}"/>
    <cellStyle name="Percent 3 2 10 4 3" xfId="7561" xr:uid="{00000000-0005-0000-0000-0000CF400000}"/>
    <cellStyle name="Percent 3 2 10 4 4" xfId="49349" xr:uid="{00000000-0005-0000-0000-0000D0400000}"/>
    <cellStyle name="Percent 3 2 10 5" xfId="7560" xr:uid="{00000000-0005-0000-0000-0000D1400000}"/>
    <cellStyle name="Percent 3 2 10 5 2" xfId="7559" xr:uid="{00000000-0005-0000-0000-0000D2400000}"/>
    <cellStyle name="Percent 3 2 10 5 2 2" xfId="7558" xr:uid="{00000000-0005-0000-0000-0000D3400000}"/>
    <cellStyle name="Percent 3 2 10 5 3" xfId="7557" xr:uid="{00000000-0005-0000-0000-0000D4400000}"/>
    <cellStyle name="Percent 3 2 10 5 4" xfId="49350" xr:uid="{00000000-0005-0000-0000-0000D5400000}"/>
    <cellStyle name="Percent 3 2 10 6" xfId="7556" xr:uid="{00000000-0005-0000-0000-0000D6400000}"/>
    <cellStyle name="Percent 3 2 10 6 2" xfId="7555" xr:uid="{00000000-0005-0000-0000-0000D7400000}"/>
    <cellStyle name="Percent 3 2 10 7" xfId="7554" xr:uid="{00000000-0005-0000-0000-0000D8400000}"/>
    <cellStyle name="Percent 3 2 10 8" xfId="49346" xr:uid="{00000000-0005-0000-0000-0000D9400000}"/>
    <cellStyle name="Percent 3 2 11" xfId="4315" xr:uid="{00000000-0005-0000-0000-0000DA400000}"/>
    <cellStyle name="Percent 3 2 11 2" xfId="9109" xr:uid="{00000000-0005-0000-0000-0000DB400000}"/>
    <cellStyle name="Percent 3 2 11 2 2" xfId="7553" xr:uid="{00000000-0005-0000-0000-0000DC400000}"/>
    <cellStyle name="Percent 3 2 11 2 2 2" xfId="7552" xr:uid="{00000000-0005-0000-0000-0000DD400000}"/>
    <cellStyle name="Percent 3 2 11 2 3" xfId="7549" xr:uid="{00000000-0005-0000-0000-0000DE400000}"/>
    <cellStyle name="Percent 3 2 11 2 4" xfId="49352" xr:uid="{00000000-0005-0000-0000-0000DF400000}"/>
    <cellStyle name="Percent 3 2 11 3" xfId="7548" xr:uid="{00000000-0005-0000-0000-0000E0400000}"/>
    <cellStyle name="Percent 3 2 11 3 2" xfId="7547" xr:uid="{00000000-0005-0000-0000-0000E1400000}"/>
    <cellStyle name="Percent 3 2 11 3 2 2" xfId="7546" xr:uid="{00000000-0005-0000-0000-0000E2400000}"/>
    <cellStyle name="Percent 3 2 11 3 3" xfId="7545" xr:uid="{00000000-0005-0000-0000-0000E3400000}"/>
    <cellStyle name="Percent 3 2 11 3 4" xfId="49353" xr:uid="{00000000-0005-0000-0000-0000E4400000}"/>
    <cellStyle name="Percent 3 2 11 4" xfId="7544" xr:uid="{00000000-0005-0000-0000-0000E5400000}"/>
    <cellStyle name="Percent 3 2 11 4 2" xfId="7543" xr:uid="{00000000-0005-0000-0000-0000E6400000}"/>
    <cellStyle name="Percent 3 2 11 4 2 2" xfId="7542" xr:uid="{00000000-0005-0000-0000-0000E7400000}"/>
    <cellStyle name="Percent 3 2 11 4 3" xfId="7541" xr:uid="{00000000-0005-0000-0000-0000E8400000}"/>
    <cellStyle name="Percent 3 2 11 4 4" xfId="49354" xr:uid="{00000000-0005-0000-0000-0000E9400000}"/>
    <cellStyle name="Percent 3 2 11 5" xfId="7540" xr:uid="{00000000-0005-0000-0000-0000EA400000}"/>
    <cellStyle name="Percent 3 2 11 5 2" xfId="7539" xr:uid="{00000000-0005-0000-0000-0000EB400000}"/>
    <cellStyle name="Percent 3 2 11 5 2 2" xfId="7538" xr:uid="{00000000-0005-0000-0000-0000EC400000}"/>
    <cellStyle name="Percent 3 2 11 5 3" xfId="7536" xr:uid="{00000000-0005-0000-0000-0000ED400000}"/>
    <cellStyle name="Percent 3 2 11 5 4" xfId="49355" xr:uid="{00000000-0005-0000-0000-0000EE400000}"/>
    <cellStyle name="Percent 3 2 11 6" xfId="7534" xr:uid="{00000000-0005-0000-0000-0000EF400000}"/>
    <cellStyle name="Percent 3 2 11 6 2" xfId="4813" xr:uid="{00000000-0005-0000-0000-0000F0400000}"/>
    <cellStyle name="Percent 3 2 11 7" xfId="7533" xr:uid="{00000000-0005-0000-0000-0000F1400000}"/>
    <cellStyle name="Percent 3 2 11 8" xfId="49351" xr:uid="{00000000-0005-0000-0000-0000F2400000}"/>
    <cellStyle name="Percent 3 2 12" xfId="4316" xr:uid="{00000000-0005-0000-0000-0000F3400000}"/>
    <cellStyle name="Percent 3 2 12 2" xfId="9110" xr:uid="{00000000-0005-0000-0000-0000F4400000}"/>
    <cellStyle name="Percent 3 2 12 2 2" xfId="7532" xr:uid="{00000000-0005-0000-0000-0000F5400000}"/>
    <cellStyle name="Percent 3 2 12 2 2 2" xfId="7531" xr:uid="{00000000-0005-0000-0000-0000F6400000}"/>
    <cellStyle name="Percent 3 2 12 2 3" xfId="7530" xr:uid="{00000000-0005-0000-0000-0000F7400000}"/>
    <cellStyle name="Percent 3 2 12 2 4" xfId="49357" xr:uid="{00000000-0005-0000-0000-0000F8400000}"/>
    <cellStyle name="Percent 3 2 12 3" xfId="7529" xr:uid="{00000000-0005-0000-0000-0000F9400000}"/>
    <cellStyle name="Percent 3 2 12 3 2" xfId="7528" xr:uid="{00000000-0005-0000-0000-0000FA400000}"/>
    <cellStyle name="Percent 3 2 12 3 2 2" xfId="7527" xr:uid="{00000000-0005-0000-0000-0000FB400000}"/>
    <cellStyle name="Percent 3 2 12 3 3" xfId="7526" xr:uid="{00000000-0005-0000-0000-0000FC400000}"/>
    <cellStyle name="Percent 3 2 12 3 4" xfId="49358" xr:uid="{00000000-0005-0000-0000-0000FD400000}"/>
    <cellStyle name="Percent 3 2 12 4" xfId="7525" xr:uid="{00000000-0005-0000-0000-0000FE400000}"/>
    <cellStyle name="Percent 3 2 12 4 2" xfId="7524" xr:uid="{00000000-0005-0000-0000-0000FF400000}"/>
    <cellStyle name="Percent 3 2 12 4 2 2" xfId="7523" xr:uid="{00000000-0005-0000-0000-000000410000}"/>
    <cellStyle name="Percent 3 2 12 4 3" xfId="7522" xr:uid="{00000000-0005-0000-0000-000001410000}"/>
    <cellStyle name="Percent 3 2 12 4 4" xfId="49359" xr:uid="{00000000-0005-0000-0000-000002410000}"/>
    <cellStyle name="Percent 3 2 12 5" xfId="7521" xr:uid="{00000000-0005-0000-0000-000003410000}"/>
    <cellStyle name="Percent 3 2 12 5 2" xfId="7520" xr:uid="{00000000-0005-0000-0000-000004410000}"/>
    <cellStyle name="Percent 3 2 12 5 2 2" xfId="7519" xr:uid="{00000000-0005-0000-0000-000005410000}"/>
    <cellStyle name="Percent 3 2 12 5 3" xfId="7518" xr:uid="{00000000-0005-0000-0000-000006410000}"/>
    <cellStyle name="Percent 3 2 12 5 4" xfId="49360" xr:uid="{00000000-0005-0000-0000-000007410000}"/>
    <cellStyle name="Percent 3 2 12 6" xfId="7517" xr:uid="{00000000-0005-0000-0000-000008410000}"/>
    <cellStyle name="Percent 3 2 12 6 2" xfId="7516" xr:uid="{00000000-0005-0000-0000-000009410000}"/>
    <cellStyle name="Percent 3 2 12 7" xfId="7515" xr:uid="{00000000-0005-0000-0000-00000A410000}"/>
    <cellStyle name="Percent 3 2 12 8" xfId="49356" xr:uid="{00000000-0005-0000-0000-00000B410000}"/>
    <cellStyle name="Percent 3 2 13" xfId="4317" xr:uid="{00000000-0005-0000-0000-00000C410000}"/>
    <cellStyle name="Percent 3 2 13 2" xfId="9111" xr:uid="{00000000-0005-0000-0000-00000D410000}"/>
    <cellStyle name="Percent 3 2 13 2 2" xfId="7514" xr:uid="{00000000-0005-0000-0000-00000E410000}"/>
    <cellStyle name="Percent 3 2 13 2 2 2" xfId="7513" xr:uid="{00000000-0005-0000-0000-00000F410000}"/>
    <cellStyle name="Percent 3 2 13 2 3" xfId="7512" xr:uid="{00000000-0005-0000-0000-000010410000}"/>
    <cellStyle name="Percent 3 2 13 2 4" xfId="49362" xr:uid="{00000000-0005-0000-0000-000011410000}"/>
    <cellStyle name="Percent 3 2 13 3" xfId="7511" xr:uid="{00000000-0005-0000-0000-000012410000}"/>
    <cellStyle name="Percent 3 2 13 3 2" xfId="7510" xr:uid="{00000000-0005-0000-0000-000013410000}"/>
    <cellStyle name="Percent 3 2 13 3 2 2" xfId="7509" xr:uid="{00000000-0005-0000-0000-000014410000}"/>
    <cellStyle name="Percent 3 2 13 3 3" xfId="7508" xr:uid="{00000000-0005-0000-0000-000015410000}"/>
    <cellStyle name="Percent 3 2 13 3 4" xfId="49363" xr:uid="{00000000-0005-0000-0000-000016410000}"/>
    <cellStyle name="Percent 3 2 13 4" xfId="7507" xr:uid="{00000000-0005-0000-0000-000017410000}"/>
    <cellStyle name="Percent 3 2 13 4 2" xfId="7506" xr:uid="{00000000-0005-0000-0000-000018410000}"/>
    <cellStyle name="Percent 3 2 13 4 2 2" xfId="7505" xr:uid="{00000000-0005-0000-0000-000019410000}"/>
    <cellStyle name="Percent 3 2 13 4 3" xfId="7504" xr:uid="{00000000-0005-0000-0000-00001A410000}"/>
    <cellStyle name="Percent 3 2 13 4 4" xfId="49364" xr:uid="{00000000-0005-0000-0000-00001B410000}"/>
    <cellStyle name="Percent 3 2 13 5" xfId="7503" xr:uid="{00000000-0005-0000-0000-00001C410000}"/>
    <cellStyle name="Percent 3 2 13 5 2" xfId="7502" xr:uid="{00000000-0005-0000-0000-00001D410000}"/>
    <cellStyle name="Percent 3 2 13 5 2 2" xfId="7501" xr:uid="{00000000-0005-0000-0000-00001E410000}"/>
    <cellStyle name="Percent 3 2 13 5 3" xfId="7500" xr:uid="{00000000-0005-0000-0000-00001F410000}"/>
    <cellStyle name="Percent 3 2 13 5 4" xfId="49365" xr:uid="{00000000-0005-0000-0000-000020410000}"/>
    <cellStyle name="Percent 3 2 13 6" xfId="7499" xr:uid="{00000000-0005-0000-0000-000021410000}"/>
    <cellStyle name="Percent 3 2 13 6 2" xfId="7498" xr:uid="{00000000-0005-0000-0000-000022410000}"/>
    <cellStyle name="Percent 3 2 13 7" xfId="7497" xr:uid="{00000000-0005-0000-0000-000023410000}"/>
    <cellStyle name="Percent 3 2 13 8" xfId="49361" xr:uid="{00000000-0005-0000-0000-000024410000}"/>
    <cellStyle name="Percent 3 2 14" xfId="4318" xr:uid="{00000000-0005-0000-0000-000025410000}"/>
    <cellStyle name="Percent 3 2 14 2" xfId="9112" xr:uid="{00000000-0005-0000-0000-000026410000}"/>
    <cellStyle name="Percent 3 2 14 2 2" xfId="7496" xr:uid="{00000000-0005-0000-0000-000027410000}"/>
    <cellStyle name="Percent 3 2 14 2 2 2" xfId="7495" xr:uid="{00000000-0005-0000-0000-000028410000}"/>
    <cellStyle name="Percent 3 2 14 2 3" xfId="7494" xr:uid="{00000000-0005-0000-0000-000029410000}"/>
    <cellStyle name="Percent 3 2 14 2 4" xfId="49367" xr:uid="{00000000-0005-0000-0000-00002A410000}"/>
    <cellStyle name="Percent 3 2 14 3" xfId="7493" xr:uid="{00000000-0005-0000-0000-00002B410000}"/>
    <cellStyle name="Percent 3 2 14 3 2" xfId="7492" xr:uid="{00000000-0005-0000-0000-00002C410000}"/>
    <cellStyle name="Percent 3 2 14 3 2 2" xfId="7491" xr:uid="{00000000-0005-0000-0000-00002D410000}"/>
    <cellStyle name="Percent 3 2 14 3 3" xfId="7490" xr:uid="{00000000-0005-0000-0000-00002E410000}"/>
    <cellStyle name="Percent 3 2 14 3 4" xfId="49368" xr:uid="{00000000-0005-0000-0000-00002F410000}"/>
    <cellStyle name="Percent 3 2 14 4" xfId="7489" xr:uid="{00000000-0005-0000-0000-000030410000}"/>
    <cellStyle name="Percent 3 2 14 4 2" xfId="7488" xr:uid="{00000000-0005-0000-0000-000031410000}"/>
    <cellStyle name="Percent 3 2 14 4 2 2" xfId="7487" xr:uid="{00000000-0005-0000-0000-000032410000}"/>
    <cellStyle name="Percent 3 2 14 4 3" xfId="7486" xr:uid="{00000000-0005-0000-0000-000033410000}"/>
    <cellStyle name="Percent 3 2 14 4 4" xfId="49369" xr:uid="{00000000-0005-0000-0000-000034410000}"/>
    <cellStyle name="Percent 3 2 14 5" xfId="7485" xr:uid="{00000000-0005-0000-0000-000035410000}"/>
    <cellStyle name="Percent 3 2 14 5 2" xfId="7484" xr:uid="{00000000-0005-0000-0000-000036410000}"/>
    <cellStyle name="Percent 3 2 14 5 3" xfId="49370" xr:uid="{00000000-0005-0000-0000-000037410000}"/>
    <cellStyle name="Percent 3 2 14 6" xfId="7483" xr:uid="{00000000-0005-0000-0000-000038410000}"/>
    <cellStyle name="Percent 3 2 14 7" xfId="49366" xr:uid="{00000000-0005-0000-0000-000039410000}"/>
    <cellStyle name="Percent 3 2 15" xfId="4319" xr:uid="{00000000-0005-0000-0000-00003A410000}"/>
    <cellStyle name="Percent 3 2 15 2" xfId="9113" xr:uid="{00000000-0005-0000-0000-00003B410000}"/>
    <cellStyle name="Percent 3 2 15 2 2" xfId="7482" xr:uid="{00000000-0005-0000-0000-00003C410000}"/>
    <cellStyle name="Percent 3 2 15 2 2 2" xfId="7481" xr:uid="{00000000-0005-0000-0000-00003D410000}"/>
    <cellStyle name="Percent 3 2 15 2 3" xfId="7480" xr:uid="{00000000-0005-0000-0000-00003E410000}"/>
    <cellStyle name="Percent 3 2 15 2 4" xfId="49372" xr:uid="{00000000-0005-0000-0000-00003F410000}"/>
    <cellStyle name="Percent 3 2 15 3" xfId="7479" xr:uid="{00000000-0005-0000-0000-000040410000}"/>
    <cellStyle name="Percent 3 2 15 3 2" xfId="7478" xr:uid="{00000000-0005-0000-0000-000041410000}"/>
    <cellStyle name="Percent 3 2 15 3 2 2" xfId="7477" xr:uid="{00000000-0005-0000-0000-000042410000}"/>
    <cellStyle name="Percent 3 2 15 3 3" xfId="7476" xr:uid="{00000000-0005-0000-0000-000043410000}"/>
    <cellStyle name="Percent 3 2 15 3 4" xfId="49373" xr:uid="{00000000-0005-0000-0000-000044410000}"/>
    <cellStyle name="Percent 3 2 15 4" xfId="7475" xr:uid="{00000000-0005-0000-0000-000045410000}"/>
    <cellStyle name="Percent 3 2 15 4 2" xfId="7474" xr:uid="{00000000-0005-0000-0000-000046410000}"/>
    <cellStyle name="Percent 3 2 15 4 2 2" xfId="7473" xr:uid="{00000000-0005-0000-0000-000047410000}"/>
    <cellStyle name="Percent 3 2 15 4 3" xfId="7472" xr:uid="{00000000-0005-0000-0000-000048410000}"/>
    <cellStyle name="Percent 3 2 15 4 4" xfId="49374" xr:uid="{00000000-0005-0000-0000-000049410000}"/>
    <cellStyle name="Percent 3 2 15 5" xfId="7471" xr:uid="{00000000-0005-0000-0000-00004A410000}"/>
    <cellStyle name="Percent 3 2 15 5 2" xfId="7470" xr:uid="{00000000-0005-0000-0000-00004B410000}"/>
    <cellStyle name="Percent 3 2 15 5 3" xfId="49375" xr:uid="{00000000-0005-0000-0000-00004C410000}"/>
    <cellStyle name="Percent 3 2 15 6" xfId="7469" xr:uid="{00000000-0005-0000-0000-00004D410000}"/>
    <cellStyle name="Percent 3 2 15 7" xfId="49371" xr:uid="{00000000-0005-0000-0000-00004E410000}"/>
    <cellStyle name="Percent 3 2 16" xfId="9681" xr:uid="{00000000-0005-0000-0000-00004F410000}"/>
    <cellStyle name="Percent 3 2 16 2" xfId="7468" xr:uid="{00000000-0005-0000-0000-000050410000}"/>
    <cellStyle name="Percent 3 2 16 2 2" xfId="7467" xr:uid="{00000000-0005-0000-0000-000051410000}"/>
    <cellStyle name="Percent 3 2 16 2 2 2" xfId="7466" xr:uid="{00000000-0005-0000-0000-000052410000}"/>
    <cellStyle name="Percent 3 2 16 2 3" xfId="7465" xr:uid="{00000000-0005-0000-0000-000053410000}"/>
    <cellStyle name="Percent 3 2 16 2 4" xfId="49377" xr:uid="{00000000-0005-0000-0000-000054410000}"/>
    <cellStyle name="Percent 3 2 16 3" xfId="7464" xr:uid="{00000000-0005-0000-0000-000055410000}"/>
    <cellStyle name="Percent 3 2 16 3 2" xfId="7463" xr:uid="{00000000-0005-0000-0000-000056410000}"/>
    <cellStyle name="Percent 3 2 16 3 2 2" xfId="7462" xr:uid="{00000000-0005-0000-0000-000057410000}"/>
    <cellStyle name="Percent 3 2 16 3 3" xfId="7461" xr:uid="{00000000-0005-0000-0000-000058410000}"/>
    <cellStyle name="Percent 3 2 16 3 4" xfId="49378" xr:uid="{00000000-0005-0000-0000-000059410000}"/>
    <cellStyle name="Percent 3 2 16 4" xfId="7460" xr:uid="{00000000-0005-0000-0000-00005A410000}"/>
    <cellStyle name="Percent 3 2 16 4 2" xfId="7459" xr:uid="{00000000-0005-0000-0000-00005B410000}"/>
    <cellStyle name="Percent 3 2 16 4 3" xfId="49379" xr:uid="{00000000-0005-0000-0000-00005C410000}"/>
    <cellStyle name="Percent 3 2 16 5" xfId="7458" xr:uid="{00000000-0005-0000-0000-00005D410000}"/>
    <cellStyle name="Percent 3 2 16 5 2" xfId="49380" xr:uid="{00000000-0005-0000-0000-00005E410000}"/>
    <cellStyle name="Percent 3 2 16 6" xfId="49376" xr:uid="{00000000-0005-0000-0000-00005F410000}"/>
    <cellStyle name="Percent 3 2 17" xfId="9107" xr:uid="{00000000-0005-0000-0000-000060410000}"/>
    <cellStyle name="Percent 3 2 17 2" xfId="7457" xr:uid="{00000000-0005-0000-0000-000061410000}"/>
    <cellStyle name="Percent 3 2 17 2 2" xfId="7456" xr:uid="{00000000-0005-0000-0000-000062410000}"/>
    <cellStyle name="Percent 3 2 17 2 3" xfId="49382" xr:uid="{00000000-0005-0000-0000-000063410000}"/>
    <cellStyle name="Percent 3 2 17 3" xfId="7455" xr:uid="{00000000-0005-0000-0000-000064410000}"/>
    <cellStyle name="Percent 3 2 17 3 2" xfId="49383" xr:uid="{00000000-0005-0000-0000-000065410000}"/>
    <cellStyle name="Percent 3 2 17 4" xfId="49384" xr:uid="{00000000-0005-0000-0000-000066410000}"/>
    <cellStyle name="Percent 3 2 17 5" xfId="49385" xr:uid="{00000000-0005-0000-0000-000067410000}"/>
    <cellStyle name="Percent 3 2 17 6" xfId="49381" xr:uid="{00000000-0005-0000-0000-000068410000}"/>
    <cellStyle name="Percent 3 2 18" xfId="7454" xr:uid="{00000000-0005-0000-0000-000069410000}"/>
    <cellStyle name="Percent 3 2 18 2" xfId="7453" xr:uid="{00000000-0005-0000-0000-00006A410000}"/>
    <cellStyle name="Percent 3 2 18 2 2" xfId="7452" xr:uid="{00000000-0005-0000-0000-00006B410000}"/>
    <cellStyle name="Percent 3 2 18 3" xfId="7451" xr:uid="{00000000-0005-0000-0000-00006C410000}"/>
    <cellStyle name="Percent 3 2 18 4" xfId="49386" xr:uid="{00000000-0005-0000-0000-00006D410000}"/>
    <cellStyle name="Percent 3 2 19" xfId="7450" xr:uid="{00000000-0005-0000-0000-00006E410000}"/>
    <cellStyle name="Percent 3 2 19 2" xfId="7449" xr:uid="{00000000-0005-0000-0000-00006F410000}"/>
    <cellStyle name="Percent 3 2 19 2 2" xfId="7448" xr:uid="{00000000-0005-0000-0000-000070410000}"/>
    <cellStyle name="Percent 3 2 19 3" xfId="7447" xr:uid="{00000000-0005-0000-0000-000071410000}"/>
    <cellStyle name="Percent 3 2 19 4" xfId="49387" xr:uid="{00000000-0005-0000-0000-000072410000}"/>
    <cellStyle name="Percent 3 2 2" xfId="4320" xr:uid="{00000000-0005-0000-0000-000073410000}"/>
    <cellStyle name="Percent 3 2 2 2" xfId="4321" xr:uid="{00000000-0005-0000-0000-000074410000}"/>
    <cellStyle name="Percent 3 2 2 2 2" xfId="9115" xr:uid="{00000000-0005-0000-0000-000075410000}"/>
    <cellStyle name="Percent 3 2 2 2 2 2" xfId="7446" xr:uid="{00000000-0005-0000-0000-000076410000}"/>
    <cellStyle name="Percent 3 2 2 2 2 2 2" xfId="7445" xr:uid="{00000000-0005-0000-0000-000077410000}"/>
    <cellStyle name="Percent 3 2 2 2 2 2 3" xfId="49391" xr:uid="{00000000-0005-0000-0000-000078410000}"/>
    <cellStyle name="Percent 3 2 2 2 2 3" xfId="7444" xr:uid="{00000000-0005-0000-0000-000079410000}"/>
    <cellStyle name="Percent 3 2 2 2 2 3 2" xfId="49392" xr:uid="{00000000-0005-0000-0000-00007A410000}"/>
    <cellStyle name="Percent 3 2 2 2 2 4" xfId="49393" xr:uid="{00000000-0005-0000-0000-00007B410000}"/>
    <cellStyle name="Percent 3 2 2 2 2 5" xfId="49394" xr:uid="{00000000-0005-0000-0000-00007C410000}"/>
    <cellStyle name="Percent 3 2 2 2 2 6" xfId="49390" xr:uid="{00000000-0005-0000-0000-00007D410000}"/>
    <cellStyle name="Percent 3 2 2 2 3" xfId="7443" xr:uid="{00000000-0005-0000-0000-00007E410000}"/>
    <cellStyle name="Percent 3 2 2 2 3 2" xfId="7442" xr:uid="{00000000-0005-0000-0000-00007F410000}"/>
    <cellStyle name="Percent 3 2 2 2 3 2 2" xfId="7441" xr:uid="{00000000-0005-0000-0000-000080410000}"/>
    <cellStyle name="Percent 3 2 2 2 3 2 3" xfId="49396" xr:uid="{00000000-0005-0000-0000-000081410000}"/>
    <cellStyle name="Percent 3 2 2 2 3 3" xfId="7440" xr:uid="{00000000-0005-0000-0000-000082410000}"/>
    <cellStyle name="Percent 3 2 2 2 3 3 2" xfId="49397" xr:uid="{00000000-0005-0000-0000-000083410000}"/>
    <cellStyle name="Percent 3 2 2 2 3 4" xfId="49395" xr:uid="{00000000-0005-0000-0000-000084410000}"/>
    <cellStyle name="Percent 3 2 2 2 4" xfId="7439" xr:uid="{00000000-0005-0000-0000-000085410000}"/>
    <cellStyle name="Percent 3 2 2 2 4 2" xfId="7438" xr:uid="{00000000-0005-0000-0000-000086410000}"/>
    <cellStyle name="Percent 3 2 2 2 4 3" xfId="49398" xr:uid="{00000000-0005-0000-0000-000087410000}"/>
    <cellStyle name="Percent 3 2 2 2 5" xfId="7437" xr:uid="{00000000-0005-0000-0000-000088410000}"/>
    <cellStyle name="Percent 3 2 2 2 5 2" xfId="49399" xr:uid="{00000000-0005-0000-0000-000089410000}"/>
    <cellStyle name="Percent 3 2 2 2 6" xfId="49400" xr:uid="{00000000-0005-0000-0000-00008A410000}"/>
    <cellStyle name="Percent 3 2 2 2 7" xfId="49401" xr:uid="{00000000-0005-0000-0000-00008B410000}"/>
    <cellStyle name="Percent 3 2 2 2 8" xfId="49402" xr:uid="{00000000-0005-0000-0000-00008C410000}"/>
    <cellStyle name="Percent 3 2 2 2 9" xfId="49389" xr:uid="{00000000-0005-0000-0000-00008D410000}"/>
    <cellStyle name="Percent 3 2 2 3" xfId="4322" xr:uid="{00000000-0005-0000-0000-00008E410000}"/>
    <cellStyle name="Percent 3 2 2 3 2" xfId="9116" xr:uid="{00000000-0005-0000-0000-00008F410000}"/>
    <cellStyle name="Percent 3 2 2 3 2 2" xfId="7436" xr:uid="{00000000-0005-0000-0000-000090410000}"/>
    <cellStyle name="Percent 3 2 2 3 2 3" xfId="49404" xr:uid="{00000000-0005-0000-0000-000091410000}"/>
    <cellStyle name="Percent 3 2 2 3 3" xfId="7435" xr:uid="{00000000-0005-0000-0000-000092410000}"/>
    <cellStyle name="Percent 3 2 2 3 3 2" xfId="49405" xr:uid="{00000000-0005-0000-0000-000093410000}"/>
    <cellStyle name="Percent 3 2 2 3 4" xfId="49406" xr:uid="{00000000-0005-0000-0000-000094410000}"/>
    <cellStyle name="Percent 3 2 2 3 5" xfId="49407" xr:uid="{00000000-0005-0000-0000-000095410000}"/>
    <cellStyle name="Percent 3 2 2 3 6" xfId="49408" xr:uid="{00000000-0005-0000-0000-000096410000}"/>
    <cellStyle name="Percent 3 2 2 3 7" xfId="49403" xr:uid="{00000000-0005-0000-0000-000097410000}"/>
    <cellStyle name="Percent 3 2 2 4" xfId="9114" xr:uid="{00000000-0005-0000-0000-000098410000}"/>
    <cellStyle name="Percent 3 2 2 4 2" xfId="7434" xr:uid="{00000000-0005-0000-0000-000099410000}"/>
    <cellStyle name="Percent 3 2 2 4 2 2" xfId="7433" xr:uid="{00000000-0005-0000-0000-00009A410000}"/>
    <cellStyle name="Percent 3 2 2 4 2 3" xfId="49410" xr:uid="{00000000-0005-0000-0000-00009B410000}"/>
    <cellStyle name="Percent 3 2 2 4 3" xfId="7432" xr:uid="{00000000-0005-0000-0000-00009C410000}"/>
    <cellStyle name="Percent 3 2 2 4 3 2" xfId="49411" xr:uid="{00000000-0005-0000-0000-00009D410000}"/>
    <cellStyle name="Percent 3 2 2 4 4" xfId="49409" xr:uid="{00000000-0005-0000-0000-00009E410000}"/>
    <cellStyle name="Percent 3 2 2 5" xfId="7431" xr:uid="{00000000-0005-0000-0000-00009F410000}"/>
    <cellStyle name="Percent 3 2 2 5 2" xfId="7430" xr:uid="{00000000-0005-0000-0000-0000A0410000}"/>
    <cellStyle name="Percent 3 2 2 5 2 2" xfId="7429" xr:uid="{00000000-0005-0000-0000-0000A1410000}"/>
    <cellStyle name="Percent 3 2 2 5 3" xfId="7428" xr:uid="{00000000-0005-0000-0000-0000A2410000}"/>
    <cellStyle name="Percent 3 2 2 5 4" xfId="49412" xr:uid="{00000000-0005-0000-0000-0000A3410000}"/>
    <cellStyle name="Percent 3 2 2 6" xfId="7427" xr:uid="{00000000-0005-0000-0000-0000A4410000}"/>
    <cellStyle name="Percent 3 2 2 6 2" xfId="7426" xr:uid="{00000000-0005-0000-0000-0000A5410000}"/>
    <cellStyle name="Percent 3 2 2 6 3" xfId="49413" xr:uid="{00000000-0005-0000-0000-0000A6410000}"/>
    <cellStyle name="Percent 3 2 2 7" xfId="7425" xr:uid="{00000000-0005-0000-0000-0000A7410000}"/>
    <cellStyle name="Percent 3 2 2 7 2" xfId="49414" xr:uid="{00000000-0005-0000-0000-0000A8410000}"/>
    <cellStyle name="Percent 3 2 2 8" xfId="55950" xr:uid="{00000000-0005-0000-0000-0000A9410000}"/>
    <cellStyle name="Percent 3 2 2 9" xfId="49388" xr:uid="{00000000-0005-0000-0000-0000AA410000}"/>
    <cellStyle name="Percent 3 2 20" xfId="7424" xr:uid="{00000000-0005-0000-0000-0000AB410000}"/>
    <cellStyle name="Percent 3 2 20 2" xfId="7423" xr:uid="{00000000-0005-0000-0000-0000AC410000}"/>
    <cellStyle name="Percent 3 2 20 3" xfId="49415" xr:uid="{00000000-0005-0000-0000-0000AD410000}"/>
    <cellStyle name="Percent 3 2 21" xfId="7422" xr:uid="{00000000-0005-0000-0000-0000AE410000}"/>
    <cellStyle name="Percent 3 2 21 2" xfId="7421" xr:uid="{00000000-0005-0000-0000-0000AF410000}"/>
    <cellStyle name="Percent 3 2 21 3" xfId="49416" xr:uid="{00000000-0005-0000-0000-0000B0410000}"/>
    <cellStyle name="Percent 3 2 22" xfId="7420" xr:uid="{00000000-0005-0000-0000-0000B1410000}"/>
    <cellStyle name="Percent 3 2 22 2" xfId="55949" xr:uid="{00000000-0005-0000-0000-0000B2410000}"/>
    <cellStyle name="Percent 3 2 23" xfId="7419" xr:uid="{00000000-0005-0000-0000-0000B3410000}"/>
    <cellStyle name="Percent 3 2 24" xfId="49345" xr:uid="{00000000-0005-0000-0000-0000B4410000}"/>
    <cellStyle name="Percent 3 2 3" xfId="4323" xr:uid="{00000000-0005-0000-0000-0000B5410000}"/>
    <cellStyle name="Percent 3 2 3 2" xfId="4324" xr:uid="{00000000-0005-0000-0000-0000B6410000}"/>
    <cellStyle name="Percent 3 2 3 2 2" xfId="9118" xr:uid="{00000000-0005-0000-0000-0000B7410000}"/>
    <cellStyle name="Percent 3 2 3 2 2 2" xfId="7418" xr:uid="{00000000-0005-0000-0000-0000B8410000}"/>
    <cellStyle name="Percent 3 2 3 2 2 2 2" xfId="7417" xr:uid="{00000000-0005-0000-0000-0000B9410000}"/>
    <cellStyle name="Percent 3 2 3 2 2 3" xfId="7416" xr:uid="{00000000-0005-0000-0000-0000BA410000}"/>
    <cellStyle name="Percent 3 2 3 2 2 4" xfId="49419" xr:uid="{00000000-0005-0000-0000-0000BB410000}"/>
    <cellStyle name="Percent 3 2 3 2 3" xfId="7415" xr:uid="{00000000-0005-0000-0000-0000BC410000}"/>
    <cellStyle name="Percent 3 2 3 2 3 2" xfId="7414" xr:uid="{00000000-0005-0000-0000-0000BD410000}"/>
    <cellStyle name="Percent 3 2 3 2 3 3" xfId="49420" xr:uid="{00000000-0005-0000-0000-0000BE410000}"/>
    <cellStyle name="Percent 3 2 3 2 4" xfId="7413" xr:uid="{00000000-0005-0000-0000-0000BF410000}"/>
    <cellStyle name="Percent 3 2 3 2 4 2" xfId="49421" xr:uid="{00000000-0005-0000-0000-0000C0410000}"/>
    <cellStyle name="Percent 3 2 3 2 5" xfId="49422" xr:uid="{00000000-0005-0000-0000-0000C1410000}"/>
    <cellStyle name="Percent 3 2 3 2 6" xfId="49418" xr:uid="{00000000-0005-0000-0000-0000C2410000}"/>
    <cellStyle name="Percent 3 2 3 3" xfId="9117" xr:uid="{00000000-0005-0000-0000-0000C3410000}"/>
    <cellStyle name="Percent 3 2 3 3 2" xfId="7412" xr:uid="{00000000-0005-0000-0000-0000C4410000}"/>
    <cellStyle name="Percent 3 2 3 3 2 2" xfId="7411" xr:uid="{00000000-0005-0000-0000-0000C5410000}"/>
    <cellStyle name="Percent 3 2 3 3 2 3" xfId="49424" xr:uid="{00000000-0005-0000-0000-0000C6410000}"/>
    <cellStyle name="Percent 3 2 3 3 3" xfId="9596" xr:uid="{00000000-0005-0000-0000-0000C7410000}"/>
    <cellStyle name="Percent 3 2 3 3 3 2" xfId="49425" xr:uid="{00000000-0005-0000-0000-0000C8410000}"/>
    <cellStyle name="Percent 3 2 3 3 4" xfId="49423" xr:uid="{00000000-0005-0000-0000-0000C9410000}"/>
    <cellStyle name="Percent 3 2 3 4" xfId="7410" xr:uid="{00000000-0005-0000-0000-0000CA410000}"/>
    <cellStyle name="Percent 3 2 3 4 2" xfId="7409" xr:uid="{00000000-0005-0000-0000-0000CB410000}"/>
    <cellStyle name="Percent 3 2 3 4 2 2" xfId="9593" xr:uid="{00000000-0005-0000-0000-0000CC410000}"/>
    <cellStyle name="Percent 3 2 3 4 3" xfId="7408" xr:uid="{00000000-0005-0000-0000-0000CD410000}"/>
    <cellStyle name="Percent 3 2 3 4 4" xfId="49426" xr:uid="{00000000-0005-0000-0000-0000CE410000}"/>
    <cellStyle name="Percent 3 2 3 5" xfId="7407" xr:uid="{00000000-0005-0000-0000-0000CF410000}"/>
    <cellStyle name="Percent 3 2 3 5 2" xfId="7406" xr:uid="{00000000-0005-0000-0000-0000D0410000}"/>
    <cellStyle name="Percent 3 2 3 5 3" xfId="49427" xr:uid="{00000000-0005-0000-0000-0000D1410000}"/>
    <cellStyle name="Percent 3 2 3 6" xfId="7405" xr:uid="{00000000-0005-0000-0000-0000D2410000}"/>
    <cellStyle name="Percent 3 2 3 6 2" xfId="49428" xr:uid="{00000000-0005-0000-0000-0000D3410000}"/>
    <cellStyle name="Percent 3 2 3 7" xfId="49429" xr:uid="{00000000-0005-0000-0000-0000D4410000}"/>
    <cellStyle name="Percent 3 2 3 8" xfId="49430" xr:uid="{00000000-0005-0000-0000-0000D5410000}"/>
    <cellStyle name="Percent 3 2 3 9" xfId="49417" xr:uid="{00000000-0005-0000-0000-0000D6410000}"/>
    <cellStyle name="Percent 3 2 4" xfId="4325" xr:uid="{00000000-0005-0000-0000-0000D7410000}"/>
    <cellStyle name="Percent 3 2 4 2" xfId="9119" xr:uid="{00000000-0005-0000-0000-0000D8410000}"/>
    <cellStyle name="Percent 3 2 4 2 2" xfId="7404" xr:uid="{00000000-0005-0000-0000-0000D9410000}"/>
    <cellStyle name="Percent 3 2 4 2 2 2" xfId="7403" xr:uid="{00000000-0005-0000-0000-0000DA410000}"/>
    <cellStyle name="Percent 3 2 4 2 3" xfId="7402" xr:uid="{00000000-0005-0000-0000-0000DB410000}"/>
    <cellStyle name="Percent 3 2 4 2 4" xfId="49432" xr:uid="{00000000-0005-0000-0000-0000DC410000}"/>
    <cellStyle name="Percent 3 2 4 3" xfId="7401" xr:uid="{00000000-0005-0000-0000-0000DD410000}"/>
    <cellStyle name="Percent 3 2 4 3 2" xfId="7400" xr:uid="{00000000-0005-0000-0000-0000DE410000}"/>
    <cellStyle name="Percent 3 2 4 3 2 2" xfId="7399" xr:uid="{00000000-0005-0000-0000-0000DF410000}"/>
    <cellStyle name="Percent 3 2 4 3 3" xfId="7398" xr:uid="{00000000-0005-0000-0000-0000E0410000}"/>
    <cellStyle name="Percent 3 2 4 3 4" xfId="49433" xr:uid="{00000000-0005-0000-0000-0000E1410000}"/>
    <cellStyle name="Percent 3 2 4 4" xfId="7397" xr:uid="{00000000-0005-0000-0000-0000E2410000}"/>
    <cellStyle name="Percent 3 2 4 4 2" xfId="7396" xr:uid="{00000000-0005-0000-0000-0000E3410000}"/>
    <cellStyle name="Percent 3 2 4 4 2 2" xfId="7395" xr:uid="{00000000-0005-0000-0000-0000E4410000}"/>
    <cellStyle name="Percent 3 2 4 4 3" xfId="7394" xr:uid="{00000000-0005-0000-0000-0000E5410000}"/>
    <cellStyle name="Percent 3 2 4 4 4" xfId="49434" xr:uid="{00000000-0005-0000-0000-0000E6410000}"/>
    <cellStyle name="Percent 3 2 4 5" xfId="7393" xr:uid="{00000000-0005-0000-0000-0000E7410000}"/>
    <cellStyle name="Percent 3 2 4 5 2" xfId="7392" xr:uid="{00000000-0005-0000-0000-0000E8410000}"/>
    <cellStyle name="Percent 3 2 4 5 3" xfId="49435" xr:uid="{00000000-0005-0000-0000-0000E9410000}"/>
    <cellStyle name="Percent 3 2 4 6" xfId="7391" xr:uid="{00000000-0005-0000-0000-0000EA410000}"/>
    <cellStyle name="Percent 3 2 4 7" xfId="49431" xr:uid="{00000000-0005-0000-0000-0000EB410000}"/>
    <cellStyle name="Percent 3 2 5" xfId="4326" xr:uid="{00000000-0005-0000-0000-0000EC410000}"/>
    <cellStyle name="Percent 3 2 5 2" xfId="9120" xr:uid="{00000000-0005-0000-0000-0000ED410000}"/>
    <cellStyle name="Percent 3 2 5 2 2" xfId="7390" xr:uid="{00000000-0005-0000-0000-0000EE410000}"/>
    <cellStyle name="Percent 3 2 5 2 2 2" xfId="7389" xr:uid="{00000000-0005-0000-0000-0000EF410000}"/>
    <cellStyle name="Percent 3 2 5 2 3" xfId="7388" xr:uid="{00000000-0005-0000-0000-0000F0410000}"/>
    <cellStyle name="Percent 3 2 5 2 4" xfId="49437" xr:uid="{00000000-0005-0000-0000-0000F1410000}"/>
    <cellStyle name="Percent 3 2 5 3" xfId="7387" xr:uid="{00000000-0005-0000-0000-0000F2410000}"/>
    <cellStyle name="Percent 3 2 5 3 2" xfId="7386" xr:uid="{00000000-0005-0000-0000-0000F3410000}"/>
    <cellStyle name="Percent 3 2 5 3 2 2" xfId="7385" xr:uid="{00000000-0005-0000-0000-0000F4410000}"/>
    <cellStyle name="Percent 3 2 5 3 3" xfId="7384" xr:uid="{00000000-0005-0000-0000-0000F5410000}"/>
    <cellStyle name="Percent 3 2 5 3 4" xfId="49438" xr:uid="{00000000-0005-0000-0000-0000F6410000}"/>
    <cellStyle name="Percent 3 2 5 4" xfId="7383" xr:uid="{00000000-0005-0000-0000-0000F7410000}"/>
    <cellStyle name="Percent 3 2 5 4 2" xfId="7382" xr:uid="{00000000-0005-0000-0000-0000F8410000}"/>
    <cellStyle name="Percent 3 2 5 4 2 2" xfId="7381" xr:uid="{00000000-0005-0000-0000-0000F9410000}"/>
    <cellStyle name="Percent 3 2 5 4 3" xfId="7380" xr:uid="{00000000-0005-0000-0000-0000FA410000}"/>
    <cellStyle name="Percent 3 2 5 4 4" xfId="49439" xr:uid="{00000000-0005-0000-0000-0000FB410000}"/>
    <cellStyle name="Percent 3 2 5 5" xfId="7379" xr:uid="{00000000-0005-0000-0000-0000FC410000}"/>
    <cellStyle name="Percent 3 2 5 5 2" xfId="7378" xr:uid="{00000000-0005-0000-0000-0000FD410000}"/>
    <cellStyle name="Percent 3 2 5 5 3" xfId="49440" xr:uid="{00000000-0005-0000-0000-0000FE410000}"/>
    <cellStyle name="Percent 3 2 5 6" xfId="7377" xr:uid="{00000000-0005-0000-0000-0000FF410000}"/>
    <cellStyle name="Percent 3 2 5 7" xfId="49436" xr:uid="{00000000-0005-0000-0000-000000420000}"/>
    <cellStyle name="Percent 3 2 6" xfId="4327" xr:uid="{00000000-0005-0000-0000-000001420000}"/>
    <cellStyle name="Percent 3 2 6 2" xfId="9121" xr:uid="{00000000-0005-0000-0000-000002420000}"/>
    <cellStyle name="Percent 3 2 6 2 2" xfId="7376" xr:uid="{00000000-0005-0000-0000-000003420000}"/>
    <cellStyle name="Percent 3 2 6 2 2 2" xfId="7375" xr:uid="{00000000-0005-0000-0000-000004420000}"/>
    <cellStyle name="Percent 3 2 6 2 3" xfId="7374" xr:uid="{00000000-0005-0000-0000-000005420000}"/>
    <cellStyle name="Percent 3 2 6 2 4" xfId="49442" xr:uid="{00000000-0005-0000-0000-000006420000}"/>
    <cellStyle name="Percent 3 2 6 3" xfId="7373" xr:uid="{00000000-0005-0000-0000-000007420000}"/>
    <cellStyle name="Percent 3 2 6 3 2" xfId="7372" xr:uid="{00000000-0005-0000-0000-000008420000}"/>
    <cellStyle name="Percent 3 2 6 3 2 2" xfId="7371" xr:uid="{00000000-0005-0000-0000-000009420000}"/>
    <cellStyle name="Percent 3 2 6 3 3" xfId="7370" xr:uid="{00000000-0005-0000-0000-00000A420000}"/>
    <cellStyle name="Percent 3 2 6 3 4" xfId="49443" xr:uid="{00000000-0005-0000-0000-00000B420000}"/>
    <cellStyle name="Percent 3 2 6 4" xfId="7369" xr:uid="{00000000-0005-0000-0000-00000C420000}"/>
    <cellStyle name="Percent 3 2 6 4 2" xfId="7368" xr:uid="{00000000-0005-0000-0000-00000D420000}"/>
    <cellStyle name="Percent 3 2 6 4 2 2" xfId="7367" xr:uid="{00000000-0005-0000-0000-00000E420000}"/>
    <cellStyle name="Percent 3 2 6 4 3" xfId="7366" xr:uid="{00000000-0005-0000-0000-00000F420000}"/>
    <cellStyle name="Percent 3 2 6 4 4" xfId="49444" xr:uid="{00000000-0005-0000-0000-000010420000}"/>
    <cellStyle name="Percent 3 2 6 5" xfId="7365" xr:uid="{00000000-0005-0000-0000-000011420000}"/>
    <cellStyle name="Percent 3 2 6 5 2" xfId="7364" xr:uid="{00000000-0005-0000-0000-000012420000}"/>
    <cellStyle name="Percent 3 2 6 5 3" xfId="49445" xr:uid="{00000000-0005-0000-0000-000013420000}"/>
    <cellStyle name="Percent 3 2 6 6" xfId="7363" xr:uid="{00000000-0005-0000-0000-000014420000}"/>
    <cellStyle name="Percent 3 2 6 7" xfId="49441" xr:uid="{00000000-0005-0000-0000-000015420000}"/>
    <cellStyle name="Percent 3 2 7" xfId="4328" xr:uid="{00000000-0005-0000-0000-000016420000}"/>
    <cellStyle name="Percent 3 2 7 2" xfId="9122" xr:uid="{00000000-0005-0000-0000-000017420000}"/>
    <cellStyle name="Percent 3 2 7 2 2" xfId="7362" xr:uid="{00000000-0005-0000-0000-000018420000}"/>
    <cellStyle name="Percent 3 2 7 2 2 2" xfId="7361" xr:uid="{00000000-0005-0000-0000-000019420000}"/>
    <cellStyle name="Percent 3 2 7 2 3" xfId="7360" xr:uid="{00000000-0005-0000-0000-00001A420000}"/>
    <cellStyle name="Percent 3 2 7 2 4" xfId="49447" xr:uid="{00000000-0005-0000-0000-00001B420000}"/>
    <cellStyle name="Percent 3 2 7 3" xfId="7359" xr:uid="{00000000-0005-0000-0000-00001C420000}"/>
    <cellStyle name="Percent 3 2 7 3 2" xfId="7358" xr:uid="{00000000-0005-0000-0000-00001D420000}"/>
    <cellStyle name="Percent 3 2 7 3 2 2" xfId="7357" xr:uid="{00000000-0005-0000-0000-00001E420000}"/>
    <cellStyle name="Percent 3 2 7 3 3" xfId="7356" xr:uid="{00000000-0005-0000-0000-00001F420000}"/>
    <cellStyle name="Percent 3 2 7 3 4" xfId="49448" xr:uid="{00000000-0005-0000-0000-000020420000}"/>
    <cellStyle name="Percent 3 2 7 4" xfId="7355" xr:uid="{00000000-0005-0000-0000-000021420000}"/>
    <cellStyle name="Percent 3 2 7 4 2" xfId="7354" xr:uid="{00000000-0005-0000-0000-000022420000}"/>
    <cellStyle name="Percent 3 2 7 4 2 2" xfId="7353" xr:uid="{00000000-0005-0000-0000-000023420000}"/>
    <cellStyle name="Percent 3 2 7 4 3" xfId="7352" xr:uid="{00000000-0005-0000-0000-000024420000}"/>
    <cellStyle name="Percent 3 2 7 4 4" xfId="49449" xr:uid="{00000000-0005-0000-0000-000025420000}"/>
    <cellStyle name="Percent 3 2 7 5" xfId="7351" xr:uid="{00000000-0005-0000-0000-000026420000}"/>
    <cellStyle name="Percent 3 2 7 5 2" xfId="7350" xr:uid="{00000000-0005-0000-0000-000027420000}"/>
    <cellStyle name="Percent 3 2 7 5 3" xfId="49450" xr:uid="{00000000-0005-0000-0000-000028420000}"/>
    <cellStyle name="Percent 3 2 7 6" xfId="7349" xr:uid="{00000000-0005-0000-0000-000029420000}"/>
    <cellStyle name="Percent 3 2 7 7" xfId="49446" xr:uid="{00000000-0005-0000-0000-00002A420000}"/>
    <cellStyle name="Percent 3 2 8" xfId="4329" xr:uid="{00000000-0005-0000-0000-00002B420000}"/>
    <cellStyle name="Percent 3 2 8 2" xfId="9123" xr:uid="{00000000-0005-0000-0000-00002C420000}"/>
    <cellStyle name="Percent 3 2 8 2 2" xfId="7348" xr:uid="{00000000-0005-0000-0000-00002D420000}"/>
    <cellStyle name="Percent 3 2 8 2 2 2" xfId="7347" xr:uid="{00000000-0005-0000-0000-00002E420000}"/>
    <cellStyle name="Percent 3 2 8 2 3" xfId="7346" xr:uid="{00000000-0005-0000-0000-00002F420000}"/>
    <cellStyle name="Percent 3 2 8 2 4" xfId="49452" xr:uid="{00000000-0005-0000-0000-000030420000}"/>
    <cellStyle name="Percent 3 2 8 3" xfId="7345" xr:uid="{00000000-0005-0000-0000-000031420000}"/>
    <cellStyle name="Percent 3 2 8 3 2" xfId="7344" xr:uid="{00000000-0005-0000-0000-000032420000}"/>
    <cellStyle name="Percent 3 2 8 3 2 2" xfId="7343" xr:uid="{00000000-0005-0000-0000-000033420000}"/>
    <cellStyle name="Percent 3 2 8 3 3" xfId="7342" xr:uid="{00000000-0005-0000-0000-000034420000}"/>
    <cellStyle name="Percent 3 2 8 3 4" xfId="49453" xr:uid="{00000000-0005-0000-0000-000035420000}"/>
    <cellStyle name="Percent 3 2 8 4" xfId="7341" xr:uid="{00000000-0005-0000-0000-000036420000}"/>
    <cellStyle name="Percent 3 2 8 4 2" xfId="7340" xr:uid="{00000000-0005-0000-0000-000037420000}"/>
    <cellStyle name="Percent 3 2 8 4 2 2" xfId="7339" xr:uid="{00000000-0005-0000-0000-000038420000}"/>
    <cellStyle name="Percent 3 2 8 4 3" xfId="7338" xr:uid="{00000000-0005-0000-0000-000039420000}"/>
    <cellStyle name="Percent 3 2 8 4 4" xfId="49454" xr:uid="{00000000-0005-0000-0000-00003A420000}"/>
    <cellStyle name="Percent 3 2 8 5" xfId="7337" xr:uid="{00000000-0005-0000-0000-00003B420000}"/>
    <cellStyle name="Percent 3 2 8 5 2" xfId="7336" xr:uid="{00000000-0005-0000-0000-00003C420000}"/>
    <cellStyle name="Percent 3 2 8 5 3" xfId="49455" xr:uid="{00000000-0005-0000-0000-00003D420000}"/>
    <cellStyle name="Percent 3 2 8 6" xfId="7335" xr:uid="{00000000-0005-0000-0000-00003E420000}"/>
    <cellStyle name="Percent 3 2 8 7" xfId="49451" xr:uid="{00000000-0005-0000-0000-00003F420000}"/>
    <cellStyle name="Percent 3 2 9" xfId="4330" xr:uid="{00000000-0005-0000-0000-000040420000}"/>
    <cellStyle name="Percent 3 2 9 2" xfId="9124" xr:uid="{00000000-0005-0000-0000-000041420000}"/>
    <cellStyle name="Percent 3 2 9 2 2" xfId="7334" xr:uid="{00000000-0005-0000-0000-000042420000}"/>
    <cellStyle name="Percent 3 2 9 2 2 2" xfId="7333" xr:uid="{00000000-0005-0000-0000-000043420000}"/>
    <cellStyle name="Percent 3 2 9 2 3" xfId="7332" xr:uid="{00000000-0005-0000-0000-000044420000}"/>
    <cellStyle name="Percent 3 2 9 2 4" xfId="49457" xr:uid="{00000000-0005-0000-0000-000045420000}"/>
    <cellStyle name="Percent 3 2 9 3" xfId="7331" xr:uid="{00000000-0005-0000-0000-000046420000}"/>
    <cellStyle name="Percent 3 2 9 3 2" xfId="7330" xr:uid="{00000000-0005-0000-0000-000047420000}"/>
    <cellStyle name="Percent 3 2 9 3 2 2" xfId="7329" xr:uid="{00000000-0005-0000-0000-000048420000}"/>
    <cellStyle name="Percent 3 2 9 3 3" xfId="7328" xr:uid="{00000000-0005-0000-0000-000049420000}"/>
    <cellStyle name="Percent 3 2 9 3 4" xfId="49458" xr:uid="{00000000-0005-0000-0000-00004A420000}"/>
    <cellStyle name="Percent 3 2 9 4" xfId="7327" xr:uid="{00000000-0005-0000-0000-00004B420000}"/>
    <cellStyle name="Percent 3 2 9 4 2" xfId="7326" xr:uid="{00000000-0005-0000-0000-00004C420000}"/>
    <cellStyle name="Percent 3 2 9 4 2 2" xfId="7325" xr:uid="{00000000-0005-0000-0000-00004D420000}"/>
    <cellStyle name="Percent 3 2 9 4 3" xfId="7324" xr:uid="{00000000-0005-0000-0000-00004E420000}"/>
    <cellStyle name="Percent 3 2 9 4 4" xfId="49459" xr:uid="{00000000-0005-0000-0000-00004F420000}"/>
    <cellStyle name="Percent 3 2 9 5" xfId="7323" xr:uid="{00000000-0005-0000-0000-000050420000}"/>
    <cellStyle name="Percent 3 2 9 5 2" xfId="7322" xr:uid="{00000000-0005-0000-0000-000051420000}"/>
    <cellStyle name="Percent 3 2 9 5 3" xfId="49460" xr:uid="{00000000-0005-0000-0000-000052420000}"/>
    <cellStyle name="Percent 3 2 9 6" xfId="7321" xr:uid="{00000000-0005-0000-0000-000053420000}"/>
    <cellStyle name="Percent 3 2 9 7" xfId="49456" xr:uid="{00000000-0005-0000-0000-000054420000}"/>
    <cellStyle name="Percent 3 20" xfId="4331" xr:uid="{00000000-0005-0000-0000-000055420000}"/>
    <cellStyle name="Percent 3 20 2" xfId="9125" xr:uid="{00000000-0005-0000-0000-000056420000}"/>
    <cellStyle name="Percent 3 20 2 2" xfId="7320" xr:uid="{00000000-0005-0000-0000-000057420000}"/>
    <cellStyle name="Percent 3 20 2 2 2" xfId="7319" xr:uid="{00000000-0005-0000-0000-000058420000}"/>
    <cellStyle name="Percent 3 20 2 3" xfId="7318" xr:uid="{00000000-0005-0000-0000-000059420000}"/>
    <cellStyle name="Percent 3 20 2 4" xfId="49462" xr:uid="{00000000-0005-0000-0000-00005A420000}"/>
    <cellStyle name="Percent 3 20 3" xfId="7317" xr:uid="{00000000-0005-0000-0000-00005B420000}"/>
    <cellStyle name="Percent 3 20 3 2" xfId="7316" xr:uid="{00000000-0005-0000-0000-00005C420000}"/>
    <cellStyle name="Percent 3 20 3 2 2" xfId="7315" xr:uid="{00000000-0005-0000-0000-00005D420000}"/>
    <cellStyle name="Percent 3 20 3 3" xfId="7314" xr:uid="{00000000-0005-0000-0000-00005E420000}"/>
    <cellStyle name="Percent 3 20 3 4" xfId="49463" xr:uid="{00000000-0005-0000-0000-00005F420000}"/>
    <cellStyle name="Percent 3 20 4" xfId="7313" xr:uid="{00000000-0005-0000-0000-000060420000}"/>
    <cellStyle name="Percent 3 20 4 2" xfId="7312" xr:uid="{00000000-0005-0000-0000-000061420000}"/>
    <cellStyle name="Percent 3 20 4 2 2" xfId="7311" xr:uid="{00000000-0005-0000-0000-000062420000}"/>
    <cellStyle name="Percent 3 20 4 3" xfId="7310" xr:uid="{00000000-0005-0000-0000-000063420000}"/>
    <cellStyle name="Percent 3 20 4 4" xfId="49464" xr:uid="{00000000-0005-0000-0000-000064420000}"/>
    <cellStyle name="Percent 3 20 5" xfId="7309" xr:uid="{00000000-0005-0000-0000-000065420000}"/>
    <cellStyle name="Percent 3 20 5 2" xfId="7308" xr:uid="{00000000-0005-0000-0000-000066420000}"/>
    <cellStyle name="Percent 3 20 5 3" xfId="49465" xr:uid="{00000000-0005-0000-0000-000067420000}"/>
    <cellStyle name="Percent 3 20 6" xfId="7307" xr:uid="{00000000-0005-0000-0000-000068420000}"/>
    <cellStyle name="Percent 3 20 7" xfId="49461" xr:uid="{00000000-0005-0000-0000-000069420000}"/>
    <cellStyle name="Percent 3 21" xfId="4332" xr:uid="{00000000-0005-0000-0000-00006A420000}"/>
    <cellStyle name="Percent 3 21 2" xfId="9126" xr:uid="{00000000-0005-0000-0000-00006B420000}"/>
    <cellStyle name="Percent 3 21 2 2" xfId="7306" xr:uid="{00000000-0005-0000-0000-00006C420000}"/>
    <cellStyle name="Percent 3 21 2 2 2" xfId="7305" xr:uid="{00000000-0005-0000-0000-00006D420000}"/>
    <cellStyle name="Percent 3 21 2 3" xfId="7304" xr:uid="{00000000-0005-0000-0000-00006E420000}"/>
    <cellStyle name="Percent 3 21 2 4" xfId="49467" xr:uid="{00000000-0005-0000-0000-00006F420000}"/>
    <cellStyle name="Percent 3 21 3" xfId="7303" xr:uid="{00000000-0005-0000-0000-000070420000}"/>
    <cellStyle name="Percent 3 21 3 2" xfId="7302" xr:uid="{00000000-0005-0000-0000-000071420000}"/>
    <cellStyle name="Percent 3 21 3 2 2" xfId="7301" xr:uid="{00000000-0005-0000-0000-000072420000}"/>
    <cellStyle name="Percent 3 21 3 3" xfId="7300" xr:uid="{00000000-0005-0000-0000-000073420000}"/>
    <cellStyle name="Percent 3 21 3 4" xfId="49468" xr:uid="{00000000-0005-0000-0000-000074420000}"/>
    <cellStyle name="Percent 3 21 4" xfId="7299" xr:uid="{00000000-0005-0000-0000-000075420000}"/>
    <cellStyle name="Percent 3 21 4 2" xfId="7298" xr:uid="{00000000-0005-0000-0000-000076420000}"/>
    <cellStyle name="Percent 3 21 4 2 2" xfId="7297" xr:uid="{00000000-0005-0000-0000-000077420000}"/>
    <cellStyle name="Percent 3 21 4 3" xfId="7296" xr:uid="{00000000-0005-0000-0000-000078420000}"/>
    <cellStyle name="Percent 3 21 4 4" xfId="49469" xr:uid="{00000000-0005-0000-0000-000079420000}"/>
    <cellStyle name="Percent 3 21 5" xfId="7295" xr:uid="{00000000-0005-0000-0000-00007A420000}"/>
    <cellStyle name="Percent 3 21 5 2" xfId="7294" xr:uid="{00000000-0005-0000-0000-00007B420000}"/>
    <cellStyle name="Percent 3 21 5 3" xfId="49470" xr:uid="{00000000-0005-0000-0000-00007C420000}"/>
    <cellStyle name="Percent 3 21 6" xfId="7293" xr:uid="{00000000-0005-0000-0000-00007D420000}"/>
    <cellStyle name="Percent 3 21 7" xfId="49466" xr:uid="{00000000-0005-0000-0000-00007E420000}"/>
    <cellStyle name="Percent 3 22" xfId="4333" xr:uid="{00000000-0005-0000-0000-00007F420000}"/>
    <cellStyle name="Percent 3 22 2" xfId="9127" xr:uid="{00000000-0005-0000-0000-000080420000}"/>
    <cellStyle name="Percent 3 22 2 2" xfId="7292" xr:uid="{00000000-0005-0000-0000-000081420000}"/>
    <cellStyle name="Percent 3 22 2 2 2" xfId="7291" xr:uid="{00000000-0005-0000-0000-000082420000}"/>
    <cellStyle name="Percent 3 22 2 3" xfId="7290" xr:uid="{00000000-0005-0000-0000-000083420000}"/>
    <cellStyle name="Percent 3 22 2 4" xfId="49472" xr:uid="{00000000-0005-0000-0000-000084420000}"/>
    <cellStyle name="Percent 3 22 3" xfId="7289" xr:uid="{00000000-0005-0000-0000-000085420000}"/>
    <cellStyle name="Percent 3 22 3 2" xfId="7288" xr:uid="{00000000-0005-0000-0000-000086420000}"/>
    <cellStyle name="Percent 3 22 3 2 2" xfId="7287" xr:uid="{00000000-0005-0000-0000-000087420000}"/>
    <cellStyle name="Percent 3 22 3 3" xfId="7286" xr:uid="{00000000-0005-0000-0000-000088420000}"/>
    <cellStyle name="Percent 3 22 3 4" xfId="49473" xr:uid="{00000000-0005-0000-0000-000089420000}"/>
    <cellStyle name="Percent 3 22 4" xfId="7285" xr:uid="{00000000-0005-0000-0000-00008A420000}"/>
    <cellStyle name="Percent 3 22 4 2" xfId="7284" xr:uid="{00000000-0005-0000-0000-00008B420000}"/>
    <cellStyle name="Percent 3 22 4 2 2" xfId="7283" xr:uid="{00000000-0005-0000-0000-00008C420000}"/>
    <cellStyle name="Percent 3 22 4 3" xfId="7282" xr:uid="{00000000-0005-0000-0000-00008D420000}"/>
    <cellStyle name="Percent 3 22 4 4" xfId="49474" xr:uid="{00000000-0005-0000-0000-00008E420000}"/>
    <cellStyle name="Percent 3 22 5" xfId="7281" xr:uid="{00000000-0005-0000-0000-00008F420000}"/>
    <cellStyle name="Percent 3 22 5 2" xfId="7280" xr:uid="{00000000-0005-0000-0000-000090420000}"/>
    <cellStyle name="Percent 3 22 5 3" xfId="49475" xr:uid="{00000000-0005-0000-0000-000091420000}"/>
    <cellStyle name="Percent 3 22 6" xfId="7279" xr:uid="{00000000-0005-0000-0000-000092420000}"/>
    <cellStyle name="Percent 3 22 7" xfId="49471" xr:uid="{00000000-0005-0000-0000-000093420000}"/>
    <cellStyle name="Percent 3 23" xfId="4334" xr:uid="{00000000-0005-0000-0000-000094420000}"/>
    <cellStyle name="Percent 3 23 2" xfId="9128" xr:uid="{00000000-0005-0000-0000-000095420000}"/>
    <cellStyle name="Percent 3 23 2 2" xfId="7278" xr:uid="{00000000-0005-0000-0000-000096420000}"/>
    <cellStyle name="Percent 3 23 2 2 2" xfId="7277" xr:uid="{00000000-0005-0000-0000-000097420000}"/>
    <cellStyle name="Percent 3 23 2 3" xfId="7276" xr:uid="{00000000-0005-0000-0000-000098420000}"/>
    <cellStyle name="Percent 3 23 2 4" xfId="49477" xr:uid="{00000000-0005-0000-0000-000099420000}"/>
    <cellStyle name="Percent 3 23 3" xfId="7275" xr:uid="{00000000-0005-0000-0000-00009A420000}"/>
    <cellStyle name="Percent 3 23 3 2" xfId="7274" xr:uid="{00000000-0005-0000-0000-00009B420000}"/>
    <cellStyle name="Percent 3 23 3 2 2" xfId="7273" xr:uid="{00000000-0005-0000-0000-00009C420000}"/>
    <cellStyle name="Percent 3 23 3 3" xfId="7272" xr:uid="{00000000-0005-0000-0000-00009D420000}"/>
    <cellStyle name="Percent 3 23 3 4" xfId="49478" xr:uid="{00000000-0005-0000-0000-00009E420000}"/>
    <cellStyle name="Percent 3 23 4" xfId="7271" xr:uid="{00000000-0005-0000-0000-00009F420000}"/>
    <cellStyle name="Percent 3 23 4 2" xfId="7270" xr:uid="{00000000-0005-0000-0000-0000A0420000}"/>
    <cellStyle name="Percent 3 23 4 2 2" xfId="7269" xr:uid="{00000000-0005-0000-0000-0000A1420000}"/>
    <cellStyle name="Percent 3 23 4 3" xfId="7268" xr:uid="{00000000-0005-0000-0000-0000A2420000}"/>
    <cellStyle name="Percent 3 23 4 4" xfId="49479" xr:uid="{00000000-0005-0000-0000-0000A3420000}"/>
    <cellStyle name="Percent 3 23 5" xfId="7267" xr:uid="{00000000-0005-0000-0000-0000A4420000}"/>
    <cellStyle name="Percent 3 23 5 2" xfId="7266" xr:uid="{00000000-0005-0000-0000-0000A5420000}"/>
    <cellStyle name="Percent 3 23 5 3" xfId="49480" xr:uid="{00000000-0005-0000-0000-0000A6420000}"/>
    <cellStyle name="Percent 3 23 6" xfId="7265" xr:uid="{00000000-0005-0000-0000-0000A7420000}"/>
    <cellStyle name="Percent 3 23 7" xfId="49476" xr:uid="{00000000-0005-0000-0000-0000A8420000}"/>
    <cellStyle name="Percent 3 24" xfId="4335" xr:uid="{00000000-0005-0000-0000-0000A9420000}"/>
    <cellStyle name="Percent 3 24 2" xfId="9129" xr:uid="{00000000-0005-0000-0000-0000AA420000}"/>
    <cellStyle name="Percent 3 24 2 2" xfId="7264" xr:uid="{00000000-0005-0000-0000-0000AB420000}"/>
    <cellStyle name="Percent 3 24 2 2 2" xfId="7263" xr:uid="{00000000-0005-0000-0000-0000AC420000}"/>
    <cellStyle name="Percent 3 24 2 3" xfId="7262" xr:uid="{00000000-0005-0000-0000-0000AD420000}"/>
    <cellStyle name="Percent 3 24 2 4" xfId="49482" xr:uid="{00000000-0005-0000-0000-0000AE420000}"/>
    <cellStyle name="Percent 3 24 3" xfId="7261" xr:uid="{00000000-0005-0000-0000-0000AF420000}"/>
    <cellStyle name="Percent 3 24 3 2" xfId="7260" xr:uid="{00000000-0005-0000-0000-0000B0420000}"/>
    <cellStyle name="Percent 3 24 3 2 2" xfId="7259" xr:uid="{00000000-0005-0000-0000-0000B1420000}"/>
    <cellStyle name="Percent 3 24 3 3" xfId="7258" xr:uid="{00000000-0005-0000-0000-0000B2420000}"/>
    <cellStyle name="Percent 3 24 3 4" xfId="49483" xr:uid="{00000000-0005-0000-0000-0000B3420000}"/>
    <cellStyle name="Percent 3 24 4" xfId="7257" xr:uid="{00000000-0005-0000-0000-0000B4420000}"/>
    <cellStyle name="Percent 3 24 4 2" xfId="7256" xr:uid="{00000000-0005-0000-0000-0000B5420000}"/>
    <cellStyle name="Percent 3 24 4 2 2" xfId="7255" xr:uid="{00000000-0005-0000-0000-0000B6420000}"/>
    <cellStyle name="Percent 3 24 4 3" xfId="7254" xr:uid="{00000000-0005-0000-0000-0000B7420000}"/>
    <cellStyle name="Percent 3 24 4 4" xfId="49484" xr:uid="{00000000-0005-0000-0000-0000B8420000}"/>
    <cellStyle name="Percent 3 24 5" xfId="7253" xr:uid="{00000000-0005-0000-0000-0000B9420000}"/>
    <cellStyle name="Percent 3 24 5 2" xfId="7252" xr:uid="{00000000-0005-0000-0000-0000BA420000}"/>
    <cellStyle name="Percent 3 24 5 3" xfId="49485" xr:uid="{00000000-0005-0000-0000-0000BB420000}"/>
    <cellStyle name="Percent 3 24 6" xfId="7251" xr:uid="{00000000-0005-0000-0000-0000BC420000}"/>
    <cellStyle name="Percent 3 24 7" xfId="49481" xr:uid="{00000000-0005-0000-0000-0000BD420000}"/>
    <cellStyle name="Percent 3 25" xfId="4336" xr:uid="{00000000-0005-0000-0000-0000BE420000}"/>
    <cellStyle name="Percent 3 25 2" xfId="9130" xr:uid="{00000000-0005-0000-0000-0000BF420000}"/>
    <cellStyle name="Percent 3 25 2 2" xfId="7250" xr:uid="{00000000-0005-0000-0000-0000C0420000}"/>
    <cellStyle name="Percent 3 25 2 2 2" xfId="7249" xr:uid="{00000000-0005-0000-0000-0000C1420000}"/>
    <cellStyle name="Percent 3 25 2 3" xfId="7248" xr:uid="{00000000-0005-0000-0000-0000C2420000}"/>
    <cellStyle name="Percent 3 25 2 4" xfId="49487" xr:uid="{00000000-0005-0000-0000-0000C3420000}"/>
    <cellStyle name="Percent 3 25 3" xfId="7247" xr:uid="{00000000-0005-0000-0000-0000C4420000}"/>
    <cellStyle name="Percent 3 25 3 2" xfId="7246" xr:uid="{00000000-0005-0000-0000-0000C5420000}"/>
    <cellStyle name="Percent 3 25 3 2 2" xfId="7245" xr:uid="{00000000-0005-0000-0000-0000C6420000}"/>
    <cellStyle name="Percent 3 25 3 3" xfId="7244" xr:uid="{00000000-0005-0000-0000-0000C7420000}"/>
    <cellStyle name="Percent 3 25 3 4" xfId="49488" xr:uid="{00000000-0005-0000-0000-0000C8420000}"/>
    <cellStyle name="Percent 3 25 4" xfId="7243" xr:uid="{00000000-0005-0000-0000-0000C9420000}"/>
    <cellStyle name="Percent 3 25 4 2" xfId="7242" xr:uid="{00000000-0005-0000-0000-0000CA420000}"/>
    <cellStyle name="Percent 3 25 4 2 2" xfId="7241" xr:uid="{00000000-0005-0000-0000-0000CB420000}"/>
    <cellStyle name="Percent 3 25 4 3" xfId="7240" xr:uid="{00000000-0005-0000-0000-0000CC420000}"/>
    <cellStyle name="Percent 3 25 4 4" xfId="49489" xr:uid="{00000000-0005-0000-0000-0000CD420000}"/>
    <cellStyle name="Percent 3 25 5" xfId="7239" xr:uid="{00000000-0005-0000-0000-0000CE420000}"/>
    <cellStyle name="Percent 3 25 5 2" xfId="7238" xr:uid="{00000000-0005-0000-0000-0000CF420000}"/>
    <cellStyle name="Percent 3 25 5 3" xfId="49490" xr:uid="{00000000-0005-0000-0000-0000D0420000}"/>
    <cellStyle name="Percent 3 25 6" xfId="7237" xr:uid="{00000000-0005-0000-0000-0000D1420000}"/>
    <cellStyle name="Percent 3 25 7" xfId="49486" xr:uid="{00000000-0005-0000-0000-0000D2420000}"/>
    <cellStyle name="Percent 3 26" xfId="4337" xr:uid="{00000000-0005-0000-0000-0000D3420000}"/>
    <cellStyle name="Percent 3 26 2" xfId="9131" xr:uid="{00000000-0005-0000-0000-0000D4420000}"/>
    <cellStyle name="Percent 3 26 2 2" xfId="7236" xr:uid="{00000000-0005-0000-0000-0000D5420000}"/>
    <cellStyle name="Percent 3 26 2 2 2" xfId="7235" xr:uid="{00000000-0005-0000-0000-0000D6420000}"/>
    <cellStyle name="Percent 3 26 2 3" xfId="7234" xr:uid="{00000000-0005-0000-0000-0000D7420000}"/>
    <cellStyle name="Percent 3 26 2 4" xfId="49492" xr:uid="{00000000-0005-0000-0000-0000D8420000}"/>
    <cellStyle name="Percent 3 26 3" xfId="7233" xr:uid="{00000000-0005-0000-0000-0000D9420000}"/>
    <cellStyle name="Percent 3 26 3 2" xfId="7232" xr:uid="{00000000-0005-0000-0000-0000DA420000}"/>
    <cellStyle name="Percent 3 26 3 2 2" xfId="7231" xr:uid="{00000000-0005-0000-0000-0000DB420000}"/>
    <cellStyle name="Percent 3 26 3 3" xfId="7230" xr:uid="{00000000-0005-0000-0000-0000DC420000}"/>
    <cellStyle name="Percent 3 26 3 4" xfId="49493" xr:uid="{00000000-0005-0000-0000-0000DD420000}"/>
    <cellStyle name="Percent 3 26 4" xfId="7229" xr:uid="{00000000-0005-0000-0000-0000DE420000}"/>
    <cellStyle name="Percent 3 26 4 2" xfId="7228" xr:uid="{00000000-0005-0000-0000-0000DF420000}"/>
    <cellStyle name="Percent 3 26 4 2 2" xfId="7227" xr:uid="{00000000-0005-0000-0000-0000E0420000}"/>
    <cellStyle name="Percent 3 26 4 3" xfId="7226" xr:uid="{00000000-0005-0000-0000-0000E1420000}"/>
    <cellStyle name="Percent 3 26 4 4" xfId="49494" xr:uid="{00000000-0005-0000-0000-0000E2420000}"/>
    <cellStyle name="Percent 3 26 5" xfId="7225" xr:uid="{00000000-0005-0000-0000-0000E3420000}"/>
    <cellStyle name="Percent 3 26 5 2" xfId="7224" xr:uid="{00000000-0005-0000-0000-0000E4420000}"/>
    <cellStyle name="Percent 3 26 5 3" xfId="49495" xr:uid="{00000000-0005-0000-0000-0000E5420000}"/>
    <cellStyle name="Percent 3 26 6" xfId="7223" xr:uid="{00000000-0005-0000-0000-0000E6420000}"/>
    <cellStyle name="Percent 3 26 7" xfId="49491" xr:uid="{00000000-0005-0000-0000-0000E7420000}"/>
    <cellStyle name="Percent 3 27" xfId="4338" xr:uid="{00000000-0005-0000-0000-0000E8420000}"/>
    <cellStyle name="Percent 3 27 2" xfId="9132" xr:uid="{00000000-0005-0000-0000-0000E9420000}"/>
    <cellStyle name="Percent 3 27 2 2" xfId="7222" xr:uid="{00000000-0005-0000-0000-0000EA420000}"/>
    <cellStyle name="Percent 3 27 2 2 2" xfId="7221" xr:uid="{00000000-0005-0000-0000-0000EB420000}"/>
    <cellStyle name="Percent 3 27 2 3" xfId="7220" xr:uid="{00000000-0005-0000-0000-0000EC420000}"/>
    <cellStyle name="Percent 3 27 2 4" xfId="49497" xr:uid="{00000000-0005-0000-0000-0000ED420000}"/>
    <cellStyle name="Percent 3 27 3" xfId="7219" xr:uid="{00000000-0005-0000-0000-0000EE420000}"/>
    <cellStyle name="Percent 3 27 3 2" xfId="7218" xr:uid="{00000000-0005-0000-0000-0000EF420000}"/>
    <cellStyle name="Percent 3 27 3 2 2" xfId="7217" xr:uid="{00000000-0005-0000-0000-0000F0420000}"/>
    <cellStyle name="Percent 3 27 3 3" xfId="7216" xr:uid="{00000000-0005-0000-0000-0000F1420000}"/>
    <cellStyle name="Percent 3 27 3 4" xfId="49498" xr:uid="{00000000-0005-0000-0000-0000F2420000}"/>
    <cellStyle name="Percent 3 27 4" xfId="7215" xr:uid="{00000000-0005-0000-0000-0000F3420000}"/>
    <cellStyle name="Percent 3 27 4 2" xfId="7214" xr:uid="{00000000-0005-0000-0000-0000F4420000}"/>
    <cellStyle name="Percent 3 27 4 2 2" xfId="7213" xr:uid="{00000000-0005-0000-0000-0000F5420000}"/>
    <cellStyle name="Percent 3 27 4 3" xfId="7212" xr:uid="{00000000-0005-0000-0000-0000F6420000}"/>
    <cellStyle name="Percent 3 27 4 4" xfId="49499" xr:uid="{00000000-0005-0000-0000-0000F7420000}"/>
    <cellStyle name="Percent 3 27 5" xfId="7211" xr:uid="{00000000-0005-0000-0000-0000F8420000}"/>
    <cellStyle name="Percent 3 27 5 2" xfId="7210" xr:uid="{00000000-0005-0000-0000-0000F9420000}"/>
    <cellStyle name="Percent 3 27 5 3" xfId="49500" xr:uid="{00000000-0005-0000-0000-0000FA420000}"/>
    <cellStyle name="Percent 3 27 6" xfId="7209" xr:uid="{00000000-0005-0000-0000-0000FB420000}"/>
    <cellStyle name="Percent 3 27 7" xfId="49496" xr:uid="{00000000-0005-0000-0000-0000FC420000}"/>
    <cellStyle name="Percent 3 28" xfId="4339" xr:uid="{00000000-0005-0000-0000-0000FD420000}"/>
    <cellStyle name="Percent 3 28 2" xfId="9133" xr:uid="{00000000-0005-0000-0000-0000FE420000}"/>
    <cellStyle name="Percent 3 28 2 2" xfId="7208" xr:uid="{00000000-0005-0000-0000-0000FF420000}"/>
    <cellStyle name="Percent 3 28 2 2 2" xfId="7207" xr:uid="{00000000-0005-0000-0000-000000430000}"/>
    <cellStyle name="Percent 3 28 2 3" xfId="7206" xr:uid="{00000000-0005-0000-0000-000001430000}"/>
    <cellStyle name="Percent 3 28 2 4" xfId="49502" xr:uid="{00000000-0005-0000-0000-000002430000}"/>
    <cellStyle name="Percent 3 28 3" xfId="7205" xr:uid="{00000000-0005-0000-0000-000003430000}"/>
    <cellStyle name="Percent 3 28 3 2" xfId="7204" xr:uid="{00000000-0005-0000-0000-000004430000}"/>
    <cellStyle name="Percent 3 28 3 2 2" xfId="7203" xr:uid="{00000000-0005-0000-0000-000005430000}"/>
    <cellStyle name="Percent 3 28 3 3" xfId="7202" xr:uid="{00000000-0005-0000-0000-000006430000}"/>
    <cellStyle name="Percent 3 28 3 4" xfId="49503" xr:uid="{00000000-0005-0000-0000-000007430000}"/>
    <cellStyle name="Percent 3 28 4" xfId="7201" xr:uid="{00000000-0005-0000-0000-000008430000}"/>
    <cellStyle name="Percent 3 28 4 2" xfId="7200" xr:uid="{00000000-0005-0000-0000-000009430000}"/>
    <cellStyle name="Percent 3 28 4 2 2" xfId="7199" xr:uid="{00000000-0005-0000-0000-00000A430000}"/>
    <cellStyle name="Percent 3 28 4 3" xfId="7198" xr:uid="{00000000-0005-0000-0000-00000B430000}"/>
    <cellStyle name="Percent 3 28 4 4" xfId="49504" xr:uid="{00000000-0005-0000-0000-00000C430000}"/>
    <cellStyle name="Percent 3 28 5" xfId="7197" xr:uid="{00000000-0005-0000-0000-00000D430000}"/>
    <cellStyle name="Percent 3 28 5 2" xfId="7196" xr:uid="{00000000-0005-0000-0000-00000E430000}"/>
    <cellStyle name="Percent 3 28 5 3" xfId="49505" xr:uid="{00000000-0005-0000-0000-00000F430000}"/>
    <cellStyle name="Percent 3 28 6" xfId="7195" xr:uid="{00000000-0005-0000-0000-000010430000}"/>
    <cellStyle name="Percent 3 28 7" xfId="49501" xr:uid="{00000000-0005-0000-0000-000011430000}"/>
    <cellStyle name="Percent 3 29" xfId="9680" xr:uid="{00000000-0005-0000-0000-000012430000}"/>
    <cellStyle name="Percent 3 29 2" xfId="7194" xr:uid="{00000000-0005-0000-0000-000013430000}"/>
    <cellStyle name="Percent 3 29 2 2" xfId="7193" xr:uid="{00000000-0005-0000-0000-000014430000}"/>
    <cellStyle name="Percent 3 29 2 3" xfId="49507" xr:uid="{00000000-0005-0000-0000-000015430000}"/>
    <cellStyle name="Percent 3 29 3" xfId="7192" xr:uid="{00000000-0005-0000-0000-000016430000}"/>
    <cellStyle name="Percent 3 29 3 2" xfId="49508" xr:uid="{00000000-0005-0000-0000-000017430000}"/>
    <cellStyle name="Percent 3 29 4" xfId="49509" xr:uid="{00000000-0005-0000-0000-000018430000}"/>
    <cellStyle name="Percent 3 29 5" xfId="49510" xr:uid="{00000000-0005-0000-0000-000019430000}"/>
    <cellStyle name="Percent 3 29 6" xfId="49506" xr:uid="{00000000-0005-0000-0000-00001A430000}"/>
    <cellStyle name="Percent 3 3" xfId="4340" xr:uid="{00000000-0005-0000-0000-00001B430000}"/>
    <cellStyle name="Percent 3 3 10" xfId="4341" xr:uid="{00000000-0005-0000-0000-00001C430000}"/>
    <cellStyle name="Percent 3 3 10 2" xfId="9135" xr:uid="{00000000-0005-0000-0000-00001D430000}"/>
    <cellStyle name="Percent 3 3 10 2 2" xfId="7191" xr:uid="{00000000-0005-0000-0000-00001E430000}"/>
    <cellStyle name="Percent 3 3 10 2 2 2" xfId="7190" xr:uid="{00000000-0005-0000-0000-00001F430000}"/>
    <cellStyle name="Percent 3 3 10 2 3" xfId="7189" xr:uid="{00000000-0005-0000-0000-000020430000}"/>
    <cellStyle name="Percent 3 3 10 2 4" xfId="49513" xr:uid="{00000000-0005-0000-0000-000021430000}"/>
    <cellStyle name="Percent 3 3 10 3" xfId="7188" xr:uid="{00000000-0005-0000-0000-000022430000}"/>
    <cellStyle name="Percent 3 3 10 3 2" xfId="7187" xr:uid="{00000000-0005-0000-0000-000023430000}"/>
    <cellStyle name="Percent 3 3 10 3 2 2" xfId="7186" xr:uid="{00000000-0005-0000-0000-000024430000}"/>
    <cellStyle name="Percent 3 3 10 3 3" xfId="7185" xr:uid="{00000000-0005-0000-0000-000025430000}"/>
    <cellStyle name="Percent 3 3 10 3 4" xfId="49514" xr:uid="{00000000-0005-0000-0000-000026430000}"/>
    <cellStyle name="Percent 3 3 10 4" xfId="7184" xr:uid="{00000000-0005-0000-0000-000027430000}"/>
    <cellStyle name="Percent 3 3 10 4 2" xfId="7183" xr:uid="{00000000-0005-0000-0000-000028430000}"/>
    <cellStyle name="Percent 3 3 10 4 2 2" xfId="7182" xr:uid="{00000000-0005-0000-0000-000029430000}"/>
    <cellStyle name="Percent 3 3 10 4 3" xfId="7181" xr:uid="{00000000-0005-0000-0000-00002A430000}"/>
    <cellStyle name="Percent 3 3 10 4 4" xfId="49515" xr:uid="{00000000-0005-0000-0000-00002B430000}"/>
    <cellStyle name="Percent 3 3 10 5" xfId="7180" xr:uid="{00000000-0005-0000-0000-00002C430000}"/>
    <cellStyle name="Percent 3 3 10 5 2" xfId="7179" xr:uid="{00000000-0005-0000-0000-00002D430000}"/>
    <cellStyle name="Percent 3 3 10 5 3" xfId="49516" xr:uid="{00000000-0005-0000-0000-00002E430000}"/>
    <cellStyle name="Percent 3 3 10 6" xfId="7178" xr:uid="{00000000-0005-0000-0000-00002F430000}"/>
    <cellStyle name="Percent 3 3 10 7" xfId="49512" xr:uid="{00000000-0005-0000-0000-000030430000}"/>
    <cellStyle name="Percent 3 3 11" xfId="4342" xr:uid="{00000000-0005-0000-0000-000031430000}"/>
    <cellStyle name="Percent 3 3 11 2" xfId="9136" xr:uid="{00000000-0005-0000-0000-000032430000}"/>
    <cellStyle name="Percent 3 3 11 2 2" xfId="7177" xr:uid="{00000000-0005-0000-0000-000033430000}"/>
    <cellStyle name="Percent 3 3 11 2 2 2" xfId="7176" xr:uid="{00000000-0005-0000-0000-000034430000}"/>
    <cellStyle name="Percent 3 3 11 2 3" xfId="7175" xr:uid="{00000000-0005-0000-0000-000035430000}"/>
    <cellStyle name="Percent 3 3 11 2 4" xfId="49518" xr:uid="{00000000-0005-0000-0000-000036430000}"/>
    <cellStyle name="Percent 3 3 11 3" xfId="7174" xr:uid="{00000000-0005-0000-0000-000037430000}"/>
    <cellStyle name="Percent 3 3 11 3 2" xfId="7173" xr:uid="{00000000-0005-0000-0000-000038430000}"/>
    <cellStyle name="Percent 3 3 11 3 2 2" xfId="7172" xr:uid="{00000000-0005-0000-0000-000039430000}"/>
    <cellStyle name="Percent 3 3 11 3 3" xfId="7171" xr:uid="{00000000-0005-0000-0000-00003A430000}"/>
    <cellStyle name="Percent 3 3 11 3 4" xfId="49519" xr:uid="{00000000-0005-0000-0000-00003B430000}"/>
    <cellStyle name="Percent 3 3 11 4" xfId="7170" xr:uid="{00000000-0005-0000-0000-00003C430000}"/>
    <cellStyle name="Percent 3 3 11 4 2" xfId="7169" xr:uid="{00000000-0005-0000-0000-00003D430000}"/>
    <cellStyle name="Percent 3 3 11 4 2 2" xfId="7168" xr:uid="{00000000-0005-0000-0000-00003E430000}"/>
    <cellStyle name="Percent 3 3 11 4 3" xfId="7167" xr:uid="{00000000-0005-0000-0000-00003F430000}"/>
    <cellStyle name="Percent 3 3 11 4 4" xfId="49520" xr:uid="{00000000-0005-0000-0000-000040430000}"/>
    <cellStyle name="Percent 3 3 11 5" xfId="7166" xr:uid="{00000000-0005-0000-0000-000041430000}"/>
    <cellStyle name="Percent 3 3 11 5 2" xfId="7165" xr:uid="{00000000-0005-0000-0000-000042430000}"/>
    <cellStyle name="Percent 3 3 11 5 3" xfId="49521" xr:uid="{00000000-0005-0000-0000-000043430000}"/>
    <cellStyle name="Percent 3 3 11 6" xfId="7164" xr:uid="{00000000-0005-0000-0000-000044430000}"/>
    <cellStyle name="Percent 3 3 11 7" xfId="49517" xr:uid="{00000000-0005-0000-0000-000045430000}"/>
    <cellStyle name="Percent 3 3 12" xfId="4343" xr:uid="{00000000-0005-0000-0000-000046430000}"/>
    <cellStyle name="Percent 3 3 12 2" xfId="9137" xr:uid="{00000000-0005-0000-0000-000047430000}"/>
    <cellStyle name="Percent 3 3 12 2 2" xfId="7163" xr:uid="{00000000-0005-0000-0000-000048430000}"/>
    <cellStyle name="Percent 3 3 12 2 2 2" xfId="7162" xr:uid="{00000000-0005-0000-0000-000049430000}"/>
    <cellStyle name="Percent 3 3 12 2 3" xfId="7161" xr:uid="{00000000-0005-0000-0000-00004A430000}"/>
    <cellStyle name="Percent 3 3 12 2 4" xfId="49523" xr:uid="{00000000-0005-0000-0000-00004B430000}"/>
    <cellStyle name="Percent 3 3 12 3" xfId="7160" xr:uid="{00000000-0005-0000-0000-00004C430000}"/>
    <cellStyle name="Percent 3 3 12 3 2" xfId="7159" xr:uid="{00000000-0005-0000-0000-00004D430000}"/>
    <cellStyle name="Percent 3 3 12 3 2 2" xfId="7158" xr:uid="{00000000-0005-0000-0000-00004E430000}"/>
    <cellStyle name="Percent 3 3 12 3 3" xfId="7157" xr:uid="{00000000-0005-0000-0000-00004F430000}"/>
    <cellStyle name="Percent 3 3 12 3 4" xfId="49524" xr:uid="{00000000-0005-0000-0000-000050430000}"/>
    <cellStyle name="Percent 3 3 12 4" xfId="7156" xr:uid="{00000000-0005-0000-0000-000051430000}"/>
    <cellStyle name="Percent 3 3 12 4 2" xfId="7155" xr:uid="{00000000-0005-0000-0000-000052430000}"/>
    <cellStyle name="Percent 3 3 12 4 2 2" xfId="7154" xr:uid="{00000000-0005-0000-0000-000053430000}"/>
    <cellStyle name="Percent 3 3 12 4 3" xfId="7153" xr:uid="{00000000-0005-0000-0000-000054430000}"/>
    <cellStyle name="Percent 3 3 12 4 4" xfId="49525" xr:uid="{00000000-0005-0000-0000-000055430000}"/>
    <cellStyle name="Percent 3 3 12 5" xfId="7152" xr:uid="{00000000-0005-0000-0000-000056430000}"/>
    <cellStyle name="Percent 3 3 12 5 2" xfId="7151" xr:uid="{00000000-0005-0000-0000-000057430000}"/>
    <cellStyle name="Percent 3 3 12 5 3" xfId="49526" xr:uid="{00000000-0005-0000-0000-000058430000}"/>
    <cellStyle name="Percent 3 3 12 6" xfId="7150" xr:uid="{00000000-0005-0000-0000-000059430000}"/>
    <cellStyle name="Percent 3 3 12 7" xfId="49522" xr:uid="{00000000-0005-0000-0000-00005A430000}"/>
    <cellStyle name="Percent 3 3 13" xfId="4344" xr:uid="{00000000-0005-0000-0000-00005B430000}"/>
    <cellStyle name="Percent 3 3 13 2" xfId="9138" xr:uid="{00000000-0005-0000-0000-00005C430000}"/>
    <cellStyle name="Percent 3 3 13 2 2" xfId="7149" xr:uid="{00000000-0005-0000-0000-00005D430000}"/>
    <cellStyle name="Percent 3 3 13 2 2 2" xfId="7148" xr:uid="{00000000-0005-0000-0000-00005E430000}"/>
    <cellStyle name="Percent 3 3 13 2 3" xfId="7147" xr:uid="{00000000-0005-0000-0000-00005F430000}"/>
    <cellStyle name="Percent 3 3 13 2 4" xfId="49528" xr:uid="{00000000-0005-0000-0000-000060430000}"/>
    <cellStyle name="Percent 3 3 13 3" xfId="7146" xr:uid="{00000000-0005-0000-0000-000061430000}"/>
    <cellStyle name="Percent 3 3 13 3 2" xfId="7145" xr:uid="{00000000-0005-0000-0000-000062430000}"/>
    <cellStyle name="Percent 3 3 13 3 2 2" xfId="7144" xr:uid="{00000000-0005-0000-0000-000063430000}"/>
    <cellStyle name="Percent 3 3 13 3 3" xfId="7143" xr:uid="{00000000-0005-0000-0000-000064430000}"/>
    <cellStyle name="Percent 3 3 13 3 4" xfId="49529" xr:uid="{00000000-0005-0000-0000-000065430000}"/>
    <cellStyle name="Percent 3 3 13 4" xfId="7142" xr:uid="{00000000-0005-0000-0000-000066430000}"/>
    <cellStyle name="Percent 3 3 13 4 2" xfId="7141" xr:uid="{00000000-0005-0000-0000-000067430000}"/>
    <cellStyle name="Percent 3 3 13 4 2 2" xfId="7140" xr:uid="{00000000-0005-0000-0000-000068430000}"/>
    <cellStyle name="Percent 3 3 13 4 3" xfId="7139" xr:uid="{00000000-0005-0000-0000-000069430000}"/>
    <cellStyle name="Percent 3 3 13 4 4" xfId="49530" xr:uid="{00000000-0005-0000-0000-00006A430000}"/>
    <cellStyle name="Percent 3 3 13 5" xfId="7138" xr:uid="{00000000-0005-0000-0000-00006B430000}"/>
    <cellStyle name="Percent 3 3 13 5 2" xfId="7137" xr:uid="{00000000-0005-0000-0000-00006C430000}"/>
    <cellStyle name="Percent 3 3 13 5 3" xfId="49531" xr:uid="{00000000-0005-0000-0000-00006D430000}"/>
    <cellStyle name="Percent 3 3 13 6" xfId="7136" xr:uid="{00000000-0005-0000-0000-00006E430000}"/>
    <cellStyle name="Percent 3 3 13 7" xfId="49527" xr:uid="{00000000-0005-0000-0000-00006F430000}"/>
    <cellStyle name="Percent 3 3 14" xfId="4345" xr:uid="{00000000-0005-0000-0000-000070430000}"/>
    <cellStyle name="Percent 3 3 14 2" xfId="9139" xr:uid="{00000000-0005-0000-0000-000071430000}"/>
    <cellStyle name="Percent 3 3 14 2 2" xfId="7135" xr:uid="{00000000-0005-0000-0000-000072430000}"/>
    <cellStyle name="Percent 3 3 14 2 2 2" xfId="7134" xr:uid="{00000000-0005-0000-0000-000073430000}"/>
    <cellStyle name="Percent 3 3 14 2 3" xfId="7133" xr:uid="{00000000-0005-0000-0000-000074430000}"/>
    <cellStyle name="Percent 3 3 14 2 4" xfId="49533" xr:uid="{00000000-0005-0000-0000-000075430000}"/>
    <cellStyle name="Percent 3 3 14 3" xfId="7132" xr:uid="{00000000-0005-0000-0000-000076430000}"/>
    <cellStyle name="Percent 3 3 14 3 2" xfId="7131" xr:uid="{00000000-0005-0000-0000-000077430000}"/>
    <cellStyle name="Percent 3 3 14 3 2 2" xfId="7130" xr:uid="{00000000-0005-0000-0000-000078430000}"/>
    <cellStyle name="Percent 3 3 14 3 3" xfId="7129" xr:uid="{00000000-0005-0000-0000-000079430000}"/>
    <cellStyle name="Percent 3 3 14 3 4" xfId="49534" xr:uid="{00000000-0005-0000-0000-00007A430000}"/>
    <cellStyle name="Percent 3 3 14 4" xfId="7128" xr:uid="{00000000-0005-0000-0000-00007B430000}"/>
    <cellStyle name="Percent 3 3 14 4 2" xfId="7127" xr:uid="{00000000-0005-0000-0000-00007C430000}"/>
    <cellStyle name="Percent 3 3 14 4 2 2" xfId="7126" xr:uid="{00000000-0005-0000-0000-00007D430000}"/>
    <cellStyle name="Percent 3 3 14 4 3" xfId="7125" xr:uid="{00000000-0005-0000-0000-00007E430000}"/>
    <cellStyle name="Percent 3 3 14 4 4" xfId="49535" xr:uid="{00000000-0005-0000-0000-00007F430000}"/>
    <cellStyle name="Percent 3 3 14 5" xfId="7124" xr:uid="{00000000-0005-0000-0000-000080430000}"/>
    <cellStyle name="Percent 3 3 14 5 2" xfId="7123" xr:uid="{00000000-0005-0000-0000-000081430000}"/>
    <cellStyle name="Percent 3 3 14 5 3" xfId="49536" xr:uid="{00000000-0005-0000-0000-000082430000}"/>
    <cellStyle name="Percent 3 3 14 6" xfId="7122" xr:uid="{00000000-0005-0000-0000-000083430000}"/>
    <cellStyle name="Percent 3 3 14 7" xfId="49532" xr:uid="{00000000-0005-0000-0000-000084430000}"/>
    <cellStyle name="Percent 3 3 15" xfId="4346" xr:uid="{00000000-0005-0000-0000-000085430000}"/>
    <cellStyle name="Percent 3 3 15 2" xfId="9140" xr:uid="{00000000-0005-0000-0000-000086430000}"/>
    <cellStyle name="Percent 3 3 15 2 2" xfId="7121" xr:uid="{00000000-0005-0000-0000-000087430000}"/>
    <cellStyle name="Percent 3 3 15 2 2 2" xfId="7120" xr:uid="{00000000-0005-0000-0000-000088430000}"/>
    <cellStyle name="Percent 3 3 15 2 3" xfId="7119" xr:uid="{00000000-0005-0000-0000-000089430000}"/>
    <cellStyle name="Percent 3 3 15 2 4" xfId="49538" xr:uid="{00000000-0005-0000-0000-00008A430000}"/>
    <cellStyle name="Percent 3 3 15 3" xfId="7118" xr:uid="{00000000-0005-0000-0000-00008B430000}"/>
    <cellStyle name="Percent 3 3 15 3 2" xfId="7117" xr:uid="{00000000-0005-0000-0000-00008C430000}"/>
    <cellStyle name="Percent 3 3 15 3 2 2" xfId="7116" xr:uid="{00000000-0005-0000-0000-00008D430000}"/>
    <cellStyle name="Percent 3 3 15 3 3" xfId="7115" xr:uid="{00000000-0005-0000-0000-00008E430000}"/>
    <cellStyle name="Percent 3 3 15 3 4" xfId="49539" xr:uid="{00000000-0005-0000-0000-00008F430000}"/>
    <cellStyle name="Percent 3 3 15 4" xfId="7114" xr:uid="{00000000-0005-0000-0000-000090430000}"/>
    <cellStyle name="Percent 3 3 15 4 2" xfId="7113" xr:uid="{00000000-0005-0000-0000-000091430000}"/>
    <cellStyle name="Percent 3 3 15 4 2 2" xfId="7112" xr:uid="{00000000-0005-0000-0000-000092430000}"/>
    <cellStyle name="Percent 3 3 15 4 3" xfId="7111" xr:uid="{00000000-0005-0000-0000-000093430000}"/>
    <cellStyle name="Percent 3 3 15 4 4" xfId="49540" xr:uid="{00000000-0005-0000-0000-000094430000}"/>
    <cellStyle name="Percent 3 3 15 5" xfId="7110" xr:uid="{00000000-0005-0000-0000-000095430000}"/>
    <cellStyle name="Percent 3 3 15 5 2" xfId="7109" xr:uid="{00000000-0005-0000-0000-000096430000}"/>
    <cellStyle name="Percent 3 3 15 5 3" xfId="49541" xr:uid="{00000000-0005-0000-0000-000097430000}"/>
    <cellStyle name="Percent 3 3 15 6" xfId="7108" xr:uid="{00000000-0005-0000-0000-000098430000}"/>
    <cellStyle name="Percent 3 3 15 7" xfId="49537" xr:uid="{00000000-0005-0000-0000-000099430000}"/>
    <cellStyle name="Percent 3 3 16" xfId="9134" xr:uid="{00000000-0005-0000-0000-00009A430000}"/>
    <cellStyle name="Percent 3 3 16 2" xfId="7107" xr:uid="{00000000-0005-0000-0000-00009B430000}"/>
    <cellStyle name="Percent 3 3 16 2 2" xfId="7106" xr:uid="{00000000-0005-0000-0000-00009C430000}"/>
    <cellStyle name="Percent 3 3 16 3" xfId="7105" xr:uid="{00000000-0005-0000-0000-00009D430000}"/>
    <cellStyle name="Percent 3 3 16 4" xfId="49542" xr:uid="{00000000-0005-0000-0000-00009E430000}"/>
    <cellStyle name="Percent 3 3 17" xfId="7104" xr:uid="{00000000-0005-0000-0000-00009F430000}"/>
    <cellStyle name="Percent 3 3 17 2" xfId="7103" xr:uid="{00000000-0005-0000-0000-0000A0430000}"/>
    <cellStyle name="Percent 3 3 17 2 2" xfId="7102" xr:uid="{00000000-0005-0000-0000-0000A1430000}"/>
    <cellStyle name="Percent 3 3 17 3" xfId="7101" xr:uid="{00000000-0005-0000-0000-0000A2430000}"/>
    <cellStyle name="Percent 3 3 17 4" xfId="49543" xr:uid="{00000000-0005-0000-0000-0000A3430000}"/>
    <cellStyle name="Percent 3 3 18" xfId="7100" xr:uid="{00000000-0005-0000-0000-0000A4430000}"/>
    <cellStyle name="Percent 3 3 18 2" xfId="7099" xr:uid="{00000000-0005-0000-0000-0000A5430000}"/>
    <cellStyle name="Percent 3 3 18 2 2" xfId="7098" xr:uid="{00000000-0005-0000-0000-0000A6430000}"/>
    <cellStyle name="Percent 3 3 18 3" xfId="7097" xr:uid="{00000000-0005-0000-0000-0000A7430000}"/>
    <cellStyle name="Percent 3 3 18 4" xfId="49544" xr:uid="{00000000-0005-0000-0000-0000A8430000}"/>
    <cellStyle name="Percent 3 3 19" xfId="7096" xr:uid="{00000000-0005-0000-0000-0000A9430000}"/>
    <cellStyle name="Percent 3 3 19 2" xfId="7095" xr:uid="{00000000-0005-0000-0000-0000AA430000}"/>
    <cellStyle name="Percent 3 3 19 3" xfId="49545" xr:uid="{00000000-0005-0000-0000-0000AB430000}"/>
    <cellStyle name="Percent 3 3 2" xfId="4347" xr:uid="{00000000-0005-0000-0000-0000AC430000}"/>
    <cellStyle name="Percent 3 3 2 2" xfId="9141" xr:uid="{00000000-0005-0000-0000-0000AD430000}"/>
    <cellStyle name="Percent 3 3 2 2 2" xfId="7094" xr:uid="{00000000-0005-0000-0000-0000AE430000}"/>
    <cellStyle name="Percent 3 3 2 2 2 2" xfId="7093" xr:uid="{00000000-0005-0000-0000-0000AF430000}"/>
    <cellStyle name="Percent 3 3 2 2 3" xfId="7092" xr:uid="{00000000-0005-0000-0000-0000B0430000}"/>
    <cellStyle name="Percent 3 3 2 2 4" xfId="49547" xr:uid="{00000000-0005-0000-0000-0000B1430000}"/>
    <cellStyle name="Percent 3 3 2 3" xfId="7091" xr:uid="{00000000-0005-0000-0000-0000B2430000}"/>
    <cellStyle name="Percent 3 3 2 3 2" xfId="7090" xr:uid="{00000000-0005-0000-0000-0000B3430000}"/>
    <cellStyle name="Percent 3 3 2 3 2 2" xfId="7089" xr:uid="{00000000-0005-0000-0000-0000B4430000}"/>
    <cellStyle name="Percent 3 3 2 3 3" xfId="7088" xr:uid="{00000000-0005-0000-0000-0000B5430000}"/>
    <cellStyle name="Percent 3 3 2 3 4" xfId="49548" xr:uid="{00000000-0005-0000-0000-0000B6430000}"/>
    <cellStyle name="Percent 3 3 2 4" xfId="7087" xr:uid="{00000000-0005-0000-0000-0000B7430000}"/>
    <cellStyle name="Percent 3 3 2 4 2" xfId="7086" xr:uid="{00000000-0005-0000-0000-0000B8430000}"/>
    <cellStyle name="Percent 3 3 2 4 2 2" xfId="7085" xr:uid="{00000000-0005-0000-0000-0000B9430000}"/>
    <cellStyle name="Percent 3 3 2 4 3" xfId="7084" xr:uid="{00000000-0005-0000-0000-0000BA430000}"/>
    <cellStyle name="Percent 3 3 2 4 4" xfId="49549" xr:uid="{00000000-0005-0000-0000-0000BB430000}"/>
    <cellStyle name="Percent 3 3 2 5" xfId="7083" xr:uid="{00000000-0005-0000-0000-0000BC430000}"/>
    <cellStyle name="Percent 3 3 2 5 2" xfId="7082" xr:uid="{00000000-0005-0000-0000-0000BD430000}"/>
    <cellStyle name="Percent 3 3 2 5 3" xfId="49550" xr:uid="{00000000-0005-0000-0000-0000BE430000}"/>
    <cellStyle name="Percent 3 3 2 6" xfId="7081" xr:uid="{00000000-0005-0000-0000-0000BF430000}"/>
    <cellStyle name="Percent 3 3 2 7" xfId="49546" xr:uid="{00000000-0005-0000-0000-0000C0430000}"/>
    <cellStyle name="Percent 3 3 20" xfId="7080" xr:uid="{00000000-0005-0000-0000-0000C1430000}"/>
    <cellStyle name="Percent 3 3 20 2" xfId="55951" xr:uid="{00000000-0005-0000-0000-0000C2430000}"/>
    <cellStyle name="Percent 3 3 21" xfId="49511" xr:uid="{00000000-0005-0000-0000-0000C3430000}"/>
    <cellStyle name="Percent 3 3 3" xfId="4348" xr:uid="{00000000-0005-0000-0000-0000C4430000}"/>
    <cellStyle name="Percent 3 3 3 2" xfId="4349" xr:uid="{00000000-0005-0000-0000-0000C5430000}"/>
    <cellStyle name="Percent 3 3 3 2 2" xfId="9143" xr:uid="{00000000-0005-0000-0000-0000C6430000}"/>
    <cellStyle name="Percent 3 3 3 2 2 2" xfId="7079" xr:uid="{00000000-0005-0000-0000-0000C7430000}"/>
    <cellStyle name="Percent 3 3 3 2 2 2 2" xfId="7078" xr:uid="{00000000-0005-0000-0000-0000C8430000}"/>
    <cellStyle name="Percent 3 3 3 2 2 3" xfId="7077" xr:uid="{00000000-0005-0000-0000-0000C9430000}"/>
    <cellStyle name="Percent 3 3 3 2 2 4" xfId="49553" xr:uid="{00000000-0005-0000-0000-0000CA430000}"/>
    <cellStyle name="Percent 3 3 3 2 3" xfId="7076" xr:uid="{00000000-0005-0000-0000-0000CB430000}"/>
    <cellStyle name="Percent 3 3 3 2 3 2" xfId="7075" xr:uid="{00000000-0005-0000-0000-0000CC430000}"/>
    <cellStyle name="Percent 3 3 3 2 3 3" xfId="49554" xr:uid="{00000000-0005-0000-0000-0000CD430000}"/>
    <cellStyle name="Percent 3 3 3 2 4" xfId="7074" xr:uid="{00000000-0005-0000-0000-0000CE430000}"/>
    <cellStyle name="Percent 3 3 3 2 4 2" xfId="49555" xr:uid="{00000000-0005-0000-0000-0000CF430000}"/>
    <cellStyle name="Percent 3 3 3 2 5" xfId="49556" xr:uid="{00000000-0005-0000-0000-0000D0430000}"/>
    <cellStyle name="Percent 3 3 3 2 6" xfId="49552" xr:uid="{00000000-0005-0000-0000-0000D1430000}"/>
    <cellStyle name="Percent 3 3 3 3" xfId="4350" xr:uid="{00000000-0005-0000-0000-0000D2430000}"/>
    <cellStyle name="Percent 3 3 3 3 2" xfId="4351" xr:uid="{00000000-0005-0000-0000-0000D3430000}"/>
    <cellStyle name="Percent 3 3 3 3 2 2" xfId="9145" xr:uid="{00000000-0005-0000-0000-0000D4430000}"/>
    <cellStyle name="Percent 3 3 3 3 2 2 2" xfId="7073" xr:uid="{00000000-0005-0000-0000-0000D5430000}"/>
    <cellStyle name="Percent 3 3 3 3 2 2 3" xfId="49559" xr:uid="{00000000-0005-0000-0000-0000D6430000}"/>
    <cellStyle name="Percent 3 3 3 3 2 3" xfId="7072" xr:uid="{00000000-0005-0000-0000-0000D7430000}"/>
    <cellStyle name="Percent 3 3 3 3 2 3 2" xfId="49560" xr:uid="{00000000-0005-0000-0000-0000D8430000}"/>
    <cellStyle name="Percent 3 3 3 3 2 4" xfId="49561" xr:uid="{00000000-0005-0000-0000-0000D9430000}"/>
    <cellStyle name="Percent 3 3 3 3 2 5" xfId="49562" xr:uid="{00000000-0005-0000-0000-0000DA430000}"/>
    <cellStyle name="Percent 3 3 3 3 2 6" xfId="49558" xr:uid="{00000000-0005-0000-0000-0000DB430000}"/>
    <cellStyle name="Percent 3 3 3 3 3" xfId="4352" xr:uid="{00000000-0005-0000-0000-0000DC430000}"/>
    <cellStyle name="Percent 3 3 3 3 3 2" xfId="9146" xr:uid="{00000000-0005-0000-0000-0000DD430000}"/>
    <cellStyle name="Percent 3 3 3 3 3 2 2" xfId="7071" xr:uid="{00000000-0005-0000-0000-0000DE430000}"/>
    <cellStyle name="Percent 3 3 3 3 3 2 3" xfId="49564" xr:uid="{00000000-0005-0000-0000-0000DF430000}"/>
    <cellStyle name="Percent 3 3 3 3 3 3" xfId="7070" xr:uid="{00000000-0005-0000-0000-0000E0430000}"/>
    <cellStyle name="Percent 3 3 3 3 3 3 2" xfId="49565" xr:uid="{00000000-0005-0000-0000-0000E1430000}"/>
    <cellStyle name="Percent 3 3 3 3 3 4" xfId="49566" xr:uid="{00000000-0005-0000-0000-0000E2430000}"/>
    <cellStyle name="Percent 3 3 3 3 3 5" xfId="49567" xr:uid="{00000000-0005-0000-0000-0000E3430000}"/>
    <cellStyle name="Percent 3 3 3 3 3 6" xfId="49563" xr:uid="{00000000-0005-0000-0000-0000E4430000}"/>
    <cellStyle name="Percent 3 3 3 3 4" xfId="4353" xr:uid="{00000000-0005-0000-0000-0000E5430000}"/>
    <cellStyle name="Percent 3 3 3 3 4 2" xfId="9147" xr:uid="{00000000-0005-0000-0000-0000E6430000}"/>
    <cellStyle name="Percent 3 3 3 3 4 2 2" xfId="7069" xr:uid="{00000000-0005-0000-0000-0000E7430000}"/>
    <cellStyle name="Percent 3 3 3 3 4 2 2 2" xfId="49570" xr:uid="{00000000-0005-0000-0000-0000E8430000}"/>
    <cellStyle name="Percent 3 3 3 3 4 2 3" xfId="49571" xr:uid="{00000000-0005-0000-0000-0000E9430000}"/>
    <cellStyle name="Percent 3 3 3 3 4 2 4" xfId="49572" xr:uid="{00000000-0005-0000-0000-0000EA430000}"/>
    <cellStyle name="Percent 3 3 3 3 4 2 5" xfId="49573" xr:uid="{00000000-0005-0000-0000-0000EB430000}"/>
    <cellStyle name="Percent 3 3 3 3 4 2 6" xfId="49569" xr:uid="{00000000-0005-0000-0000-0000EC430000}"/>
    <cellStyle name="Percent 3 3 3 3 4 3" xfId="7068" xr:uid="{00000000-0005-0000-0000-0000ED430000}"/>
    <cellStyle name="Percent 3 3 3 3 4 3 2" xfId="49574" xr:uid="{00000000-0005-0000-0000-0000EE430000}"/>
    <cellStyle name="Percent 3 3 3 3 4 4" xfId="49575" xr:uid="{00000000-0005-0000-0000-0000EF430000}"/>
    <cellStyle name="Percent 3 3 3 3 4 5" xfId="49576" xr:uid="{00000000-0005-0000-0000-0000F0430000}"/>
    <cellStyle name="Percent 3 3 3 3 4 6" xfId="49577" xr:uid="{00000000-0005-0000-0000-0000F1430000}"/>
    <cellStyle name="Percent 3 3 3 3 4 7" xfId="49568" xr:uid="{00000000-0005-0000-0000-0000F2430000}"/>
    <cellStyle name="Percent 3 3 3 3 5" xfId="9144" xr:uid="{00000000-0005-0000-0000-0000F3430000}"/>
    <cellStyle name="Percent 3 3 3 3 5 2" xfId="7067" xr:uid="{00000000-0005-0000-0000-0000F4430000}"/>
    <cellStyle name="Percent 3 3 3 3 5 2 2" xfId="7066" xr:uid="{00000000-0005-0000-0000-0000F5430000}"/>
    <cellStyle name="Percent 3 3 3 3 5 3" xfId="7065" xr:uid="{00000000-0005-0000-0000-0000F6430000}"/>
    <cellStyle name="Percent 3 3 3 3 5 4" xfId="49578" xr:uid="{00000000-0005-0000-0000-0000F7430000}"/>
    <cellStyle name="Percent 3 3 3 3 6" xfId="7064" xr:uid="{00000000-0005-0000-0000-0000F8430000}"/>
    <cellStyle name="Percent 3 3 3 3 6 2" xfId="7063" xr:uid="{00000000-0005-0000-0000-0000F9430000}"/>
    <cellStyle name="Percent 3 3 3 3 6 3" xfId="49579" xr:uid="{00000000-0005-0000-0000-0000FA430000}"/>
    <cellStyle name="Percent 3 3 3 3 7" xfId="7062" xr:uid="{00000000-0005-0000-0000-0000FB430000}"/>
    <cellStyle name="Percent 3 3 3 3 7 2" xfId="49580" xr:uid="{00000000-0005-0000-0000-0000FC430000}"/>
    <cellStyle name="Percent 3 3 3 3 8" xfId="49581" xr:uid="{00000000-0005-0000-0000-0000FD430000}"/>
    <cellStyle name="Percent 3 3 3 3 9" xfId="49557" xr:uid="{00000000-0005-0000-0000-0000FE430000}"/>
    <cellStyle name="Percent 3 3 3 4" xfId="9142" xr:uid="{00000000-0005-0000-0000-0000FF430000}"/>
    <cellStyle name="Percent 3 3 3 4 2" xfId="7061" xr:uid="{00000000-0005-0000-0000-000000440000}"/>
    <cellStyle name="Percent 3 3 3 4 2 2" xfId="7060" xr:uid="{00000000-0005-0000-0000-000001440000}"/>
    <cellStyle name="Percent 3 3 3 4 3" xfId="7059" xr:uid="{00000000-0005-0000-0000-000002440000}"/>
    <cellStyle name="Percent 3 3 3 4 4" xfId="49582" xr:uid="{00000000-0005-0000-0000-000003440000}"/>
    <cellStyle name="Percent 3 3 3 5" xfId="7058" xr:uid="{00000000-0005-0000-0000-000004440000}"/>
    <cellStyle name="Percent 3 3 3 5 2" xfId="7057" xr:uid="{00000000-0005-0000-0000-000005440000}"/>
    <cellStyle name="Percent 3 3 3 5 3" xfId="49583" xr:uid="{00000000-0005-0000-0000-000006440000}"/>
    <cellStyle name="Percent 3 3 3 6" xfId="7056" xr:uid="{00000000-0005-0000-0000-000007440000}"/>
    <cellStyle name="Percent 3 3 3 6 2" xfId="49584" xr:uid="{00000000-0005-0000-0000-000008440000}"/>
    <cellStyle name="Percent 3 3 3 7" xfId="49585" xr:uid="{00000000-0005-0000-0000-000009440000}"/>
    <cellStyle name="Percent 3 3 3 8" xfId="49551" xr:uid="{00000000-0005-0000-0000-00000A440000}"/>
    <cellStyle name="Percent 3 3 4" xfId="4354" xr:uid="{00000000-0005-0000-0000-00000B440000}"/>
    <cellStyle name="Percent 3 3 4 2" xfId="4355" xr:uid="{00000000-0005-0000-0000-00000C440000}"/>
    <cellStyle name="Percent 3 3 4 2 2" xfId="9149" xr:uid="{00000000-0005-0000-0000-00000D440000}"/>
    <cellStyle name="Percent 3 3 4 2 2 2" xfId="7055" xr:uid="{00000000-0005-0000-0000-00000E440000}"/>
    <cellStyle name="Percent 3 3 4 2 2 2 2" xfId="7054" xr:uid="{00000000-0005-0000-0000-00000F440000}"/>
    <cellStyle name="Percent 3 3 4 2 2 3" xfId="7053" xr:uid="{00000000-0005-0000-0000-000010440000}"/>
    <cellStyle name="Percent 3 3 4 2 2 4" xfId="49588" xr:uid="{00000000-0005-0000-0000-000011440000}"/>
    <cellStyle name="Percent 3 3 4 2 3" xfId="7052" xr:uid="{00000000-0005-0000-0000-000012440000}"/>
    <cellStyle name="Percent 3 3 4 2 3 2" xfId="7051" xr:uid="{00000000-0005-0000-0000-000013440000}"/>
    <cellStyle name="Percent 3 3 4 2 3 3" xfId="49589" xr:uid="{00000000-0005-0000-0000-000014440000}"/>
    <cellStyle name="Percent 3 3 4 2 4" xfId="7050" xr:uid="{00000000-0005-0000-0000-000015440000}"/>
    <cellStyle name="Percent 3 3 4 2 4 2" xfId="49590" xr:uid="{00000000-0005-0000-0000-000016440000}"/>
    <cellStyle name="Percent 3 3 4 2 5" xfId="49591" xr:uid="{00000000-0005-0000-0000-000017440000}"/>
    <cellStyle name="Percent 3 3 4 2 6" xfId="49587" xr:uid="{00000000-0005-0000-0000-000018440000}"/>
    <cellStyle name="Percent 3 3 4 3" xfId="9148" xr:uid="{00000000-0005-0000-0000-000019440000}"/>
    <cellStyle name="Percent 3 3 4 3 2" xfId="7049" xr:uid="{00000000-0005-0000-0000-00001A440000}"/>
    <cellStyle name="Percent 3 3 4 3 2 2" xfId="7048" xr:uid="{00000000-0005-0000-0000-00001B440000}"/>
    <cellStyle name="Percent 3 3 4 3 3" xfId="7047" xr:uid="{00000000-0005-0000-0000-00001C440000}"/>
    <cellStyle name="Percent 3 3 4 3 4" xfId="49592" xr:uid="{00000000-0005-0000-0000-00001D440000}"/>
    <cellStyle name="Percent 3 3 4 4" xfId="7046" xr:uid="{00000000-0005-0000-0000-00001E440000}"/>
    <cellStyle name="Percent 3 3 4 4 2" xfId="7045" xr:uid="{00000000-0005-0000-0000-00001F440000}"/>
    <cellStyle name="Percent 3 3 4 4 2 2" xfId="7044" xr:uid="{00000000-0005-0000-0000-000020440000}"/>
    <cellStyle name="Percent 3 3 4 4 3" xfId="7043" xr:uid="{00000000-0005-0000-0000-000021440000}"/>
    <cellStyle name="Percent 3 3 4 4 4" xfId="49593" xr:uid="{00000000-0005-0000-0000-000022440000}"/>
    <cellStyle name="Percent 3 3 4 5" xfId="7042" xr:uid="{00000000-0005-0000-0000-000023440000}"/>
    <cellStyle name="Percent 3 3 4 5 2" xfId="7041" xr:uid="{00000000-0005-0000-0000-000024440000}"/>
    <cellStyle name="Percent 3 3 4 5 3" xfId="49594" xr:uid="{00000000-0005-0000-0000-000025440000}"/>
    <cellStyle name="Percent 3 3 4 6" xfId="7040" xr:uid="{00000000-0005-0000-0000-000026440000}"/>
    <cellStyle name="Percent 3 3 4 6 2" xfId="49595" xr:uid="{00000000-0005-0000-0000-000027440000}"/>
    <cellStyle name="Percent 3 3 4 7" xfId="49586" xr:uid="{00000000-0005-0000-0000-000028440000}"/>
    <cellStyle name="Percent 3 3 5" xfId="4356" xr:uid="{00000000-0005-0000-0000-000029440000}"/>
    <cellStyle name="Percent 3 3 5 2" xfId="9150" xr:uid="{00000000-0005-0000-0000-00002A440000}"/>
    <cellStyle name="Percent 3 3 5 2 2" xfId="7039" xr:uid="{00000000-0005-0000-0000-00002B440000}"/>
    <cellStyle name="Percent 3 3 5 2 2 2" xfId="7038" xr:uid="{00000000-0005-0000-0000-00002C440000}"/>
    <cellStyle name="Percent 3 3 5 2 2 2 2" xfId="7037" xr:uid="{00000000-0005-0000-0000-00002D440000}"/>
    <cellStyle name="Percent 3 3 5 2 2 3" xfId="7036" xr:uid="{00000000-0005-0000-0000-00002E440000}"/>
    <cellStyle name="Percent 3 3 5 2 3" xfId="7035" xr:uid="{00000000-0005-0000-0000-00002F440000}"/>
    <cellStyle name="Percent 3 3 5 2 3 2" xfId="7034" xr:uid="{00000000-0005-0000-0000-000030440000}"/>
    <cellStyle name="Percent 3 3 5 2 3 2 2" xfId="7033" xr:uid="{00000000-0005-0000-0000-000031440000}"/>
    <cellStyle name="Percent 3 3 5 2 3 3" xfId="7032" xr:uid="{00000000-0005-0000-0000-000032440000}"/>
    <cellStyle name="Percent 3 3 5 2 4" xfId="7031" xr:uid="{00000000-0005-0000-0000-000033440000}"/>
    <cellStyle name="Percent 3 3 5 2 4 2" xfId="7030" xr:uid="{00000000-0005-0000-0000-000034440000}"/>
    <cellStyle name="Percent 3 3 5 2 5" xfId="7029" xr:uid="{00000000-0005-0000-0000-000035440000}"/>
    <cellStyle name="Percent 3 3 5 2 6" xfId="49597" xr:uid="{00000000-0005-0000-0000-000036440000}"/>
    <cellStyle name="Percent 3 3 5 3" xfId="7028" xr:uid="{00000000-0005-0000-0000-000037440000}"/>
    <cellStyle name="Percent 3 3 5 3 2" xfId="7027" xr:uid="{00000000-0005-0000-0000-000038440000}"/>
    <cellStyle name="Percent 3 3 5 3 2 2" xfId="7026" xr:uid="{00000000-0005-0000-0000-000039440000}"/>
    <cellStyle name="Percent 3 3 5 3 2 2 2" xfId="7024" xr:uid="{00000000-0005-0000-0000-00003A440000}"/>
    <cellStyle name="Percent 3 3 5 3 2 3" xfId="7023" xr:uid="{00000000-0005-0000-0000-00003B440000}"/>
    <cellStyle name="Percent 3 3 5 3 3" xfId="7022" xr:uid="{00000000-0005-0000-0000-00003C440000}"/>
    <cellStyle name="Percent 3 3 5 3 3 2" xfId="7021" xr:uid="{00000000-0005-0000-0000-00003D440000}"/>
    <cellStyle name="Percent 3 3 5 3 3 2 2" xfId="7020" xr:uid="{00000000-0005-0000-0000-00003E440000}"/>
    <cellStyle name="Percent 3 3 5 3 3 3" xfId="7019" xr:uid="{00000000-0005-0000-0000-00003F440000}"/>
    <cellStyle name="Percent 3 3 5 3 4" xfId="7018" xr:uid="{00000000-0005-0000-0000-000040440000}"/>
    <cellStyle name="Percent 3 3 5 3 4 2" xfId="7017" xr:uid="{00000000-0005-0000-0000-000041440000}"/>
    <cellStyle name="Percent 3 3 5 3 5" xfId="7016" xr:uid="{00000000-0005-0000-0000-000042440000}"/>
    <cellStyle name="Percent 3 3 5 3 6" xfId="49598" xr:uid="{00000000-0005-0000-0000-000043440000}"/>
    <cellStyle name="Percent 3 3 5 4" xfId="7015" xr:uid="{00000000-0005-0000-0000-000044440000}"/>
    <cellStyle name="Percent 3 3 5 4 2" xfId="7014" xr:uid="{00000000-0005-0000-0000-000045440000}"/>
    <cellStyle name="Percent 3 3 5 4 2 2" xfId="7013" xr:uid="{00000000-0005-0000-0000-000046440000}"/>
    <cellStyle name="Percent 3 3 5 4 3" xfId="7012" xr:uid="{00000000-0005-0000-0000-000047440000}"/>
    <cellStyle name="Percent 3 3 5 4 4" xfId="49599" xr:uid="{00000000-0005-0000-0000-000048440000}"/>
    <cellStyle name="Percent 3 3 5 5" xfId="7011" xr:uid="{00000000-0005-0000-0000-000049440000}"/>
    <cellStyle name="Percent 3 3 5 5 2" xfId="7010" xr:uid="{00000000-0005-0000-0000-00004A440000}"/>
    <cellStyle name="Percent 3 3 5 5 2 2" xfId="7009" xr:uid="{00000000-0005-0000-0000-00004B440000}"/>
    <cellStyle name="Percent 3 3 5 5 3" xfId="7008" xr:uid="{00000000-0005-0000-0000-00004C440000}"/>
    <cellStyle name="Percent 3 3 5 5 4" xfId="49600" xr:uid="{00000000-0005-0000-0000-00004D440000}"/>
    <cellStyle name="Percent 3 3 5 6" xfId="7007" xr:uid="{00000000-0005-0000-0000-00004E440000}"/>
    <cellStyle name="Percent 3 3 5 6 2" xfId="7006" xr:uid="{00000000-0005-0000-0000-00004F440000}"/>
    <cellStyle name="Percent 3 3 5 6 2 2" xfId="7005" xr:uid="{00000000-0005-0000-0000-000050440000}"/>
    <cellStyle name="Percent 3 3 5 6 3" xfId="7004" xr:uid="{00000000-0005-0000-0000-000051440000}"/>
    <cellStyle name="Percent 3 3 5 6 4" xfId="49601" xr:uid="{00000000-0005-0000-0000-000052440000}"/>
    <cellStyle name="Percent 3 3 5 7" xfId="7003" xr:uid="{00000000-0005-0000-0000-000053440000}"/>
    <cellStyle name="Percent 3 3 5 7 2" xfId="7002" xr:uid="{00000000-0005-0000-0000-000054440000}"/>
    <cellStyle name="Percent 3 3 5 7 3" xfId="49602" xr:uid="{00000000-0005-0000-0000-000055440000}"/>
    <cellStyle name="Percent 3 3 5 8" xfId="7001" xr:uid="{00000000-0005-0000-0000-000056440000}"/>
    <cellStyle name="Percent 3 3 5 9" xfId="49596" xr:uid="{00000000-0005-0000-0000-000057440000}"/>
    <cellStyle name="Percent 3 3 6" xfId="4357" xr:uid="{00000000-0005-0000-0000-000058440000}"/>
    <cellStyle name="Percent 3 3 6 2" xfId="9151" xr:uid="{00000000-0005-0000-0000-000059440000}"/>
    <cellStyle name="Percent 3 3 6 2 2" xfId="7000" xr:uid="{00000000-0005-0000-0000-00005A440000}"/>
    <cellStyle name="Percent 3 3 6 2 2 2" xfId="6999" xr:uid="{00000000-0005-0000-0000-00005B440000}"/>
    <cellStyle name="Percent 3 3 6 2 2 2 2" xfId="6998" xr:uid="{00000000-0005-0000-0000-00005C440000}"/>
    <cellStyle name="Percent 3 3 6 2 2 3" xfId="6997" xr:uid="{00000000-0005-0000-0000-00005D440000}"/>
    <cellStyle name="Percent 3 3 6 2 2 4" xfId="49605" xr:uid="{00000000-0005-0000-0000-00005E440000}"/>
    <cellStyle name="Percent 3 3 6 2 3" xfId="6996" xr:uid="{00000000-0005-0000-0000-00005F440000}"/>
    <cellStyle name="Percent 3 3 6 2 3 2" xfId="6995" xr:uid="{00000000-0005-0000-0000-000060440000}"/>
    <cellStyle name="Percent 3 3 6 2 3 2 2" xfId="6994" xr:uid="{00000000-0005-0000-0000-000061440000}"/>
    <cellStyle name="Percent 3 3 6 2 3 3" xfId="6993" xr:uid="{00000000-0005-0000-0000-000062440000}"/>
    <cellStyle name="Percent 3 3 6 2 3 4" xfId="49606" xr:uid="{00000000-0005-0000-0000-000063440000}"/>
    <cellStyle name="Percent 3 3 6 2 4" xfId="6992" xr:uid="{00000000-0005-0000-0000-000064440000}"/>
    <cellStyle name="Percent 3 3 6 2 4 2" xfId="6991" xr:uid="{00000000-0005-0000-0000-000065440000}"/>
    <cellStyle name="Percent 3 3 6 2 4 3" xfId="49607" xr:uid="{00000000-0005-0000-0000-000066440000}"/>
    <cellStyle name="Percent 3 3 6 2 5" xfId="6990" xr:uid="{00000000-0005-0000-0000-000067440000}"/>
    <cellStyle name="Percent 3 3 6 2 5 2" xfId="49608" xr:uid="{00000000-0005-0000-0000-000068440000}"/>
    <cellStyle name="Percent 3 3 6 2 6" xfId="49604" xr:uid="{00000000-0005-0000-0000-000069440000}"/>
    <cellStyle name="Percent 3 3 6 3" xfId="6989" xr:uid="{00000000-0005-0000-0000-00006A440000}"/>
    <cellStyle name="Percent 3 3 6 3 2" xfId="6988" xr:uid="{00000000-0005-0000-0000-00006B440000}"/>
    <cellStyle name="Percent 3 3 6 3 2 2" xfId="6987" xr:uid="{00000000-0005-0000-0000-00006C440000}"/>
    <cellStyle name="Percent 3 3 6 3 2 2 2" xfId="6986" xr:uid="{00000000-0005-0000-0000-00006D440000}"/>
    <cellStyle name="Percent 3 3 6 3 2 3" xfId="6985" xr:uid="{00000000-0005-0000-0000-00006E440000}"/>
    <cellStyle name="Percent 3 3 6 3 3" xfId="6984" xr:uid="{00000000-0005-0000-0000-00006F440000}"/>
    <cellStyle name="Percent 3 3 6 3 3 2" xfId="6983" xr:uid="{00000000-0005-0000-0000-000070440000}"/>
    <cellStyle name="Percent 3 3 6 3 3 2 2" xfId="6982" xr:uid="{00000000-0005-0000-0000-000071440000}"/>
    <cellStyle name="Percent 3 3 6 3 3 3" xfId="6981" xr:uid="{00000000-0005-0000-0000-000072440000}"/>
    <cellStyle name="Percent 3 3 6 3 4" xfId="6980" xr:uid="{00000000-0005-0000-0000-000073440000}"/>
    <cellStyle name="Percent 3 3 6 3 4 2" xfId="6979" xr:uid="{00000000-0005-0000-0000-000074440000}"/>
    <cellStyle name="Percent 3 3 6 3 5" xfId="6978" xr:uid="{00000000-0005-0000-0000-000075440000}"/>
    <cellStyle name="Percent 3 3 6 3 6" xfId="49609" xr:uid="{00000000-0005-0000-0000-000076440000}"/>
    <cellStyle name="Percent 3 3 6 4" xfId="6977" xr:uid="{00000000-0005-0000-0000-000077440000}"/>
    <cellStyle name="Percent 3 3 6 4 2" xfId="6976" xr:uid="{00000000-0005-0000-0000-000078440000}"/>
    <cellStyle name="Percent 3 3 6 4 2 2" xfId="6975" xr:uid="{00000000-0005-0000-0000-000079440000}"/>
    <cellStyle name="Percent 3 3 6 4 3" xfId="6974" xr:uid="{00000000-0005-0000-0000-00007A440000}"/>
    <cellStyle name="Percent 3 3 6 4 4" xfId="49610" xr:uid="{00000000-0005-0000-0000-00007B440000}"/>
    <cellStyle name="Percent 3 3 6 5" xfId="6973" xr:uid="{00000000-0005-0000-0000-00007C440000}"/>
    <cellStyle name="Percent 3 3 6 5 2" xfId="6972" xr:uid="{00000000-0005-0000-0000-00007D440000}"/>
    <cellStyle name="Percent 3 3 6 5 2 2" xfId="6971" xr:uid="{00000000-0005-0000-0000-00007E440000}"/>
    <cellStyle name="Percent 3 3 6 5 3" xfId="6970" xr:uid="{00000000-0005-0000-0000-00007F440000}"/>
    <cellStyle name="Percent 3 3 6 5 4" xfId="49611" xr:uid="{00000000-0005-0000-0000-000080440000}"/>
    <cellStyle name="Percent 3 3 6 6" xfId="6969" xr:uid="{00000000-0005-0000-0000-000081440000}"/>
    <cellStyle name="Percent 3 3 6 6 2" xfId="6968" xr:uid="{00000000-0005-0000-0000-000082440000}"/>
    <cellStyle name="Percent 3 3 6 6 2 2" xfId="6967" xr:uid="{00000000-0005-0000-0000-000083440000}"/>
    <cellStyle name="Percent 3 3 6 6 3" xfId="6966" xr:uid="{00000000-0005-0000-0000-000084440000}"/>
    <cellStyle name="Percent 3 3 6 6 4" xfId="49612" xr:uid="{00000000-0005-0000-0000-000085440000}"/>
    <cellStyle name="Percent 3 3 6 7" xfId="6965" xr:uid="{00000000-0005-0000-0000-000086440000}"/>
    <cellStyle name="Percent 3 3 6 7 2" xfId="6964" xr:uid="{00000000-0005-0000-0000-000087440000}"/>
    <cellStyle name="Percent 3 3 6 7 3" xfId="49613" xr:uid="{00000000-0005-0000-0000-000088440000}"/>
    <cellStyle name="Percent 3 3 6 8" xfId="6963" xr:uid="{00000000-0005-0000-0000-000089440000}"/>
    <cellStyle name="Percent 3 3 6 9" xfId="49603" xr:uid="{00000000-0005-0000-0000-00008A440000}"/>
    <cellStyle name="Percent 3 3 7" xfId="4358" xr:uid="{00000000-0005-0000-0000-00008B440000}"/>
    <cellStyle name="Percent 3 3 7 2" xfId="9152" xr:uid="{00000000-0005-0000-0000-00008C440000}"/>
    <cellStyle name="Percent 3 3 7 2 2" xfId="6962" xr:uid="{00000000-0005-0000-0000-00008D440000}"/>
    <cellStyle name="Percent 3 3 7 2 2 2" xfId="6961" xr:uid="{00000000-0005-0000-0000-00008E440000}"/>
    <cellStyle name="Percent 3 3 7 2 2 2 2" xfId="6960" xr:uid="{00000000-0005-0000-0000-00008F440000}"/>
    <cellStyle name="Percent 3 3 7 2 2 3" xfId="6959" xr:uid="{00000000-0005-0000-0000-000090440000}"/>
    <cellStyle name="Percent 3 3 7 2 3" xfId="6958" xr:uid="{00000000-0005-0000-0000-000091440000}"/>
    <cellStyle name="Percent 3 3 7 2 3 2" xfId="6957" xr:uid="{00000000-0005-0000-0000-000092440000}"/>
    <cellStyle name="Percent 3 3 7 2 3 2 2" xfId="6956" xr:uid="{00000000-0005-0000-0000-000093440000}"/>
    <cellStyle name="Percent 3 3 7 2 3 3" xfId="6955" xr:uid="{00000000-0005-0000-0000-000094440000}"/>
    <cellStyle name="Percent 3 3 7 2 4" xfId="6954" xr:uid="{00000000-0005-0000-0000-000095440000}"/>
    <cellStyle name="Percent 3 3 7 2 4 2" xfId="6953" xr:uid="{00000000-0005-0000-0000-000096440000}"/>
    <cellStyle name="Percent 3 3 7 2 5" xfId="6952" xr:uid="{00000000-0005-0000-0000-000097440000}"/>
    <cellStyle name="Percent 3 3 7 2 6" xfId="49615" xr:uid="{00000000-0005-0000-0000-000098440000}"/>
    <cellStyle name="Percent 3 3 7 3" xfId="6951" xr:uid="{00000000-0005-0000-0000-000099440000}"/>
    <cellStyle name="Percent 3 3 7 3 2" xfId="6950" xr:uid="{00000000-0005-0000-0000-00009A440000}"/>
    <cellStyle name="Percent 3 3 7 3 2 2" xfId="6949" xr:uid="{00000000-0005-0000-0000-00009B440000}"/>
    <cellStyle name="Percent 3 3 7 3 2 2 2" xfId="6948" xr:uid="{00000000-0005-0000-0000-00009C440000}"/>
    <cellStyle name="Percent 3 3 7 3 2 3" xfId="6947" xr:uid="{00000000-0005-0000-0000-00009D440000}"/>
    <cellStyle name="Percent 3 3 7 3 3" xfId="6946" xr:uid="{00000000-0005-0000-0000-00009E440000}"/>
    <cellStyle name="Percent 3 3 7 3 3 2" xfId="6945" xr:uid="{00000000-0005-0000-0000-00009F440000}"/>
    <cellStyle name="Percent 3 3 7 3 3 2 2" xfId="6944" xr:uid="{00000000-0005-0000-0000-0000A0440000}"/>
    <cellStyle name="Percent 3 3 7 3 3 3" xfId="6943" xr:uid="{00000000-0005-0000-0000-0000A1440000}"/>
    <cellStyle name="Percent 3 3 7 3 4" xfId="6942" xr:uid="{00000000-0005-0000-0000-0000A2440000}"/>
    <cellStyle name="Percent 3 3 7 3 4 2" xfId="6941" xr:uid="{00000000-0005-0000-0000-0000A3440000}"/>
    <cellStyle name="Percent 3 3 7 3 5" xfId="6940" xr:uid="{00000000-0005-0000-0000-0000A4440000}"/>
    <cellStyle name="Percent 3 3 7 3 6" xfId="49616" xr:uid="{00000000-0005-0000-0000-0000A5440000}"/>
    <cellStyle name="Percent 3 3 7 4" xfId="6939" xr:uid="{00000000-0005-0000-0000-0000A6440000}"/>
    <cellStyle name="Percent 3 3 7 4 2" xfId="6938" xr:uid="{00000000-0005-0000-0000-0000A7440000}"/>
    <cellStyle name="Percent 3 3 7 4 2 2" xfId="6937" xr:uid="{00000000-0005-0000-0000-0000A8440000}"/>
    <cellStyle name="Percent 3 3 7 4 3" xfId="6936" xr:uid="{00000000-0005-0000-0000-0000A9440000}"/>
    <cellStyle name="Percent 3 3 7 4 4" xfId="49617" xr:uid="{00000000-0005-0000-0000-0000AA440000}"/>
    <cellStyle name="Percent 3 3 7 5" xfId="6935" xr:uid="{00000000-0005-0000-0000-0000AB440000}"/>
    <cellStyle name="Percent 3 3 7 5 2" xfId="6934" xr:uid="{00000000-0005-0000-0000-0000AC440000}"/>
    <cellStyle name="Percent 3 3 7 5 2 2" xfId="6933" xr:uid="{00000000-0005-0000-0000-0000AD440000}"/>
    <cellStyle name="Percent 3 3 7 5 3" xfId="6932" xr:uid="{00000000-0005-0000-0000-0000AE440000}"/>
    <cellStyle name="Percent 3 3 7 5 4" xfId="49618" xr:uid="{00000000-0005-0000-0000-0000AF440000}"/>
    <cellStyle name="Percent 3 3 7 6" xfId="6931" xr:uid="{00000000-0005-0000-0000-0000B0440000}"/>
    <cellStyle name="Percent 3 3 7 6 2" xfId="6930" xr:uid="{00000000-0005-0000-0000-0000B1440000}"/>
    <cellStyle name="Percent 3 3 7 6 2 2" xfId="6929" xr:uid="{00000000-0005-0000-0000-0000B2440000}"/>
    <cellStyle name="Percent 3 3 7 6 3" xfId="6928" xr:uid="{00000000-0005-0000-0000-0000B3440000}"/>
    <cellStyle name="Percent 3 3 7 6 4" xfId="49619" xr:uid="{00000000-0005-0000-0000-0000B4440000}"/>
    <cellStyle name="Percent 3 3 7 7" xfId="6927" xr:uid="{00000000-0005-0000-0000-0000B5440000}"/>
    <cellStyle name="Percent 3 3 7 7 2" xfId="6926" xr:uid="{00000000-0005-0000-0000-0000B6440000}"/>
    <cellStyle name="Percent 3 3 7 7 3" xfId="49620" xr:uid="{00000000-0005-0000-0000-0000B7440000}"/>
    <cellStyle name="Percent 3 3 7 8" xfId="6925" xr:uid="{00000000-0005-0000-0000-0000B8440000}"/>
    <cellStyle name="Percent 3 3 7 9" xfId="49614" xr:uid="{00000000-0005-0000-0000-0000B9440000}"/>
    <cellStyle name="Percent 3 3 8" xfId="4359" xr:uid="{00000000-0005-0000-0000-0000BA440000}"/>
    <cellStyle name="Percent 3 3 8 2" xfId="9153" xr:uid="{00000000-0005-0000-0000-0000BB440000}"/>
    <cellStyle name="Percent 3 3 8 2 2" xfId="6924" xr:uid="{00000000-0005-0000-0000-0000BC440000}"/>
    <cellStyle name="Percent 3 3 8 2 2 2" xfId="6923" xr:uid="{00000000-0005-0000-0000-0000BD440000}"/>
    <cellStyle name="Percent 3 3 8 2 2 2 2" xfId="6922" xr:uid="{00000000-0005-0000-0000-0000BE440000}"/>
    <cellStyle name="Percent 3 3 8 2 2 3" xfId="6921" xr:uid="{00000000-0005-0000-0000-0000BF440000}"/>
    <cellStyle name="Percent 3 3 8 2 3" xfId="6920" xr:uid="{00000000-0005-0000-0000-0000C0440000}"/>
    <cellStyle name="Percent 3 3 8 2 3 2" xfId="6919" xr:uid="{00000000-0005-0000-0000-0000C1440000}"/>
    <cellStyle name="Percent 3 3 8 2 3 2 2" xfId="6918" xr:uid="{00000000-0005-0000-0000-0000C2440000}"/>
    <cellStyle name="Percent 3 3 8 2 3 3" xfId="6917" xr:uid="{00000000-0005-0000-0000-0000C3440000}"/>
    <cellStyle name="Percent 3 3 8 2 4" xfId="6916" xr:uid="{00000000-0005-0000-0000-0000C4440000}"/>
    <cellStyle name="Percent 3 3 8 2 4 2" xfId="6915" xr:uid="{00000000-0005-0000-0000-0000C5440000}"/>
    <cellStyle name="Percent 3 3 8 2 5" xfId="6914" xr:uid="{00000000-0005-0000-0000-0000C6440000}"/>
    <cellStyle name="Percent 3 3 8 2 6" xfId="49622" xr:uid="{00000000-0005-0000-0000-0000C7440000}"/>
    <cellStyle name="Percent 3 3 8 3" xfId="6913" xr:uid="{00000000-0005-0000-0000-0000C8440000}"/>
    <cellStyle name="Percent 3 3 8 3 2" xfId="6912" xr:uid="{00000000-0005-0000-0000-0000C9440000}"/>
    <cellStyle name="Percent 3 3 8 3 2 2" xfId="6911" xr:uid="{00000000-0005-0000-0000-0000CA440000}"/>
    <cellStyle name="Percent 3 3 8 3 2 2 2" xfId="6910" xr:uid="{00000000-0005-0000-0000-0000CB440000}"/>
    <cellStyle name="Percent 3 3 8 3 2 3" xfId="6909" xr:uid="{00000000-0005-0000-0000-0000CC440000}"/>
    <cellStyle name="Percent 3 3 8 3 3" xfId="6908" xr:uid="{00000000-0005-0000-0000-0000CD440000}"/>
    <cellStyle name="Percent 3 3 8 3 3 2" xfId="6907" xr:uid="{00000000-0005-0000-0000-0000CE440000}"/>
    <cellStyle name="Percent 3 3 8 3 3 2 2" xfId="6906" xr:uid="{00000000-0005-0000-0000-0000CF440000}"/>
    <cellStyle name="Percent 3 3 8 3 3 3" xfId="6905" xr:uid="{00000000-0005-0000-0000-0000D0440000}"/>
    <cellStyle name="Percent 3 3 8 3 4" xfId="6904" xr:uid="{00000000-0005-0000-0000-0000D1440000}"/>
    <cellStyle name="Percent 3 3 8 3 4 2" xfId="6903" xr:uid="{00000000-0005-0000-0000-0000D2440000}"/>
    <cellStyle name="Percent 3 3 8 3 5" xfId="6902" xr:uid="{00000000-0005-0000-0000-0000D3440000}"/>
    <cellStyle name="Percent 3 3 8 3 6" xfId="49623" xr:uid="{00000000-0005-0000-0000-0000D4440000}"/>
    <cellStyle name="Percent 3 3 8 4" xfId="6901" xr:uid="{00000000-0005-0000-0000-0000D5440000}"/>
    <cellStyle name="Percent 3 3 8 4 2" xfId="6900" xr:uid="{00000000-0005-0000-0000-0000D6440000}"/>
    <cellStyle name="Percent 3 3 8 4 2 2" xfId="6899" xr:uid="{00000000-0005-0000-0000-0000D7440000}"/>
    <cellStyle name="Percent 3 3 8 4 3" xfId="6898" xr:uid="{00000000-0005-0000-0000-0000D8440000}"/>
    <cellStyle name="Percent 3 3 8 4 4" xfId="49624" xr:uid="{00000000-0005-0000-0000-0000D9440000}"/>
    <cellStyle name="Percent 3 3 8 5" xfId="6897" xr:uid="{00000000-0005-0000-0000-0000DA440000}"/>
    <cellStyle name="Percent 3 3 8 5 2" xfId="6890" xr:uid="{00000000-0005-0000-0000-0000DB440000}"/>
    <cellStyle name="Percent 3 3 8 5 2 2" xfId="6889" xr:uid="{00000000-0005-0000-0000-0000DC440000}"/>
    <cellStyle name="Percent 3 3 8 5 3" xfId="6888" xr:uid="{00000000-0005-0000-0000-0000DD440000}"/>
    <cellStyle name="Percent 3 3 8 5 4" xfId="49625" xr:uid="{00000000-0005-0000-0000-0000DE440000}"/>
    <cellStyle name="Percent 3 3 8 6" xfId="6887" xr:uid="{00000000-0005-0000-0000-0000DF440000}"/>
    <cellStyle name="Percent 3 3 8 6 2" xfId="6886" xr:uid="{00000000-0005-0000-0000-0000E0440000}"/>
    <cellStyle name="Percent 3 3 8 6 2 2" xfId="6885" xr:uid="{00000000-0005-0000-0000-0000E1440000}"/>
    <cellStyle name="Percent 3 3 8 6 3" xfId="6884" xr:uid="{00000000-0005-0000-0000-0000E2440000}"/>
    <cellStyle name="Percent 3 3 8 6 4" xfId="49626" xr:uid="{00000000-0005-0000-0000-0000E3440000}"/>
    <cellStyle name="Percent 3 3 8 7" xfId="6883" xr:uid="{00000000-0005-0000-0000-0000E4440000}"/>
    <cellStyle name="Percent 3 3 8 7 2" xfId="6882" xr:uid="{00000000-0005-0000-0000-0000E5440000}"/>
    <cellStyle name="Percent 3 3 8 7 3" xfId="49627" xr:uid="{00000000-0005-0000-0000-0000E6440000}"/>
    <cellStyle name="Percent 3 3 8 8" xfId="6881" xr:uid="{00000000-0005-0000-0000-0000E7440000}"/>
    <cellStyle name="Percent 3 3 8 9" xfId="49621" xr:uid="{00000000-0005-0000-0000-0000E8440000}"/>
    <cellStyle name="Percent 3 3 9" xfId="4360" xr:uid="{00000000-0005-0000-0000-0000E9440000}"/>
    <cellStyle name="Percent 3 3 9 2" xfId="9154" xr:uid="{00000000-0005-0000-0000-0000EA440000}"/>
    <cellStyle name="Percent 3 3 9 2 2" xfId="6880" xr:uid="{00000000-0005-0000-0000-0000EB440000}"/>
    <cellStyle name="Percent 3 3 9 2 2 2" xfId="6879" xr:uid="{00000000-0005-0000-0000-0000EC440000}"/>
    <cellStyle name="Percent 3 3 9 2 2 2 2" xfId="6878" xr:uid="{00000000-0005-0000-0000-0000ED440000}"/>
    <cellStyle name="Percent 3 3 9 2 2 3" xfId="6877" xr:uid="{00000000-0005-0000-0000-0000EE440000}"/>
    <cellStyle name="Percent 3 3 9 2 3" xfId="6876" xr:uid="{00000000-0005-0000-0000-0000EF440000}"/>
    <cellStyle name="Percent 3 3 9 2 3 2" xfId="6875" xr:uid="{00000000-0005-0000-0000-0000F0440000}"/>
    <cellStyle name="Percent 3 3 9 2 3 2 2" xfId="6874" xr:uid="{00000000-0005-0000-0000-0000F1440000}"/>
    <cellStyle name="Percent 3 3 9 2 3 3" xfId="6873" xr:uid="{00000000-0005-0000-0000-0000F2440000}"/>
    <cellStyle name="Percent 3 3 9 2 4" xfId="6872" xr:uid="{00000000-0005-0000-0000-0000F3440000}"/>
    <cellStyle name="Percent 3 3 9 2 4 2" xfId="6871" xr:uid="{00000000-0005-0000-0000-0000F4440000}"/>
    <cellStyle name="Percent 3 3 9 2 5" xfId="6870" xr:uid="{00000000-0005-0000-0000-0000F5440000}"/>
    <cellStyle name="Percent 3 3 9 2 6" xfId="49629" xr:uid="{00000000-0005-0000-0000-0000F6440000}"/>
    <cellStyle name="Percent 3 3 9 3" xfId="6869" xr:uid="{00000000-0005-0000-0000-0000F7440000}"/>
    <cellStyle name="Percent 3 3 9 3 2" xfId="6868" xr:uid="{00000000-0005-0000-0000-0000F8440000}"/>
    <cellStyle name="Percent 3 3 9 3 2 2" xfId="6867" xr:uid="{00000000-0005-0000-0000-0000F9440000}"/>
    <cellStyle name="Percent 3 3 9 3 2 2 2" xfId="6866" xr:uid="{00000000-0005-0000-0000-0000FA440000}"/>
    <cellStyle name="Percent 3 3 9 3 2 3" xfId="6865" xr:uid="{00000000-0005-0000-0000-0000FB440000}"/>
    <cellStyle name="Percent 3 3 9 3 3" xfId="6862" xr:uid="{00000000-0005-0000-0000-0000FC440000}"/>
    <cellStyle name="Percent 3 3 9 3 3 2" xfId="6857" xr:uid="{00000000-0005-0000-0000-0000FD440000}"/>
    <cellStyle name="Percent 3 3 9 3 3 2 2" xfId="6856" xr:uid="{00000000-0005-0000-0000-0000FE440000}"/>
    <cellStyle name="Percent 3 3 9 3 3 3" xfId="6855" xr:uid="{00000000-0005-0000-0000-0000FF440000}"/>
    <cellStyle name="Percent 3 3 9 3 4" xfId="6854" xr:uid="{00000000-0005-0000-0000-000000450000}"/>
    <cellStyle name="Percent 3 3 9 3 4 2" xfId="6852" xr:uid="{00000000-0005-0000-0000-000001450000}"/>
    <cellStyle name="Percent 3 3 9 3 5" xfId="6851" xr:uid="{00000000-0005-0000-0000-000002450000}"/>
    <cellStyle name="Percent 3 3 9 3 6" xfId="49630" xr:uid="{00000000-0005-0000-0000-000003450000}"/>
    <cellStyle name="Percent 3 3 9 4" xfId="6850" xr:uid="{00000000-0005-0000-0000-000004450000}"/>
    <cellStyle name="Percent 3 3 9 4 2" xfId="6849" xr:uid="{00000000-0005-0000-0000-000005450000}"/>
    <cellStyle name="Percent 3 3 9 4 2 2" xfId="6848" xr:uid="{00000000-0005-0000-0000-000006450000}"/>
    <cellStyle name="Percent 3 3 9 4 3" xfId="6847" xr:uid="{00000000-0005-0000-0000-000007450000}"/>
    <cellStyle name="Percent 3 3 9 4 4" xfId="49631" xr:uid="{00000000-0005-0000-0000-000008450000}"/>
    <cellStyle name="Percent 3 3 9 5" xfId="6846" xr:uid="{00000000-0005-0000-0000-000009450000}"/>
    <cellStyle name="Percent 3 3 9 5 2" xfId="6845" xr:uid="{00000000-0005-0000-0000-00000A450000}"/>
    <cellStyle name="Percent 3 3 9 5 2 2" xfId="6844" xr:uid="{00000000-0005-0000-0000-00000B450000}"/>
    <cellStyle name="Percent 3 3 9 5 3" xfId="6843" xr:uid="{00000000-0005-0000-0000-00000C450000}"/>
    <cellStyle name="Percent 3 3 9 5 4" xfId="49632" xr:uid="{00000000-0005-0000-0000-00000D450000}"/>
    <cellStyle name="Percent 3 3 9 6" xfId="6842" xr:uid="{00000000-0005-0000-0000-00000E450000}"/>
    <cellStyle name="Percent 3 3 9 6 2" xfId="6841" xr:uid="{00000000-0005-0000-0000-00000F450000}"/>
    <cellStyle name="Percent 3 3 9 6 2 2" xfId="6840" xr:uid="{00000000-0005-0000-0000-000010450000}"/>
    <cellStyle name="Percent 3 3 9 6 3" xfId="6839" xr:uid="{00000000-0005-0000-0000-000011450000}"/>
    <cellStyle name="Percent 3 3 9 6 4" xfId="49633" xr:uid="{00000000-0005-0000-0000-000012450000}"/>
    <cellStyle name="Percent 3 3 9 7" xfId="6838" xr:uid="{00000000-0005-0000-0000-000013450000}"/>
    <cellStyle name="Percent 3 3 9 7 2" xfId="6837" xr:uid="{00000000-0005-0000-0000-000014450000}"/>
    <cellStyle name="Percent 3 3 9 7 3" xfId="49634" xr:uid="{00000000-0005-0000-0000-000015450000}"/>
    <cellStyle name="Percent 3 3 9 8" xfId="6836" xr:uid="{00000000-0005-0000-0000-000016450000}"/>
    <cellStyle name="Percent 3 3 9 9" xfId="49628" xr:uid="{00000000-0005-0000-0000-000017450000}"/>
    <cellStyle name="Percent 3 30" xfId="9082" xr:uid="{00000000-0005-0000-0000-000018450000}"/>
    <cellStyle name="Percent 3 30 2" xfId="6835" xr:uid="{00000000-0005-0000-0000-000019450000}"/>
    <cellStyle name="Percent 3 30 2 2" xfId="49636" xr:uid="{00000000-0005-0000-0000-00001A450000}"/>
    <cellStyle name="Percent 3 30 3" xfId="49637" xr:uid="{00000000-0005-0000-0000-00001B450000}"/>
    <cellStyle name="Percent 3 30 4" xfId="49638" xr:uid="{00000000-0005-0000-0000-00001C450000}"/>
    <cellStyle name="Percent 3 30 5" xfId="49639" xr:uid="{00000000-0005-0000-0000-00001D450000}"/>
    <cellStyle name="Percent 3 30 6" xfId="49635" xr:uid="{00000000-0005-0000-0000-00001E450000}"/>
    <cellStyle name="Percent 3 31" xfId="6834" xr:uid="{00000000-0005-0000-0000-00001F450000}"/>
    <cellStyle name="Percent 3 31 2" xfId="6833" xr:uid="{00000000-0005-0000-0000-000020450000}"/>
    <cellStyle name="Percent 3 31 3" xfId="49640" xr:uid="{00000000-0005-0000-0000-000021450000}"/>
    <cellStyle name="Percent 3 32" xfId="6832" xr:uid="{00000000-0005-0000-0000-000022450000}"/>
    <cellStyle name="Percent 3 33" xfId="6831" xr:uid="{00000000-0005-0000-0000-000023450000}"/>
    <cellStyle name="Percent 3 4" xfId="4361" xr:uid="{00000000-0005-0000-0000-000024450000}"/>
    <cellStyle name="Percent 3 4 10" xfId="4362" xr:uid="{00000000-0005-0000-0000-000025450000}"/>
    <cellStyle name="Percent 3 4 10 2" xfId="9156" xr:uid="{00000000-0005-0000-0000-000026450000}"/>
    <cellStyle name="Percent 3 4 10 2 2" xfId="6830" xr:uid="{00000000-0005-0000-0000-000027450000}"/>
    <cellStyle name="Percent 3 4 10 2 2 2" xfId="6829" xr:uid="{00000000-0005-0000-0000-000028450000}"/>
    <cellStyle name="Percent 3 4 10 2 2 2 2" xfId="6828" xr:uid="{00000000-0005-0000-0000-000029450000}"/>
    <cellStyle name="Percent 3 4 10 2 2 3" xfId="6827" xr:uid="{00000000-0005-0000-0000-00002A450000}"/>
    <cellStyle name="Percent 3 4 10 2 3" xfId="6826" xr:uid="{00000000-0005-0000-0000-00002B450000}"/>
    <cellStyle name="Percent 3 4 10 2 3 2" xfId="6825" xr:uid="{00000000-0005-0000-0000-00002C450000}"/>
    <cellStyle name="Percent 3 4 10 2 3 2 2" xfId="6824" xr:uid="{00000000-0005-0000-0000-00002D450000}"/>
    <cellStyle name="Percent 3 4 10 2 3 3" xfId="6823" xr:uid="{00000000-0005-0000-0000-00002E450000}"/>
    <cellStyle name="Percent 3 4 10 2 4" xfId="6822" xr:uid="{00000000-0005-0000-0000-00002F450000}"/>
    <cellStyle name="Percent 3 4 10 2 4 2" xfId="6821" xr:uid="{00000000-0005-0000-0000-000030450000}"/>
    <cellStyle name="Percent 3 4 10 2 5" xfId="6820" xr:uid="{00000000-0005-0000-0000-000031450000}"/>
    <cellStyle name="Percent 3 4 10 2 6" xfId="49643" xr:uid="{00000000-0005-0000-0000-000032450000}"/>
    <cellStyle name="Percent 3 4 10 3" xfId="6819" xr:uid="{00000000-0005-0000-0000-000033450000}"/>
    <cellStyle name="Percent 3 4 10 3 2" xfId="6818" xr:uid="{00000000-0005-0000-0000-000034450000}"/>
    <cellStyle name="Percent 3 4 10 3 2 2" xfId="6817" xr:uid="{00000000-0005-0000-0000-000035450000}"/>
    <cellStyle name="Percent 3 4 10 3 2 2 2" xfId="6816" xr:uid="{00000000-0005-0000-0000-000036450000}"/>
    <cellStyle name="Percent 3 4 10 3 2 3" xfId="6815" xr:uid="{00000000-0005-0000-0000-000037450000}"/>
    <cellStyle name="Percent 3 4 10 3 3" xfId="6814" xr:uid="{00000000-0005-0000-0000-000038450000}"/>
    <cellStyle name="Percent 3 4 10 3 3 2" xfId="6813" xr:uid="{00000000-0005-0000-0000-000039450000}"/>
    <cellStyle name="Percent 3 4 10 3 3 2 2" xfId="6811" xr:uid="{00000000-0005-0000-0000-00003A450000}"/>
    <cellStyle name="Percent 3 4 10 3 3 3" xfId="6810" xr:uid="{00000000-0005-0000-0000-00003B450000}"/>
    <cellStyle name="Percent 3 4 10 3 4" xfId="6809" xr:uid="{00000000-0005-0000-0000-00003C450000}"/>
    <cellStyle name="Percent 3 4 10 3 4 2" xfId="6808" xr:uid="{00000000-0005-0000-0000-00003D450000}"/>
    <cellStyle name="Percent 3 4 10 3 5" xfId="6806" xr:uid="{00000000-0005-0000-0000-00003E450000}"/>
    <cellStyle name="Percent 3 4 10 3 6" xfId="49644" xr:uid="{00000000-0005-0000-0000-00003F450000}"/>
    <cellStyle name="Percent 3 4 10 4" xfId="6804" xr:uid="{00000000-0005-0000-0000-000040450000}"/>
    <cellStyle name="Percent 3 4 10 4 2" xfId="6803" xr:uid="{00000000-0005-0000-0000-000041450000}"/>
    <cellStyle name="Percent 3 4 10 4 2 2" xfId="6802" xr:uid="{00000000-0005-0000-0000-000042450000}"/>
    <cellStyle name="Percent 3 4 10 4 3" xfId="6800" xr:uid="{00000000-0005-0000-0000-000043450000}"/>
    <cellStyle name="Percent 3 4 10 4 4" xfId="49645" xr:uid="{00000000-0005-0000-0000-000044450000}"/>
    <cellStyle name="Percent 3 4 10 5" xfId="6799" xr:uid="{00000000-0005-0000-0000-000045450000}"/>
    <cellStyle name="Percent 3 4 10 5 2" xfId="6797" xr:uid="{00000000-0005-0000-0000-000046450000}"/>
    <cellStyle name="Percent 3 4 10 5 2 2" xfId="6796" xr:uid="{00000000-0005-0000-0000-000047450000}"/>
    <cellStyle name="Percent 3 4 10 5 3" xfId="6795" xr:uid="{00000000-0005-0000-0000-000048450000}"/>
    <cellStyle name="Percent 3 4 10 5 4" xfId="49646" xr:uid="{00000000-0005-0000-0000-000049450000}"/>
    <cellStyle name="Percent 3 4 10 6" xfId="6794" xr:uid="{00000000-0005-0000-0000-00004A450000}"/>
    <cellStyle name="Percent 3 4 10 6 2" xfId="6793" xr:uid="{00000000-0005-0000-0000-00004B450000}"/>
    <cellStyle name="Percent 3 4 10 6 2 2" xfId="6792" xr:uid="{00000000-0005-0000-0000-00004C450000}"/>
    <cellStyle name="Percent 3 4 10 6 3" xfId="6791" xr:uid="{00000000-0005-0000-0000-00004D450000}"/>
    <cellStyle name="Percent 3 4 10 6 4" xfId="49647" xr:uid="{00000000-0005-0000-0000-00004E450000}"/>
    <cellStyle name="Percent 3 4 10 7" xfId="6789" xr:uid="{00000000-0005-0000-0000-00004F450000}"/>
    <cellStyle name="Percent 3 4 10 7 2" xfId="6788" xr:uid="{00000000-0005-0000-0000-000050450000}"/>
    <cellStyle name="Percent 3 4 10 7 3" xfId="49648" xr:uid="{00000000-0005-0000-0000-000051450000}"/>
    <cellStyle name="Percent 3 4 10 8" xfId="6787" xr:uid="{00000000-0005-0000-0000-000052450000}"/>
    <cellStyle name="Percent 3 4 10 9" xfId="49642" xr:uid="{00000000-0005-0000-0000-000053450000}"/>
    <cellStyle name="Percent 3 4 11" xfId="4363" xr:uid="{00000000-0005-0000-0000-000054450000}"/>
    <cellStyle name="Percent 3 4 11 2" xfId="9157" xr:uid="{00000000-0005-0000-0000-000055450000}"/>
    <cellStyle name="Percent 3 4 11 2 2" xfId="6786" xr:uid="{00000000-0005-0000-0000-000056450000}"/>
    <cellStyle name="Percent 3 4 11 2 2 2" xfId="6785" xr:uid="{00000000-0005-0000-0000-000057450000}"/>
    <cellStyle name="Percent 3 4 11 2 2 2 2" xfId="6784" xr:uid="{00000000-0005-0000-0000-000058450000}"/>
    <cellStyle name="Percent 3 4 11 2 2 3" xfId="6783" xr:uid="{00000000-0005-0000-0000-000059450000}"/>
    <cellStyle name="Percent 3 4 11 2 3" xfId="6782" xr:uid="{00000000-0005-0000-0000-00005A450000}"/>
    <cellStyle name="Percent 3 4 11 2 3 2" xfId="6781" xr:uid="{00000000-0005-0000-0000-00005B450000}"/>
    <cellStyle name="Percent 3 4 11 2 3 2 2" xfId="6780" xr:uid="{00000000-0005-0000-0000-00005C450000}"/>
    <cellStyle name="Percent 3 4 11 2 3 3" xfId="6779" xr:uid="{00000000-0005-0000-0000-00005D450000}"/>
    <cellStyle name="Percent 3 4 11 2 4" xfId="6778" xr:uid="{00000000-0005-0000-0000-00005E450000}"/>
    <cellStyle name="Percent 3 4 11 2 4 2" xfId="6777" xr:uid="{00000000-0005-0000-0000-00005F450000}"/>
    <cellStyle name="Percent 3 4 11 2 5" xfId="6776" xr:uid="{00000000-0005-0000-0000-000060450000}"/>
    <cellStyle name="Percent 3 4 11 2 6" xfId="49650" xr:uid="{00000000-0005-0000-0000-000061450000}"/>
    <cellStyle name="Percent 3 4 11 3" xfId="6775" xr:uid="{00000000-0005-0000-0000-000062450000}"/>
    <cellStyle name="Percent 3 4 11 3 2" xfId="6774" xr:uid="{00000000-0005-0000-0000-000063450000}"/>
    <cellStyle name="Percent 3 4 11 3 2 2" xfId="6773" xr:uid="{00000000-0005-0000-0000-000064450000}"/>
    <cellStyle name="Percent 3 4 11 3 2 2 2" xfId="6772" xr:uid="{00000000-0005-0000-0000-000065450000}"/>
    <cellStyle name="Percent 3 4 11 3 2 3" xfId="6771" xr:uid="{00000000-0005-0000-0000-000066450000}"/>
    <cellStyle name="Percent 3 4 11 3 3" xfId="6770" xr:uid="{00000000-0005-0000-0000-000067450000}"/>
    <cellStyle name="Percent 3 4 11 3 3 2" xfId="6769" xr:uid="{00000000-0005-0000-0000-000068450000}"/>
    <cellStyle name="Percent 3 4 11 3 3 2 2" xfId="6768" xr:uid="{00000000-0005-0000-0000-000069450000}"/>
    <cellStyle name="Percent 3 4 11 3 3 3" xfId="6767" xr:uid="{00000000-0005-0000-0000-00006A450000}"/>
    <cellStyle name="Percent 3 4 11 3 4" xfId="6766" xr:uid="{00000000-0005-0000-0000-00006B450000}"/>
    <cellStyle name="Percent 3 4 11 3 4 2" xfId="6765" xr:uid="{00000000-0005-0000-0000-00006C450000}"/>
    <cellStyle name="Percent 3 4 11 3 5" xfId="6764" xr:uid="{00000000-0005-0000-0000-00006D450000}"/>
    <cellStyle name="Percent 3 4 11 3 6" xfId="49651" xr:uid="{00000000-0005-0000-0000-00006E450000}"/>
    <cellStyle name="Percent 3 4 11 4" xfId="6763" xr:uid="{00000000-0005-0000-0000-00006F450000}"/>
    <cellStyle name="Percent 3 4 11 4 2" xfId="6762" xr:uid="{00000000-0005-0000-0000-000070450000}"/>
    <cellStyle name="Percent 3 4 11 4 2 2" xfId="6761" xr:uid="{00000000-0005-0000-0000-000071450000}"/>
    <cellStyle name="Percent 3 4 11 4 3" xfId="6760" xr:uid="{00000000-0005-0000-0000-000072450000}"/>
    <cellStyle name="Percent 3 4 11 4 4" xfId="49652" xr:uid="{00000000-0005-0000-0000-000073450000}"/>
    <cellStyle name="Percent 3 4 11 5" xfId="6759" xr:uid="{00000000-0005-0000-0000-000074450000}"/>
    <cellStyle name="Percent 3 4 11 5 2" xfId="6758" xr:uid="{00000000-0005-0000-0000-000075450000}"/>
    <cellStyle name="Percent 3 4 11 5 2 2" xfId="6757" xr:uid="{00000000-0005-0000-0000-000076450000}"/>
    <cellStyle name="Percent 3 4 11 5 3" xfId="6756" xr:uid="{00000000-0005-0000-0000-000077450000}"/>
    <cellStyle name="Percent 3 4 11 5 4" xfId="49653" xr:uid="{00000000-0005-0000-0000-000078450000}"/>
    <cellStyle name="Percent 3 4 11 6" xfId="6755" xr:uid="{00000000-0005-0000-0000-000079450000}"/>
    <cellStyle name="Percent 3 4 11 6 2" xfId="6754" xr:uid="{00000000-0005-0000-0000-00007A450000}"/>
    <cellStyle name="Percent 3 4 11 6 2 2" xfId="6753" xr:uid="{00000000-0005-0000-0000-00007B450000}"/>
    <cellStyle name="Percent 3 4 11 6 3" xfId="6752" xr:uid="{00000000-0005-0000-0000-00007C450000}"/>
    <cellStyle name="Percent 3 4 11 6 4" xfId="49654" xr:uid="{00000000-0005-0000-0000-00007D450000}"/>
    <cellStyle name="Percent 3 4 11 7" xfId="6751" xr:uid="{00000000-0005-0000-0000-00007E450000}"/>
    <cellStyle name="Percent 3 4 11 7 2" xfId="6749" xr:uid="{00000000-0005-0000-0000-00007F450000}"/>
    <cellStyle name="Percent 3 4 11 7 3" xfId="49655" xr:uid="{00000000-0005-0000-0000-000080450000}"/>
    <cellStyle name="Percent 3 4 11 8" xfId="6748" xr:uid="{00000000-0005-0000-0000-000081450000}"/>
    <cellStyle name="Percent 3 4 11 9" xfId="49649" xr:uid="{00000000-0005-0000-0000-000082450000}"/>
    <cellStyle name="Percent 3 4 12" xfId="4364" xr:uid="{00000000-0005-0000-0000-000083450000}"/>
    <cellStyle name="Percent 3 4 12 2" xfId="9158" xr:uid="{00000000-0005-0000-0000-000084450000}"/>
    <cellStyle name="Percent 3 4 12 2 2" xfId="6747" xr:uid="{00000000-0005-0000-0000-000085450000}"/>
    <cellStyle name="Percent 3 4 12 2 2 2" xfId="6746" xr:uid="{00000000-0005-0000-0000-000086450000}"/>
    <cellStyle name="Percent 3 4 12 2 2 2 2" xfId="6745" xr:uid="{00000000-0005-0000-0000-000087450000}"/>
    <cellStyle name="Percent 3 4 12 2 2 3" xfId="6744" xr:uid="{00000000-0005-0000-0000-000088450000}"/>
    <cellStyle name="Percent 3 4 12 2 3" xfId="6743" xr:uid="{00000000-0005-0000-0000-000089450000}"/>
    <cellStyle name="Percent 3 4 12 2 3 2" xfId="6742" xr:uid="{00000000-0005-0000-0000-00008A450000}"/>
    <cellStyle name="Percent 3 4 12 2 3 2 2" xfId="6741" xr:uid="{00000000-0005-0000-0000-00008B450000}"/>
    <cellStyle name="Percent 3 4 12 2 3 3" xfId="6740" xr:uid="{00000000-0005-0000-0000-00008C450000}"/>
    <cellStyle name="Percent 3 4 12 2 4" xfId="6739" xr:uid="{00000000-0005-0000-0000-00008D450000}"/>
    <cellStyle name="Percent 3 4 12 2 4 2" xfId="6738" xr:uid="{00000000-0005-0000-0000-00008E450000}"/>
    <cellStyle name="Percent 3 4 12 2 5" xfId="6737" xr:uid="{00000000-0005-0000-0000-00008F450000}"/>
    <cellStyle name="Percent 3 4 12 2 6" xfId="49657" xr:uid="{00000000-0005-0000-0000-000090450000}"/>
    <cellStyle name="Percent 3 4 12 3" xfId="6736" xr:uid="{00000000-0005-0000-0000-000091450000}"/>
    <cellStyle name="Percent 3 4 12 3 2" xfId="6735" xr:uid="{00000000-0005-0000-0000-000092450000}"/>
    <cellStyle name="Percent 3 4 12 3 2 2" xfId="6734" xr:uid="{00000000-0005-0000-0000-000093450000}"/>
    <cellStyle name="Percent 3 4 12 3 2 2 2" xfId="6733" xr:uid="{00000000-0005-0000-0000-000094450000}"/>
    <cellStyle name="Percent 3 4 12 3 2 3" xfId="6732" xr:uid="{00000000-0005-0000-0000-000095450000}"/>
    <cellStyle name="Percent 3 4 12 3 3" xfId="6731" xr:uid="{00000000-0005-0000-0000-000096450000}"/>
    <cellStyle name="Percent 3 4 12 3 3 2" xfId="6730" xr:uid="{00000000-0005-0000-0000-000097450000}"/>
    <cellStyle name="Percent 3 4 12 3 3 2 2" xfId="6729" xr:uid="{00000000-0005-0000-0000-000098450000}"/>
    <cellStyle name="Percent 3 4 12 3 3 3" xfId="6728" xr:uid="{00000000-0005-0000-0000-000099450000}"/>
    <cellStyle name="Percent 3 4 12 3 4" xfId="6727" xr:uid="{00000000-0005-0000-0000-00009A450000}"/>
    <cellStyle name="Percent 3 4 12 3 4 2" xfId="6726" xr:uid="{00000000-0005-0000-0000-00009B450000}"/>
    <cellStyle name="Percent 3 4 12 3 5" xfId="6725" xr:uid="{00000000-0005-0000-0000-00009C450000}"/>
    <cellStyle name="Percent 3 4 12 3 6" xfId="49658" xr:uid="{00000000-0005-0000-0000-00009D450000}"/>
    <cellStyle name="Percent 3 4 12 4" xfId="6724" xr:uid="{00000000-0005-0000-0000-00009E450000}"/>
    <cellStyle name="Percent 3 4 12 4 2" xfId="6723" xr:uid="{00000000-0005-0000-0000-00009F450000}"/>
    <cellStyle name="Percent 3 4 12 4 2 2" xfId="6722" xr:uid="{00000000-0005-0000-0000-0000A0450000}"/>
    <cellStyle name="Percent 3 4 12 4 3" xfId="6721" xr:uid="{00000000-0005-0000-0000-0000A1450000}"/>
    <cellStyle name="Percent 3 4 12 4 4" xfId="49659" xr:uid="{00000000-0005-0000-0000-0000A2450000}"/>
    <cellStyle name="Percent 3 4 12 5" xfId="6720" xr:uid="{00000000-0005-0000-0000-0000A3450000}"/>
    <cellStyle name="Percent 3 4 12 5 2" xfId="6719" xr:uid="{00000000-0005-0000-0000-0000A4450000}"/>
    <cellStyle name="Percent 3 4 12 5 2 2" xfId="6718" xr:uid="{00000000-0005-0000-0000-0000A5450000}"/>
    <cellStyle name="Percent 3 4 12 5 3" xfId="6717" xr:uid="{00000000-0005-0000-0000-0000A6450000}"/>
    <cellStyle name="Percent 3 4 12 5 4" xfId="49660" xr:uid="{00000000-0005-0000-0000-0000A7450000}"/>
    <cellStyle name="Percent 3 4 12 6" xfId="6716" xr:uid="{00000000-0005-0000-0000-0000A8450000}"/>
    <cellStyle name="Percent 3 4 12 6 2" xfId="6715" xr:uid="{00000000-0005-0000-0000-0000A9450000}"/>
    <cellStyle name="Percent 3 4 12 6 2 2" xfId="6714" xr:uid="{00000000-0005-0000-0000-0000AA450000}"/>
    <cellStyle name="Percent 3 4 12 6 3" xfId="6713" xr:uid="{00000000-0005-0000-0000-0000AB450000}"/>
    <cellStyle name="Percent 3 4 12 6 4" xfId="49661" xr:uid="{00000000-0005-0000-0000-0000AC450000}"/>
    <cellStyle name="Percent 3 4 12 7" xfId="6712" xr:uid="{00000000-0005-0000-0000-0000AD450000}"/>
    <cellStyle name="Percent 3 4 12 7 2" xfId="6711" xr:uid="{00000000-0005-0000-0000-0000AE450000}"/>
    <cellStyle name="Percent 3 4 12 7 3" xfId="49662" xr:uid="{00000000-0005-0000-0000-0000AF450000}"/>
    <cellStyle name="Percent 3 4 12 8" xfId="6710" xr:uid="{00000000-0005-0000-0000-0000B0450000}"/>
    <cellStyle name="Percent 3 4 12 9" xfId="49656" xr:uid="{00000000-0005-0000-0000-0000B1450000}"/>
    <cellStyle name="Percent 3 4 13" xfId="4365" xr:uid="{00000000-0005-0000-0000-0000B2450000}"/>
    <cellStyle name="Percent 3 4 13 2" xfId="9159" xr:uid="{00000000-0005-0000-0000-0000B3450000}"/>
    <cellStyle name="Percent 3 4 13 2 2" xfId="6709" xr:uid="{00000000-0005-0000-0000-0000B4450000}"/>
    <cellStyle name="Percent 3 4 13 2 2 2" xfId="6708" xr:uid="{00000000-0005-0000-0000-0000B5450000}"/>
    <cellStyle name="Percent 3 4 13 2 2 2 2" xfId="6707" xr:uid="{00000000-0005-0000-0000-0000B6450000}"/>
    <cellStyle name="Percent 3 4 13 2 2 3" xfId="6706" xr:uid="{00000000-0005-0000-0000-0000B7450000}"/>
    <cellStyle name="Percent 3 4 13 2 3" xfId="6705" xr:uid="{00000000-0005-0000-0000-0000B8450000}"/>
    <cellStyle name="Percent 3 4 13 2 3 2" xfId="6704" xr:uid="{00000000-0005-0000-0000-0000B9450000}"/>
    <cellStyle name="Percent 3 4 13 2 3 2 2" xfId="6703" xr:uid="{00000000-0005-0000-0000-0000BA450000}"/>
    <cellStyle name="Percent 3 4 13 2 3 3" xfId="6701" xr:uid="{00000000-0005-0000-0000-0000BB450000}"/>
    <cellStyle name="Percent 3 4 13 2 4" xfId="6700" xr:uid="{00000000-0005-0000-0000-0000BC450000}"/>
    <cellStyle name="Percent 3 4 13 2 4 2" xfId="6699" xr:uid="{00000000-0005-0000-0000-0000BD450000}"/>
    <cellStyle name="Percent 3 4 13 2 5" xfId="6697" xr:uid="{00000000-0005-0000-0000-0000BE450000}"/>
    <cellStyle name="Percent 3 4 13 2 6" xfId="49664" xr:uid="{00000000-0005-0000-0000-0000BF450000}"/>
    <cellStyle name="Percent 3 4 13 3" xfId="6696" xr:uid="{00000000-0005-0000-0000-0000C0450000}"/>
    <cellStyle name="Percent 3 4 13 3 2" xfId="6695" xr:uid="{00000000-0005-0000-0000-0000C1450000}"/>
    <cellStyle name="Percent 3 4 13 3 2 2" xfId="6694" xr:uid="{00000000-0005-0000-0000-0000C2450000}"/>
    <cellStyle name="Percent 3 4 13 3 2 2 2" xfId="6693" xr:uid="{00000000-0005-0000-0000-0000C3450000}"/>
    <cellStyle name="Percent 3 4 13 3 2 3" xfId="6691" xr:uid="{00000000-0005-0000-0000-0000C4450000}"/>
    <cellStyle name="Percent 3 4 13 3 3" xfId="6690" xr:uid="{00000000-0005-0000-0000-0000C5450000}"/>
    <cellStyle name="Percent 3 4 13 3 3 2" xfId="6689" xr:uid="{00000000-0005-0000-0000-0000C6450000}"/>
    <cellStyle name="Percent 3 4 13 3 3 2 2" xfId="6688" xr:uid="{00000000-0005-0000-0000-0000C7450000}"/>
    <cellStyle name="Percent 3 4 13 3 3 3" xfId="6687" xr:uid="{00000000-0005-0000-0000-0000C8450000}"/>
    <cellStyle name="Percent 3 4 13 3 4" xfId="6686" xr:uid="{00000000-0005-0000-0000-0000C9450000}"/>
    <cellStyle name="Percent 3 4 13 3 4 2" xfId="6685" xr:uid="{00000000-0005-0000-0000-0000CA450000}"/>
    <cellStyle name="Percent 3 4 13 3 5" xfId="6684" xr:uid="{00000000-0005-0000-0000-0000CB450000}"/>
    <cellStyle name="Percent 3 4 13 3 6" xfId="49665" xr:uid="{00000000-0005-0000-0000-0000CC450000}"/>
    <cellStyle name="Percent 3 4 13 4" xfId="6683" xr:uid="{00000000-0005-0000-0000-0000CD450000}"/>
    <cellStyle name="Percent 3 4 13 4 2" xfId="6682" xr:uid="{00000000-0005-0000-0000-0000CE450000}"/>
    <cellStyle name="Percent 3 4 13 4 2 2" xfId="6681" xr:uid="{00000000-0005-0000-0000-0000CF450000}"/>
    <cellStyle name="Percent 3 4 13 4 3" xfId="6680" xr:uid="{00000000-0005-0000-0000-0000D0450000}"/>
    <cellStyle name="Percent 3 4 13 4 4" xfId="49666" xr:uid="{00000000-0005-0000-0000-0000D1450000}"/>
    <cellStyle name="Percent 3 4 13 5" xfId="6679" xr:uid="{00000000-0005-0000-0000-0000D2450000}"/>
    <cellStyle name="Percent 3 4 13 5 2" xfId="6678" xr:uid="{00000000-0005-0000-0000-0000D3450000}"/>
    <cellStyle name="Percent 3 4 13 5 2 2" xfId="6677" xr:uid="{00000000-0005-0000-0000-0000D4450000}"/>
    <cellStyle name="Percent 3 4 13 5 3" xfId="6676" xr:uid="{00000000-0005-0000-0000-0000D5450000}"/>
    <cellStyle name="Percent 3 4 13 5 4" xfId="49667" xr:uid="{00000000-0005-0000-0000-0000D6450000}"/>
    <cellStyle name="Percent 3 4 13 6" xfId="6675" xr:uid="{00000000-0005-0000-0000-0000D7450000}"/>
    <cellStyle name="Percent 3 4 13 6 2" xfId="6674" xr:uid="{00000000-0005-0000-0000-0000D8450000}"/>
    <cellStyle name="Percent 3 4 13 6 2 2" xfId="6673" xr:uid="{00000000-0005-0000-0000-0000D9450000}"/>
    <cellStyle name="Percent 3 4 13 6 3" xfId="6672" xr:uid="{00000000-0005-0000-0000-0000DA450000}"/>
    <cellStyle name="Percent 3 4 13 6 4" xfId="49668" xr:uid="{00000000-0005-0000-0000-0000DB450000}"/>
    <cellStyle name="Percent 3 4 13 7" xfId="6671" xr:uid="{00000000-0005-0000-0000-0000DC450000}"/>
    <cellStyle name="Percent 3 4 13 7 2" xfId="6670" xr:uid="{00000000-0005-0000-0000-0000DD450000}"/>
    <cellStyle name="Percent 3 4 13 7 3" xfId="49669" xr:uid="{00000000-0005-0000-0000-0000DE450000}"/>
    <cellStyle name="Percent 3 4 13 8" xfId="6669" xr:uid="{00000000-0005-0000-0000-0000DF450000}"/>
    <cellStyle name="Percent 3 4 13 9" xfId="49663" xr:uid="{00000000-0005-0000-0000-0000E0450000}"/>
    <cellStyle name="Percent 3 4 14" xfId="4366" xr:uid="{00000000-0005-0000-0000-0000E1450000}"/>
    <cellStyle name="Percent 3 4 14 2" xfId="9160" xr:uid="{00000000-0005-0000-0000-0000E2450000}"/>
    <cellStyle name="Percent 3 4 14 2 2" xfId="6668" xr:uid="{00000000-0005-0000-0000-0000E3450000}"/>
    <cellStyle name="Percent 3 4 14 2 2 2" xfId="6667" xr:uid="{00000000-0005-0000-0000-0000E4450000}"/>
    <cellStyle name="Percent 3 4 14 2 2 2 2" xfId="6666" xr:uid="{00000000-0005-0000-0000-0000E5450000}"/>
    <cellStyle name="Percent 3 4 14 2 2 3" xfId="6665" xr:uid="{00000000-0005-0000-0000-0000E6450000}"/>
    <cellStyle name="Percent 3 4 14 2 3" xfId="6664" xr:uid="{00000000-0005-0000-0000-0000E7450000}"/>
    <cellStyle name="Percent 3 4 14 2 3 2" xfId="6663" xr:uid="{00000000-0005-0000-0000-0000E8450000}"/>
    <cellStyle name="Percent 3 4 14 2 3 2 2" xfId="6662" xr:uid="{00000000-0005-0000-0000-0000E9450000}"/>
    <cellStyle name="Percent 3 4 14 2 3 3" xfId="6661" xr:uid="{00000000-0005-0000-0000-0000EA450000}"/>
    <cellStyle name="Percent 3 4 14 2 4" xfId="6660" xr:uid="{00000000-0005-0000-0000-0000EB450000}"/>
    <cellStyle name="Percent 3 4 14 2 4 2" xfId="6659" xr:uid="{00000000-0005-0000-0000-0000EC450000}"/>
    <cellStyle name="Percent 3 4 14 2 5" xfId="6658" xr:uid="{00000000-0005-0000-0000-0000ED450000}"/>
    <cellStyle name="Percent 3 4 14 2 6" xfId="49671" xr:uid="{00000000-0005-0000-0000-0000EE450000}"/>
    <cellStyle name="Percent 3 4 14 3" xfId="6657" xr:uid="{00000000-0005-0000-0000-0000EF450000}"/>
    <cellStyle name="Percent 3 4 14 3 2" xfId="6655" xr:uid="{00000000-0005-0000-0000-0000F0450000}"/>
    <cellStyle name="Percent 3 4 14 3 2 2" xfId="6654" xr:uid="{00000000-0005-0000-0000-0000F1450000}"/>
    <cellStyle name="Percent 3 4 14 3 2 2 2" xfId="6653" xr:uid="{00000000-0005-0000-0000-0000F2450000}"/>
    <cellStyle name="Percent 3 4 14 3 2 3" xfId="6652" xr:uid="{00000000-0005-0000-0000-0000F3450000}"/>
    <cellStyle name="Percent 3 4 14 3 3" xfId="6650" xr:uid="{00000000-0005-0000-0000-0000F4450000}"/>
    <cellStyle name="Percent 3 4 14 3 3 2" xfId="6649" xr:uid="{00000000-0005-0000-0000-0000F5450000}"/>
    <cellStyle name="Percent 3 4 14 3 3 2 2" xfId="6648" xr:uid="{00000000-0005-0000-0000-0000F6450000}"/>
    <cellStyle name="Percent 3 4 14 3 3 3" xfId="6647" xr:uid="{00000000-0005-0000-0000-0000F7450000}"/>
    <cellStyle name="Percent 3 4 14 3 4" xfId="6646" xr:uid="{00000000-0005-0000-0000-0000F8450000}"/>
    <cellStyle name="Percent 3 4 14 3 4 2" xfId="6644" xr:uid="{00000000-0005-0000-0000-0000F9450000}"/>
    <cellStyle name="Percent 3 4 14 3 5" xfId="6643" xr:uid="{00000000-0005-0000-0000-0000FA450000}"/>
    <cellStyle name="Percent 3 4 14 3 6" xfId="49672" xr:uid="{00000000-0005-0000-0000-0000FB450000}"/>
    <cellStyle name="Percent 3 4 14 4" xfId="6642" xr:uid="{00000000-0005-0000-0000-0000FC450000}"/>
    <cellStyle name="Percent 3 4 14 4 2" xfId="6641" xr:uid="{00000000-0005-0000-0000-0000FD450000}"/>
    <cellStyle name="Percent 3 4 14 4 2 2" xfId="6640" xr:uid="{00000000-0005-0000-0000-0000FE450000}"/>
    <cellStyle name="Percent 3 4 14 4 3" xfId="6639" xr:uid="{00000000-0005-0000-0000-0000FF450000}"/>
    <cellStyle name="Percent 3 4 14 4 4" xfId="49673" xr:uid="{00000000-0005-0000-0000-000000460000}"/>
    <cellStyle name="Percent 3 4 14 5" xfId="6638" xr:uid="{00000000-0005-0000-0000-000001460000}"/>
    <cellStyle name="Percent 3 4 14 5 2" xfId="6637" xr:uid="{00000000-0005-0000-0000-000002460000}"/>
    <cellStyle name="Percent 3 4 14 5 2 2" xfId="6636" xr:uid="{00000000-0005-0000-0000-000003460000}"/>
    <cellStyle name="Percent 3 4 14 5 3" xfId="6635" xr:uid="{00000000-0005-0000-0000-000004460000}"/>
    <cellStyle name="Percent 3 4 14 5 4" xfId="49674" xr:uid="{00000000-0005-0000-0000-000005460000}"/>
    <cellStyle name="Percent 3 4 14 6" xfId="6634" xr:uid="{00000000-0005-0000-0000-000006460000}"/>
    <cellStyle name="Percent 3 4 14 6 2" xfId="6633" xr:uid="{00000000-0005-0000-0000-000007460000}"/>
    <cellStyle name="Percent 3 4 14 6 2 2" xfId="6632" xr:uid="{00000000-0005-0000-0000-000008460000}"/>
    <cellStyle name="Percent 3 4 14 6 3" xfId="6631" xr:uid="{00000000-0005-0000-0000-000009460000}"/>
    <cellStyle name="Percent 3 4 14 6 4" xfId="49675" xr:uid="{00000000-0005-0000-0000-00000A460000}"/>
    <cellStyle name="Percent 3 4 14 7" xfId="6630" xr:uid="{00000000-0005-0000-0000-00000B460000}"/>
    <cellStyle name="Percent 3 4 14 7 2" xfId="6629" xr:uid="{00000000-0005-0000-0000-00000C460000}"/>
    <cellStyle name="Percent 3 4 14 7 3" xfId="49676" xr:uid="{00000000-0005-0000-0000-00000D460000}"/>
    <cellStyle name="Percent 3 4 14 8" xfId="6628" xr:uid="{00000000-0005-0000-0000-00000E460000}"/>
    <cellStyle name="Percent 3 4 14 9" xfId="49670" xr:uid="{00000000-0005-0000-0000-00000F460000}"/>
    <cellStyle name="Percent 3 4 15" xfId="4367" xr:uid="{00000000-0005-0000-0000-000010460000}"/>
    <cellStyle name="Percent 3 4 15 2" xfId="9161" xr:uid="{00000000-0005-0000-0000-000011460000}"/>
    <cellStyle name="Percent 3 4 15 2 2" xfId="6627" xr:uid="{00000000-0005-0000-0000-000012460000}"/>
    <cellStyle name="Percent 3 4 15 2 2 2" xfId="6626" xr:uid="{00000000-0005-0000-0000-000013460000}"/>
    <cellStyle name="Percent 3 4 15 2 2 2 2" xfId="6625" xr:uid="{00000000-0005-0000-0000-000014460000}"/>
    <cellStyle name="Percent 3 4 15 2 2 3" xfId="6624" xr:uid="{00000000-0005-0000-0000-000015460000}"/>
    <cellStyle name="Percent 3 4 15 2 3" xfId="6623" xr:uid="{00000000-0005-0000-0000-000016460000}"/>
    <cellStyle name="Percent 3 4 15 2 3 2" xfId="6622" xr:uid="{00000000-0005-0000-0000-000017460000}"/>
    <cellStyle name="Percent 3 4 15 2 3 2 2" xfId="6621" xr:uid="{00000000-0005-0000-0000-000018460000}"/>
    <cellStyle name="Percent 3 4 15 2 3 3" xfId="6620" xr:uid="{00000000-0005-0000-0000-000019460000}"/>
    <cellStyle name="Percent 3 4 15 2 4" xfId="6619" xr:uid="{00000000-0005-0000-0000-00001A460000}"/>
    <cellStyle name="Percent 3 4 15 2 4 2" xfId="6618" xr:uid="{00000000-0005-0000-0000-00001B460000}"/>
    <cellStyle name="Percent 3 4 15 2 5" xfId="6617" xr:uid="{00000000-0005-0000-0000-00001C460000}"/>
    <cellStyle name="Percent 3 4 15 2 6" xfId="49678" xr:uid="{00000000-0005-0000-0000-00001D460000}"/>
    <cellStyle name="Percent 3 4 15 3" xfId="6616" xr:uid="{00000000-0005-0000-0000-00001E460000}"/>
    <cellStyle name="Percent 3 4 15 3 2" xfId="6615" xr:uid="{00000000-0005-0000-0000-00001F460000}"/>
    <cellStyle name="Percent 3 4 15 3 2 2" xfId="6614" xr:uid="{00000000-0005-0000-0000-000020460000}"/>
    <cellStyle name="Percent 3 4 15 3 2 2 2" xfId="6613" xr:uid="{00000000-0005-0000-0000-000021460000}"/>
    <cellStyle name="Percent 3 4 15 3 2 3" xfId="6612" xr:uid="{00000000-0005-0000-0000-000022460000}"/>
    <cellStyle name="Percent 3 4 15 3 3" xfId="6611" xr:uid="{00000000-0005-0000-0000-000023460000}"/>
    <cellStyle name="Percent 3 4 15 3 3 2" xfId="6610" xr:uid="{00000000-0005-0000-0000-000024460000}"/>
    <cellStyle name="Percent 3 4 15 3 3 2 2" xfId="6609" xr:uid="{00000000-0005-0000-0000-000025460000}"/>
    <cellStyle name="Percent 3 4 15 3 3 3" xfId="6608" xr:uid="{00000000-0005-0000-0000-000026460000}"/>
    <cellStyle name="Percent 3 4 15 3 4" xfId="6607" xr:uid="{00000000-0005-0000-0000-000027460000}"/>
    <cellStyle name="Percent 3 4 15 3 4 2" xfId="6606" xr:uid="{00000000-0005-0000-0000-000028460000}"/>
    <cellStyle name="Percent 3 4 15 3 5" xfId="6605" xr:uid="{00000000-0005-0000-0000-000029460000}"/>
    <cellStyle name="Percent 3 4 15 3 6" xfId="49679" xr:uid="{00000000-0005-0000-0000-00002A460000}"/>
    <cellStyle name="Percent 3 4 15 4" xfId="6604" xr:uid="{00000000-0005-0000-0000-00002B460000}"/>
    <cellStyle name="Percent 3 4 15 4 2" xfId="6603" xr:uid="{00000000-0005-0000-0000-00002C460000}"/>
    <cellStyle name="Percent 3 4 15 4 2 2" xfId="6602" xr:uid="{00000000-0005-0000-0000-00002D460000}"/>
    <cellStyle name="Percent 3 4 15 4 3" xfId="6601" xr:uid="{00000000-0005-0000-0000-00002E460000}"/>
    <cellStyle name="Percent 3 4 15 4 4" xfId="49680" xr:uid="{00000000-0005-0000-0000-00002F460000}"/>
    <cellStyle name="Percent 3 4 15 5" xfId="6600" xr:uid="{00000000-0005-0000-0000-000030460000}"/>
    <cellStyle name="Percent 3 4 15 5 2" xfId="6599" xr:uid="{00000000-0005-0000-0000-000031460000}"/>
    <cellStyle name="Percent 3 4 15 5 2 2" xfId="6598" xr:uid="{00000000-0005-0000-0000-000032460000}"/>
    <cellStyle name="Percent 3 4 15 5 3" xfId="6597" xr:uid="{00000000-0005-0000-0000-000033460000}"/>
    <cellStyle name="Percent 3 4 15 5 4" xfId="49681" xr:uid="{00000000-0005-0000-0000-000034460000}"/>
    <cellStyle name="Percent 3 4 15 6" xfId="6596" xr:uid="{00000000-0005-0000-0000-000035460000}"/>
    <cellStyle name="Percent 3 4 15 6 2" xfId="6595" xr:uid="{00000000-0005-0000-0000-000036460000}"/>
    <cellStyle name="Percent 3 4 15 6 2 2" xfId="6594" xr:uid="{00000000-0005-0000-0000-000037460000}"/>
    <cellStyle name="Percent 3 4 15 6 3" xfId="6593" xr:uid="{00000000-0005-0000-0000-000038460000}"/>
    <cellStyle name="Percent 3 4 15 6 4" xfId="49682" xr:uid="{00000000-0005-0000-0000-000039460000}"/>
    <cellStyle name="Percent 3 4 15 7" xfId="6592" xr:uid="{00000000-0005-0000-0000-00003A460000}"/>
    <cellStyle name="Percent 3 4 15 7 2" xfId="6591" xr:uid="{00000000-0005-0000-0000-00003B460000}"/>
    <cellStyle name="Percent 3 4 15 7 3" xfId="49683" xr:uid="{00000000-0005-0000-0000-00003C460000}"/>
    <cellStyle name="Percent 3 4 15 8" xfId="6590" xr:uid="{00000000-0005-0000-0000-00003D460000}"/>
    <cellStyle name="Percent 3 4 15 9" xfId="49677" xr:uid="{00000000-0005-0000-0000-00003E460000}"/>
    <cellStyle name="Percent 3 4 16" xfId="9155" xr:uid="{00000000-0005-0000-0000-00003F460000}"/>
    <cellStyle name="Percent 3 4 16 2" xfId="6589" xr:uid="{00000000-0005-0000-0000-000040460000}"/>
    <cellStyle name="Percent 3 4 16 2 2" xfId="6588" xr:uid="{00000000-0005-0000-0000-000041460000}"/>
    <cellStyle name="Percent 3 4 16 2 2 2" xfId="6587" xr:uid="{00000000-0005-0000-0000-000042460000}"/>
    <cellStyle name="Percent 3 4 16 2 3" xfId="6586" xr:uid="{00000000-0005-0000-0000-000043460000}"/>
    <cellStyle name="Percent 3 4 16 3" xfId="6585" xr:uid="{00000000-0005-0000-0000-000044460000}"/>
    <cellStyle name="Percent 3 4 16 3 2" xfId="6584" xr:uid="{00000000-0005-0000-0000-000045460000}"/>
    <cellStyle name="Percent 3 4 16 3 2 2" xfId="6583" xr:uid="{00000000-0005-0000-0000-000046460000}"/>
    <cellStyle name="Percent 3 4 16 3 3" xfId="6582" xr:uid="{00000000-0005-0000-0000-000047460000}"/>
    <cellStyle name="Percent 3 4 16 4" xfId="6581" xr:uid="{00000000-0005-0000-0000-000048460000}"/>
    <cellStyle name="Percent 3 4 16 4 2" xfId="6580" xr:uid="{00000000-0005-0000-0000-000049460000}"/>
    <cellStyle name="Percent 3 4 16 5" xfId="6579" xr:uid="{00000000-0005-0000-0000-00004A460000}"/>
    <cellStyle name="Percent 3 4 16 6" xfId="49684" xr:uid="{00000000-0005-0000-0000-00004B460000}"/>
    <cellStyle name="Percent 3 4 17" xfId="6578" xr:uid="{00000000-0005-0000-0000-00004C460000}"/>
    <cellStyle name="Percent 3 4 17 2" xfId="6577" xr:uid="{00000000-0005-0000-0000-00004D460000}"/>
    <cellStyle name="Percent 3 4 17 2 2" xfId="6576" xr:uid="{00000000-0005-0000-0000-00004E460000}"/>
    <cellStyle name="Percent 3 4 17 2 2 2" xfId="6575" xr:uid="{00000000-0005-0000-0000-00004F460000}"/>
    <cellStyle name="Percent 3 4 17 2 3" xfId="6574" xr:uid="{00000000-0005-0000-0000-000050460000}"/>
    <cellStyle name="Percent 3 4 17 3" xfId="6573" xr:uid="{00000000-0005-0000-0000-000051460000}"/>
    <cellStyle name="Percent 3 4 17 3 2" xfId="6572" xr:uid="{00000000-0005-0000-0000-000052460000}"/>
    <cellStyle name="Percent 3 4 17 3 2 2" xfId="6571" xr:uid="{00000000-0005-0000-0000-000053460000}"/>
    <cellStyle name="Percent 3 4 17 3 3" xfId="6570" xr:uid="{00000000-0005-0000-0000-000054460000}"/>
    <cellStyle name="Percent 3 4 17 4" xfId="6569" xr:uid="{00000000-0005-0000-0000-000055460000}"/>
    <cellStyle name="Percent 3 4 17 4 2" xfId="6568" xr:uid="{00000000-0005-0000-0000-000056460000}"/>
    <cellStyle name="Percent 3 4 17 5" xfId="6567" xr:uid="{00000000-0005-0000-0000-000057460000}"/>
    <cellStyle name="Percent 3 4 17 6" xfId="49685" xr:uid="{00000000-0005-0000-0000-000058460000}"/>
    <cellStyle name="Percent 3 4 18" xfId="6566" xr:uid="{00000000-0005-0000-0000-000059460000}"/>
    <cellStyle name="Percent 3 4 18 2" xfId="6565" xr:uid="{00000000-0005-0000-0000-00005A460000}"/>
    <cellStyle name="Percent 3 4 18 2 2" xfId="6564" xr:uid="{00000000-0005-0000-0000-00005B460000}"/>
    <cellStyle name="Percent 3 4 18 3" xfId="6563" xr:uid="{00000000-0005-0000-0000-00005C460000}"/>
    <cellStyle name="Percent 3 4 18 4" xfId="49686" xr:uid="{00000000-0005-0000-0000-00005D460000}"/>
    <cellStyle name="Percent 3 4 19" xfId="6562" xr:uid="{00000000-0005-0000-0000-00005E460000}"/>
    <cellStyle name="Percent 3 4 19 2" xfId="6561" xr:uid="{00000000-0005-0000-0000-00005F460000}"/>
    <cellStyle name="Percent 3 4 19 2 2" xfId="6560" xr:uid="{00000000-0005-0000-0000-000060460000}"/>
    <cellStyle name="Percent 3 4 19 3" xfId="6559" xr:uid="{00000000-0005-0000-0000-000061460000}"/>
    <cellStyle name="Percent 3 4 19 4" xfId="49687" xr:uid="{00000000-0005-0000-0000-000062460000}"/>
    <cellStyle name="Percent 3 4 2" xfId="4368" xr:uid="{00000000-0005-0000-0000-000063460000}"/>
    <cellStyle name="Percent 3 4 2 10" xfId="49688" xr:uid="{00000000-0005-0000-0000-000064460000}"/>
    <cellStyle name="Percent 3 4 2 2" xfId="9162" xr:uid="{00000000-0005-0000-0000-000065460000}"/>
    <cellStyle name="Percent 3 4 2 2 2" xfId="6558" xr:uid="{00000000-0005-0000-0000-000066460000}"/>
    <cellStyle name="Percent 3 4 2 2 2 2" xfId="6557" xr:uid="{00000000-0005-0000-0000-000067460000}"/>
    <cellStyle name="Percent 3 4 2 2 2 2 2" xfId="6556" xr:uid="{00000000-0005-0000-0000-000068460000}"/>
    <cellStyle name="Percent 3 4 2 2 2 3" xfId="6555" xr:uid="{00000000-0005-0000-0000-000069460000}"/>
    <cellStyle name="Percent 3 4 2 2 3" xfId="6554" xr:uid="{00000000-0005-0000-0000-00006A460000}"/>
    <cellStyle name="Percent 3 4 2 2 3 2" xfId="6553" xr:uid="{00000000-0005-0000-0000-00006B460000}"/>
    <cellStyle name="Percent 3 4 2 2 3 2 2" xfId="6552" xr:uid="{00000000-0005-0000-0000-00006C460000}"/>
    <cellStyle name="Percent 3 4 2 2 3 3" xfId="6551" xr:uid="{00000000-0005-0000-0000-00006D460000}"/>
    <cellStyle name="Percent 3 4 2 2 4" xfId="6550" xr:uid="{00000000-0005-0000-0000-00006E460000}"/>
    <cellStyle name="Percent 3 4 2 2 4 2" xfId="6549" xr:uid="{00000000-0005-0000-0000-00006F460000}"/>
    <cellStyle name="Percent 3 4 2 2 5" xfId="6548" xr:uid="{00000000-0005-0000-0000-000070460000}"/>
    <cellStyle name="Percent 3 4 2 2 6" xfId="49689" xr:uid="{00000000-0005-0000-0000-000071460000}"/>
    <cellStyle name="Percent 3 4 2 3" xfId="6547" xr:uid="{00000000-0005-0000-0000-000072460000}"/>
    <cellStyle name="Percent 3 4 2 3 2" xfId="6546" xr:uid="{00000000-0005-0000-0000-000073460000}"/>
    <cellStyle name="Percent 3 4 2 3 2 2" xfId="6545" xr:uid="{00000000-0005-0000-0000-000074460000}"/>
    <cellStyle name="Percent 3 4 2 3 2 2 2" xfId="6544" xr:uid="{00000000-0005-0000-0000-000075460000}"/>
    <cellStyle name="Percent 3 4 2 3 2 3" xfId="6543" xr:uid="{00000000-0005-0000-0000-000076460000}"/>
    <cellStyle name="Percent 3 4 2 3 3" xfId="6542" xr:uid="{00000000-0005-0000-0000-000077460000}"/>
    <cellStyle name="Percent 3 4 2 3 3 2" xfId="6541" xr:uid="{00000000-0005-0000-0000-000078460000}"/>
    <cellStyle name="Percent 3 4 2 3 3 2 2" xfId="6540" xr:uid="{00000000-0005-0000-0000-000079460000}"/>
    <cellStyle name="Percent 3 4 2 3 3 3" xfId="6539" xr:uid="{00000000-0005-0000-0000-00007A460000}"/>
    <cellStyle name="Percent 3 4 2 3 4" xfId="6538" xr:uid="{00000000-0005-0000-0000-00007B460000}"/>
    <cellStyle name="Percent 3 4 2 3 4 2" xfId="6537" xr:uid="{00000000-0005-0000-0000-00007C460000}"/>
    <cellStyle name="Percent 3 4 2 3 5" xfId="6536" xr:uid="{00000000-0005-0000-0000-00007D460000}"/>
    <cellStyle name="Percent 3 4 2 3 6" xfId="49690" xr:uid="{00000000-0005-0000-0000-00007E460000}"/>
    <cellStyle name="Percent 3 4 2 4" xfId="6535" xr:uid="{00000000-0005-0000-0000-00007F460000}"/>
    <cellStyle name="Percent 3 4 2 4 2" xfId="6534" xr:uid="{00000000-0005-0000-0000-000080460000}"/>
    <cellStyle name="Percent 3 4 2 4 2 2" xfId="6533" xr:uid="{00000000-0005-0000-0000-000081460000}"/>
    <cellStyle name="Percent 3 4 2 4 2 2 2" xfId="6532" xr:uid="{00000000-0005-0000-0000-000082460000}"/>
    <cellStyle name="Percent 3 4 2 4 2 3" xfId="6531" xr:uid="{00000000-0005-0000-0000-000083460000}"/>
    <cellStyle name="Percent 3 4 2 4 3" xfId="6530" xr:uid="{00000000-0005-0000-0000-000084460000}"/>
    <cellStyle name="Percent 3 4 2 4 3 2" xfId="6529" xr:uid="{00000000-0005-0000-0000-000085460000}"/>
    <cellStyle name="Percent 3 4 2 4 3 2 2" xfId="6528" xr:uid="{00000000-0005-0000-0000-000086460000}"/>
    <cellStyle name="Percent 3 4 2 4 3 3" xfId="6527" xr:uid="{00000000-0005-0000-0000-000087460000}"/>
    <cellStyle name="Percent 3 4 2 4 4" xfId="6526" xr:uid="{00000000-0005-0000-0000-000088460000}"/>
    <cellStyle name="Percent 3 4 2 4 4 2" xfId="6525" xr:uid="{00000000-0005-0000-0000-000089460000}"/>
    <cellStyle name="Percent 3 4 2 4 5" xfId="6524" xr:uid="{00000000-0005-0000-0000-00008A460000}"/>
    <cellStyle name="Percent 3 4 2 4 6" xfId="49691" xr:uid="{00000000-0005-0000-0000-00008B460000}"/>
    <cellStyle name="Percent 3 4 2 5" xfId="6523" xr:uid="{00000000-0005-0000-0000-00008C460000}"/>
    <cellStyle name="Percent 3 4 2 5 2" xfId="6522" xr:uid="{00000000-0005-0000-0000-00008D460000}"/>
    <cellStyle name="Percent 3 4 2 5 2 2" xfId="6521" xr:uid="{00000000-0005-0000-0000-00008E460000}"/>
    <cellStyle name="Percent 3 4 2 5 3" xfId="6520" xr:uid="{00000000-0005-0000-0000-00008F460000}"/>
    <cellStyle name="Percent 3 4 2 5 4" xfId="49692" xr:uid="{00000000-0005-0000-0000-000090460000}"/>
    <cellStyle name="Percent 3 4 2 6" xfId="6519" xr:uid="{00000000-0005-0000-0000-000091460000}"/>
    <cellStyle name="Percent 3 4 2 6 2" xfId="6518" xr:uid="{00000000-0005-0000-0000-000092460000}"/>
    <cellStyle name="Percent 3 4 2 6 2 2" xfId="6517" xr:uid="{00000000-0005-0000-0000-000093460000}"/>
    <cellStyle name="Percent 3 4 2 6 3" xfId="6516" xr:uid="{00000000-0005-0000-0000-000094460000}"/>
    <cellStyle name="Percent 3 4 2 6 4" xfId="49693" xr:uid="{00000000-0005-0000-0000-000095460000}"/>
    <cellStyle name="Percent 3 4 2 7" xfId="6515" xr:uid="{00000000-0005-0000-0000-000096460000}"/>
    <cellStyle name="Percent 3 4 2 7 2" xfId="6514" xr:uid="{00000000-0005-0000-0000-000097460000}"/>
    <cellStyle name="Percent 3 4 2 7 2 2" xfId="6513" xr:uid="{00000000-0005-0000-0000-000098460000}"/>
    <cellStyle name="Percent 3 4 2 7 3" xfId="6512" xr:uid="{00000000-0005-0000-0000-000099460000}"/>
    <cellStyle name="Percent 3 4 2 7 4" xfId="49694" xr:uid="{00000000-0005-0000-0000-00009A460000}"/>
    <cellStyle name="Percent 3 4 2 8" xfId="6511" xr:uid="{00000000-0005-0000-0000-00009B460000}"/>
    <cellStyle name="Percent 3 4 2 8 2" xfId="6510" xr:uid="{00000000-0005-0000-0000-00009C460000}"/>
    <cellStyle name="Percent 3 4 2 8 3" xfId="49695" xr:uid="{00000000-0005-0000-0000-00009D460000}"/>
    <cellStyle name="Percent 3 4 2 9" xfId="6509" xr:uid="{00000000-0005-0000-0000-00009E460000}"/>
    <cellStyle name="Percent 3 4 20" xfId="6508" xr:uid="{00000000-0005-0000-0000-00009F460000}"/>
    <cellStyle name="Percent 3 4 20 2" xfId="6507" xr:uid="{00000000-0005-0000-0000-0000A0460000}"/>
    <cellStyle name="Percent 3 4 20 2 2" xfId="6506" xr:uid="{00000000-0005-0000-0000-0000A1460000}"/>
    <cellStyle name="Percent 3 4 20 3" xfId="6505" xr:uid="{00000000-0005-0000-0000-0000A2460000}"/>
    <cellStyle name="Percent 3 4 20 4" xfId="49696" xr:uid="{00000000-0005-0000-0000-0000A3460000}"/>
    <cellStyle name="Percent 3 4 21" xfId="6504" xr:uid="{00000000-0005-0000-0000-0000A4460000}"/>
    <cellStyle name="Percent 3 4 21 2" xfId="6503" xr:uid="{00000000-0005-0000-0000-0000A5460000}"/>
    <cellStyle name="Percent 3 4 21 3" xfId="49697" xr:uid="{00000000-0005-0000-0000-0000A6460000}"/>
    <cellStyle name="Percent 3 4 22" xfId="6502" xr:uid="{00000000-0005-0000-0000-0000A7460000}"/>
    <cellStyle name="Percent 3 4 22 2" xfId="55952" xr:uid="{00000000-0005-0000-0000-0000A8460000}"/>
    <cellStyle name="Percent 3 4 23" xfId="49641" xr:uid="{00000000-0005-0000-0000-0000A9460000}"/>
    <cellStyle name="Percent 3 4 3" xfId="4369" xr:uid="{00000000-0005-0000-0000-0000AA460000}"/>
    <cellStyle name="Percent 3 4 3 10" xfId="49698" xr:uid="{00000000-0005-0000-0000-0000AB460000}"/>
    <cellStyle name="Percent 3 4 3 2" xfId="9163" xr:uid="{00000000-0005-0000-0000-0000AC460000}"/>
    <cellStyle name="Percent 3 4 3 2 2" xfId="6501" xr:uid="{00000000-0005-0000-0000-0000AD460000}"/>
    <cellStyle name="Percent 3 4 3 2 2 2" xfId="6500" xr:uid="{00000000-0005-0000-0000-0000AE460000}"/>
    <cellStyle name="Percent 3 4 3 2 2 2 2" xfId="6499" xr:uid="{00000000-0005-0000-0000-0000AF460000}"/>
    <cellStyle name="Percent 3 4 3 2 2 3" xfId="6498" xr:uid="{00000000-0005-0000-0000-0000B0460000}"/>
    <cellStyle name="Percent 3 4 3 2 3" xfId="6497" xr:uid="{00000000-0005-0000-0000-0000B1460000}"/>
    <cellStyle name="Percent 3 4 3 2 3 2" xfId="6496" xr:uid="{00000000-0005-0000-0000-0000B2460000}"/>
    <cellStyle name="Percent 3 4 3 2 3 2 2" xfId="6495" xr:uid="{00000000-0005-0000-0000-0000B3460000}"/>
    <cellStyle name="Percent 3 4 3 2 3 3" xfId="6494" xr:uid="{00000000-0005-0000-0000-0000B4460000}"/>
    <cellStyle name="Percent 3 4 3 2 4" xfId="6493" xr:uid="{00000000-0005-0000-0000-0000B5460000}"/>
    <cellStyle name="Percent 3 4 3 2 4 2" xfId="6492" xr:uid="{00000000-0005-0000-0000-0000B6460000}"/>
    <cellStyle name="Percent 3 4 3 2 5" xfId="6491" xr:uid="{00000000-0005-0000-0000-0000B7460000}"/>
    <cellStyle name="Percent 3 4 3 2 6" xfId="49699" xr:uid="{00000000-0005-0000-0000-0000B8460000}"/>
    <cellStyle name="Percent 3 4 3 3" xfId="6490" xr:uid="{00000000-0005-0000-0000-0000B9460000}"/>
    <cellStyle name="Percent 3 4 3 3 2" xfId="6489" xr:uid="{00000000-0005-0000-0000-0000BA460000}"/>
    <cellStyle name="Percent 3 4 3 3 2 2" xfId="6488" xr:uid="{00000000-0005-0000-0000-0000BB460000}"/>
    <cellStyle name="Percent 3 4 3 3 2 2 2" xfId="6487" xr:uid="{00000000-0005-0000-0000-0000BC460000}"/>
    <cellStyle name="Percent 3 4 3 3 2 3" xfId="6486" xr:uid="{00000000-0005-0000-0000-0000BD460000}"/>
    <cellStyle name="Percent 3 4 3 3 3" xfId="6485" xr:uid="{00000000-0005-0000-0000-0000BE460000}"/>
    <cellStyle name="Percent 3 4 3 3 3 2" xfId="6484" xr:uid="{00000000-0005-0000-0000-0000BF460000}"/>
    <cellStyle name="Percent 3 4 3 3 3 2 2" xfId="6483" xr:uid="{00000000-0005-0000-0000-0000C0460000}"/>
    <cellStyle name="Percent 3 4 3 3 3 3" xfId="6482" xr:uid="{00000000-0005-0000-0000-0000C1460000}"/>
    <cellStyle name="Percent 3 4 3 3 4" xfId="6481" xr:uid="{00000000-0005-0000-0000-0000C2460000}"/>
    <cellStyle name="Percent 3 4 3 3 4 2" xfId="6480" xr:uid="{00000000-0005-0000-0000-0000C3460000}"/>
    <cellStyle name="Percent 3 4 3 3 5" xfId="6479" xr:uid="{00000000-0005-0000-0000-0000C4460000}"/>
    <cellStyle name="Percent 3 4 3 3 6" xfId="49700" xr:uid="{00000000-0005-0000-0000-0000C5460000}"/>
    <cellStyle name="Percent 3 4 3 4" xfId="6478" xr:uid="{00000000-0005-0000-0000-0000C6460000}"/>
    <cellStyle name="Percent 3 4 3 4 2" xfId="6477" xr:uid="{00000000-0005-0000-0000-0000C7460000}"/>
    <cellStyle name="Percent 3 4 3 4 2 2" xfId="6476" xr:uid="{00000000-0005-0000-0000-0000C8460000}"/>
    <cellStyle name="Percent 3 4 3 4 2 2 2" xfId="6475" xr:uid="{00000000-0005-0000-0000-0000C9460000}"/>
    <cellStyle name="Percent 3 4 3 4 2 3" xfId="6474" xr:uid="{00000000-0005-0000-0000-0000CA460000}"/>
    <cellStyle name="Percent 3 4 3 4 3" xfId="6473" xr:uid="{00000000-0005-0000-0000-0000CB460000}"/>
    <cellStyle name="Percent 3 4 3 4 3 2" xfId="6472" xr:uid="{00000000-0005-0000-0000-0000CC460000}"/>
    <cellStyle name="Percent 3 4 3 4 3 2 2" xfId="6471" xr:uid="{00000000-0005-0000-0000-0000CD460000}"/>
    <cellStyle name="Percent 3 4 3 4 3 3" xfId="6470" xr:uid="{00000000-0005-0000-0000-0000CE460000}"/>
    <cellStyle name="Percent 3 4 3 4 4" xfId="6469" xr:uid="{00000000-0005-0000-0000-0000CF460000}"/>
    <cellStyle name="Percent 3 4 3 4 4 2" xfId="6468" xr:uid="{00000000-0005-0000-0000-0000D0460000}"/>
    <cellStyle name="Percent 3 4 3 4 5" xfId="6467" xr:uid="{00000000-0005-0000-0000-0000D1460000}"/>
    <cellStyle name="Percent 3 4 3 4 6" xfId="49701" xr:uid="{00000000-0005-0000-0000-0000D2460000}"/>
    <cellStyle name="Percent 3 4 3 5" xfId="6466" xr:uid="{00000000-0005-0000-0000-0000D3460000}"/>
    <cellStyle name="Percent 3 4 3 5 2" xfId="6465" xr:uid="{00000000-0005-0000-0000-0000D4460000}"/>
    <cellStyle name="Percent 3 4 3 5 2 2" xfId="6464" xr:uid="{00000000-0005-0000-0000-0000D5460000}"/>
    <cellStyle name="Percent 3 4 3 5 3" xfId="6463" xr:uid="{00000000-0005-0000-0000-0000D6460000}"/>
    <cellStyle name="Percent 3 4 3 5 4" xfId="49702" xr:uid="{00000000-0005-0000-0000-0000D7460000}"/>
    <cellStyle name="Percent 3 4 3 6" xfId="6462" xr:uid="{00000000-0005-0000-0000-0000D8460000}"/>
    <cellStyle name="Percent 3 4 3 6 2" xfId="6461" xr:uid="{00000000-0005-0000-0000-0000D9460000}"/>
    <cellStyle name="Percent 3 4 3 6 2 2" xfId="6460" xr:uid="{00000000-0005-0000-0000-0000DA460000}"/>
    <cellStyle name="Percent 3 4 3 6 3" xfId="6459" xr:uid="{00000000-0005-0000-0000-0000DB460000}"/>
    <cellStyle name="Percent 3 4 3 6 4" xfId="49703" xr:uid="{00000000-0005-0000-0000-0000DC460000}"/>
    <cellStyle name="Percent 3 4 3 7" xfId="6458" xr:uid="{00000000-0005-0000-0000-0000DD460000}"/>
    <cellStyle name="Percent 3 4 3 7 2" xfId="6457" xr:uid="{00000000-0005-0000-0000-0000DE460000}"/>
    <cellStyle name="Percent 3 4 3 7 2 2" xfId="6456" xr:uid="{00000000-0005-0000-0000-0000DF460000}"/>
    <cellStyle name="Percent 3 4 3 7 3" xfId="6455" xr:uid="{00000000-0005-0000-0000-0000E0460000}"/>
    <cellStyle name="Percent 3 4 3 7 4" xfId="49704" xr:uid="{00000000-0005-0000-0000-0000E1460000}"/>
    <cellStyle name="Percent 3 4 3 8" xfId="6454" xr:uid="{00000000-0005-0000-0000-0000E2460000}"/>
    <cellStyle name="Percent 3 4 3 8 2" xfId="6453" xr:uid="{00000000-0005-0000-0000-0000E3460000}"/>
    <cellStyle name="Percent 3 4 3 8 3" xfId="49705" xr:uid="{00000000-0005-0000-0000-0000E4460000}"/>
    <cellStyle name="Percent 3 4 3 9" xfId="6452" xr:uid="{00000000-0005-0000-0000-0000E5460000}"/>
    <cellStyle name="Percent 3 4 4" xfId="4370" xr:uid="{00000000-0005-0000-0000-0000E6460000}"/>
    <cellStyle name="Percent 3 4 4 10" xfId="49706" xr:uid="{00000000-0005-0000-0000-0000E7460000}"/>
    <cellStyle name="Percent 3 4 4 2" xfId="9164" xr:uid="{00000000-0005-0000-0000-0000E8460000}"/>
    <cellStyle name="Percent 3 4 4 2 2" xfId="6451" xr:uid="{00000000-0005-0000-0000-0000E9460000}"/>
    <cellStyle name="Percent 3 4 4 2 2 2" xfId="9594" xr:uid="{00000000-0005-0000-0000-0000EA460000}"/>
    <cellStyle name="Percent 3 4 4 2 2 2 2" xfId="6450" xr:uid="{00000000-0005-0000-0000-0000EB460000}"/>
    <cellStyle name="Percent 3 4 4 2 2 3" xfId="6449" xr:uid="{00000000-0005-0000-0000-0000EC460000}"/>
    <cellStyle name="Percent 3 4 4 2 2 4" xfId="49708" xr:uid="{00000000-0005-0000-0000-0000ED460000}"/>
    <cellStyle name="Percent 3 4 4 2 3" xfId="6448" xr:uid="{00000000-0005-0000-0000-0000EE460000}"/>
    <cellStyle name="Percent 3 4 4 2 3 2" xfId="6447" xr:uid="{00000000-0005-0000-0000-0000EF460000}"/>
    <cellStyle name="Percent 3 4 4 2 3 2 2" xfId="6446" xr:uid="{00000000-0005-0000-0000-0000F0460000}"/>
    <cellStyle name="Percent 3 4 4 2 3 3" xfId="6445" xr:uid="{00000000-0005-0000-0000-0000F1460000}"/>
    <cellStyle name="Percent 3 4 4 2 3 4" xfId="49709" xr:uid="{00000000-0005-0000-0000-0000F2460000}"/>
    <cellStyle name="Percent 3 4 4 2 4" xfId="6444" xr:uid="{00000000-0005-0000-0000-0000F3460000}"/>
    <cellStyle name="Percent 3 4 4 2 4 2" xfId="6443" xr:uid="{00000000-0005-0000-0000-0000F4460000}"/>
    <cellStyle name="Percent 3 4 4 2 4 3" xfId="49710" xr:uid="{00000000-0005-0000-0000-0000F5460000}"/>
    <cellStyle name="Percent 3 4 4 2 5" xfId="6442" xr:uid="{00000000-0005-0000-0000-0000F6460000}"/>
    <cellStyle name="Percent 3 4 4 2 5 2" xfId="49711" xr:uid="{00000000-0005-0000-0000-0000F7460000}"/>
    <cellStyle name="Percent 3 4 4 2 6" xfId="49707" xr:uid="{00000000-0005-0000-0000-0000F8460000}"/>
    <cellStyle name="Percent 3 4 4 3" xfId="6441" xr:uid="{00000000-0005-0000-0000-0000F9460000}"/>
    <cellStyle name="Percent 3 4 4 3 2" xfId="6440" xr:uid="{00000000-0005-0000-0000-0000FA460000}"/>
    <cellStyle name="Percent 3 4 4 3 2 2" xfId="6439" xr:uid="{00000000-0005-0000-0000-0000FB460000}"/>
    <cellStyle name="Percent 3 4 4 3 2 2 2" xfId="6438" xr:uid="{00000000-0005-0000-0000-0000FC460000}"/>
    <cellStyle name="Percent 3 4 4 3 2 3" xfId="6437" xr:uid="{00000000-0005-0000-0000-0000FD460000}"/>
    <cellStyle name="Percent 3 4 4 3 3" xfId="6436" xr:uid="{00000000-0005-0000-0000-0000FE460000}"/>
    <cellStyle name="Percent 3 4 4 3 3 2" xfId="6435" xr:uid="{00000000-0005-0000-0000-0000FF460000}"/>
    <cellStyle name="Percent 3 4 4 3 3 2 2" xfId="6434" xr:uid="{00000000-0005-0000-0000-000000470000}"/>
    <cellStyle name="Percent 3 4 4 3 3 3" xfId="6433" xr:uid="{00000000-0005-0000-0000-000001470000}"/>
    <cellStyle name="Percent 3 4 4 3 4" xfId="6432" xr:uid="{00000000-0005-0000-0000-000002470000}"/>
    <cellStyle name="Percent 3 4 4 3 4 2" xfId="6431" xr:uid="{00000000-0005-0000-0000-000003470000}"/>
    <cellStyle name="Percent 3 4 4 3 5" xfId="6430" xr:uid="{00000000-0005-0000-0000-000004470000}"/>
    <cellStyle name="Percent 3 4 4 3 6" xfId="49712" xr:uid="{00000000-0005-0000-0000-000005470000}"/>
    <cellStyle name="Percent 3 4 4 4" xfId="6429" xr:uid="{00000000-0005-0000-0000-000006470000}"/>
    <cellStyle name="Percent 3 4 4 4 2" xfId="6428" xr:uid="{00000000-0005-0000-0000-000007470000}"/>
    <cellStyle name="Percent 3 4 4 4 2 2" xfId="6427" xr:uid="{00000000-0005-0000-0000-000008470000}"/>
    <cellStyle name="Percent 3 4 4 4 2 2 2" xfId="6426" xr:uid="{00000000-0005-0000-0000-000009470000}"/>
    <cellStyle name="Percent 3 4 4 4 2 3" xfId="6425" xr:uid="{00000000-0005-0000-0000-00000A470000}"/>
    <cellStyle name="Percent 3 4 4 4 3" xfId="6424" xr:uid="{00000000-0005-0000-0000-00000B470000}"/>
    <cellStyle name="Percent 3 4 4 4 3 2" xfId="6423" xr:uid="{00000000-0005-0000-0000-00000C470000}"/>
    <cellStyle name="Percent 3 4 4 4 3 2 2" xfId="6422" xr:uid="{00000000-0005-0000-0000-00000D470000}"/>
    <cellStyle name="Percent 3 4 4 4 3 3" xfId="6421" xr:uid="{00000000-0005-0000-0000-00000E470000}"/>
    <cellStyle name="Percent 3 4 4 4 4" xfId="6420" xr:uid="{00000000-0005-0000-0000-00000F470000}"/>
    <cellStyle name="Percent 3 4 4 4 4 2" xfId="6419" xr:uid="{00000000-0005-0000-0000-000010470000}"/>
    <cellStyle name="Percent 3 4 4 4 5" xfId="6418" xr:uid="{00000000-0005-0000-0000-000011470000}"/>
    <cellStyle name="Percent 3 4 4 4 6" xfId="49713" xr:uid="{00000000-0005-0000-0000-000012470000}"/>
    <cellStyle name="Percent 3 4 4 5" xfId="6417" xr:uid="{00000000-0005-0000-0000-000013470000}"/>
    <cellStyle name="Percent 3 4 4 5 2" xfId="6416" xr:uid="{00000000-0005-0000-0000-000014470000}"/>
    <cellStyle name="Percent 3 4 4 5 2 2" xfId="6415" xr:uid="{00000000-0005-0000-0000-000015470000}"/>
    <cellStyle name="Percent 3 4 4 5 3" xfId="6414" xr:uid="{00000000-0005-0000-0000-000016470000}"/>
    <cellStyle name="Percent 3 4 4 5 4" xfId="49714" xr:uid="{00000000-0005-0000-0000-000017470000}"/>
    <cellStyle name="Percent 3 4 4 6" xfId="6413" xr:uid="{00000000-0005-0000-0000-000018470000}"/>
    <cellStyle name="Percent 3 4 4 6 2" xfId="6412" xr:uid="{00000000-0005-0000-0000-000019470000}"/>
    <cellStyle name="Percent 3 4 4 6 2 2" xfId="6411" xr:uid="{00000000-0005-0000-0000-00001A470000}"/>
    <cellStyle name="Percent 3 4 4 6 3" xfId="6410" xr:uid="{00000000-0005-0000-0000-00001B470000}"/>
    <cellStyle name="Percent 3 4 4 6 4" xfId="49715" xr:uid="{00000000-0005-0000-0000-00001C470000}"/>
    <cellStyle name="Percent 3 4 4 7" xfId="6409" xr:uid="{00000000-0005-0000-0000-00001D470000}"/>
    <cellStyle name="Percent 3 4 4 7 2" xfId="6408" xr:uid="{00000000-0005-0000-0000-00001E470000}"/>
    <cellStyle name="Percent 3 4 4 7 2 2" xfId="6407" xr:uid="{00000000-0005-0000-0000-00001F470000}"/>
    <cellStyle name="Percent 3 4 4 7 3" xfId="6406" xr:uid="{00000000-0005-0000-0000-000020470000}"/>
    <cellStyle name="Percent 3 4 4 7 4" xfId="49716" xr:uid="{00000000-0005-0000-0000-000021470000}"/>
    <cellStyle name="Percent 3 4 4 8" xfId="6405" xr:uid="{00000000-0005-0000-0000-000022470000}"/>
    <cellStyle name="Percent 3 4 4 8 2" xfId="6404" xr:uid="{00000000-0005-0000-0000-000023470000}"/>
    <cellStyle name="Percent 3 4 4 8 3" xfId="49717" xr:uid="{00000000-0005-0000-0000-000024470000}"/>
    <cellStyle name="Percent 3 4 4 9" xfId="6403" xr:uid="{00000000-0005-0000-0000-000025470000}"/>
    <cellStyle name="Percent 3 4 5" xfId="4371" xr:uid="{00000000-0005-0000-0000-000026470000}"/>
    <cellStyle name="Percent 3 4 5 10" xfId="49718" xr:uid="{00000000-0005-0000-0000-000027470000}"/>
    <cellStyle name="Percent 3 4 5 2" xfId="9165" xr:uid="{00000000-0005-0000-0000-000028470000}"/>
    <cellStyle name="Percent 3 4 5 2 2" xfId="6402" xr:uid="{00000000-0005-0000-0000-000029470000}"/>
    <cellStyle name="Percent 3 4 5 2 2 2" xfId="6401" xr:uid="{00000000-0005-0000-0000-00002A470000}"/>
    <cellStyle name="Percent 3 4 5 2 2 2 2" xfId="6400" xr:uid="{00000000-0005-0000-0000-00002B470000}"/>
    <cellStyle name="Percent 3 4 5 2 2 3" xfId="6399" xr:uid="{00000000-0005-0000-0000-00002C470000}"/>
    <cellStyle name="Percent 3 4 5 2 3" xfId="6398" xr:uid="{00000000-0005-0000-0000-00002D470000}"/>
    <cellStyle name="Percent 3 4 5 2 3 2" xfId="6397" xr:uid="{00000000-0005-0000-0000-00002E470000}"/>
    <cellStyle name="Percent 3 4 5 2 3 2 2" xfId="6396" xr:uid="{00000000-0005-0000-0000-00002F470000}"/>
    <cellStyle name="Percent 3 4 5 2 3 3" xfId="6395" xr:uid="{00000000-0005-0000-0000-000030470000}"/>
    <cellStyle name="Percent 3 4 5 2 4" xfId="6394" xr:uid="{00000000-0005-0000-0000-000031470000}"/>
    <cellStyle name="Percent 3 4 5 2 4 2" xfId="6393" xr:uid="{00000000-0005-0000-0000-000032470000}"/>
    <cellStyle name="Percent 3 4 5 2 5" xfId="6392" xr:uid="{00000000-0005-0000-0000-000033470000}"/>
    <cellStyle name="Percent 3 4 5 2 6" xfId="49719" xr:uid="{00000000-0005-0000-0000-000034470000}"/>
    <cellStyle name="Percent 3 4 5 3" xfId="6391" xr:uid="{00000000-0005-0000-0000-000035470000}"/>
    <cellStyle name="Percent 3 4 5 3 2" xfId="6390" xr:uid="{00000000-0005-0000-0000-000036470000}"/>
    <cellStyle name="Percent 3 4 5 3 2 2" xfId="6389" xr:uid="{00000000-0005-0000-0000-000037470000}"/>
    <cellStyle name="Percent 3 4 5 3 2 2 2" xfId="6388" xr:uid="{00000000-0005-0000-0000-000038470000}"/>
    <cellStyle name="Percent 3 4 5 3 2 3" xfId="6387" xr:uid="{00000000-0005-0000-0000-000039470000}"/>
    <cellStyle name="Percent 3 4 5 3 3" xfId="6386" xr:uid="{00000000-0005-0000-0000-00003A470000}"/>
    <cellStyle name="Percent 3 4 5 3 3 2" xfId="6385" xr:uid="{00000000-0005-0000-0000-00003B470000}"/>
    <cellStyle name="Percent 3 4 5 3 3 2 2" xfId="6384" xr:uid="{00000000-0005-0000-0000-00003C470000}"/>
    <cellStyle name="Percent 3 4 5 3 3 3" xfId="6383" xr:uid="{00000000-0005-0000-0000-00003D470000}"/>
    <cellStyle name="Percent 3 4 5 3 4" xfId="6382" xr:uid="{00000000-0005-0000-0000-00003E470000}"/>
    <cellStyle name="Percent 3 4 5 3 4 2" xfId="6381" xr:uid="{00000000-0005-0000-0000-00003F470000}"/>
    <cellStyle name="Percent 3 4 5 3 5" xfId="6380" xr:uid="{00000000-0005-0000-0000-000040470000}"/>
    <cellStyle name="Percent 3 4 5 3 6" xfId="49720" xr:uid="{00000000-0005-0000-0000-000041470000}"/>
    <cellStyle name="Percent 3 4 5 4" xfId="6379" xr:uid="{00000000-0005-0000-0000-000042470000}"/>
    <cellStyle name="Percent 3 4 5 4 2" xfId="6378" xr:uid="{00000000-0005-0000-0000-000043470000}"/>
    <cellStyle name="Percent 3 4 5 4 2 2" xfId="6377" xr:uid="{00000000-0005-0000-0000-000044470000}"/>
    <cellStyle name="Percent 3 4 5 4 2 2 2" xfId="6376" xr:uid="{00000000-0005-0000-0000-000045470000}"/>
    <cellStyle name="Percent 3 4 5 4 2 3" xfId="6375" xr:uid="{00000000-0005-0000-0000-000046470000}"/>
    <cellStyle name="Percent 3 4 5 4 3" xfId="6374" xr:uid="{00000000-0005-0000-0000-000047470000}"/>
    <cellStyle name="Percent 3 4 5 4 3 2" xfId="6373" xr:uid="{00000000-0005-0000-0000-000048470000}"/>
    <cellStyle name="Percent 3 4 5 4 3 2 2" xfId="6372" xr:uid="{00000000-0005-0000-0000-000049470000}"/>
    <cellStyle name="Percent 3 4 5 4 3 3" xfId="6371" xr:uid="{00000000-0005-0000-0000-00004A470000}"/>
    <cellStyle name="Percent 3 4 5 4 4" xfId="6370" xr:uid="{00000000-0005-0000-0000-00004B470000}"/>
    <cellStyle name="Percent 3 4 5 4 4 2" xfId="6369" xr:uid="{00000000-0005-0000-0000-00004C470000}"/>
    <cellStyle name="Percent 3 4 5 4 5" xfId="6368" xr:uid="{00000000-0005-0000-0000-00004D470000}"/>
    <cellStyle name="Percent 3 4 5 4 6" xfId="49721" xr:uid="{00000000-0005-0000-0000-00004E470000}"/>
    <cellStyle name="Percent 3 4 5 5" xfId="6367" xr:uid="{00000000-0005-0000-0000-00004F470000}"/>
    <cellStyle name="Percent 3 4 5 5 2" xfId="6366" xr:uid="{00000000-0005-0000-0000-000050470000}"/>
    <cellStyle name="Percent 3 4 5 5 2 2" xfId="6365" xr:uid="{00000000-0005-0000-0000-000051470000}"/>
    <cellStyle name="Percent 3 4 5 5 3" xfId="6364" xr:uid="{00000000-0005-0000-0000-000052470000}"/>
    <cellStyle name="Percent 3 4 5 5 4" xfId="49722" xr:uid="{00000000-0005-0000-0000-000053470000}"/>
    <cellStyle name="Percent 3 4 5 6" xfId="6363" xr:uid="{00000000-0005-0000-0000-000054470000}"/>
    <cellStyle name="Percent 3 4 5 6 2" xfId="6362" xr:uid="{00000000-0005-0000-0000-000055470000}"/>
    <cellStyle name="Percent 3 4 5 6 2 2" xfId="6361" xr:uid="{00000000-0005-0000-0000-000056470000}"/>
    <cellStyle name="Percent 3 4 5 6 3" xfId="6360" xr:uid="{00000000-0005-0000-0000-000057470000}"/>
    <cellStyle name="Percent 3 4 5 6 4" xfId="49723" xr:uid="{00000000-0005-0000-0000-000058470000}"/>
    <cellStyle name="Percent 3 4 5 7" xfId="6359" xr:uid="{00000000-0005-0000-0000-000059470000}"/>
    <cellStyle name="Percent 3 4 5 7 2" xfId="6358" xr:uid="{00000000-0005-0000-0000-00005A470000}"/>
    <cellStyle name="Percent 3 4 5 7 2 2" xfId="6357" xr:uid="{00000000-0005-0000-0000-00005B470000}"/>
    <cellStyle name="Percent 3 4 5 7 3" xfId="6356" xr:uid="{00000000-0005-0000-0000-00005C470000}"/>
    <cellStyle name="Percent 3 4 5 7 4" xfId="49724" xr:uid="{00000000-0005-0000-0000-00005D470000}"/>
    <cellStyle name="Percent 3 4 5 8" xfId="6355" xr:uid="{00000000-0005-0000-0000-00005E470000}"/>
    <cellStyle name="Percent 3 4 5 8 2" xfId="6354" xr:uid="{00000000-0005-0000-0000-00005F470000}"/>
    <cellStyle name="Percent 3 4 5 8 3" xfId="49725" xr:uid="{00000000-0005-0000-0000-000060470000}"/>
    <cellStyle name="Percent 3 4 5 9" xfId="6353" xr:uid="{00000000-0005-0000-0000-000061470000}"/>
    <cellStyle name="Percent 3 4 6" xfId="4372" xr:uid="{00000000-0005-0000-0000-000062470000}"/>
    <cellStyle name="Percent 3 4 6 10" xfId="49726" xr:uid="{00000000-0005-0000-0000-000063470000}"/>
    <cellStyle name="Percent 3 4 6 2" xfId="9166" xr:uid="{00000000-0005-0000-0000-000064470000}"/>
    <cellStyle name="Percent 3 4 6 2 2" xfId="6352" xr:uid="{00000000-0005-0000-0000-000065470000}"/>
    <cellStyle name="Percent 3 4 6 2 2 2" xfId="6351" xr:uid="{00000000-0005-0000-0000-000066470000}"/>
    <cellStyle name="Percent 3 4 6 2 2 2 2" xfId="6350" xr:uid="{00000000-0005-0000-0000-000067470000}"/>
    <cellStyle name="Percent 3 4 6 2 2 3" xfId="6349" xr:uid="{00000000-0005-0000-0000-000068470000}"/>
    <cellStyle name="Percent 3 4 6 2 3" xfId="6348" xr:uid="{00000000-0005-0000-0000-000069470000}"/>
    <cellStyle name="Percent 3 4 6 2 3 2" xfId="6347" xr:uid="{00000000-0005-0000-0000-00006A470000}"/>
    <cellStyle name="Percent 3 4 6 2 3 2 2" xfId="6346" xr:uid="{00000000-0005-0000-0000-00006B470000}"/>
    <cellStyle name="Percent 3 4 6 2 3 3" xfId="6345" xr:uid="{00000000-0005-0000-0000-00006C470000}"/>
    <cellStyle name="Percent 3 4 6 2 4" xfId="6344" xr:uid="{00000000-0005-0000-0000-00006D470000}"/>
    <cellStyle name="Percent 3 4 6 2 4 2" xfId="6343" xr:uid="{00000000-0005-0000-0000-00006E470000}"/>
    <cellStyle name="Percent 3 4 6 2 5" xfId="6342" xr:uid="{00000000-0005-0000-0000-00006F470000}"/>
    <cellStyle name="Percent 3 4 6 2 6" xfId="49727" xr:uid="{00000000-0005-0000-0000-000070470000}"/>
    <cellStyle name="Percent 3 4 6 3" xfId="6341" xr:uid="{00000000-0005-0000-0000-000071470000}"/>
    <cellStyle name="Percent 3 4 6 3 2" xfId="6340" xr:uid="{00000000-0005-0000-0000-000072470000}"/>
    <cellStyle name="Percent 3 4 6 3 2 2" xfId="6339" xr:uid="{00000000-0005-0000-0000-000073470000}"/>
    <cellStyle name="Percent 3 4 6 3 2 2 2" xfId="6338" xr:uid="{00000000-0005-0000-0000-000074470000}"/>
    <cellStyle name="Percent 3 4 6 3 2 3" xfId="6337" xr:uid="{00000000-0005-0000-0000-000075470000}"/>
    <cellStyle name="Percent 3 4 6 3 3" xfId="6336" xr:uid="{00000000-0005-0000-0000-000076470000}"/>
    <cellStyle name="Percent 3 4 6 3 3 2" xfId="6335" xr:uid="{00000000-0005-0000-0000-000077470000}"/>
    <cellStyle name="Percent 3 4 6 3 3 2 2" xfId="6334" xr:uid="{00000000-0005-0000-0000-000078470000}"/>
    <cellStyle name="Percent 3 4 6 3 3 3" xfId="6333" xr:uid="{00000000-0005-0000-0000-000079470000}"/>
    <cellStyle name="Percent 3 4 6 3 4" xfId="6332" xr:uid="{00000000-0005-0000-0000-00007A470000}"/>
    <cellStyle name="Percent 3 4 6 3 4 2" xfId="6331" xr:uid="{00000000-0005-0000-0000-00007B470000}"/>
    <cellStyle name="Percent 3 4 6 3 5" xfId="6330" xr:uid="{00000000-0005-0000-0000-00007C470000}"/>
    <cellStyle name="Percent 3 4 6 3 6" xfId="49728" xr:uid="{00000000-0005-0000-0000-00007D470000}"/>
    <cellStyle name="Percent 3 4 6 4" xfId="6329" xr:uid="{00000000-0005-0000-0000-00007E470000}"/>
    <cellStyle name="Percent 3 4 6 4 2" xfId="6328" xr:uid="{00000000-0005-0000-0000-00007F470000}"/>
    <cellStyle name="Percent 3 4 6 4 2 2" xfId="6327" xr:uid="{00000000-0005-0000-0000-000080470000}"/>
    <cellStyle name="Percent 3 4 6 4 2 2 2" xfId="6326" xr:uid="{00000000-0005-0000-0000-000081470000}"/>
    <cellStyle name="Percent 3 4 6 4 2 3" xfId="6325" xr:uid="{00000000-0005-0000-0000-000082470000}"/>
    <cellStyle name="Percent 3 4 6 4 3" xfId="6324" xr:uid="{00000000-0005-0000-0000-000083470000}"/>
    <cellStyle name="Percent 3 4 6 4 3 2" xfId="6323" xr:uid="{00000000-0005-0000-0000-000084470000}"/>
    <cellStyle name="Percent 3 4 6 4 3 2 2" xfId="6322" xr:uid="{00000000-0005-0000-0000-000085470000}"/>
    <cellStyle name="Percent 3 4 6 4 3 3" xfId="6321" xr:uid="{00000000-0005-0000-0000-000086470000}"/>
    <cellStyle name="Percent 3 4 6 4 4" xfId="6320" xr:uid="{00000000-0005-0000-0000-000087470000}"/>
    <cellStyle name="Percent 3 4 6 4 4 2" xfId="6319" xr:uid="{00000000-0005-0000-0000-000088470000}"/>
    <cellStyle name="Percent 3 4 6 4 5" xfId="6318" xr:uid="{00000000-0005-0000-0000-000089470000}"/>
    <cellStyle name="Percent 3 4 6 4 6" xfId="49729" xr:uid="{00000000-0005-0000-0000-00008A470000}"/>
    <cellStyle name="Percent 3 4 6 5" xfId="6317" xr:uid="{00000000-0005-0000-0000-00008B470000}"/>
    <cellStyle name="Percent 3 4 6 5 2" xfId="6316" xr:uid="{00000000-0005-0000-0000-00008C470000}"/>
    <cellStyle name="Percent 3 4 6 5 2 2" xfId="6315" xr:uid="{00000000-0005-0000-0000-00008D470000}"/>
    <cellStyle name="Percent 3 4 6 5 3" xfId="6314" xr:uid="{00000000-0005-0000-0000-00008E470000}"/>
    <cellStyle name="Percent 3 4 6 5 4" xfId="49730" xr:uid="{00000000-0005-0000-0000-00008F470000}"/>
    <cellStyle name="Percent 3 4 6 6" xfId="6313" xr:uid="{00000000-0005-0000-0000-000090470000}"/>
    <cellStyle name="Percent 3 4 6 6 2" xfId="6312" xr:uid="{00000000-0005-0000-0000-000091470000}"/>
    <cellStyle name="Percent 3 4 6 6 2 2" xfId="6311" xr:uid="{00000000-0005-0000-0000-000092470000}"/>
    <cellStyle name="Percent 3 4 6 6 3" xfId="6310" xr:uid="{00000000-0005-0000-0000-000093470000}"/>
    <cellStyle name="Percent 3 4 6 6 4" xfId="49731" xr:uid="{00000000-0005-0000-0000-000094470000}"/>
    <cellStyle name="Percent 3 4 6 7" xfId="6309" xr:uid="{00000000-0005-0000-0000-000095470000}"/>
    <cellStyle name="Percent 3 4 6 7 2" xfId="6308" xr:uid="{00000000-0005-0000-0000-000096470000}"/>
    <cellStyle name="Percent 3 4 6 7 2 2" xfId="6307" xr:uid="{00000000-0005-0000-0000-000097470000}"/>
    <cellStyle name="Percent 3 4 6 7 3" xfId="6306" xr:uid="{00000000-0005-0000-0000-000098470000}"/>
    <cellStyle name="Percent 3 4 6 7 4" xfId="49732" xr:uid="{00000000-0005-0000-0000-000099470000}"/>
    <cellStyle name="Percent 3 4 6 8" xfId="6305" xr:uid="{00000000-0005-0000-0000-00009A470000}"/>
    <cellStyle name="Percent 3 4 6 8 2" xfId="6304" xr:uid="{00000000-0005-0000-0000-00009B470000}"/>
    <cellStyle name="Percent 3 4 6 8 3" xfId="49733" xr:uid="{00000000-0005-0000-0000-00009C470000}"/>
    <cellStyle name="Percent 3 4 6 9" xfId="6303" xr:uid="{00000000-0005-0000-0000-00009D470000}"/>
    <cellStyle name="Percent 3 4 7" xfId="4373" xr:uid="{00000000-0005-0000-0000-00009E470000}"/>
    <cellStyle name="Percent 3 4 7 10" xfId="49734" xr:uid="{00000000-0005-0000-0000-00009F470000}"/>
    <cellStyle name="Percent 3 4 7 2" xfId="9167" xr:uid="{00000000-0005-0000-0000-0000A0470000}"/>
    <cellStyle name="Percent 3 4 7 2 2" xfId="6302" xr:uid="{00000000-0005-0000-0000-0000A1470000}"/>
    <cellStyle name="Percent 3 4 7 2 2 2" xfId="6301" xr:uid="{00000000-0005-0000-0000-0000A2470000}"/>
    <cellStyle name="Percent 3 4 7 2 2 2 2" xfId="6300" xr:uid="{00000000-0005-0000-0000-0000A3470000}"/>
    <cellStyle name="Percent 3 4 7 2 2 3" xfId="6299" xr:uid="{00000000-0005-0000-0000-0000A4470000}"/>
    <cellStyle name="Percent 3 4 7 2 3" xfId="6298" xr:uid="{00000000-0005-0000-0000-0000A5470000}"/>
    <cellStyle name="Percent 3 4 7 2 3 2" xfId="6297" xr:uid="{00000000-0005-0000-0000-0000A6470000}"/>
    <cellStyle name="Percent 3 4 7 2 3 2 2" xfId="6296" xr:uid="{00000000-0005-0000-0000-0000A7470000}"/>
    <cellStyle name="Percent 3 4 7 2 3 3" xfId="6295" xr:uid="{00000000-0005-0000-0000-0000A8470000}"/>
    <cellStyle name="Percent 3 4 7 2 4" xfId="6294" xr:uid="{00000000-0005-0000-0000-0000A9470000}"/>
    <cellStyle name="Percent 3 4 7 2 4 2" xfId="6293" xr:uid="{00000000-0005-0000-0000-0000AA470000}"/>
    <cellStyle name="Percent 3 4 7 2 5" xfId="6292" xr:uid="{00000000-0005-0000-0000-0000AB470000}"/>
    <cellStyle name="Percent 3 4 7 2 6" xfId="49735" xr:uid="{00000000-0005-0000-0000-0000AC470000}"/>
    <cellStyle name="Percent 3 4 7 3" xfId="6291" xr:uid="{00000000-0005-0000-0000-0000AD470000}"/>
    <cellStyle name="Percent 3 4 7 3 2" xfId="6290" xr:uid="{00000000-0005-0000-0000-0000AE470000}"/>
    <cellStyle name="Percent 3 4 7 3 2 2" xfId="6289" xr:uid="{00000000-0005-0000-0000-0000AF470000}"/>
    <cellStyle name="Percent 3 4 7 3 2 2 2" xfId="6288" xr:uid="{00000000-0005-0000-0000-0000B0470000}"/>
    <cellStyle name="Percent 3 4 7 3 2 3" xfId="6287" xr:uid="{00000000-0005-0000-0000-0000B1470000}"/>
    <cellStyle name="Percent 3 4 7 3 3" xfId="6286" xr:uid="{00000000-0005-0000-0000-0000B2470000}"/>
    <cellStyle name="Percent 3 4 7 3 3 2" xfId="6285" xr:uid="{00000000-0005-0000-0000-0000B3470000}"/>
    <cellStyle name="Percent 3 4 7 3 3 2 2" xfId="6284" xr:uid="{00000000-0005-0000-0000-0000B4470000}"/>
    <cellStyle name="Percent 3 4 7 3 3 3" xfId="6283" xr:uid="{00000000-0005-0000-0000-0000B5470000}"/>
    <cellStyle name="Percent 3 4 7 3 4" xfId="6282" xr:uid="{00000000-0005-0000-0000-0000B6470000}"/>
    <cellStyle name="Percent 3 4 7 3 4 2" xfId="6281" xr:uid="{00000000-0005-0000-0000-0000B7470000}"/>
    <cellStyle name="Percent 3 4 7 3 5" xfId="6280" xr:uid="{00000000-0005-0000-0000-0000B8470000}"/>
    <cellStyle name="Percent 3 4 7 3 6" xfId="49736" xr:uid="{00000000-0005-0000-0000-0000B9470000}"/>
    <cellStyle name="Percent 3 4 7 4" xfId="6279" xr:uid="{00000000-0005-0000-0000-0000BA470000}"/>
    <cellStyle name="Percent 3 4 7 4 2" xfId="6278" xr:uid="{00000000-0005-0000-0000-0000BB470000}"/>
    <cellStyle name="Percent 3 4 7 4 2 2" xfId="6277" xr:uid="{00000000-0005-0000-0000-0000BC470000}"/>
    <cellStyle name="Percent 3 4 7 4 2 2 2" xfId="6276" xr:uid="{00000000-0005-0000-0000-0000BD470000}"/>
    <cellStyle name="Percent 3 4 7 4 2 3" xfId="6275" xr:uid="{00000000-0005-0000-0000-0000BE470000}"/>
    <cellStyle name="Percent 3 4 7 4 3" xfId="6274" xr:uid="{00000000-0005-0000-0000-0000BF470000}"/>
    <cellStyle name="Percent 3 4 7 4 3 2" xfId="6273" xr:uid="{00000000-0005-0000-0000-0000C0470000}"/>
    <cellStyle name="Percent 3 4 7 4 3 2 2" xfId="6272" xr:uid="{00000000-0005-0000-0000-0000C1470000}"/>
    <cellStyle name="Percent 3 4 7 4 3 3" xfId="6271" xr:uid="{00000000-0005-0000-0000-0000C2470000}"/>
    <cellStyle name="Percent 3 4 7 4 4" xfId="6270" xr:uid="{00000000-0005-0000-0000-0000C3470000}"/>
    <cellStyle name="Percent 3 4 7 4 4 2" xfId="6269" xr:uid="{00000000-0005-0000-0000-0000C4470000}"/>
    <cellStyle name="Percent 3 4 7 4 5" xfId="6268" xr:uid="{00000000-0005-0000-0000-0000C5470000}"/>
    <cellStyle name="Percent 3 4 7 4 6" xfId="49737" xr:uid="{00000000-0005-0000-0000-0000C6470000}"/>
    <cellStyle name="Percent 3 4 7 5" xfId="6267" xr:uid="{00000000-0005-0000-0000-0000C7470000}"/>
    <cellStyle name="Percent 3 4 7 5 2" xfId="6266" xr:uid="{00000000-0005-0000-0000-0000C8470000}"/>
    <cellStyle name="Percent 3 4 7 5 2 2" xfId="6265" xr:uid="{00000000-0005-0000-0000-0000C9470000}"/>
    <cellStyle name="Percent 3 4 7 5 3" xfId="6264" xr:uid="{00000000-0005-0000-0000-0000CA470000}"/>
    <cellStyle name="Percent 3 4 7 5 4" xfId="49738" xr:uid="{00000000-0005-0000-0000-0000CB470000}"/>
    <cellStyle name="Percent 3 4 7 6" xfId="6263" xr:uid="{00000000-0005-0000-0000-0000CC470000}"/>
    <cellStyle name="Percent 3 4 7 6 2" xfId="6262" xr:uid="{00000000-0005-0000-0000-0000CD470000}"/>
    <cellStyle name="Percent 3 4 7 6 2 2" xfId="6261" xr:uid="{00000000-0005-0000-0000-0000CE470000}"/>
    <cellStyle name="Percent 3 4 7 6 3" xfId="6260" xr:uid="{00000000-0005-0000-0000-0000CF470000}"/>
    <cellStyle name="Percent 3 4 7 6 4" xfId="49739" xr:uid="{00000000-0005-0000-0000-0000D0470000}"/>
    <cellStyle name="Percent 3 4 7 7" xfId="6259" xr:uid="{00000000-0005-0000-0000-0000D1470000}"/>
    <cellStyle name="Percent 3 4 7 7 2" xfId="6258" xr:uid="{00000000-0005-0000-0000-0000D2470000}"/>
    <cellStyle name="Percent 3 4 7 7 2 2" xfId="6257" xr:uid="{00000000-0005-0000-0000-0000D3470000}"/>
    <cellStyle name="Percent 3 4 7 7 3" xfId="6256" xr:uid="{00000000-0005-0000-0000-0000D4470000}"/>
    <cellStyle name="Percent 3 4 7 7 4" xfId="49740" xr:uid="{00000000-0005-0000-0000-0000D5470000}"/>
    <cellStyle name="Percent 3 4 7 8" xfId="6255" xr:uid="{00000000-0005-0000-0000-0000D6470000}"/>
    <cellStyle name="Percent 3 4 7 8 2" xfId="6254" xr:uid="{00000000-0005-0000-0000-0000D7470000}"/>
    <cellStyle name="Percent 3 4 7 8 3" xfId="49741" xr:uid="{00000000-0005-0000-0000-0000D8470000}"/>
    <cellStyle name="Percent 3 4 7 9" xfId="6253" xr:uid="{00000000-0005-0000-0000-0000D9470000}"/>
    <cellStyle name="Percent 3 4 8" xfId="4374" xr:uid="{00000000-0005-0000-0000-0000DA470000}"/>
    <cellStyle name="Percent 3 4 8 10" xfId="6252" xr:uid="{00000000-0005-0000-0000-0000DB470000}"/>
    <cellStyle name="Percent 3 4 8 10 2" xfId="6251" xr:uid="{00000000-0005-0000-0000-0000DC470000}"/>
    <cellStyle name="Percent 3 4 8 10 2 2" xfId="6250" xr:uid="{00000000-0005-0000-0000-0000DD470000}"/>
    <cellStyle name="Percent 3 4 8 10 3" xfId="6249" xr:uid="{00000000-0005-0000-0000-0000DE470000}"/>
    <cellStyle name="Percent 3 4 8 10 4" xfId="49743" xr:uid="{00000000-0005-0000-0000-0000DF470000}"/>
    <cellStyle name="Percent 3 4 8 11" xfId="6248" xr:uid="{00000000-0005-0000-0000-0000E0470000}"/>
    <cellStyle name="Percent 3 4 8 11 2" xfId="6247" xr:uid="{00000000-0005-0000-0000-0000E1470000}"/>
    <cellStyle name="Percent 3 4 8 12" xfId="6246" xr:uid="{00000000-0005-0000-0000-0000E2470000}"/>
    <cellStyle name="Percent 3 4 8 13" xfId="49742" xr:uid="{00000000-0005-0000-0000-0000E3470000}"/>
    <cellStyle name="Percent 3 4 8 2" xfId="9168" xr:uid="{00000000-0005-0000-0000-0000E4470000}"/>
    <cellStyle name="Percent 3 4 8 2 2" xfId="6245" xr:uid="{00000000-0005-0000-0000-0000E5470000}"/>
    <cellStyle name="Percent 3 4 8 2 2 2" xfId="6244" xr:uid="{00000000-0005-0000-0000-0000E6470000}"/>
    <cellStyle name="Percent 3 4 8 2 2 2 2" xfId="6243" xr:uid="{00000000-0005-0000-0000-0000E7470000}"/>
    <cellStyle name="Percent 3 4 8 2 2 3" xfId="6242" xr:uid="{00000000-0005-0000-0000-0000E8470000}"/>
    <cellStyle name="Percent 3 4 8 2 3" xfId="6241" xr:uid="{00000000-0005-0000-0000-0000E9470000}"/>
    <cellStyle name="Percent 3 4 8 2 3 2" xfId="6240" xr:uid="{00000000-0005-0000-0000-0000EA470000}"/>
    <cellStyle name="Percent 3 4 8 2 3 2 2" xfId="6239" xr:uid="{00000000-0005-0000-0000-0000EB470000}"/>
    <cellStyle name="Percent 3 4 8 2 3 3" xfId="6238" xr:uid="{00000000-0005-0000-0000-0000EC470000}"/>
    <cellStyle name="Percent 3 4 8 2 4" xfId="6237" xr:uid="{00000000-0005-0000-0000-0000ED470000}"/>
    <cellStyle name="Percent 3 4 8 2 4 2" xfId="6236" xr:uid="{00000000-0005-0000-0000-0000EE470000}"/>
    <cellStyle name="Percent 3 4 8 2 5" xfId="6235" xr:uid="{00000000-0005-0000-0000-0000EF470000}"/>
    <cellStyle name="Percent 3 4 8 2 6" xfId="49744" xr:uid="{00000000-0005-0000-0000-0000F0470000}"/>
    <cellStyle name="Percent 3 4 8 3" xfId="6234" xr:uid="{00000000-0005-0000-0000-0000F1470000}"/>
    <cellStyle name="Percent 3 4 8 3 2" xfId="6233" xr:uid="{00000000-0005-0000-0000-0000F2470000}"/>
    <cellStyle name="Percent 3 4 8 3 2 2" xfId="6232" xr:uid="{00000000-0005-0000-0000-0000F3470000}"/>
    <cellStyle name="Percent 3 4 8 3 2 2 2" xfId="6231" xr:uid="{00000000-0005-0000-0000-0000F4470000}"/>
    <cellStyle name="Percent 3 4 8 3 2 3" xfId="6230" xr:uid="{00000000-0005-0000-0000-0000F5470000}"/>
    <cellStyle name="Percent 3 4 8 3 3" xfId="6229" xr:uid="{00000000-0005-0000-0000-0000F6470000}"/>
    <cellStyle name="Percent 3 4 8 3 3 2" xfId="6228" xr:uid="{00000000-0005-0000-0000-0000F7470000}"/>
    <cellStyle name="Percent 3 4 8 3 3 2 2" xfId="6227" xr:uid="{00000000-0005-0000-0000-0000F8470000}"/>
    <cellStyle name="Percent 3 4 8 3 3 3" xfId="6226" xr:uid="{00000000-0005-0000-0000-0000F9470000}"/>
    <cellStyle name="Percent 3 4 8 3 4" xfId="6225" xr:uid="{00000000-0005-0000-0000-0000FA470000}"/>
    <cellStyle name="Percent 3 4 8 3 4 2" xfId="6224" xr:uid="{00000000-0005-0000-0000-0000FB470000}"/>
    <cellStyle name="Percent 3 4 8 3 5" xfId="6223" xr:uid="{00000000-0005-0000-0000-0000FC470000}"/>
    <cellStyle name="Percent 3 4 8 3 6" xfId="49745" xr:uid="{00000000-0005-0000-0000-0000FD470000}"/>
    <cellStyle name="Percent 3 4 8 4" xfId="6222" xr:uid="{00000000-0005-0000-0000-0000FE470000}"/>
    <cellStyle name="Percent 3 4 8 4 2" xfId="6221" xr:uid="{00000000-0005-0000-0000-0000FF470000}"/>
    <cellStyle name="Percent 3 4 8 4 2 2" xfId="6220" xr:uid="{00000000-0005-0000-0000-000000480000}"/>
    <cellStyle name="Percent 3 4 8 4 2 2 2" xfId="6219" xr:uid="{00000000-0005-0000-0000-000001480000}"/>
    <cellStyle name="Percent 3 4 8 4 2 3" xfId="6218" xr:uid="{00000000-0005-0000-0000-000002480000}"/>
    <cellStyle name="Percent 3 4 8 4 3" xfId="6217" xr:uid="{00000000-0005-0000-0000-000003480000}"/>
    <cellStyle name="Percent 3 4 8 4 3 2" xfId="6216" xr:uid="{00000000-0005-0000-0000-000004480000}"/>
    <cellStyle name="Percent 3 4 8 4 3 2 2" xfId="6215" xr:uid="{00000000-0005-0000-0000-000005480000}"/>
    <cellStyle name="Percent 3 4 8 4 3 3" xfId="6214" xr:uid="{00000000-0005-0000-0000-000006480000}"/>
    <cellStyle name="Percent 3 4 8 4 4" xfId="6213" xr:uid="{00000000-0005-0000-0000-000007480000}"/>
    <cellStyle name="Percent 3 4 8 4 4 2" xfId="6212" xr:uid="{00000000-0005-0000-0000-000008480000}"/>
    <cellStyle name="Percent 3 4 8 4 5" xfId="6211" xr:uid="{00000000-0005-0000-0000-000009480000}"/>
    <cellStyle name="Percent 3 4 8 4 6" xfId="49746" xr:uid="{00000000-0005-0000-0000-00000A480000}"/>
    <cellStyle name="Percent 3 4 8 5" xfId="6210" xr:uid="{00000000-0005-0000-0000-00000B480000}"/>
    <cellStyle name="Percent 3 4 8 5 2" xfId="6209" xr:uid="{00000000-0005-0000-0000-00000C480000}"/>
    <cellStyle name="Percent 3 4 8 5 2 2" xfId="6208" xr:uid="{00000000-0005-0000-0000-00000D480000}"/>
    <cellStyle name="Percent 3 4 8 5 2 2 2" xfId="6207" xr:uid="{00000000-0005-0000-0000-00000E480000}"/>
    <cellStyle name="Percent 3 4 8 5 2 3" xfId="6206" xr:uid="{00000000-0005-0000-0000-00000F480000}"/>
    <cellStyle name="Percent 3 4 8 5 3" xfId="6205" xr:uid="{00000000-0005-0000-0000-000010480000}"/>
    <cellStyle name="Percent 3 4 8 5 3 2" xfId="6204" xr:uid="{00000000-0005-0000-0000-000011480000}"/>
    <cellStyle name="Percent 3 4 8 5 3 2 2" xfId="6203" xr:uid="{00000000-0005-0000-0000-000012480000}"/>
    <cellStyle name="Percent 3 4 8 5 3 3" xfId="6202" xr:uid="{00000000-0005-0000-0000-000013480000}"/>
    <cellStyle name="Percent 3 4 8 5 4" xfId="6201" xr:uid="{00000000-0005-0000-0000-000014480000}"/>
    <cellStyle name="Percent 3 4 8 5 4 2" xfId="6200" xr:uid="{00000000-0005-0000-0000-000015480000}"/>
    <cellStyle name="Percent 3 4 8 5 4 2 2" xfId="6199" xr:uid="{00000000-0005-0000-0000-000016480000}"/>
    <cellStyle name="Percent 3 4 8 5 4 3" xfId="6198" xr:uid="{00000000-0005-0000-0000-000017480000}"/>
    <cellStyle name="Percent 3 4 8 5 5" xfId="6197" xr:uid="{00000000-0005-0000-0000-000018480000}"/>
    <cellStyle name="Percent 3 4 8 5 5 2" xfId="6196" xr:uid="{00000000-0005-0000-0000-000019480000}"/>
    <cellStyle name="Percent 3 4 8 5 6" xfId="6195" xr:uid="{00000000-0005-0000-0000-00001A480000}"/>
    <cellStyle name="Percent 3 4 8 5 7" xfId="49747" xr:uid="{00000000-0005-0000-0000-00001B480000}"/>
    <cellStyle name="Percent 3 4 8 6" xfId="6194" xr:uid="{00000000-0005-0000-0000-00001C480000}"/>
    <cellStyle name="Percent 3 4 8 6 2" xfId="6193" xr:uid="{00000000-0005-0000-0000-00001D480000}"/>
    <cellStyle name="Percent 3 4 8 6 2 2" xfId="6192" xr:uid="{00000000-0005-0000-0000-00001E480000}"/>
    <cellStyle name="Percent 3 4 8 6 2 2 2" xfId="6191" xr:uid="{00000000-0005-0000-0000-00001F480000}"/>
    <cellStyle name="Percent 3 4 8 6 2 3" xfId="6190" xr:uid="{00000000-0005-0000-0000-000020480000}"/>
    <cellStyle name="Percent 3 4 8 6 3" xfId="6189" xr:uid="{00000000-0005-0000-0000-000021480000}"/>
    <cellStyle name="Percent 3 4 8 6 3 2" xfId="6188" xr:uid="{00000000-0005-0000-0000-000022480000}"/>
    <cellStyle name="Percent 3 4 8 6 3 2 2" xfId="6187" xr:uid="{00000000-0005-0000-0000-000023480000}"/>
    <cellStyle name="Percent 3 4 8 6 3 3" xfId="6186" xr:uid="{00000000-0005-0000-0000-000024480000}"/>
    <cellStyle name="Percent 3 4 8 6 4" xfId="6185" xr:uid="{00000000-0005-0000-0000-000025480000}"/>
    <cellStyle name="Percent 3 4 8 6 4 2" xfId="6184" xr:uid="{00000000-0005-0000-0000-000026480000}"/>
    <cellStyle name="Percent 3 4 8 6 5" xfId="6183" xr:uid="{00000000-0005-0000-0000-000027480000}"/>
    <cellStyle name="Percent 3 4 8 6 6" xfId="49748" xr:uid="{00000000-0005-0000-0000-000028480000}"/>
    <cellStyle name="Percent 3 4 8 7" xfId="6182" xr:uid="{00000000-0005-0000-0000-000029480000}"/>
    <cellStyle name="Percent 3 4 8 7 2" xfId="6181" xr:uid="{00000000-0005-0000-0000-00002A480000}"/>
    <cellStyle name="Percent 3 4 8 7 2 2" xfId="6180" xr:uid="{00000000-0005-0000-0000-00002B480000}"/>
    <cellStyle name="Percent 3 4 8 7 3" xfId="6179" xr:uid="{00000000-0005-0000-0000-00002C480000}"/>
    <cellStyle name="Percent 3 4 8 7 4" xfId="49749" xr:uid="{00000000-0005-0000-0000-00002D480000}"/>
    <cellStyle name="Percent 3 4 8 8" xfId="6178" xr:uid="{00000000-0005-0000-0000-00002E480000}"/>
    <cellStyle name="Percent 3 4 8 8 2" xfId="6177" xr:uid="{00000000-0005-0000-0000-00002F480000}"/>
    <cellStyle name="Percent 3 4 8 8 2 2" xfId="6176" xr:uid="{00000000-0005-0000-0000-000030480000}"/>
    <cellStyle name="Percent 3 4 8 8 3" xfId="6175" xr:uid="{00000000-0005-0000-0000-000031480000}"/>
    <cellStyle name="Percent 3 4 8 8 4" xfId="49750" xr:uid="{00000000-0005-0000-0000-000032480000}"/>
    <cellStyle name="Percent 3 4 8 9" xfId="6174" xr:uid="{00000000-0005-0000-0000-000033480000}"/>
    <cellStyle name="Percent 3 4 8 9 2" xfId="6173" xr:uid="{00000000-0005-0000-0000-000034480000}"/>
    <cellStyle name="Percent 3 4 8 9 2 2" xfId="6172" xr:uid="{00000000-0005-0000-0000-000035480000}"/>
    <cellStyle name="Percent 3 4 8 9 3" xfId="6171" xr:uid="{00000000-0005-0000-0000-000036480000}"/>
    <cellStyle name="Percent 3 4 8 9 4" xfId="49751" xr:uid="{00000000-0005-0000-0000-000037480000}"/>
    <cellStyle name="Percent 3 4 9" xfId="4375" xr:uid="{00000000-0005-0000-0000-000038480000}"/>
    <cellStyle name="Percent 3 4 9 10" xfId="6170" xr:uid="{00000000-0005-0000-0000-000039480000}"/>
    <cellStyle name="Percent 3 4 9 10 2" xfId="6169" xr:uid="{00000000-0005-0000-0000-00003A480000}"/>
    <cellStyle name="Percent 3 4 9 10 2 2" xfId="6168" xr:uid="{00000000-0005-0000-0000-00003B480000}"/>
    <cellStyle name="Percent 3 4 9 10 3" xfId="6167" xr:uid="{00000000-0005-0000-0000-00003C480000}"/>
    <cellStyle name="Percent 3 4 9 10 4" xfId="49753" xr:uid="{00000000-0005-0000-0000-00003D480000}"/>
    <cellStyle name="Percent 3 4 9 11" xfId="6166" xr:uid="{00000000-0005-0000-0000-00003E480000}"/>
    <cellStyle name="Percent 3 4 9 11 2" xfId="6165" xr:uid="{00000000-0005-0000-0000-00003F480000}"/>
    <cellStyle name="Percent 3 4 9 12" xfId="6164" xr:uid="{00000000-0005-0000-0000-000040480000}"/>
    <cellStyle name="Percent 3 4 9 13" xfId="49752" xr:uid="{00000000-0005-0000-0000-000041480000}"/>
    <cellStyle name="Percent 3 4 9 2" xfId="9169" xr:uid="{00000000-0005-0000-0000-000042480000}"/>
    <cellStyle name="Percent 3 4 9 2 2" xfId="6163" xr:uid="{00000000-0005-0000-0000-000043480000}"/>
    <cellStyle name="Percent 3 4 9 2 2 2" xfId="6162" xr:uid="{00000000-0005-0000-0000-000044480000}"/>
    <cellStyle name="Percent 3 4 9 2 2 2 2" xfId="6161" xr:uid="{00000000-0005-0000-0000-000045480000}"/>
    <cellStyle name="Percent 3 4 9 2 2 3" xfId="6160" xr:uid="{00000000-0005-0000-0000-000046480000}"/>
    <cellStyle name="Percent 3 4 9 2 3" xfId="6159" xr:uid="{00000000-0005-0000-0000-000047480000}"/>
    <cellStyle name="Percent 3 4 9 2 3 2" xfId="6158" xr:uid="{00000000-0005-0000-0000-000048480000}"/>
    <cellStyle name="Percent 3 4 9 2 3 2 2" xfId="6157" xr:uid="{00000000-0005-0000-0000-000049480000}"/>
    <cellStyle name="Percent 3 4 9 2 3 3" xfId="6156" xr:uid="{00000000-0005-0000-0000-00004A480000}"/>
    <cellStyle name="Percent 3 4 9 2 4" xfId="6155" xr:uid="{00000000-0005-0000-0000-00004B480000}"/>
    <cellStyle name="Percent 3 4 9 2 4 2" xfId="6154" xr:uid="{00000000-0005-0000-0000-00004C480000}"/>
    <cellStyle name="Percent 3 4 9 2 5" xfId="6153" xr:uid="{00000000-0005-0000-0000-00004D480000}"/>
    <cellStyle name="Percent 3 4 9 2 6" xfId="49754" xr:uid="{00000000-0005-0000-0000-00004E480000}"/>
    <cellStyle name="Percent 3 4 9 3" xfId="6152" xr:uid="{00000000-0005-0000-0000-00004F480000}"/>
    <cellStyle name="Percent 3 4 9 3 2" xfId="6151" xr:uid="{00000000-0005-0000-0000-000050480000}"/>
    <cellStyle name="Percent 3 4 9 3 2 2" xfId="6150" xr:uid="{00000000-0005-0000-0000-000051480000}"/>
    <cellStyle name="Percent 3 4 9 3 2 2 2" xfId="6149" xr:uid="{00000000-0005-0000-0000-000052480000}"/>
    <cellStyle name="Percent 3 4 9 3 2 3" xfId="6148" xr:uid="{00000000-0005-0000-0000-000053480000}"/>
    <cellStyle name="Percent 3 4 9 3 3" xfId="6147" xr:uid="{00000000-0005-0000-0000-000054480000}"/>
    <cellStyle name="Percent 3 4 9 3 3 2" xfId="6146" xr:uid="{00000000-0005-0000-0000-000055480000}"/>
    <cellStyle name="Percent 3 4 9 3 3 2 2" xfId="6145" xr:uid="{00000000-0005-0000-0000-000056480000}"/>
    <cellStyle name="Percent 3 4 9 3 3 3" xfId="6144" xr:uid="{00000000-0005-0000-0000-000057480000}"/>
    <cellStyle name="Percent 3 4 9 3 4" xfId="6143" xr:uid="{00000000-0005-0000-0000-000058480000}"/>
    <cellStyle name="Percent 3 4 9 3 4 2" xfId="6142" xr:uid="{00000000-0005-0000-0000-000059480000}"/>
    <cellStyle name="Percent 3 4 9 3 5" xfId="6141" xr:uid="{00000000-0005-0000-0000-00005A480000}"/>
    <cellStyle name="Percent 3 4 9 3 6" xfId="49755" xr:uid="{00000000-0005-0000-0000-00005B480000}"/>
    <cellStyle name="Percent 3 4 9 4" xfId="6140" xr:uid="{00000000-0005-0000-0000-00005C480000}"/>
    <cellStyle name="Percent 3 4 9 4 2" xfId="6139" xr:uid="{00000000-0005-0000-0000-00005D480000}"/>
    <cellStyle name="Percent 3 4 9 4 2 2" xfId="6138" xr:uid="{00000000-0005-0000-0000-00005E480000}"/>
    <cellStyle name="Percent 3 4 9 4 2 2 2" xfId="6137" xr:uid="{00000000-0005-0000-0000-00005F480000}"/>
    <cellStyle name="Percent 3 4 9 4 2 3" xfId="6136" xr:uid="{00000000-0005-0000-0000-000060480000}"/>
    <cellStyle name="Percent 3 4 9 4 3" xfId="6135" xr:uid="{00000000-0005-0000-0000-000061480000}"/>
    <cellStyle name="Percent 3 4 9 4 3 2" xfId="6134" xr:uid="{00000000-0005-0000-0000-000062480000}"/>
    <cellStyle name="Percent 3 4 9 4 3 2 2" xfId="6133" xr:uid="{00000000-0005-0000-0000-000063480000}"/>
    <cellStyle name="Percent 3 4 9 4 3 3" xfId="6132" xr:uid="{00000000-0005-0000-0000-000064480000}"/>
    <cellStyle name="Percent 3 4 9 4 4" xfId="6131" xr:uid="{00000000-0005-0000-0000-000065480000}"/>
    <cellStyle name="Percent 3 4 9 4 4 2" xfId="6130" xr:uid="{00000000-0005-0000-0000-000066480000}"/>
    <cellStyle name="Percent 3 4 9 4 5" xfId="6129" xr:uid="{00000000-0005-0000-0000-000067480000}"/>
    <cellStyle name="Percent 3 4 9 4 6" xfId="49756" xr:uid="{00000000-0005-0000-0000-000068480000}"/>
    <cellStyle name="Percent 3 4 9 5" xfId="6128" xr:uid="{00000000-0005-0000-0000-000069480000}"/>
    <cellStyle name="Percent 3 4 9 5 2" xfId="6127" xr:uid="{00000000-0005-0000-0000-00006A480000}"/>
    <cellStyle name="Percent 3 4 9 5 2 2" xfId="6126" xr:uid="{00000000-0005-0000-0000-00006B480000}"/>
    <cellStyle name="Percent 3 4 9 5 2 2 2" xfId="6125" xr:uid="{00000000-0005-0000-0000-00006C480000}"/>
    <cellStyle name="Percent 3 4 9 5 2 3" xfId="6124" xr:uid="{00000000-0005-0000-0000-00006D480000}"/>
    <cellStyle name="Percent 3 4 9 5 3" xfId="6123" xr:uid="{00000000-0005-0000-0000-00006E480000}"/>
    <cellStyle name="Percent 3 4 9 5 3 2" xfId="6122" xr:uid="{00000000-0005-0000-0000-00006F480000}"/>
    <cellStyle name="Percent 3 4 9 5 3 2 2" xfId="6121" xr:uid="{00000000-0005-0000-0000-000070480000}"/>
    <cellStyle name="Percent 3 4 9 5 3 3" xfId="6120" xr:uid="{00000000-0005-0000-0000-000071480000}"/>
    <cellStyle name="Percent 3 4 9 5 4" xfId="6119" xr:uid="{00000000-0005-0000-0000-000072480000}"/>
    <cellStyle name="Percent 3 4 9 5 4 2" xfId="6118" xr:uid="{00000000-0005-0000-0000-000073480000}"/>
    <cellStyle name="Percent 3 4 9 5 4 2 2" xfId="6117" xr:uid="{00000000-0005-0000-0000-000074480000}"/>
    <cellStyle name="Percent 3 4 9 5 4 3" xfId="6116" xr:uid="{00000000-0005-0000-0000-000075480000}"/>
    <cellStyle name="Percent 3 4 9 5 5" xfId="6115" xr:uid="{00000000-0005-0000-0000-000076480000}"/>
    <cellStyle name="Percent 3 4 9 5 5 2" xfId="6114" xr:uid="{00000000-0005-0000-0000-000077480000}"/>
    <cellStyle name="Percent 3 4 9 5 6" xfId="6113" xr:uid="{00000000-0005-0000-0000-000078480000}"/>
    <cellStyle name="Percent 3 4 9 5 7" xfId="49757" xr:uid="{00000000-0005-0000-0000-000079480000}"/>
    <cellStyle name="Percent 3 4 9 6" xfId="6112" xr:uid="{00000000-0005-0000-0000-00007A480000}"/>
    <cellStyle name="Percent 3 4 9 6 2" xfId="6111" xr:uid="{00000000-0005-0000-0000-00007B480000}"/>
    <cellStyle name="Percent 3 4 9 6 2 2" xfId="6110" xr:uid="{00000000-0005-0000-0000-00007C480000}"/>
    <cellStyle name="Percent 3 4 9 6 2 2 2" xfId="6109" xr:uid="{00000000-0005-0000-0000-00007D480000}"/>
    <cellStyle name="Percent 3 4 9 6 2 3" xfId="6108" xr:uid="{00000000-0005-0000-0000-00007E480000}"/>
    <cellStyle name="Percent 3 4 9 6 3" xfId="6107" xr:uid="{00000000-0005-0000-0000-00007F480000}"/>
    <cellStyle name="Percent 3 4 9 6 3 2" xfId="6106" xr:uid="{00000000-0005-0000-0000-000080480000}"/>
    <cellStyle name="Percent 3 4 9 6 3 2 2" xfId="6105" xr:uid="{00000000-0005-0000-0000-000081480000}"/>
    <cellStyle name="Percent 3 4 9 6 3 3" xfId="6104" xr:uid="{00000000-0005-0000-0000-000082480000}"/>
    <cellStyle name="Percent 3 4 9 6 4" xfId="6103" xr:uid="{00000000-0005-0000-0000-000083480000}"/>
    <cellStyle name="Percent 3 4 9 6 4 2" xfId="6102" xr:uid="{00000000-0005-0000-0000-000084480000}"/>
    <cellStyle name="Percent 3 4 9 6 5" xfId="6101" xr:uid="{00000000-0005-0000-0000-000085480000}"/>
    <cellStyle name="Percent 3 4 9 6 6" xfId="49758" xr:uid="{00000000-0005-0000-0000-000086480000}"/>
    <cellStyle name="Percent 3 4 9 7" xfId="6100" xr:uid="{00000000-0005-0000-0000-000087480000}"/>
    <cellStyle name="Percent 3 4 9 7 2" xfId="6099" xr:uid="{00000000-0005-0000-0000-000088480000}"/>
    <cellStyle name="Percent 3 4 9 7 2 2" xfId="6098" xr:uid="{00000000-0005-0000-0000-000089480000}"/>
    <cellStyle name="Percent 3 4 9 7 3" xfId="6097" xr:uid="{00000000-0005-0000-0000-00008A480000}"/>
    <cellStyle name="Percent 3 4 9 7 4" xfId="49759" xr:uid="{00000000-0005-0000-0000-00008B480000}"/>
    <cellStyle name="Percent 3 4 9 8" xfId="6096" xr:uid="{00000000-0005-0000-0000-00008C480000}"/>
    <cellStyle name="Percent 3 4 9 8 2" xfId="6095" xr:uid="{00000000-0005-0000-0000-00008D480000}"/>
    <cellStyle name="Percent 3 4 9 8 2 2" xfId="6094" xr:uid="{00000000-0005-0000-0000-00008E480000}"/>
    <cellStyle name="Percent 3 4 9 8 3" xfId="6093" xr:uid="{00000000-0005-0000-0000-00008F480000}"/>
    <cellStyle name="Percent 3 4 9 8 4" xfId="49760" xr:uid="{00000000-0005-0000-0000-000090480000}"/>
    <cellStyle name="Percent 3 4 9 9" xfId="6092" xr:uid="{00000000-0005-0000-0000-000091480000}"/>
    <cellStyle name="Percent 3 4 9 9 2" xfId="6091" xr:uid="{00000000-0005-0000-0000-000092480000}"/>
    <cellStyle name="Percent 3 4 9 9 2 2" xfId="6090" xr:uid="{00000000-0005-0000-0000-000093480000}"/>
    <cellStyle name="Percent 3 4 9 9 3" xfId="6089" xr:uid="{00000000-0005-0000-0000-000094480000}"/>
    <cellStyle name="Percent 3 4 9 9 4" xfId="49761" xr:uid="{00000000-0005-0000-0000-000095480000}"/>
    <cellStyle name="Percent 3 5" xfId="4376" xr:uid="{00000000-0005-0000-0000-000096480000}"/>
    <cellStyle name="Percent 3 5 10" xfId="4377" xr:uid="{00000000-0005-0000-0000-000097480000}"/>
    <cellStyle name="Percent 3 5 10 10" xfId="6088" xr:uid="{00000000-0005-0000-0000-000098480000}"/>
    <cellStyle name="Percent 3 5 10 10 2" xfId="6087" xr:uid="{00000000-0005-0000-0000-000099480000}"/>
    <cellStyle name="Percent 3 5 10 10 2 2" xfId="6086" xr:uid="{00000000-0005-0000-0000-00009A480000}"/>
    <cellStyle name="Percent 3 5 10 10 3" xfId="6085" xr:uid="{00000000-0005-0000-0000-00009B480000}"/>
    <cellStyle name="Percent 3 5 10 10 4" xfId="49764" xr:uid="{00000000-0005-0000-0000-00009C480000}"/>
    <cellStyle name="Percent 3 5 10 11" xfId="6084" xr:uid="{00000000-0005-0000-0000-00009D480000}"/>
    <cellStyle name="Percent 3 5 10 11 2" xfId="6083" xr:uid="{00000000-0005-0000-0000-00009E480000}"/>
    <cellStyle name="Percent 3 5 10 12" xfId="6082" xr:uid="{00000000-0005-0000-0000-00009F480000}"/>
    <cellStyle name="Percent 3 5 10 13" xfId="49763" xr:uid="{00000000-0005-0000-0000-0000A0480000}"/>
    <cellStyle name="Percent 3 5 10 2" xfId="9171" xr:uid="{00000000-0005-0000-0000-0000A1480000}"/>
    <cellStyle name="Percent 3 5 10 2 2" xfId="6081" xr:uid="{00000000-0005-0000-0000-0000A2480000}"/>
    <cellStyle name="Percent 3 5 10 2 2 2" xfId="6080" xr:uid="{00000000-0005-0000-0000-0000A3480000}"/>
    <cellStyle name="Percent 3 5 10 2 2 2 2" xfId="6079" xr:uid="{00000000-0005-0000-0000-0000A4480000}"/>
    <cellStyle name="Percent 3 5 10 2 2 3" xfId="6078" xr:uid="{00000000-0005-0000-0000-0000A5480000}"/>
    <cellStyle name="Percent 3 5 10 2 3" xfId="6077" xr:uid="{00000000-0005-0000-0000-0000A6480000}"/>
    <cellStyle name="Percent 3 5 10 2 3 2" xfId="6076" xr:uid="{00000000-0005-0000-0000-0000A7480000}"/>
    <cellStyle name="Percent 3 5 10 2 3 2 2" xfId="6075" xr:uid="{00000000-0005-0000-0000-0000A8480000}"/>
    <cellStyle name="Percent 3 5 10 2 3 3" xfId="6074" xr:uid="{00000000-0005-0000-0000-0000A9480000}"/>
    <cellStyle name="Percent 3 5 10 2 4" xfId="6073" xr:uid="{00000000-0005-0000-0000-0000AA480000}"/>
    <cellStyle name="Percent 3 5 10 2 4 2" xfId="6072" xr:uid="{00000000-0005-0000-0000-0000AB480000}"/>
    <cellStyle name="Percent 3 5 10 2 5" xfId="6071" xr:uid="{00000000-0005-0000-0000-0000AC480000}"/>
    <cellStyle name="Percent 3 5 10 2 6" xfId="49765" xr:uid="{00000000-0005-0000-0000-0000AD480000}"/>
    <cellStyle name="Percent 3 5 10 3" xfId="6070" xr:uid="{00000000-0005-0000-0000-0000AE480000}"/>
    <cellStyle name="Percent 3 5 10 3 2" xfId="6069" xr:uid="{00000000-0005-0000-0000-0000AF480000}"/>
    <cellStyle name="Percent 3 5 10 3 2 2" xfId="6068" xr:uid="{00000000-0005-0000-0000-0000B0480000}"/>
    <cellStyle name="Percent 3 5 10 3 2 2 2" xfId="6067" xr:uid="{00000000-0005-0000-0000-0000B1480000}"/>
    <cellStyle name="Percent 3 5 10 3 2 3" xfId="6066" xr:uid="{00000000-0005-0000-0000-0000B2480000}"/>
    <cellStyle name="Percent 3 5 10 3 3" xfId="6065" xr:uid="{00000000-0005-0000-0000-0000B3480000}"/>
    <cellStyle name="Percent 3 5 10 3 3 2" xfId="6064" xr:uid="{00000000-0005-0000-0000-0000B4480000}"/>
    <cellStyle name="Percent 3 5 10 3 3 2 2" xfId="6063" xr:uid="{00000000-0005-0000-0000-0000B5480000}"/>
    <cellStyle name="Percent 3 5 10 3 3 3" xfId="6062" xr:uid="{00000000-0005-0000-0000-0000B6480000}"/>
    <cellStyle name="Percent 3 5 10 3 4" xfId="6061" xr:uid="{00000000-0005-0000-0000-0000B7480000}"/>
    <cellStyle name="Percent 3 5 10 3 4 2" xfId="6060" xr:uid="{00000000-0005-0000-0000-0000B8480000}"/>
    <cellStyle name="Percent 3 5 10 3 5" xfId="6059" xr:uid="{00000000-0005-0000-0000-0000B9480000}"/>
    <cellStyle name="Percent 3 5 10 3 6" xfId="49766" xr:uid="{00000000-0005-0000-0000-0000BA480000}"/>
    <cellStyle name="Percent 3 5 10 4" xfId="6058" xr:uid="{00000000-0005-0000-0000-0000BB480000}"/>
    <cellStyle name="Percent 3 5 10 4 2" xfId="6057" xr:uid="{00000000-0005-0000-0000-0000BC480000}"/>
    <cellStyle name="Percent 3 5 10 4 2 2" xfId="6056" xr:uid="{00000000-0005-0000-0000-0000BD480000}"/>
    <cellStyle name="Percent 3 5 10 4 2 2 2" xfId="6055" xr:uid="{00000000-0005-0000-0000-0000BE480000}"/>
    <cellStyle name="Percent 3 5 10 4 2 3" xfId="6054" xr:uid="{00000000-0005-0000-0000-0000BF480000}"/>
    <cellStyle name="Percent 3 5 10 4 3" xfId="6053" xr:uid="{00000000-0005-0000-0000-0000C0480000}"/>
    <cellStyle name="Percent 3 5 10 4 3 2" xfId="6052" xr:uid="{00000000-0005-0000-0000-0000C1480000}"/>
    <cellStyle name="Percent 3 5 10 4 3 2 2" xfId="6051" xr:uid="{00000000-0005-0000-0000-0000C2480000}"/>
    <cellStyle name="Percent 3 5 10 4 3 3" xfId="6050" xr:uid="{00000000-0005-0000-0000-0000C3480000}"/>
    <cellStyle name="Percent 3 5 10 4 4" xfId="6049" xr:uid="{00000000-0005-0000-0000-0000C4480000}"/>
    <cellStyle name="Percent 3 5 10 4 4 2" xfId="6048" xr:uid="{00000000-0005-0000-0000-0000C5480000}"/>
    <cellStyle name="Percent 3 5 10 4 5" xfId="6047" xr:uid="{00000000-0005-0000-0000-0000C6480000}"/>
    <cellStyle name="Percent 3 5 10 4 6" xfId="49767" xr:uid="{00000000-0005-0000-0000-0000C7480000}"/>
    <cellStyle name="Percent 3 5 10 5" xfId="6046" xr:uid="{00000000-0005-0000-0000-0000C8480000}"/>
    <cellStyle name="Percent 3 5 10 5 2" xfId="6045" xr:uid="{00000000-0005-0000-0000-0000C9480000}"/>
    <cellStyle name="Percent 3 5 10 5 2 2" xfId="6044" xr:uid="{00000000-0005-0000-0000-0000CA480000}"/>
    <cellStyle name="Percent 3 5 10 5 2 2 2" xfId="6043" xr:uid="{00000000-0005-0000-0000-0000CB480000}"/>
    <cellStyle name="Percent 3 5 10 5 2 3" xfId="6042" xr:uid="{00000000-0005-0000-0000-0000CC480000}"/>
    <cellStyle name="Percent 3 5 10 5 3" xfId="6041" xr:uid="{00000000-0005-0000-0000-0000CD480000}"/>
    <cellStyle name="Percent 3 5 10 5 3 2" xfId="6040" xr:uid="{00000000-0005-0000-0000-0000CE480000}"/>
    <cellStyle name="Percent 3 5 10 5 3 2 2" xfId="6039" xr:uid="{00000000-0005-0000-0000-0000CF480000}"/>
    <cellStyle name="Percent 3 5 10 5 3 3" xfId="6038" xr:uid="{00000000-0005-0000-0000-0000D0480000}"/>
    <cellStyle name="Percent 3 5 10 5 4" xfId="6037" xr:uid="{00000000-0005-0000-0000-0000D1480000}"/>
    <cellStyle name="Percent 3 5 10 5 4 2" xfId="6036" xr:uid="{00000000-0005-0000-0000-0000D2480000}"/>
    <cellStyle name="Percent 3 5 10 5 4 2 2" xfId="6035" xr:uid="{00000000-0005-0000-0000-0000D3480000}"/>
    <cellStyle name="Percent 3 5 10 5 4 3" xfId="6034" xr:uid="{00000000-0005-0000-0000-0000D4480000}"/>
    <cellStyle name="Percent 3 5 10 5 5" xfId="6033" xr:uid="{00000000-0005-0000-0000-0000D5480000}"/>
    <cellStyle name="Percent 3 5 10 5 5 2" xfId="6032" xr:uid="{00000000-0005-0000-0000-0000D6480000}"/>
    <cellStyle name="Percent 3 5 10 5 6" xfId="6031" xr:uid="{00000000-0005-0000-0000-0000D7480000}"/>
    <cellStyle name="Percent 3 5 10 5 7" xfId="49768" xr:uid="{00000000-0005-0000-0000-0000D8480000}"/>
    <cellStyle name="Percent 3 5 10 6" xfId="6030" xr:uid="{00000000-0005-0000-0000-0000D9480000}"/>
    <cellStyle name="Percent 3 5 10 6 2" xfId="6029" xr:uid="{00000000-0005-0000-0000-0000DA480000}"/>
    <cellStyle name="Percent 3 5 10 6 2 2" xfId="6028" xr:uid="{00000000-0005-0000-0000-0000DB480000}"/>
    <cellStyle name="Percent 3 5 10 6 2 2 2" xfId="6027" xr:uid="{00000000-0005-0000-0000-0000DC480000}"/>
    <cellStyle name="Percent 3 5 10 6 2 3" xfId="6026" xr:uid="{00000000-0005-0000-0000-0000DD480000}"/>
    <cellStyle name="Percent 3 5 10 6 3" xfId="6025" xr:uid="{00000000-0005-0000-0000-0000DE480000}"/>
    <cellStyle name="Percent 3 5 10 6 3 2" xfId="6024" xr:uid="{00000000-0005-0000-0000-0000DF480000}"/>
    <cellStyle name="Percent 3 5 10 6 3 2 2" xfId="6023" xr:uid="{00000000-0005-0000-0000-0000E0480000}"/>
    <cellStyle name="Percent 3 5 10 6 3 3" xfId="6022" xr:uid="{00000000-0005-0000-0000-0000E1480000}"/>
    <cellStyle name="Percent 3 5 10 6 4" xfId="6021" xr:uid="{00000000-0005-0000-0000-0000E2480000}"/>
    <cellStyle name="Percent 3 5 10 6 4 2" xfId="6020" xr:uid="{00000000-0005-0000-0000-0000E3480000}"/>
    <cellStyle name="Percent 3 5 10 6 5" xfId="6019" xr:uid="{00000000-0005-0000-0000-0000E4480000}"/>
    <cellStyle name="Percent 3 5 10 6 6" xfId="49769" xr:uid="{00000000-0005-0000-0000-0000E5480000}"/>
    <cellStyle name="Percent 3 5 10 7" xfId="6018" xr:uid="{00000000-0005-0000-0000-0000E6480000}"/>
    <cellStyle name="Percent 3 5 10 7 2" xfId="6017" xr:uid="{00000000-0005-0000-0000-0000E7480000}"/>
    <cellStyle name="Percent 3 5 10 7 2 2" xfId="6016" xr:uid="{00000000-0005-0000-0000-0000E8480000}"/>
    <cellStyle name="Percent 3 5 10 7 3" xfId="6015" xr:uid="{00000000-0005-0000-0000-0000E9480000}"/>
    <cellStyle name="Percent 3 5 10 7 4" xfId="49770" xr:uid="{00000000-0005-0000-0000-0000EA480000}"/>
    <cellStyle name="Percent 3 5 10 8" xfId="6014" xr:uid="{00000000-0005-0000-0000-0000EB480000}"/>
    <cellStyle name="Percent 3 5 10 8 2" xfId="6013" xr:uid="{00000000-0005-0000-0000-0000EC480000}"/>
    <cellStyle name="Percent 3 5 10 8 2 2" xfId="6012" xr:uid="{00000000-0005-0000-0000-0000ED480000}"/>
    <cellStyle name="Percent 3 5 10 8 3" xfId="6011" xr:uid="{00000000-0005-0000-0000-0000EE480000}"/>
    <cellStyle name="Percent 3 5 10 8 4" xfId="49771" xr:uid="{00000000-0005-0000-0000-0000EF480000}"/>
    <cellStyle name="Percent 3 5 10 9" xfId="6010" xr:uid="{00000000-0005-0000-0000-0000F0480000}"/>
    <cellStyle name="Percent 3 5 10 9 2" xfId="6009" xr:uid="{00000000-0005-0000-0000-0000F1480000}"/>
    <cellStyle name="Percent 3 5 10 9 2 2" xfId="6008" xr:uid="{00000000-0005-0000-0000-0000F2480000}"/>
    <cellStyle name="Percent 3 5 10 9 3" xfId="6007" xr:uid="{00000000-0005-0000-0000-0000F3480000}"/>
    <cellStyle name="Percent 3 5 10 9 4" xfId="49772" xr:uid="{00000000-0005-0000-0000-0000F4480000}"/>
    <cellStyle name="Percent 3 5 11" xfId="4378" xr:uid="{00000000-0005-0000-0000-0000F5480000}"/>
    <cellStyle name="Percent 3 5 11 10" xfId="6006" xr:uid="{00000000-0005-0000-0000-0000F6480000}"/>
    <cellStyle name="Percent 3 5 11 10 2" xfId="6005" xr:uid="{00000000-0005-0000-0000-0000F7480000}"/>
    <cellStyle name="Percent 3 5 11 10 2 2" xfId="6004" xr:uid="{00000000-0005-0000-0000-0000F8480000}"/>
    <cellStyle name="Percent 3 5 11 10 3" xfId="6003" xr:uid="{00000000-0005-0000-0000-0000F9480000}"/>
    <cellStyle name="Percent 3 5 11 10 4" xfId="49774" xr:uid="{00000000-0005-0000-0000-0000FA480000}"/>
    <cellStyle name="Percent 3 5 11 11" xfId="6002" xr:uid="{00000000-0005-0000-0000-0000FB480000}"/>
    <cellStyle name="Percent 3 5 11 11 2" xfId="6001" xr:uid="{00000000-0005-0000-0000-0000FC480000}"/>
    <cellStyle name="Percent 3 5 11 12" xfId="6000" xr:uid="{00000000-0005-0000-0000-0000FD480000}"/>
    <cellStyle name="Percent 3 5 11 13" xfId="49773" xr:uid="{00000000-0005-0000-0000-0000FE480000}"/>
    <cellStyle name="Percent 3 5 11 2" xfId="9172" xr:uid="{00000000-0005-0000-0000-0000FF480000}"/>
    <cellStyle name="Percent 3 5 11 2 2" xfId="5999" xr:uid="{00000000-0005-0000-0000-000000490000}"/>
    <cellStyle name="Percent 3 5 11 2 2 2" xfId="5998" xr:uid="{00000000-0005-0000-0000-000001490000}"/>
    <cellStyle name="Percent 3 5 11 2 2 2 2" xfId="5997" xr:uid="{00000000-0005-0000-0000-000002490000}"/>
    <cellStyle name="Percent 3 5 11 2 2 3" xfId="5996" xr:uid="{00000000-0005-0000-0000-000003490000}"/>
    <cellStyle name="Percent 3 5 11 2 3" xfId="5995" xr:uid="{00000000-0005-0000-0000-000004490000}"/>
    <cellStyle name="Percent 3 5 11 2 3 2" xfId="5994" xr:uid="{00000000-0005-0000-0000-000005490000}"/>
    <cellStyle name="Percent 3 5 11 2 3 2 2" xfId="5993" xr:uid="{00000000-0005-0000-0000-000006490000}"/>
    <cellStyle name="Percent 3 5 11 2 3 3" xfId="5992" xr:uid="{00000000-0005-0000-0000-000007490000}"/>
    <cellStyle name="Percent 3 5 11 2 4" xfId="5991" xr:uid="{00000000-0005-0000-0000-000008490000}"/>
    <cellStyle name="Percent 3 5 11 2 4 2" xfId="5990" xr:uid="{00000000-0005-0000-0000-000009490000}"/>
    <cellStyle name="Percent 3 5 11 2 5" xfId="5989" xr:uid="{00000000-0005-0000-0000-00000A490000}"/>
    <cellStyle name="Percent 3 5 11 2 6" xfId="49775" xr:uid="{00000000-0005-0000-0000-00000B490000}"/>
    <cellStyle name="Percent 3 5 11 3" xfId="5988" xr:uid="{00000000-0005-0000-0000-00000C490000}"/>
    <cellStyle name="Percent 3 5 11 3 2" xfId="5987" xr:uid="{00000000-0005-0000-0000-00000D490000}"/>
    <cellStyle name="Percent 3 5 11 3 2 2" xfId="5986" xr:uid="{00000000-0005-0000-0000-00000E490000}"/>
    <cellStyle name="Percent 3 5 11 3 2 2 2" xfId="5985" xr:uid="{00000000-0005-0000-0000-00000F490000}"/>
    <cellStyle name="Percent 3 5 11 3 2 3" xfId="5984" xr:uid="{00000000-0005-0000-0000-000010490000}"/>
    <cellStyle name="Percent 3 5 11 3 3" xfId="5983" xr:uid="{00000000-0005-0000-0000-000011490000}"/>
    <cellStyle name="Percent 3 5 11 3 3 2" xfId="5982" xr:uid="{00000000-0005-0000-0000-000012490000}"/>
    <cellStyle name="Percent 3 5 11 3 3 2 2" xfId="5981" xr:uid="{00000000-0005-0000-0000-000013490000}"/>
    <cellStyle name="Percent 3 5 11 3 3 3" xfId="5980" xr:uid="{00000000-0005-0000-0000-000014490000}"/>
    <cellStyle name="Percent 3 5 11 3 4" xfId="5979" xr:uid="{00000000-0005-0000-0000-000015490000}"/>
    <cellStyle name="Percent 3 5 11 3 4 2" xfId="5978" xr:uid="{00000000-0005-0000-0000-000016490000}"/>
    <cellStyle name="Percent 3 5 11 3 5" xfId="5977" xr:uid="{00000000-0005-0000-0000-000017490000}"/>
    <cellStyle name="Percent 3 5 11 3 6" xfId="49776" xr:uid="{00000000-0005-0000-0000-000018490000}"/>
    <cellStyle name="Percent 3 5 11 4" xfId="5976" xr:uid="{00000000-0005-0000-0000-000019490000}"/>
    <cellStyle name="Percent 3 5 11 4 2" xfId="5975" xr:uid="{00000000-0005-0000-0000-00001A490000}"/>
    <cellStyle name="Percent 3 5 11 4 2 2" xfId="5974" xr:uid="{00000000-0005-0000-0000-00001B490000}"/>
    <cellStyle name="Percent 3 5 11 4 2 2 2" xfId="5973" xr:uid="{00000000-0005-0000-0000-00001C490000}"/>
    <cellStyle name="Percent 3 5 11 4 2 3" xfId="5972" xr:uid="{00000000-0005-0000-0000-00001D490000}"/>
    <cellStyle name="Percent 3 5 11 4 3" xfId="5971" xr:uid="{00000000-0005-0000-0000-00001E490000}"/>
    <cellStyle name="Percent 3 5 11 4 3 2" xfId="5970" xr:uid="{00000000-0005-0000-0000-00001F490000}"/>
    <cellStyle name="Percent 3 5 11 4 3 2 2" xfId="5969" xr:uid="{00000000-0005-0000-0000-000020490000}"/>
    <cellStyle name="Percent 3 5 11 4 3 3" xfId="5968" xr:uid="{00000000-0005-0000-0000-000021490000}"/>
    <cellStyle name="Percent 3 5 11 4 4" xfId="5967" xr:uid="{00000000-0005-0000-0000-000022490000}"/>
    <cellStyle name="Percent 3 5 11 4 4 2" xfId="5966" xr:uid="{00000000-0005-0000-0000-000023490000}"/>
    <cellStyle name="Percent 3 5 11 4 5" xfId="5965" xr:uid="{00000000-0005-0000-0000-000024490000}"/>
    <cellStyle name="Percent 3 5 11 4 6" xfId="49777" xr:uid="{00000000-0005-0000-0000-000025490000}"/>
    <cellStyle name="Percent 3 5 11 5" xfId="5964" xr:uid="{00000000-0005-0000-0000-000026490000}"/>
    <cellStyle name="Percent 3 5 11 5 2" xfId="5963" xr:uid="{00000000-0005-0000-0000-000027490000}"/>
    <cellStyle name="Percent 3 5 11 5 2 2" xfId="5962" xr:uid="{00000000-0005-0000-0000-000028490000}"/>
    <cellStyle name="Percent 3 5 11 5 2 2 2" xfId="5961" xr:uid="{00000000-0005-0000-0000-000029490000}"/>
    <cellStyle name="Percent 3 5 11 5 2 3" xfId="5960" xr:uid="{00000000-0005-0000-0000-00002A490000}"/>
    <cellStyle name="Percent 3 5 11 5 3" xfId="5959" xr:uid="{00000000-0005-0000-0000-00002B490000}"/>
    <cellStyle name="Percent 3 5 11 5 3 2" xfId="5958" xr:uid="{00000000-0005-0000-0000-00002C490000}"/>
    <cellStyle name="Percent 3 5 11 5 3 2 2" xfId="5957" xr:uid="{00000000-0005-0000-0000-00002D490000}"/>
    <cellStyle name="Percent 3 5 11 5 3 3" xfId="5956" xr:uid="{00000000-0005-0000-0000-00002E490000}"/>
    <cellStyle name="Percent 3 5 11 5 4" xfId="5955" xr:uid="{00000000-0005-0000-0000-00002F490000}"/>
    <cellStyle name="Percent 3 5 11 5 4 2" xfId="5954" xr:uid="{00000000-0005-0000-0000-000030490000}"/>
    <cellStyle name="Percent 3 5 11 5 4 2 2" xfId="5953" xr:uid="{00000000-0005-0000-0000-000031490000}"/>
    <cellStyle name="Percent 3 5 11 5 4 3" xfId="5952" xr:uid="{00000000-0005-0000-0000-000032490000}"/>
    <cellStyle name="Percent 3 5 11 5 5" xfId="5951" xr:uid="{00000000-0005-0000-0000-000033490000}"/>
    <cellStyle name="Percent 3 5 11 5 5 2" xfId="5950" xr:uid="{00000000-0005-0000-0000-000034490000}"/>
    <cellStyle name="Percent 3 5 11 5 6" xfId="5949" xr:uid="{00000000-0005-0000-0000-000035490000}"/>
    <cellStyle name="Percent 3 5 11 5 7" xfId="49778" xr:uid="{00000000-0005-0000-0000-000036490000}"/>
    <cellStyle name="Percent 3 5 11 6" xfId="5948" xr:uid="{00000000-0005-0000-0000-000037490000}"/>
    <cellStyle name="Percent 3 5 11 6 2" xfId="5947" xr:uid="{00000000-0005-0000-0000-000038490000}"/>
    <cellStyle name="Percent 3 5 11 6 2 2" xfId="5946" xr:uid="{00000000-0005-0000-0000-000039490000}"/>
    <cellStyle name="Percent 3 5 11 6 2 2 2" xfId="5945" xr:uid="{00000000-0005-0000-0000-00003A490000}"/>
    <cellStyle name="Percent 3 5 11 6 2 3" xfId="5944" xr:uid="{00000000-0005-0000-0000-00003B490000}"/>
    <cellStyle name="Percent 3 5 11 6 3" xfId="5943" xr:uid="{00000000-0005-0000-0000-00003C490000}"/>
    <cellStyle name="Percent 3 5 11 6 3 2" xfId="5942" xr:uid="{00000000-0005-0000-0000-00003D490000}"/>
    <cellStyle name="Percent 3 5 11 6 3 2 2" xfId="5941" xr:uid="{00000000-0005-0000-0000-00003E490000}"/>
    <cellStyle name="Percent 3 5 11 6 3 3" xfId="5940" xr:uid="{00000000-0005-0000-0000-00003F490000}"/>
    <cellStyle name="Percent 3 5 11 6 4" xfId="5939" xr:uid="{00000000-0005-0000-0000-000040490000}"/>
    <cellStyle name="Percent 3 5 11 6 4 2" xfId="5938" xr:uid="{00000000-0005-0000-0000-000041490000}"/>
    <cellStyle name="Percent 3 5 11 6 5" xfId="5937" xr:uid="{00000000-0005-0000-0000-000042490000}"/>
    <cellStyle name="Percent 3 5 11 6 6" xfId="49779" xr:uid="{00000000-0005-0000-0000-000043490000}"/>
    <cellStyle name="Percent 3 5 11 7" xfId="5936" xr:uid="{00000000-0005-0000-0000-000044490000}"/>
    <cellStyle name="Percent 3 5 11 7 2" xfId="5935" xr:uid="{00000000-0005-0000-0000-000045490000}"/>
    <cellStyle name="Percent 3 5 11 7 2 2" xfId="5934" xr:uid="{00000000-0005-0000-0000-000046490000}"/>
    <cellStyle name="Percent 3 5 11 7 3" xfId="5933" xr:uid="{00000000-0005-0000-0000-000047490000}"/>
    <cellStyle name="Percent 3 5 11 7 4" xfId="49780" xr:uid="{00000000-0005-0000-0000-000048490000}"/>
    <cellStyle name="Percent 3 5 11 8" xfId="5932" xr:uid="{00000000-0005-0000-0000-000049490000}"/>
    <cellStyle name="Percent 3 5 11 8 2" xfId="5931" xr:uid="{00000000-0005-0000-0000-00004A490000}"/>
    <cellStyle name="Percent 3 5 11 8 2 2" xfId="5930" xr:uid="{00000000-0005-0000-0000-00004B490000}"/>
    <cellStyle name="Percent 3 5 11 8 3" xfId="5929" xr:uid="{00000000-0005-0000-0000-00004C490000}"/>
    <cellStyle name="Percent 3 5 11 8 4" xfId="49781" xr:uid="{00000000-0005-0000-0000-00004D490000}"/>
    <cellStyle name="Percent 3 5 11 9" xfId="5928" xr:uid="{00000000-0005-0000-0000-00004E490000}"/>
    <cellStyle name="Percent 3 5 11 9 2" xfId="5927" xr:uid="{00000000-0005-0000-0000-00004F490000}"/>
    <cellStyle name="Percent 3 5 11 9 2 2" xfId="5926" xr:uid="{00000000-0005-0000-0000-000050490000}"/>
    <cellStyle name="Percent 3 5 11 9 3" xfId="5925" xr:uid="{00000000-0005-0000-0000-000051490000}"/>
    <cellStyle name="Percent 3 5 11 9 4" xfId="49782" xr:uid="{00000000-0005-0000-0000-000052490000}"/>
    <cellStyle name="Percent 3 5 12" xfId="4379" xr:uid="{00000000-0005-0000-0000-000053490000}"/>
    <cellStyle name="Percent 3 5 12 10" xfId="5924" xr:uid="{00000000-0005-0000-0000-000054490000}"/>
    <cellStyle name="Percent 3 5 12 10 2" xfId="5923" xr:uid="{00000000-0005-0000-0000-000055490000}"/>
    <cellStyle name="Percent 3 5 12 10 2 2" xfId="5922" xr:uid="{00000000-0005-0000-0000-000056490000}"/>
    <cellStyle name="Percent 3 5 12 10 3" xfId="5921" xr:uid="{00000000-0005-0000-0000-000057490000}"/>
    <cellStyle name="Percent 3 5 12 10 4" xfId="49784" xr:uid="{00000000-0005-0000-0000-000058490000}"/>
    <cellStyle name="Percent 3 5 12 11" xfId="5920" xr:uid="{00000000-0005-0000-0000-000059490000}"/>
    <cellStyle name="Percent 3 5 12 11 2" xfId="5919" xr:uid="{00000000-0005-0000-0000-00005A490000}"/>
    <cellStyle name="Percent 3 5 12 12" xfId="5918" xr:uid="{00000000-0005-0000-0000-00005B490000}"/>
    <cellStyle name="Percent 3 5 12 13" xfId="49783" xr:uid="{00000000-0005-0000-0000-00005C490000}"/>
    <cellStyle name="Percent 3 5 12 2" xfId="9173" xr:uid="{00000000-0005-0000-0000-00005D490000}"/>
    <cellStyle name="Percent 3 5 12 2 2" xfId="5917" xr:uid="{00000000-0005-0000-0000-00005E490000}"/>
    <cellStyle name="Percent 3 5 12 2 2 2" xfId="5916" xr:uid="{00000000-0005-0000-0000-00005F490000}"/>
    <cellStyle name="Percent 3 5 12 2 2 2 2" xfId="5915" xr:uid="{00000000-0005-0000-0000-000060490000}"/>
    <cellStyle name="Percent 3 5 12 2 2 3" xfId="5914" xr:uid="{00000000-0005-0000-0000-000061490000}"/>
    <cellStyle name="Percent 3 5 12 2 3" xfId="5913" xr:uid="{00000000-0005-0000-0000-000062490000}"/>
    <cellStyle name="Percent 3 5 12 2 3 2" xfId="5912" xr:uid="{00000000-0005-0000-0000-000063490000}"/>
    <cellStyle name="Percent 3 5 12 2 3 2 2" xfId="5911" xr:uid="{00000000-0005-0000-0000-000064490000}"/>
    <cellStyle name="Percent 3 5 12 2 3 3" xfId="5910" xr:uid="{00000000-0005-0000-0000-000065490000}"/>
    <cellStyle name="Percent 3 5 12 2 4" xfId="5909" xr:uid="{00000000-0005-0000-0000-000066490000}"/>
    <cellStyle name="Percent 3 5 12 2 4 2" xfId="5908" xr:uid="{00000000-0005-0000-0000-000067490000}"/>
    <cellStyle name="Percent 3 5 12 2 5" xfId="5907" xr:uid="{00000000-0005-0000-0000-000068490000}"/>
    <cellStyle name="Percent 3 5 12 2 6" xfId="49785" xr:uid="{00000000-0005-0000-0000-000069490000}"/>
    <cellStyle name="Percent 3 5 12 3" xfId="5906" xr:uid="{00000000-0005-0000-0000-00006A490000}"/>
    <cellStyle name="Percent 3 5 12 3 2" xfId="5905" xr:uid="{00000000-0005-0000-0000-00006B490000}"/>
    <cellStyle name="Percent 3 5 12 3 2 2" xfId="5904" xr:uid="{00000000-0005-0000-0000-00006C490000}"/>
    <cellStyle name="Percent 3 5 12 3 2 2 2" xfId="5903" xr:uid="{00000000-0005-0000-0000-00006D490000}"/>
    <cellStyle name="Percent 3 5 12 3 2 3" xfId="5902" xr:uid="{00000000-0005-0000-0000-00006E490000}"/>
    <cellStyle name="Percent 3 5 12 3 3" xfId="5901" xr:uid="{00000000-0005-0000-0000-00006F490000}"/>
    <cellStyle name="Percent 3 5 12 3 3 2" xfId="5900" xr:uid="{00000000-0005-0000-0000-000070490000}"/>
    <cellStyle name="Percent 3 5 12 3 3 2 2" xfId="5899" xr:uid="{00000000-0005-0000-0000-000071490000}"/>
    <cellStyle name="Percent 3 5 12 3 3 3" xfId="5898" xr:uid="{00000000-0005-0000-0000-000072490000}"/>
    <cellStyle name="Percent 3 5 12 3 4" xfId="5897" xr:uid="{00000000-0005-0000-0000-000073490000}"/>
    <cellStyle name="Percent 3 5 12 3 4 2" xfId="5896" xr:uid="{00000000-0005-0000-0000-000074490000}"/>
    <cellStyle name="Percent 3 5 12 3 5" xfId="5895" xr:uid="{00000000-0005-0000-0000-000075490000}"/>
    <cellStyle name="Percent 3 5 12 3 6" xfId="49786" xr:uid="{00000000-0005-0000-0000-000076490000}"/>
    <cellStyle name="Percent 3 5 12 4" xfId="5894" xr:uid="{00000000-0005-0000-0000-000077490000}"/>
    <cellStyle name="Percent 3 5 12 4 2" xfId="5893" xr:uid="{00000000-0005-0000-0000-000078490000}"/>
    <cellStyle name="Percent 3 5 12 4 2 2" xfId="5892" xr:uid="{00000000-0005-0000-0000-000079490000}"/>
    <cellStyle name="Percent 3 5 12 4 2 2 2" xfId="5891" xr:uid="{00000000-0005-0000-0000-00007A490000}"/>
    <cellStyle name="Percent 3 5 12 4 2 3" xfId="5890" xr:uid="{00000000-0005-0000-0000-00007B490000}"/>
    <cellStyle name="Percent 3 5 12 4 3" xfId="5889" xr:uid="{00000000-0005-0000-0000-00007C490000}"/>
    <cellStyle name="Percent 3 5 12 4 3 2" xfId="5888" xr:uid="{00000000-0005-0000-0000-00007D490000}"/>
    <cellStyle name="Percent 3 5 12 4 3 2 2" xfId="5887" xr:uid="{00000000-0005-0000-0000-00007E490000}"/>
    <cellStyle name="Percent 3 5 12 4 3 3" xfId="5886" xr:uid="{00000000-0005-0000-0000-00007F490000}"/>
    <cellStyle name="Percent 3 5 12 4 4" xfId="5885" xr:uid="{00000000-0005-0000-0000-000080490000}"/>
    <cellStyle name="Percent 3 5 12 4 4 2" xfId="5884" xr:uid="{00000000-0005-0000-0000-000081490000}"/>
    <cellStyle name="Percent 3 5 12 4 5" xfId="5883" xr:uid="{00000000-0005-0000-0000-000082490000}"/>
    <cellStyle name="Percent 3 5 12 4 6" xfId="49787" xr:uid="{00000000-0005-0000-0000-000083490000}"/>
    <cellStyle name="Percent 3 5 12 5" xfId="5882" xr:uid="{00000000-0005-0000-0000-000084490000}"/>
    <cellStyle name="Percent 3 5 12 5 2" xfId="5881" xr:uid="{00000000-0005-0000-0000-000085490000}"/>
    <cellStyle name="Percent 3 5 12 5 2 2" xfId="5880" xr:uid="{00000000-0005-0000-0000-000086490000}"/>
    <cellStyle name="Percent 3 5 12 5 2 2 2" xfId="5879" xr:uid="{00000000-0005-0000-0000-000087490000}"/>
    <cellStyle name="Percent 3 5 12 5 2 3" xfId="5878" xr:uid="{00000000-0005-0000-0000-000088490000}"/>
    <cellStyle name="Percent 3 5 12 5 3" xfId="5877" xr:uid="{00000000-0005-0000-0000-000089490000}"/>
    <cellStyle name="Percent 3 5 12 5 3 2" xfId="5876" xr:uid="{00000000-0005-0000-0000-00008A490000}"/>
    <cellStyle name="Percent 3 5 12 5 3 2 2" xfId="5875" xr:uid="{00000000-0005-0000-0000-00008B490000}"/>
    <cellStyle name="Percent 3 5 12 5 3 3" xfId="5874" xr:uid="{00000000-0005-0000-0000-00008C490000}"/>
    <cellStyle name="Percent 3 5 12 5 4" xfId="5873" xr:uid="{00000000-0005-0000-0000-00008D490000}"/>
    <cellStyle name="Percent 3 5 12 5 4 2" xfId="5872" xr:uid="{00000000-0005-0000-0000-00008E490000}"/>
    <cellStyle name="Percent 3 5 12 5 4 2 2" xfId="5871" xr:uid="{00000000-0005-0000-0000-00008F490000}"/>
    <cellStyle name="Percent 3 5 12 5 4 3" xfId="5870" xr:uid="{00000000-0005-0000-0000-000090490000}"/>
    <cellStyle name="Percent 3 5 12 5 5" xfId="5869" xr:uid="{00000000-0005-0000-0000-000091490000}"/>
    <cellStyle name="Percent 3 5 12 5 5 2" xfId="5868" xr:uid="{00000000-0005-0000-0000-000092490000}"/>
    <cellStyle name="Percent 3 5 12 5 6" xfId="5867" xr:uid="{00000000-0005-0000-0000-000093490000}"/>
    <cellStyle name="Percent 3 5 12 5 7" xfId="49788" xr:uid="{00000000-0005-0000-0000-000094490000}"/>
    <cellStyle name="Percent 3 5 12 6" xfId="5866" xr:uid="{00000000-0005-0000-0000-000095490000}"/>
    <cellStyle name="Percent 3 5 12 6 2" xfId="5865" xr:uid="{00000000-0005-0000-0000-000096490000}"/>
    <cellStyle name="Percent 3 5 12 6 2 2" xfId="5864" xr:uid="{00000000-0005-0000-0000-000097490000}"/>
    <cellStyle name="Percent 3 5 12 6 2 2 2" xfId="5863" xr:uid="{00000000-0005-0000-0000-000098490000}"/>
    <cellStyle name="Percent 3 5 12 6 2 3" xfId="5862" xr:uid="{00000000-0005-0000-0000-000099490000}"/>
    <cellStyle name="Percent 3 5 12 6 3" xfId="5861" xr:uid="{00000000-0005-0000-0000-00009A490000}"/>
    <cellStyle name="Percent 3 5 12 6 3 2" xfId="5860" xr:uid="{00000000-0005-0000-0000-00009B490000}"/>
    <cellStyle name="Percent 3 5 12 6 3 2 2" xfId="5859" xr:uid="{00000000-0005-0000-0000-00009C490000}"/>
    <cellStyle name="Percent 3 5 12 6 3 3" xfId="5858" xr:uid="{00000000-0005-0000-0000-00009D490000}"/>
    <cellStyle name="Percent 3 5 12 6 4" xfId="5857" xr:uid="{00000000-0005-0000-0000-00009E490000}"/>
    <cellStyle name="Percent 3 5 12 6 4 2" xfId="5856" xr:uid="{00000000-0005-0000-0000-00009F490000}"/>
    <cellStyle name="Percent 3 5 12 6 5" xfId="5855" xr:uid="{00000000-0005-0000-0000-0000A0490000}"/>
    <cellStyle name="Percent 3 5 12 6 6" xfId="49789" xr:uid="{00000000-0005-0000-0000-0000A1490000}"/>
    <cellStyle name="Percent 3 5 12 7" xfId="5854" xr:uid="{00000000-0005-0000-0000-0000A2490000}"/>
    <cellStyle name="Percent 3 5 12 7 2" xfId="5853" xr:uid="{00000000-0005-0000-0000-0000A3490000}"/>
    <cellStyle name="Percent 3 5 12 7 2 2" xfId="5852" xr:uid="{00000000-0005-0000-0000-0000A4490000}"/>
    <cellStyle name="Percent 3 5 12 7 3" xfId="5851" xr:uid="{00000000-0005-0000-0000-0000A5490000}"/>
    <cellStyle name="Percent 3 5 12 7 4" xfId="49790" xr:uid="{00000000-0005-0000-0000-0000A6490000}"/>
    <cellStyle name="Percent 3 5 12 8" xfId="5850" xr:uid="{00000000-0005-0000-0000-0000A7490000}"/>
    <cellStyle name="Percent 3 5 12 8 2" xfId="5849" xr:uid="{00000000-0005-0000-0000-0000A8490000}"/>
    <cellStyle name="Percent 3 5 12 8 2 2" xfId="5848" xr:uid="{00000000-0005-0000-0000-0000A9490000}"/>
    <cellStyle name="Percent 3 5 12 8 3" xfId="5847" xr:uid="{00000000-0005-0000-0000-0000AA490000}"/>
    <cellStyle name="Percent 3 5 12 8 4" xfId="49791" xr:uid="{00000000-0005-0000-0000-0000AB490000}"/>
    <cellStyle name="Percent 3 5 12 9" xfId="5846" xr:uid="{00000000-0005-0000-0000-0000AC490000}"/>
    <cellStyle name="Percent 3 5 12 9 2" xfId="5845" xr:uid="{00000000-0005-0000-0000-0000AD490000}"/>
    <cellStyle name="Percent 3 5 12 9 2 2" xfId="5844" xr:uid="{00000000-0005-0000-0000-0000AE490000}"/>
    <cellStyle name="Percent 3 5 12 9 3" xfId="5843" xr:uid="{00000000-0005-0000-0000-0000AF490000}"/>
    <cellStyle name="Percent 3 5 12 9 4" xfId="49792" xr:uid="{00000000-0005-0000-0000-0000B0490000}"/>
    <cellStyle name="Percent 3 5 13" xfId="4380" xr:uid="{00000000-0005-0000-0000-0000B1490000}"/>
    <cellStyle name="Percent 3 5 13 10" xfId="5842" xr:uid="{00000000-0005-0000-0000-0000B2490000}"/>
    <cellStyle name="Percent 3 5 13 10 2" xfId="5841" xr:uid="{00000000-0005-0000-0000-0000B3490000}"/>
    <cellStyle name="Percent 3 5 13 10 2 2" xfId="5840" xr:uid="{00000000-0005-0000-0000-0000B4490000}"/>
    <cellStyle name="Percent 3 5 13 10 3" xfId="5839" xr:uid="{00000000-0005-0000-0000-0000B5490000}"/>
    <cellStyle name="Percent 3 5 13 10 4" xfId="49794" xr:uid="{00000000-0005-0000-0000-0000B6490000}"/>
    <cellStyle name="Percent 3 5 13 11" xfId="5838" xr:uid="{00000000-0005-0000-0000-0000B7490000}"/>
    <cellStyle name="Percent 3 5 13 11 2" xfId="5837" xr:uid="{00000000-0005-0000-0000-0000B8490000}"/>
    <cellStyle name="Percent 3 5 13 12" xfId="5836" xr:uid="{00000000-0005-0000-0000-0000B9490000}"/>
    <cellStyle name="Percent 3 5 13 13" xfId="49793" xr:uid="{00000000-0005-0000-0000-0000BA490000}"/>
    <cellStyle name="Percent 3 5 13 2" xfId="9174" xr:uid="{00000000-0005-0000-0000-0000BB490000}"/>
    <cellStyle name="Percent 3 5 13 2 2" xfId="5835" xr:uid="{00000000-0005-0000-0000-0000BC490000}"/>
    <cellStyle name="Percent 3 5 13 2 2 2" xfId="5834" xr:uid="{00000000-0005-0000-0000-0000BD490000}"/>
    <cellStyle name="Percent 3 5 13 2 2 2 2" xfId="5833" xr:uid="{00000000-0005-0000-0000-0000BE490000}"/>
    <cellStyle name="Percent 3 5 13 2 2 3" xfId="5832" xr:uid="{00000000-0005-0000-0000-0000BF490000}"/>
    <cellStyle name="Percent 3 5 13 2 3" xfId="5831" xr:uid="{00000000-0005-0000-0000-0000C0490000}"/>
    <cellStyle name="Percent 3 5 13 2 3 2" xfId="5830" xr:uid="{00000000-0005-0000-0000-0000C1490000}"/>
    <cellStyle name="Percent 3 5 13 2 3 2 2" xfId="5829" xr:uid="{00000000-0005-0000-0000-0000C2490000}"/>
    <cellStyle name="Percent 3 5 13 2 3 3" xfId="5828" xr:uid="{00000000-0005-0000-0000-0000C3490000}"/>
    <cellStyle name="Percent 3 5 13 2 4" xfId="5827" xr:uid="{00000000-0005-0000-0000-0000C4490000}"/>
    <cellStyle name="Percent 3 5 13 2 4 2" xfId="5826" xr:uid="{00000000-0005-0000-0000-0000C5490000}"/>
    <cellStyle name="Percent 3 5 13 2 5" xfId="5825" xr:uid="{00000000-0005-0000-0000-0000C6490000}"/>
    <cellStyle name="Percent 3 5 13 2 6" xfId="49795" xr:uid="{00000000-0005-0000-0000-0000C7490000}"/>
    <cellStyle name="Percent 3 5 13 3" xfId="5824" xr:uid="{00000000-0005-0000-0000-0000C8490000}"/>
    <cellStyle name="Percent 3 5 13 3 2" xfId="5823" xr:uid="{00000000-0005-0000-0000-0000C9490000}"/>
    <cellStyle name="Percent 3 5 13 3 2 2" xfId="5822" xr:uid="{00000000-0005-0000-0000-0000CA490000}"/>
    <cellStyle name="Percent 3 5 13 3 2 2 2" xfId="5821" xr:uid="{00000000-0005-0000-0000-0000CB490000}"/>
    <cellStyle name="Percent 3 5 13 3 2 3" xfId="5820" xr:uid="{00000000-0005-0000-0000-0000CC490000}"/>
    <cellStyle name="Percent 3 5 13 3 3" xfId="5819" xr:uid="{00000000-0005-0000-0000-0000CD490000}"/>
    <cellStyle name="Percent 3 5 13 3 3 2" xfId="5818" xr:uid="{00000000-0005-0000-0000-0000CE490000}"/>
    <cellStyle name="Percent 3 5 13 3 3 2 2" xfId="5817" xr:uid="{00000000-0005-0000-0000-0000CF490000}"/>
    <cellStyle name="Percent 3 5 13 3 3 3" xfId="5816" xr:uid="{00000000-0005-0000-0000-0000D0490000}"/>
    <cellStyle name="Percent 3 5 13 3 4" xfId="5815" xr:uid="{00000000-0005-0000-0000-0000D1490000}"/>
    <cellStyle name="Percent 3 5 13 3 4 2" xfId="5814" xr:uid="{00000000-0005-0000-0000-0000D2490000}"/>
    <cellStyle name="Percent 3 5 13 3 5" xfId="5813" xr:uid="{00000000-0005-0000-0000-0000D3490000}"/>
    <cellStyle name="Percent 3 5 13 3 6" xfId="49796" xr:uid="{00000000-0005-0000-0000-0000D4490000}"/>
    <cellStyle name="Percent 3 5 13 4" xfId="5812" xr:uid="{00000000-0005-0000-0000-0000D5490000}"/>
    <cellStyle name="Percent 3 5 13 4 2" xfId="5811" xr:uid="{00000000-0005-0000-0000-0000D6490000}"/>
    <cellStyle name="Percent 3 5 13 4 2 2" xfId="5810" xr:uid="{00000000-0005-0000-0000-0000D7490000}"/>
    <cellStyle name="Percent 3 5 13 4 2 2 2" xfId="5809" xr:uid="{00000000-0005-0000-0000-0000D8490000}"/>
    <cellStyle name="Percent 3 5 13 4 2 3" xfId="5808" xr:uid="{00000000-0005-0000-0000-0000D9490000}"/>
    <cellStyle name="Percent 3 5 13 4 3" xfId="5807" xr:uid="{00000000-0005-0000-0000-0000DA490000}"/>
    <cellStyle name="Percent 3 5 13 4 3 2" xfId="5806" xr:uid="{00000000-0005-0000-0000-0000DB490000}"/>
    <cellStyle name="Percent 3 5 13 4 3 2 2" xfId="5805" xr:uid="{00000000-0005-0000-0000-0000DC490000}"/>
    <cellStyle name="Percent 3 5 13 4 3 3" xfId="5804" xr:uid="{00000000-0005-0000-0000-0000DD490000}"/>
    <cellStyle name="Percent 3 5 13 4 4" xfId="5803" xr:uid="{00000000-0005-0000-0000-0000DE490000}"/>
    <cellStyle name="Percent 3 5 13 4 4 2" xfId="5802" xr:uid="{00000000-0005-0000-0000-0000DF490000}"/>
    <cellStyle name="Percent 3 5 13 4 5" xfId="5801" xr:uid="{00000000-0005-0000-0000-0000E0490000}"/>
    <cellStyle name="Percent 3 5 13 4 6" xfId="49797" xr:uid="{00000000-0005-0000-0000-0000E1490000}"/>
    <cellStyle name="Percent 3 5 13 5" xfId="5800" xr:uid="{00000000-0005-0000-0000-0000E2490000}"/>
    <cellStyle name="Percent 3 5 13 5 2" xfId="5799" xr:uid="{00000000-0005-0000-0000-0000E3490000}"/>
    <cellStyle name="Percent 3 5 13 5 2 2" xfId="5798" xr:uid="{00000000-0005-0000-0000-0000E4490000}"/>
    <cellStyle name="Percent 3 5 13 5 2 2 2" xfId="5797" xr:uid="{00000000-0005-0000-0000-0000E5490000}"/>
    <cellStyle name="Percent 3 5 13 5 2 3" xfId="5796" xr:uid="{00000000-0005-0000-0000-0000E6490000}"/>
    <cellStyle name="Percent 3 5 13 5 3" xfId="5795" xr:uid="{00000000-0005-0000-0000-0000E7490000}"/>
    <cellStyle name="Percent 3 5 13 5 3 2" xfId="5794" xr:uid="{00000000-0005-0000-0000-0000E8490000}"/>
    <cellStyle name="Percent 3 5 13 5 3 2 2" xfId="5793" xr:uid="{00000000-0005-0000-0000-0000E9490000}"/>
    <cellStyle name="Percent 3 5 13 5 3 3" xfId="5792" xr:uid="{00000000-0005-0000-0000-0000EA490000}"/>
    <cellStyle name="Percent 3 5 13 5 4" xfId="5791" xr:uid="{00000000-0005-0000-0000-0000EB490000}"/>
    <cellStyle name="Percent 3 5 13 5 4 2" xfId="5790" xr:uid="{00000000-0005-0000-0000-0000EC490000}"/>
    <cellStyle name="Percent 3 5 13 5 4 2 2" xfId="5789" xr:uid="{00000000-0005-0000-0000-0000ED490000}"/>
    <cellStyle name="Percent 3 5 13 5 4 3" xfId="5788" xr:uid="{00000000-0005-0000-0000-0000EE490000}"/>
    <cellStyle name="Percent 3 5 13 5 5" xfId="5787" xr:uid="{00000000-0005-0000-0000-0000EF490000}"/>
    <cellStyle name="Percent 3 5 13 5 5 2" xfId="5786" xr:uid="{00000000-0005-0000-0000-0000F0490000}"/>
    <cellStyle name="Percent 3 5 13 5 6" xfId="5785" xr:uid="{00000000-0005-0000-0000-0000F1490000}"/>
    <cellStyle name="Percent 3 5 13 5 7" xfId="49798" xr:uid="{00000000-0005-0000-0000-0000F2490000}"/>
    <cellStyle name="Percent 3 5 13 6" xfId="5784" xr:uid="{00000000-0005-0000-0000-0000F3490000}"/>
    <cellStyle name="Percent 3 5 13 6 2" xfId="5783" xr:uid="{00000000-0005-0000-0000-0000F4490000}"/>
    <cellStyle name="Percent 3 5 13 6 2 2" xfId="5782" xr:uid="{00000000-0005-0000-0000-0000F5490000}"/>
    <cellStyle name="Percent 3 5 13 6 2 2 2" xfId="5781" xr:uid="{00000000-0005-0000-0000-0000F6490000}"/>
    <cellStyle name="Percent 3 5 13 6 2 3" xfId="5780" xr:uid="{00000000-0005-0000-0000-0000F7490000}"/>
    <cellStyle name="Percent 3 5 13 6 3" xfId="5779" xr:uid="{00000000-0005-0000-0000-0000F8490000}"/>
    <cellStyle name="Percent 3 5 13 6 3 2" xfId="5778" xr:uid="{00000000-0005-0000-0000-0000F9490000}"/>
    <cellStyle name="Percent 3 5 13 6 3 2 2" xfId="5777" xr:uid="{00000000-0005-0000-0000-0000FA490000}"/>
    <cellStyle name="Percent 3 5 13 6 3 3" xfId="5776" xr:uid="{00000000-0005-0000-0000-0000FB490000}"/>
    <cellStyle name="Percent 3 5 13 6 4" xfId="5775" xr:uid="{00000000-0005-0000-0000-0000FC490000}"/>
    <cellStyle name="Percent 3 5 13 6 4 2" xfId="5774" xr:uid="{00000000-0005-0000-0000-0000FD490000}"/>
    <cellStyle name="Percent 3 5 13 6 5" xfId="5773" xr:uid="{00000000-0005-0000-0000-0000FE490000}"/>
    <cellStyle name="Percent 3 5 13 6 6" xfId="49799" xr:uid="{00000000-0005-0000-0000-0000FF490000}"/>
    <cellStyle name="Percent 3 5 13 7" xfId="5772" xr:uid="{00000000-0005-0000-0000-0000004A0000}"/>
    <cellStyle name="Percent 3 5 13 7 2" xfId="5771" xr:uid="{00000000-0005-0000-0000-0000014A0000}"/>
    <cellStyle name="Percent 3 5 13 7 2 2" xfId="5770" xr:uid="{00000000-0005-0000-0000-0000024A0000}"/>
    <cellStyle name="Percent 3 5 13 7 3" xfId="5769" xr:uid="{00000000-0005-0000-0000-0000034A0000}"/>
    <cellStyle name="Percent 3 5 13 7 4" xfId="49800" xr:uid="{00000000-0005-0000-0000-0000044A0000}"/>
    <cellStyle name="Percent 3 5 13 8" xfId="5768" xr:uid="{00000000-0005-0000-0000-0000054A0000}"/>
    <cellStyle name="Percent 3 5 13 8 2" xfId="5767" xr:uid="{00000000-0005-0000-0000-0000064A0000}"/>
    <cellStyle name="Percent 3 5 13 8 2 2" xfId="5766" xr:uid="{00000000-0005-0000-0000-0000074A0000}"/>
    <cellStyle name="Percent 3 5 13 8 3" xfId="5765" xr:uid="{00000000-0005-0000-0000-0000084A0000}"/>
    <cellStyle name="Percent 3 5 13 8 4" xfId="49801" xr:uid="{00000000-0005-0000-0000-0000094A0000}"/>
    <cellStyle name="Percent 3 5 13 9" xfId="5764" xr:uid="{00000000-0005-0000-0000-00000A4A0000}"/>
    <cellStyle name="Percent 3 5 13 9 2" xfId="5763" xr:uid="{00000000-0005-0000-0000-00000B4A0000}"/>
    <cellStyle name="Percent 3 5 13 9 2 2" xfId="5762" xr:uid="{00000000-0005-0000-0000-00000C4A0000}"/>
    <cellStyle name="Percent 3 5 13 9 3" xfId="5761" xr:uid="{00000000-0005-0000-0000-00000D4A0000}"/>
    <cellStyle name="Percent 3 5 13 9 4" xfId="49802" xr:uid="{00000000-0005-0000-0000-00000E4A0000}"/>
    <cellStyle name="Percent 3 5 14" xfId="4381" xr:uid="{00000000-0005-0000-0000-00000F4A0000}"/>
    <cellStyle name="Percent 3 5 14 10" xfId="5760" xr:uid="{00000000-0005-0000-0000-0000104A0000}"/>
    <cellStyle name="Percent 3 5 14 10 2" xfId="5759" xr:uid="{00000000-0005-0000-0000-0000114A0000}"/>
    <cellStyle name="Percent 3 5 14 10 2 2" xfId="5758" xr:uid="{00000000-0005-0000-0000-0000124A0000}"/>
    <cellStyle name="Percent 3 5 14 10 3" xfId="5757" xr:uid="{00000000-0005-0000-0000-0000134A0000}"/>
    <cellStyle name="Percent 3 5 14 10 4" xfId="49804" xr:uid="{00000000-0005-0000-0000-0000144A0000}"/>
    <cellStyle name="Percent 3 5 14 11" xfId="5756" xr:uid="{00000000-0005-0000-0000-0000154A0000}"/>
    <cellStyle name="Percent 3 5 14 11 2" xfId="5755" xr:uid="{00000000-0005-0000-0000-0000164A0000}"/>
    <cellStyle name="Percent 3 5 14 12" xfId="5754" xr:uid="{00000000-0005-0000-0000-0000174A0000}"/>
    <cellStyle name="Percent 3 5 14 13" xfId="49803" xr:uid="{00000000-0005-0000-0000-0000184A0000}"/>
    <cellStyle name="Percent 3 5 14 2" xfId="9175" xr:uid="{00000000-0005-0000-0000-0000194A0000}"/>
    <cellStyle name="Percent 3 5 14 2 2" xfId="5753" xr:uid="{00000000-0005-0000-0000-00001A4A0000}"/>
    <cellStyle name="Percent 3 5 14 2 2 2" xfId="5752" xr:uid="{00000000-0005-0000-0000-00001B4A0000}"/>
    <cellStyle name="Percent 3 5 14 2 2 2 2" xfId="5751" xr:uid="{00000000-0005-0000-0000-00001C4A0000}"/>
    <cellStyle name="Percent 3 5 14 2 2 3" xfId="5750" xr:uid="{00000000-0005-0000-0000-00001D4A0000}"/>
    <cellStyle name="Percent 3 5 14 2 3" xfId="5749" xr:uid="{00000000-0005-0000-0000-00001E4A0000}"/>
    <cellStyle name="Percent 3 5 14 2 3 2" xfId="5748" xr:uid="{00000000-0005-0000-0000-00001F4A0000}"/>
    <cellStyle name="Percent 3 5 14 2 3 2 2" xfId="5747" xr:uid="{00000000-0005-0000-0000-0000204A0000}"/>
    <cellStyle name="Percent 3 5 14 2 3 3" xfId="5746" xr:uid="{00000000-0005-0000-0000-0000214A0000}"/>
    <cellStyle name="Percent 3 5 14 2 4" xfId="5745" xr:uid="{00000000-0005-0000-0000-0000224A0000}"/>
    <cellStyle name="Percent 3 5 14 2 4 2" xfId="5744" xr:uid="{00000000-0005-0000-0000-0000234A0000}"/>
    <cellStyle name="Percent 3 5 14 2 5" xfId="5743" xr:uid="{00000000-0005-0000-0000-0000244A0000}"/>
    <cellStyle name="Percent 3 5 14 2 6" xfId="49805" xr:uid="{00000000-0005-0000-0000-0000254A0000}"/>
    <cellStyle name="Percent 3 5 14 3" xfId="5742" xr:uid="{00000000-0005-0000-0000-0000264A0000}"/>
    <cellStyle name="Percent 3 5 14 3 2" xfId="5741" xr:uid="{00000000-0005-0000-0000-0000274A0000}"/>
    <cellStyle name="Percent 3 5 14 3 2 2" xfId="5740" xr:uid="{00000000-0005-0000-0000-0000284A0000}"/>
    <cellStyle name="Percent 3 5 14 3 2 2 2" xfId="5739" xr:uid="{00000000-0005-0000-0000-0000294A0000}"/>
    <cellStyle name="Percent 3 5 14 3 2 3" xfId="5738" xr:uid="{00000000-0005-0000-0000-00002A4A0000}"/>
    <cellStyle name="Percent 3 5 14 3 3" xfId="5737" xr:uid="{00000000-0005-0000-0000-00002B4A0000}"/>
    <cellStyle name="Percent 3 5 14 3 3 2" xfId="5736" xr:uid="{00000000-0005-0000-0000-00002C4A0000}"/>
    <cellStyle name="Percent 3 5 14 3 3 2 2" xfId="5735" xr:uid="{00000000-0005-0000-0000-00002D4A0000}"/>
    <cellStyle name="Percent 3 5 14 3 3 3" xfId="5734" xr:uid="{00000000-0005-0000-0000-00002E4A0000}"/>
    <cellStyle name="Percent 3 5 14 3 4" xfId="5733" xr:uid="{00000000-0005-0000-0000-00002F4A0000}"/>
    <cellStyle name="Percent 3 5 14 3 4 2" xfId="5732" xr:uid="{00000000-0005-0000-0000-0000304A0000}"/>
    <cellStyle name="Percent 3 5 14 3 5" xfId="5731" xr:uid="{00000000-0005-0000-0000-0000314A0000}"/>
    <cellStyle name="Percent 3 5 14 3 6" xfId="49806" xr:uid="{00000000-0005-0000-0000-0000324A0000}"/>
    <cellStyle name="Percent 3 5 14 4" xfId="5730" xr:uid="{00000000-0005-0000-0000-0000334A0000}"/>
    <cellStyle name="Percent 3 5 14 4 2" xfId="5729" xr:uid="{00000000-0005-0000-0000-0000344A0000}"/>
    <cellStyle name="Percent 3 5 14 4 2 2" xfId="5728" xr:uid="{00000000-0005-0000-0000-0000354A0000}"/>
    <cellStyle name="Percent 3 5 14 4 2 2 2" xfId="5727" xr:uid="{00000000-0005-0000-0000-0000364A0000}"/>
    <cellStyle name="Percent 3 5 14 4 2 3" xfId="5726" xr:uid="{00000000-0005-0000-0000-0000374A0000}"/>
    <cellStyle name="Percent 3 5 14 4 3" xfId="5725" xr:uid="{00000000-0005-0000-0000-0000384A0000}"/>
    <cellStyle name="Percent 3 5 14 4 3 2" xfId="5724" xr:uid="{00000000-0005-0000-0000-0000394A0000}"/>
    <cellStyle name="Percent 3 5 14 4 3 2 2" xfId="5723" xr:uid="{00000000-0005-0000-0000-00003A4A0000}"/>
    <cellStyle name="Percent 3 5 14 4 3 3" xfId="5722" xr:uid="{00000000-0005-0000-0000-00003B4A0000}"/>
    <cellStyle name="Percent 3 5 14 4 4" xfId="5721" xr:uid="{00000000-0005-0000-0000-00003C4A0000}"/>
    <cellStyle name="Percent 3 5 14 4 4 2" xfId="5720" xr:uid="{00000000-0005-0000-0000-00003D4A0000}"/>
    <cellStyle name="Percent 3 5 14 4 5" xfId="5719" xr:uid="{00000000-0005-0000-0000-00003E4A0000}"/>
    <cellStyle name="Percent 3 5 14 4 6" xfId="49807" xr:uid="{00000000-0005-0000-0000-00003F4A0000}"/>
    <cellStyle name="Percent 3 5 14 5" xfId="5718" xr:uid="{00000000-0005-0000-0000-0000404A0000}"/>
    <cellStyle name="Percent 3 5 14 5 2" xfId="5717" xr:uid="{00000000-0005-0000-0000-0000414A0000}"/>
    <cellStyle name="Percent 3 5 14 5 2 2" xfId="5716" xr:uid="{00000000-0005-0000-0000-0000424A0000}"/>
    <cellStyle name="Percent 3 5 14 5 2 2 2" xfId="5715" xr:uid="{00000000-0005-0000-0000-0000434A0000}"/>
    <cellStyle name="Percent 3 5 14 5 2 3" xfId="5714" xr:uid="{00000000-0005-0000-0000-0000444A0000}"/>
    <cellStyle name="Percent 3 5 14 5 3" xfId="5713" xr:uid="{00000000-0005-0000-0000-0000454A0000}"/>
    <cellStyle name="Percent 3 5 14 5 3 2" xfId="5712" xr:uid="{00000000-0005-0000-0000-0000464A0000}"/>
    <cellStyle name="Percent 3 5 14 5 3 2 2" xfId="5711" xr:uid="{00000000-0005-0000-0000-0000474A0000}"/>
    <cellStyle name="Percent 3 5 14 5 3 3" xfId="5710" xr:uid="{00000000-0005-0000-0000-0000484A0000}"/>
    <cellStyle name="Percent 3 5 14 5 4" xfId="5709" xr:uid="{00000000-0005-0000-0000-0000494A0000}"/>
    <cellStyle name="Percent 3 5 14 5 4 2" xfId="5708" xr:uid="{00000000-0005-0000-0000-00004A4A0000}"/>
    <cellStyle name="Percent 3 5 14 5 4 2 2" xfId="5707" xr:uid="{00000000-0005-0000-0000-00004B4A0000}"/>
    <cellStyle name="Percent 3 5 14 5 4 3" xfId="5706" xr:uid="{00000000-0005-0000-0000-00004C4A0000}"/>
    <cellStyle name="Percent 3 5 14 5 5" xfId="5705" xr:uid="{00000000-0005-0000-0000-00004D4A0000}"/>
    <cellStyle name="Percent 3 5 14 5 5 2" xfId="5704" xr:uid="{00000000-0005-0000-0000-00004E4A0000}"/>
    <cellStyle name="Percent 3 5 14 5 6" xfId="5703" xr:uid="{00000000-0005-0000-0000-00004F4A0000}"/>
    <cellStyle name="Percent 3 5 14 5 7" xfId="49808" xr:uid="{00000000-0005-0000-0000-0000504A0000}"/>
    <cellStyle name="Percent 3 5 14 6" xfId="5702" xr:uid="{00000000-0005-0000-0000-0000514A0000}"/>
    <cellStyle name="Percent 3 5 14 6 2" xfId="5701" xr:uid="{00000000-0005-0000-0000-0000524A0000}"/>
    <cellStyle name="Percent 3 5 14 6 2 2" xfId="5700" xr:uid="{00000000-0005-0000-0000-0000534A0000}"/>
    <cellStyle name="Percent 3 5 14 6 2 2 2" xfId="5699" xr:uid="{00000000-0005-0000-0000-0000544A0000}"/>
    <cellStyle name="Percent 3 5 14 6 2 3" xfId="5698" xr:uid="{00000000-0005-0000-0000-0000554A0000}"/>
    <cellStyle name="Percent 3 5 14 6 3" xfId="5697" xr:uid="{00000000-0005-0000-0000-0000564A0000}"/>
    <cellStyle name="Percent 3 5 14 6 3 2" xfId="5696" xr:uid="{00000000-0005-0000-0000-0000574A0000}"/>
    <cellStyle name="Percent 3 5 14 6 3 2 2" xfId="5695" xr:uid="{00000000-0005-0000-0000-0000584A0000}"/>
    <cellStyle name="Percent 3 5 14 6 3 3" xfId="5694" xr:uid="{00000000-0005-0000-0000-0000594A0000}"/>
    <cellStyle name="Percent 3 5 14 6 4" xfId="5693" xr:uid="{00000000-0005-0000-0000-00005A4A0000}"/>
    <cellStyle name="Percent 3 5 14 6 4 2" xfId="5692" xr:uid="{00000000-0005-0000-0000-00005B4A0000}"/>
    <cellStyle name="Percent 3 5 14 6 5" xfId="5691" xr:uid="{00000000-0005-0000-0000-00005C4A0000}"/>
    <cellStyle name="Percent 3 5 14 6 6" xfId="49809" xr:uid="{00000000-0005-0000-0000-00005D4A0000}"/>
    <cellStyle name="Percent 3 5 14 7" xfId="5690" xr:uid="{00000000-0005-0000-0000-00005E4A0000}"/>
    <cellStyle name="Percent 3 5 14 7 2" xfId="5689" xr:uid="{00000000-0005-0000-0000-00005F4A0000}"/>
    <cellStyle name="Percent 3 5 14 7 2 2" xfId="5688" xr:uid="{00000000-0005-0000-0000-0000604A0000}"/>
    <cellStyle name="Percent 3 5 14 7 3" xfId="5687" xr:uid="{00000000-0005-0000-0000-0000614A0000}"/>
    <cellStyle name="Percent 3 5 14 7 4" xfId="49810" xr:uid="{00000000-0005-0000-0000-0000624A0000}"/>
    <cellStyle name="Percent 3 5 14 8" xfId="5686" xr:uid="{00000000-0005-0000-0000-0000634A0000}"/>
    <cellStyle name="Percent 3 5 14 8 2" xfId="5685" xr:uid="{00000000-0005-0000-0000-0000644A0000}"/>
    <cellStyle name="Percent 3 5 14 8 2 2" xfId="5684" xr:uid="{00000000-0005-0000-0000-0000654A0000}"/>
    <cellStyle name="Percent 3 5 14 8 3" xfId="5683" xr:uid="{00000000-0005-0000-0000-0000664A0000}"/>
    <cellStyle name="Percent 3 5 14 8 4" xfId="49811" xr:uid="{00000000-0005-0000-0000-0000674A0000}"/>
    <cellStyle name="Percent 3 5 14 9" xfId="5682" xr:uid="{00000000-0005-0000-0000-0000684A0000}"/>
    <cellStyle name="Percent 3 5 14 9 2" xfId="5681" xr:uid="{00000000-0005-0000-0000-0000694A0000}"/>
    <cellStyle name="Percent 3 5 14 9 2 2" xfId="5680" xr:uid="{00000000-0005-0000-0000-00006A4A0000}"/>
    <cellStyle name="Percent 3 5 14 9 3" xfId="5679" xr:uid="{00000000-0005-0000-0000-00006B4A0000}"/>
    <cellStyle name="Percent 3 5 14 9 4" xfId="49812" xr:uid="{00000000-0005-0000-0000-00006C4A0000}"/>
    <cellStyle name="Percent 3 5 15" xfId="4382" xr:uid="{00000000-0005-0000-0000-00006D4A0000}"/>
    <cellStyle name="Percent 3 5 15 10" xfId="5678" xr:uid="{00000000-0005-0000-0000-00006E4A0000}"/>
    <cellStyle name="Percent 3 5 15 10 2" xfId="5677" xr:uid="{00000000-0005-0000-0000-00006F4A0000}"/>
    <cellStyle name="Percent 3 5 15 10 2 2" xfId="5676" xr:uid="{00000000-0005-0000-0000-0000704A0000}"/>
    <cellStyle name="Percent 3 5 15 10 3" xfId="5675" xr:uid="{00000000-0005-0000-0000-0000714A0000}"/>
    <cellStyle name="Percent 3 5 15 10 4" xfId="49814" xr:uid="{00000000-0005-0000-0000-0000724A0000}"/>
    <cellStyle name="Percent 3 5 15 11" xfId="5674" xr:uid="{00000000-0005-0000-0000-0000734A0000}"/>
    <cellStyle name="Percent 3 5 15 11 2" xfId="5673" xr:uid="{00000000-0005-0000-0000-0000744A0000}"/>
    <cellStyle name="Percent 3 5 15 12" xfId="5672" xr:uid="{00000000-0005-0000-0000-0000754A0000}"/>
    <cellStyle name="Percent 3 5 15 13" xfId="49813" xr:uid="{00000000-0005-0000-0000-0000764A0000}"/>
    <cellStyle name="Percent 3 5 15 2" xfId="9176" xr:uid="{00000000-0005-0000-0000-0000774A0000}"/>
    <cellStyle name="Percent 3 5 15 2 2" xfId="5671" xr:uid="{00000000-0005-0000-0000-0000784A0000}"/>
    <cellStyle name="Percent 3 5 15 2 2 2" xfId="5670" xr:uid="{00000000-0005-0000-0000-0000794A0000}"/>
    <cellStyle name="Percent 3 5 15 2 2 2 2" xfId="5669" xr:uid="{00000000-0005-0000-0000-00007A4A0000}"/>
    <cellStyle name="Percent 3 5 15 2 2 3" xfId="5668" xr:uid="{00000000-0005-0000-0000-00007B4A0000}"/>
    <cellStyle name="Percent 3 5 15 2 3" xfId="5667" xr:uid="{00000000-0005-0000-0000-00007C4A0000}"/>
    <cellStyle name="Percent 3 5 15 2 3 2" xfId="5666" xr:uid="{00000000-0005-0000-0000-00007D4A0000}"/>
    <cellStyle name="Percent 3 5 15 2 3 2 2" xfId="5665" xr:uid="{00000000-0005-0000-0000-00007E4A0000}"/>
    <cellStyle name="Percent 3 5 15 2 3 3" xfId="5664" xr:uid="{00000000-0005-0000-0000-00007F4A0000}"/>
    <cellStyle name="Percent 3 5 15 2 4" xfId="5663" xr:uid="{00000000-0005-0000-0000-0000804A0000}"/>
    <cellStyle name="Percent 3 5 15 2 4 2" xfId="5662" xr:uid="{00000000-0005-0000-0000-0000814A0000}"/>
    <cellStyle name="Percent 3 5 15 2 5" xfId="5661" xr:uid="{00000000-0005-0000-0000-0000824A0000}"/>
    <cellStyle name="Percent 3 5 15 2 6" xfId="49815" xr:uid="{00000000-0005-0000-0000-0000834A0000}"/>
    <cellStyle name="Percent 3 5 15 3" xfId="5660" xr:uid="{00000000-0005-0000-0000-0000844A0000}"/>
    <cellStyle name="Percent 3 5 15 3 2" xfId="5659" xr:uid="{00000000-0005-0000-0000-0000854A0000}"/>
    <cellStyle name="Percent 3 5 15 3 2 2" xfId="5658" xr:uid="{00000000-0005-0000-0000-0000864A0000}"/>
    <cellStyle name="Percent 3 5 15 3 2 2 2" xfId="5657" xr:uid="{00000000-0005-0000-0000-0000874A0000}"/>
    <cellStyle name="Percent 3 5 15 3 2 3" xfId="5656" xr:uid="{00000000-0005-0000-0000-0000884A0000}"/>
    <cellStyle name="Percent 3 5 15 3 3" xfId="5655" xr:uid="{00000000-0005-0000-0000-0000894A0000}"/>
    <cellStyle name="Percent 3 5 15 3 3 2" xfId="5654" xr:uid="{00000000-0005-0000-0000-00008A4A0000}"/>
    <cellStyle name="Percent 3 5 15 3 3 2 2" xfId="5653" xr:uid="{00000000-0005-0000-0000-00008B4A0000}"/>
    <cellStyle name="Percent 3 5 15 3 3 3" xfId="5652" xr:uid="{00000000-0005-0000-0000-00008C4A0000}"/>
    <cellStyle name="Percent 3 5 15 3 4" xfId="5651" xr:uid="{00000000-0005-0000-0000-00008D4A0000}"/>
    <cellStyle name="Percent 3 5 15 3 4 2" xfId="5650" xr:uid="{00000000-0005-0000-0000-00008E4A0000}"/>
    <cellStyle name="Percent 3 5 15 3 5" xfId="5649" xr:uid="{00000000-0005-0000-0000-00008F4A0000}"/>
    <cellStyle name="Percent 3 5 15 3 6" xfId="49816" xr:uid="{00000000-0005-0000-0000-0000904A0000}"/>
    <cellStyle name="Percent 3 5 15 4" xfId="5648" xr:uid="{00000000-0005-0000-0000-0000914A0000}"/>
    <cellStyle name="Percent 3 5 15 4 2" xfId="5647" xr:uid="{00000000-0005-0000-0000-0000924A0000}"/>
    <cellStyle name="Percent 3 5 15 4 2 2" xfId="5646" xr:uid="{00000000-0005-0000-0000-0000934A0000}"/>
    <cellStyle name="Percent 3 5 15 4 2 2 2" xfId="5645" xr:uid="{00000000-0005-0000-0000-0000944A0000}"/>
    <cellStyle name="Percent 3 5 15 4 2 3" xfId="5644" xr:uid="{00000000-0005-0000-0000-0000954A0000}"/>
    <cellStyle name="Percent 3 5 15 4 3" xfId="5643" xr:uid="{00000000-0005-0000-0000-0000964A0000}"/>
    <cellStyle name="Percent 3 5 15 4 3 2" xfId="5642" xr:uid="{00000000-0005-0000-0000-0000974A0000}"/>
    <cellStyle name="Percent 3 5 15 4 3 2 2" xfId="5641" xr:uid="{00000000-0005-0000-0000-0000984A0000}"/>
    <cellStyle name="Percent 3 5 15 4 3 3" xfId="5640" xr:uid="{00000000-0005-0000-0000-0000994A0000}"/>
    <cellStyle name="Percent 3 5 15 4 4" xfId="5639" xr:uid="{00000000-0005-0000-0000-00009A4A0000}"/>
    <cellStyle name="Percent 3 5 15 4 4 2" xfId="5638" xr:uid="{00000000-0005-0000-0000-00009B4A0000}"/>
    <cellStyle name="Percent 3 5 15 4 5" xfId="5637" xr:uid="{00000000-0005-0000-0000-00009C4A0000}"/>
    <cellStyle name="Percent 3 5 15 4 6" xfId="49817" xr:uid="{00000000-0005-0000-0000-00009D4A0000}"/>
    <cellStyle name="Percent 3 5 15 5" xfId="5636" xr:uid="{00000000-0005-0000-0000-00009E4A0000}"/>
    <cellStyle name="Percent 3 5 15 5 2" xfId="5635" xr:uid="{00000000-0005-0000-0000-00009F4A0000}"/>
    <cellStyle name="Percent 3 5 15 5 2 2" xfId="5634" xr:uid="{00000000-0005-0000-0000-0000A04A0000}"/>
    <cellStyle name="Percent 3 5 15 5 2 2 2" xfId="5633" xr:uid="{00000000-0005-0000-0000-0000A14A0000}"/>
    <cellStyle name="Percent 3 5 15 5 2 3" xfId="5632" xr:uid="{00000000-0005-0000-0000-0000A24A0000}"/>
    <cellStyle name="Percent 3 5 15 5 3" xfId="5631" xr:uid="{00000000-0005-0000-0000-0000A34A0000}"/>
    <cellStyle name="Percent 3 5 15 5 3 2" xfId="5630" xr:uid="{00000000-0005-0000-0000-0000A44A0000}"/>
    <cellStyle name="Percent 3 5 15 5 3 2 2" xfId="5629" xr:uid="{00000000-0005-0000-0000-0000A54A0000}"/>
    <cellStyle name="Percent 3 5 15 5 3 3" xfId="5628" xr:uid="{00000000-0005-0000-0000-0000A64A0000}"/>
    <cellStyle name="Percent 3 5 15 5 4" xfId="5627" xr:uid="{00000000-0005-0000-0000-0000A74A0000}"/>
    <cellStyle name="Percent 3 5 15 5 4 2" xfId="5626" xr:uid="{00000000-0005-0000-0000-0000A84A0000}"/>
    <cellStyle name="Percent 3 5 15 5 4 2 2" xfId="5625" xr:uid="{00000000-0005-0000-0000-0000A94A0000}"/>
    <cellStyle name="Percent 3 5 15 5 4 3" xfId="5624" xr:uid="{00000000-0005-0000-0000-0000AA4A0000}"/>
    <cellStyle name="Percent 3 5 15 5 5" xfId="5623" xr:uid="{00000000-0005-0000-0000-0000AB4A0000}"/>
    <cellStyle name="Percent 3 5 15 5 5 2" xfId="5622" xr:uid="{00000000-0005-0000-0000-0000AC4A0000}"/>
    <cellStyle name="Percent 3 5 15 5 6" xfId="5621" xr:uid="{00000000-0005-0000-0000-0000AD4A0000}"/>
    <cellStyle name="Percent 3 5 15 5 7" xfId="49818" xr:uid="{00000000-0005-0000-0000-0000AE4A0000}"/>
    <cellStyle name="Percent 3 5 15 6" xfId="5620" xr:uid="{00000000-0005-0000-0000-0000AF4A0000}"/>
    <cellStyle name="Percent 3 5 15 6 2" xfId="5619" xr:uid="{00000000-0005-0000-0000-0000B04A0000}"/>
    <cellStyle name="Percent 3 5 15 6 2 2" xfId="5618" xr:uid="{00000000-0005-0000-0000-0000B14A0000}"/>
    <cellStyle name="Percent 3 5 15 6 2 2 2" xfId="5617" xr:uid="{00000000-0005-0000-0000-0000B24A0000}"/>
    <cellStyle name="Percent 3 5 15 6 2 3" xfId="5616" xr:uid="{00000000-0005-0000-0000-0000B34A0000}"/>
    <cellStyle name="Percent 3 5 15 6 3" xfId="5615" xr:uid="{00000000-0005-0000-0000-0000B44A0000}"/>
    <cellStyle name="Percent 3 5 15 6 3 2" xfId="5614" xr:uid="{00000000-0005-0000-0000-0000B54A0000}"/>
    <cellStyle name="Percent 3 5 15 6 3 2 2" xfId="5613" xr:uid="{00000000-0005-0000-0000-0000B64A0000}"/>
    <cellStyle name="Percent 3 5 15 6 3 3" xfId="5612" xr:uid="{00000000-0005-0000-0000-0000B74A0000}"/>
    <cellStyle name="Percent 3 5 15 6 4" xfId="5611" xr:uid="{00000000-0005-0000-0000-0000B84A0000}"/>
    <cellStyle name="Percent 3 5 15 6 4 2" xfId="5610" xr:uid="{00000000-0005-0000-0000-0000B94A0000}"/>
    <cellStyle name="Percent 3 5 15 6 5" xfId="5609" xr:uid="{00000000-0005-0000-0000-0000BA4A0000}"/>
    <cellStyle name="Percent 3 5 15 6 6" xfId="49819" xr:uid="{00000000-0005-0000-0000-0000BB4A0000}"/>
    <cellStyle name="Percent 3 5 15 7" xfId="5608" xr:uid="{00000000-0005-0000-0000-0000BC4A0000}"/>
    <cellStyle name="Percent 3 5 15 7 2" xfId="5607" xr:uid="{00000000-0005-0000-0000-0000BD4A0000}"/>
    <cellStyle name="Percent 3 5 15 7 2 2" xfId="5606" xr:uid="{00000000-0005-0000-0000-0000BE4A0000}"/>
    <cellStyle name="Percent 3 5 15 7 3" xfId="5605" xr:uid="{00000000-0005-0000-0000-0000BF4A0000}"/>
    <cellStyle name="Percent 3 5 15 7 4" xfId="49820" xr:uid="{00000000-0005-0000-0000-0000C04A0000}"/>
    <cellStyle name="Percent 3 5 15 8" xfId="5604" xr:uid="{00000000-0005-0000-0000-0000C14A0000}"/>
    <cellStyle name="Percent 3 5 15 8 2" xfId="5603" xr:uid="{00000000-0005-0000-0000-0000C24A0000}"/>
    <cellStyle name="Percent 3 5 15 8 2 2" xfId="5602" xr:uid="{00000000-0005-0000-0000-0000C34A0000}"/>
    <cellStyle name="Percent 3 5 15 8 3" xfId="5601" xr:uid="{00000000-0005-0000-0000-0000C44A0000}"/>
    <cellStyle name="Percent 3 5 15 8 4" xfId="49821" xr:uid="{00000000-0005-0000-0000-0000C54A0000}"/>
    <cellStyle name="Percent 3 5 15 9" xfId="5600" xr:uid="{00000000-0005-0000-0000-0000C64A0000}"/>
    <cellStyle name="Percent 3 5 15 9 2" xfId="5599" xr:uid="{00000000-0005-0000-0000-0000C74A0000}"/>
    <cellStyle name="Percent 3 5 15 9 2 2" xfId="5598" xr:uid="{00000000-0005-0000-0000-0000C84A0000}"/>
    <cellStyle name="Percent 3 5 15 9 3" xfId="5597" xr:uid="{00000000-0005-0000-0000-0000C94A0000}"/>
    <cellStyle name="Percent 3 5 15 9 4" xfId="49822" xr:uid="{00000000-0005-0000-0000-0000CA4A0000}"/>
    <cellStyle name="Percent 3 5 16" xfId="4383" xr:uid="{00000000-0005-0000-0000-0000CB4A0000}"/>
    <cellStyle name="Percent 3 5 16 2" xfId="9177" xr:uid="{00000000-0005-0000-0000-0000CC4A0000}"/>
    <cellStyle name="Percent 3 5 16 2 2" xfId="5596" xr:uid="{00000000-0005-0000-0000-0000CD4A0000}"/>
    <cellStyle name="Percent 3 5 16 2 2 2" xfId="5595" xr:uid="{00000000-0005-0000-0000-0000CE4A0000}"/>
    <cellStyle name="Percent 3 5 16 2 3" xfId="5594" xr:uid="{00000000-0005-0000-0000-0000CF4A0000}"/>
    <cellStyle name="Percent 3 5 16 2 4" xfId="49824" xr:uid="{00000000-0005-0000-0000-0000D04A0000}"/>
    <cellStyle name="Percent 3 5 16 3" xfId="5593" xr:uid="{00000000-0005-0000-0000-0000D14A0000}"/>
    <cellStyle name="Percent 3 5 16 3 2" xfId="5592" xr:uid="{00000000-0005-0000-0000-0000D24A0000}"/>
    <cellStyle name="Percent 3 5 16 3 2 2" xfId="5591" xr:uid="{00000000-0005-0000-0000-0000D34A0000}"/>
    <cellStyle name="Percent 3 5 16 3 3" xfId="5590" xr:uid="{00000000-0005-0000-0000-0000D44A0000}"/>
    <cellStyle name="Percent 3 5 16 3 4" xfId="49825" xr:uid="{00000000-0005-0000-0000-0000D54A0000}"/>
    <cellStyle name="Percent 3 5 16 4" xfId="5589" xr:uid="{00000000-0005-0000-0000-0000D64A0000}"/>
    <cellStyle name="Percent 3 5 16 4 2" xfId="5588" xr:uid="{00000000-0005-0000-0000-0000D74A0000}"/>
    <cellStyle name="Percent 3 5 16 4 2 2" xfId="5587" xr:uid="{00000000-0005-0000-0000-0000D84A0000}"/>
    <cellStyle name="Percent 3 5 16 4 3" xfId="5586" xr:uid="{00000000-0005-0000-0000-0000D94A0000}"/>
    <cellStyle name="Percent 3 5 16 4 4" xfId="49826" xr:uid="{00000000-0005-0000-0000-0000DA4A0000}"/>
    <cellStyle name="Percent 3 5 16 5" xfId="5585" xr:uid="{00000000-0005-0000-0000-0000DB4A0000}"/>
    <cellStyle name="Percent 3 5 16 5 2" xfId="5584" xr:uid="{00000000-0005-0000-0000-0000DC4A0000}"/>
    <cellStyle name="Percent 3 5 16 5 3" xfId="49827" xr:uid="{00000000-0005-0000-0000-0000DD4A0000}"/>
    <cellStyle name="Percent 3 5 16 6" xfId="5583" xr:uid="{00000000-0005-0000-0000-0000DE4A0000}"/>
    <cellStyle name="Percent 3 5 16 7" xfId="49823" xr:uid="{00000000-0005-0000-0000-0000DF4A0000}"/>
    <cellStyle name="Percent 3 5 17" xfId="4384" xr:uid="{00000000-0005-0000-0000-0000E04A0000}"/>
    <cellStyle name="Percent 3 5 17 2" xfId="9178" xr:uid="{00000000-0005-0000-0000-0000E14A0000}"/>
    <cellStyle name="Percent 3 5 17 2 2" xfId="5582" xr:uid="{00000000-0005-0000-0000-0000E24A0000}"/>
    <cellStyle name="Percent 3 5 17 2 2 2" xfId="5581" xr:uid="{00000000-0005-0000-0000-0000E34A0000}"/>
    <cellStyle name="Percent 3 5 17 2 3" xfId="5580" xr:uid="{00000000-0005-0000-0000-0000E44A0000}"/>
    <cellStyle name="Percent 3 5 17 2 4" xfId="49829" xr:uid="{00000000-0005-0000-0000-0000E54A0000}"/>
    <cellStyle name="Percent 3 5 17 3" xfId="5579" xr:uid="{00000000-0005-0000-0000-0000E64A0000}"/>
    <cellStyle name="Percent 3 5 17 3 2" xfId="5578" xr:uid="{00000000-0005-0000-0000-0000E74A0000}"/>
    <cellStyle name="Percent 3 5 17 3 2 2" xfId="5577" xr:uid="{00000000-0005-0000-0000-0000E84A0000}"/>
    <cellStyle name="Percent 3 5 17 3 3" xfId="5576" xr:uid="{00000000-0005-0000-0000-0000E94A0000}"/>
    <cellStyle name="Percent 3 5 17 3 4" xfId="49830" xr:uid="{00000000-0005-0000-0000-0000EA4A0000}"/>
    <cellStyle name="Percent 3 5 17 4" xfId="5575" xr:uid="{00000000-0005-0000-0000-0000EB4A0000}"/>
    <cellStyle name="Percent 3 5 17 4 2" xfId="5574" xr:uid="{00000000-0005-0000-0000-0000EC4A0000}"/>
    <cellStyle name="Percent 3 5 17 4 3" xfId="49831" xr:uid="{00000000-0005-0000-0000-0000ED4A0000}"/>
    <cellStyle name="Percent 3 5 17 5" xfId="5573" xr:uid="{00000000-0005-0000-0000-0000EE4A0000}"/>
    <cellStyle name="Percent 3 5 17 5 2" xfId="49832" xr:uid="{00000000-0005-0000-0000-0000EF4A0000}"/>
    <cellStyle name="Percent 3 5 17 6" xfId="49828" xr:uid="{00000000-0005-0000-0000-0000F04A0000}"/>
    <cellStyle name="Percent 3 5 18" xfId="9170" xr:uid="{00000000-0005-0000-0000-0000F14A0000}"/>
    <cellStyle name="Percent 3 5 18 2" xfId="5572" xr:uid="{00000000-0005-0000-0000-0000F24A0000}"/>
    <cellStyle name="Percent 3 5 18 2 2" xfId="5571" xr:uid="{00000000-0005-0000-0000-0000F34A0000}"/>
    <cellStyle name="Percent 3 5 18 2 2 2" xfId="5570" xr:uid="{00000000-0005-0000-0000-0000F44A0000}"/>
    <cellStyle name="Percent 3 5 18 2 3" xfId="5569" xr:uid="{00000000-0005-0000-0000-0000F54A0000}"/>
    <cellStyle name="Percent 3 5 18 3" xfId="5568" xr:uid="{00000000-0005-0000-0000-0000F64A0000}"/>
    <cellStyle name="Percent 3 5 18 3 2" xfId="5567" xr:uid="{00000000-0005-0000-0000-0000F74A0000}"/>
    <cellStyle name="Percent 3 5 18 3 2 2" xfId="5566" xr:uid="{00000000-0005-0000-0000-0000F84A0000}"/>
    <cellStyle name="Percent 3 5 18 3 3" xfId="5565" xr:uid="{00000000-0005-0000-0000-0000F94A0000}"/>
    <cellStyle name="Percent 3 5 18 4" xfId="5564" xr:uid="{00000000-0005-0000-0000-0000FA4A0000}"/>
    <cellStyle name="Percent 3 5 18 4 2" xfId="5563" xr:uid="{00000000-0005-0000-0000-0000FB4A0000}"/>
    <cellStyle name="Percent 3 5 18 5" xfId="5562" xr:uid="{00000000-0005-0000-0000-0000FC4A0000}"/>
    <cellStyle name="Percent 3 5 18 6" xfId="49833" xr:uid="{00000000-0005-0000-0000-0000FD4A0000}"/>
    <cellStyle name="Percent 3 5 19" xfId="5561" xr:uid="{00000000-0005-0000-0000-0000FE4A0000}"/>
    <cellStyle name="Percent 3 5 19 2" xfId="5560" xr:uid="{00000000-0005-0000-0000-0000FF4A0000}"/>
    <cellStyle name="Percent 3 5 19 2 2" xfId="5559" xr:uid="{00000000-0005-0000-0000-0000004B0000}"/>
    <cellStyle name="Percent 3 5 19 2 2 2" xfId="5558" xr:uid="{00000000-0005-0000-0000-0000014B0000}"/>
    <cellStyle name="Percent 3 5 19 2 3" xfId="5557" xr:uid="{00000000-0005-0000-0000-0000024B0000}"/>
    <cellStyle name="Percent 3 5 19 3" xfId="5556" xr:uid="{00000000-0005-0000-0000-0000034B0000}"/>
    <cellStyle name="Percent 3 5 19 3 2" xfId="5555" xr:uid="{00000000-0005-0000-0000-0000044B0000}"/>
    <cellStyle name="Percent 3 5 19 3 2 2" xfId="5554" xr:uid="{00000000-0005-0000-0000-0000054B0000}"/>
    <cellStyle name="Percent 3 5 19 3 3" xfId="5553" xr:uid="{00000000-0005-0000-0000-0000064B0000}"/>
    <cellStyle name="Percent 3 5 19 4" xfId="5552" xr:uid="{00000000-0005-0000-0000-0000074B0000}"/>
    <cellStyle name="Percent 3 5 19 4 2" xfId="5551" xr:uid="{00000000-0005-0000-0000-0000084B0000}"/>
    <cellStyle name="Percent 3 5 19 4 2 2" xfId="5550" xr:uid="{00000000-0005-0000-0000-0000094B0000}"/>
    <cellStyle name="Percent 3 5 19 4 3" xfId="5549" xr:uid="{00000000-0005-0000-0000-00000A4B0000}"/>
    <cellStyle name="Percent 3 5 19 5" xfId="5548" xr:uid="{00000000-0005-0000-0000-00000B4B0000}"/>
    <cellStyle name="Percent 3 5 19 5 2" xfId="5547" xr:uid="{00000000-0005-0000-0000-00000C4B0000}"/>
    <cellStyle name="Percent 3 5 19 6" xfId="5546" xr:uid="{00000000-0005-0000-0000-00000D4B0000}"/>
    <cellStyle name="Percent 3 5 19 7" xfId="49834" xr:uid="{00000000-0005-0000-0000-00000E4B0000}"/>
    <cellStyle name="Percent 3 5 2" xfId="4385" xr:uid="{00000000-0005-0000-0000-00000F4B0000}"/>
    <cellStyle name="Percent 3 5 2 10" xfId="5545" xr:uid="{00000000-0005-0000-0000-0000104B0000}"/>
    <cellStyle name="Percent 3 5 2 10 2" xfId="5544" xr:uid="{00000000-0005-0000-0000-0000114B0000}"/>
    <cellStyle name="Percent 3 5 2 10 2 2" xfId="5543" xr:uid="{00000000-0005-0000-0000-0000124B0000}"/>
    <cellStyle name="Percent 3 5 2 10 3" xfId="5542" xr:uid="{00000000-0005-0000-0000-0000134B0000}"/>
    <cellStyle name="Percent 3 5 2 10 4" xfId="49836" xr:uid="{00000000-0005-0000-0000-0000144B0000}"/>
    <cellStyle name="Percent 3 5 2 11" xfId="5541" xr:uid="{00000000-0005-0000-0000-0000154B0000}"/>
    <cellStyle name="Percent 3 5 2 11 2" xfId="5540" xr:uid="{00000000-0005-0000-0000-0000164B0000}"/>
    <cellStyle name="Percent 3 5 2 12" xfId="5539" xr:uid="{00000000-0005-0000-0000-0000174B0000}"/>
    <cellStyle name="Percent 3 5 2 13" xfId="49835" xr:uid="{00000000-0005-0000-0000-0000184B0000}"/>
    <cellStyle name="Percent 3 5 2 2" xfId="9179" xr:uid="{00000000-0005-0000-0000-0000194B0000}"/>
    <cellStyle name="Percent 3 5 2 2 2" xfId="5538" xr:uid="{00000000-0005-0000-0000-00001A4B0000}"/>
    <cellStyle name="Percent 3 5 2 2 2 2" xfId="5537" xr:uid="{00000000-0005-0000-0000-00001B4B0000}"/>
    <cellStyle name="Percent 3 5 2 2 2 2 2" xfId="5536" xr:uid="{00000000-0005-0000-0000-00001C4B0000}"/>
    <cellStyle name="Percent 3 5 2 2 2 3" xfId="5535" xr:uid="{00000000-0005-0000-0000-00001D4B0000}"/>
    <cellStyle name="Percent 3 5 2 2 3" xfId="5534" xr:uid="{00000000-0005-0000-0000-00001E4B0000}"/>
    <cellStyle name="Percent 3 5 2 2 3 2" xfId="5533" xr:uid="{00000000-0005-0000-0000-00001F4B0000}"/>
    <cellStyle name="Percent 3 5 2 2 3 2 2" xfId="5532" xr:uid="{00000000-0005-0000-0000-0000204B0000}"/>
    <cellStyle name="Percent 3 5 2 2 3 3" xfId="5531" xr:uid="{00000000-0005-0000-0000-0000214B0000}"/>
    <cellStyle name="Percent 3 5 2 2 4" xfId="5530" xr:uid="{00000000-0005-0000-0000-0000224B0000}"/>
    <cellStyle name="Percent 3 5 2 2 4 2" xfId="5529" xr:uid="{00000000-0005-0000-0000-0000234B0000}"/>
    <cellStyle name="Percent 3 5 2 2 5" xfId="5528" xr:uid="{00000000-0005-0000-0000-0000244B0000}"/>
    <cellStyle name="Percent 3 5 2 2 6" xfId="49837" xr:uid="{00000000-0005-0000-0000-0000254B0000}"/>
    <cellStyle name="Percent 3 5 2 3" xfId="5527" xr:uid="{00000000-0005-0000-0000-0000264B0000}"/>
    <cellStyle name="Percent 3 5 2 3 2" xfId="5526" xr:uid="{00000000-0005-0000-0000-0000274B0000}"/>
    <cellStyle name="Percent 3 5 2 3 2 2" xfId="5525" xr:uid="{00000000-0005-0000-0000-0000284B0000}"/>
    <cellStyle name="Percent 3 5 2 3 2 2 2" xfId="5524" xr:uid="{00000000-0005-0000-0000-0000294B0000}"/>
    <cellStyle name="Percent 3 5 2 3 2 3" xfId="5523" xr:uid="{00000000-0005-0000-0000-00002A4B0000}"/>
    <cellStyle name="Percent 3 5 2 3 3" xfId="5522" xr:uid="{00000000-0005-0000-0000-00002B4B0000}"/>
    <cellStyle name="Percent 3 5 2 3 3 2" xfId="5521" xr:uid="{00000000-0005-0000-0000-00002C4B0000}"/>
    <cellStyle name="Percent 3 5 2 3 3 2 2" xfId="5520" xr:uid="{00000000-0005-0000-0000-00002D4B0000}"/>
    <cellStyle name="Percent 3 5 2 3 3 3" xfId="5519" xr:uid="{00000000-0005-0000-0000-00002E4B0000}"/>
    <cellStyle name="Percent 3 5 2 3 4" xfId="5518" xr:uid="{00000000-0005-0000-0000-00002F4B0000}"/>
    <cellStyle name="Percent 3 5 2 3 4 2" xfId="5517" xr:uid="{00000000-0005-0000-0000-0000304B0000}"/>
    <cellStyle name="Percent 3 5 2 3 5" xfId="5516" xr:uid="{00000000-0005-0000-0000-0000314B0000}"/>
    <cellStyle name="Percent 3 5 2 3 6" xfId="49838" xr:uid="{00000000-0005-0000-0000-0000324B0000}"/>
    <cellStyle name="Percent 3 5 2 4" xfId="5515" xr:uid="{00000000-0005-0000-0000-0000334B0000}"/>
    <cellStyle name="Percent 3 5 2 4 2" xfId="5514" xr:uid="{00000000-0005-0000-0000-0000344B0000}"/>
    <cellStyle name="Percent 3 5 2 4 2 2" xfId="5513" xr:uid="{00000000-0005-0000-0000-0000354B0000}"/>
    <cellStyle name="Percent 3 5 2 4 2 2 2" xfId="5512" xr:uid="{00000000-0005-0000-0000-0000364B0000}"/>
    <cellStyle name="Percent 3 5 2 4 2 3" xfId="5511" xr:uid="{00000000-0005-0000-0000-0000374B0000}"/>
    <cellStyle name="Percent 3 5 2 4 3" xfId="5510" xr:uid="{00000000-0005-0000-0000-0000384B0000}"/>
    <cellStyle name="Percent 3 5 2 4 3 2" xfId="5509" xr:uid="{00000000-0005-0000-0000-0000394B0000}"/>
    <cellStyle name="Percent 3 5 2 4 3 2 2" xfId="5508" xr:uid="{00000000-0005-0000-0000-00003A4B0000}"/>
    <cellStyle name="Percent 3 5 2 4 3 3" xfId="5507" xr:uid="{00000000-0005-0000-0000-00003B4B0000}"/>
    <cellStyle name="Percent 3 5 2 4 4" xfId="5506" xr:uid="{00000000-0005-0000-0000-00003C4B0000}"/>
    <cellStyle name="Percent 3 5 2 4 4 2" xfId="5505" xr:uid="{00000000-0005-0000-0000-00003D4B0000}"/>
    <cellStyle name="Percent 3 5 2 4 5" xfId="5504" xr:uid="{00000000-0005-0000-0000-00003E4B0000}"/>
    <cellStyle name="Percent 3 5 2 4 6" xfId="49839" xr:uid="{00000000-0005-0000-0000-00003F4B0000}"/>
    <cellStyle name="Percent 3 5 2 5" xfId="5503" xr:uid="{00000000-0005-0000-0000-0000404B0000}"/>
    <cellStyle name="Percent 3 5 2 5 2" xfId="5502" xr:uid="{00000000-0005-0000-0000-0000414B0000}"/>
    <cellStyle name="Percent 3 5 2 5 2 2" xfId="5501" xr:uid="{00000000-0005-0000-0000-0000424B0000}"/>
    <cellStyle name="Percent 3 5 2 5 2 2 2" xfId="5500" xr:uid="{00000000-0005-0000-0000-0000434B0000}"/>
    <cellStyle name="Percent 3 5 2 5 2 3" xfId="5499" xr:uid="{00000000-0005-0000-0000-0000444B0000}"/>
    <cellStyle name="Percent 3 5 2 5 3" xfId="5498" xr:uid="{00000000-0005-0000-0000-0000454B0000}"/>
    <cellStyle name="Percent 3 5 2 5 3 2" xfId="5497" xr:uid="{00000000-0005-0000-0000-0000464B0000}"/>
    <cellStyle name="Percent 3 5 2 5 3 2 2" xfId="5496" xr:uid="{00000000-0005-0000-0000-0000474B0000}"/>
    <cellStyle name="Percent 3 5 2 5 3 3" xfId="5495" xr:uid="{00000000-0005-0000-0000-0000484B0000}"/>
    <cellStyle name="Percent 3 5 2 5 4" xfId="5494" xr:uid="{00000000-0005-0000-0000-0000494B0000}"/>
    <cellStyle name="Percent 3 5 2 5 4 2" xfId="5493" xr:uid="{00000000-0005-0000-0000-00004A4B0000}"/>
    <cellStyle name="Percent 3 5 2 5 4 2 2" xfId="5492" xr:uid="{00000000-0005-0000-0000-00004B4B0000}"/>
    <cellStyle name="Percent 3 5 2 5 4 3" xfId="5491" xr:uid="{00000000-0005-0000-0000-00004C4B0000}"/>
    <cellStyle name="Percent 3 5 2 5 5" xfId="5490" xr:uid="{00000000-0005-0000-0000-00004D4B0000}"/>
    <cellStyle name="Percent 3 5 2 5 5 2" xfId="5489" xr:uid="{00000000-0005-0000-0000-00004E4B0000}"/>
    <cellStyle name="Percent 3 5 2 5 6" xfId="5488" xr:uid="{00000000-0005-0000-0000-00004F4B0000}"/>
    <cellStyle name="Percent 3 5 2 5 7" xfId="49840" xr:uid="{00000000-0005-0000-0000-0000504B0000}"/>
    <cellStyle name="Percent 3 5 2 6" xfId="5487" xr:uid="{00000000-0005-0000-0000-0000514B0000}"/>
    <cellStyle name="Percent 3 5 2 6 2" xfId="5486" xr:uid="{00000000-0005-0000-0000-0000524B0000}"/>
    <cellStyle name="Percent 3 5 2 6 2 2" xfId="5485" xr:uid="{00000000-0005-0000-0000-0000534B0000}"/>
    <cellStyle name="Percent 3 5 2 6 2 2 2" xfId="5484" xr:uid="{00000000-0005-0000-0000-0000544B0000}"/>
    <cellStyle name="Percent 3 5 2 6 2 3" xfId="5483" xr:uid="{00000000-0005-0000-0000-0000554B0000}"/>
    <cellStyle name="Percent 3 5 2 6 3" xfId="5482" xr:uid="{00000000-0005-0000-0000-0000564B0000}"/>
    <cellStyle name="Percent 3 5 2 6 3 2" xfId="5481" xr:uid="{00000000-0005-0000-0000-0000574B0000}"/>
    <cellStyle name="Percent 3 5 2 6 3 2 2" xfId="5480" xr:uid="{00000000-0005-0000-0000-0000584B0000}"/>
    <cellStyle name="Percent 3 5 2 6 3 3" xfId="5479" xr:uid="{00000000-0005-0000-0000-0000594B0000}"/>
    <cellStyle name="Percent 3 5 2 6 4" xfId="5478" xr:uid="{00000000-0005-0000-0000-00005A4B0000}"/>
    <cellStyle name="Percent 3 5 2 6 4 2" xfId="5477" xr:uid="{00000000-0005-0000-0000-00005B4B0000}"/>
    <cellStyle name="Percent 3 5 2 6 5" xfId="5476" xr:uid="{00000000-0005-0000-0000-00005C4B0000}"/>
    <cellStyle name="Percent 3 5 2 6 6" xfId="49841" xr:uid="{00000000-0005-0000-0000-00005D4B0000}"/>
    <cellStyle name="Percent 3 5 2 7" xfId="5475" xr:uid="{00000000-0005-0000-0000-00005E4B0000}"/>
    <cellStyle name="Percent 3 5 2 7 2" xfId="5474" xr:uid="{00000000-0005-0000-0000-00005F4B0000}"/>
    <cellStyle name="Percent 3 5 2 7 2 2" xfId="5473" xr:uid="{00000000-0005-0000-0000-0000604B0000}"/>
    <cellStyle name="Percent 3 5 2 7 3" xfId="5472" xr:uid="{00000000-0005-0000-0000-0000614B0000}"/>
    <cellStyle name="Percent 3 5 2 7 4" xfId="49842" xr:uid="{00000000-0005-0000-0000-0000624B0000}"/>
    <cellStyle name="Percent 3 5 2 8" xfId="5471" xr:uid="{00000000-0005-0000-0000-0000634B0000}"/>
    <cellStyle name="Percent 3 5 2 8 2" xfId="5470" xr:uid="{00000000-0005-0000-0000-0000644B0000}"/>
    <cellStyle name="Percent 3 5 2 8 2 2" xfId="5469" xr:uid="{00000000-0005-0000-0000-0000654B0000}"/>
    <cellStyle name="Percent 3 5 2 8 3" xfId="5468" xr:uid="{00000000-0005-0000-0000-0000664B0000}"/>
    <cellStyle name="Percent 3 5 2 8 4" xfId="49843" xr:uid="{00000000-0005-0000-0000-0000674B0000}"/>
    <cellStyle name="Percent 3 5 2 9" xfId="5467" xr:uid="{00000000-0005-0000-0000-0000684B0000}"/>
    <cellStyle name="Percent 3 5 2 9 2" xfId="5466" xr:uid="{00000000-0005-0000-0000-0000694B0000}"/>
    <cellStyle name="Percent 3 5 2 9 2 2" xfId="5465" xr:uid="{00000000-0005-0000-0000-00006A4B0000}"/>
    <cellStyle name="Percent 3 5 2 9 3" xfId="5464" xr:uid="{00000000-0005-0000-0000-00006B4B0000}"/>
    <cellStyle name="Percent 3 5 2 9 4" xfId="49844" xr:uid="{00000000-0005-0000-0000-00006C4B0000}"/>
    <cellStyle name="Percent 3 5 20" xfId="5463" xr:uid="{00000000-0005-0000-0000-00006D4B0000}"/>
    <cellStyle name="Percent 3 5 20 2" xfId="5462" xr:uid="{00000000-0005-0000-0000-00006E4B0000}"/>
    <cellStyle name="Percent 3 5 20 2 2" xfId="5461" xr:uid="{00000000-0005-0000-0000-00006F4B0000}"/>
    <cellStyle name="Percent 3 5 20 2 2 2" xfId="5460" xr:uid="{00000000-0005-0000-0000-0000704B0000}"/>
    <cellStyle name="Percent 3 5 20 2 3" xfId="5459" xr:uid="{00000000-0005-0000-0000-0000714B0000}"/>
    <cellStyle name="Percent 3 5 20 3" xfId="5458" xr:uid="{00000000-0005-0000-0000-0000724B0000}"/>
    <cellStyle name="Percent 3 5 20 3 2" xfId="5457" xr:uid="{00000000-0005-0000-0000-0000734B0000}"/>
    <cellStyle name="Percent 3 5 20 3 2 2" xfId="5456" xr:uid="{00000000-0005-0000-0000-0000744B0000}"/>
    <cellStyle name="Percent 3 5 20 3 3" xfId="5455" xr:uid="{00000000-0005-0000-0000-0000754B0000}"/>
    <cellStyle name="Percent 3 5 20 4" xfId="5454" xr:uid="{00000000-0005-0000-0000-0000764B0000}"/>
    <cellStyle name="Percent 3 5 20 4 2" xfId="5453" xr:uid="{00000000-0005-0000-0000-0000774B0000}"/>
    <cellStyle name="Percent 3 5 20 5" xfId="5452" xr:uid="{00000000-0005-0000-0000-0000784B0000}"/>
    <cellStyle name="Percent 3 5 20 6" xfId="49845" xr:uid="{00000000-0005-0000-0000-0000794B0000}"/>
    <cellStyle name="Percent 3 5 21" xfId="5451" xr:uid="{00000000-0005-0000-0000-00007A4B0000}"/>
    <cellStyle name="Percent 3 5 21 2" xfId="5450" xr:uid="{00000000-0005-0000-0000-00007B4B0000}"/>
    <cellStyle name="Percent 3 5 21 2 2" xfId="5449" xr:uid="{00000000-0005-0000-0000-00007C4B0000}"/>
    <cellStyle name="Percent 3 5 21 3" xfId="5448" xr:uid="{00000000-0005-0000-0000-00007D4B0000}"/>
    <cellStyle name="Percent 3 5 21 4" xfId="49846" xr:uid="{00000000-0005-0000-0000-00007E4B0000}"/>
    <cellStyle name="Percent 3 5 22" xfId="5447" xr:uid="{00000000-0005-0000-0000-00007F4B0000}"/>
    <cellStyle name="Percent 3 5 22 2" xfId="5446" xr:uid="{00000000-0005-0000-0000-0000804B0000}"/>
    <cellStyle name="Percent 3 5 22 2 2" xfId="5445" xr:uid="{00000000-0005-0000-0000-0000814B0000}"/>
    <cellStyle name="Percent 3 5 22 3" xfId="5444" xr:uid="{00000000-0005-0000-0000-0000824B0000}"/>
    <cellStyle name="Percent 3 5 22 4" xfId="49847" xr:uid="{00000000-0005-0000-0000-0000834B0000}"/>
    <cellStyle name="Percent 3 5 23" xfId="5443" xr:uid="{00000000-0005-0000-0000-0000844B0000}"/>
    <cellStyle name="Percent 3 5 23 2" xfId="5442" xr:uid="{00000000-0005-0000-0000-0000854B0000}"/>
    <cellStyle name="Percent 3 5 23 2 2" xfId="5441" xr:uid="{00000000-0005-0000-0000-0000864B0000}"/>
    <cellStyle name="Percent 3 5 23 3" xfId="5440" xr:uid="{00000000-0005-0000-0000-0000874B0000}"/>
    <cellStyle name="Percent 3 5 23 4" xfId="49848" xr:uid="{00000000-0005-0000-0000-0000884B0000}"/>
    <cellStyle name="Percent 3 5 24" xfId="5439" xr:uid="{00000000-0005-0000-0000-0000894B0000}"/>
    <cellStyle name="Percent 3 5 24 2" xfId="5438" xr:uid="{00000000-0005-0000-0000-00008A4B0000}"/>
    <cellStyle name="Percent 3 5 24 2 2" xfId="5437" xr:uid="{00000000-0005-0000-0000-00008B4B0000}"/>
    <cellStyle name="Percent 3 5 24 3" xfId="5436" xr:uid="{00000000-0005-0000-0000-00008C4B0000}"/>
    <cellStyle name="Percent 3 5 24 4" xfId="49849" xr:uid="{00000000-0005-0000-0000-00008D4B0000}"/>
    <cellStyle name="Percent 3 5 25" xfId="5435" xr:uid="{00000000-0005-0000-0000-00008E4B0000}"/>
    <cellStyle name="Percent 3 5 25 2" xfId="5434" xr:uid="{00000000-0005-0000-0000-00008F4B0000}"/>
    <cellStyle name="Percent 3 5 25 3" xfId="49850" xr:uid="{00000000-0005-0000-0000-0000904B0000}"/>
    <cellStyle name="Percent 3 5 26" xfId="5433" xr:uid="{00000000-0005-0000-0000-0000914B0000}"/>
    <cellStyle name="Percent 3 5 26 2" xfId="55953" xr:uid="{00000000-0005-0000-0000-0000924B0000}"/>
    <cellStyle name="Percent 3 5 27" xfId="49762" xr:uid="{00000000-0005-0000-0000-0000934B0000}"/>
    <cellStyle name="Percent 3 5 3" xfId="4386" xr:uid="{00000000-0005-0000-0000-0000944B0000}"/>
    <cellStyle name="Percent 3 5 3 10" xfId="5432" xr:uid="{00000000-0005-0000-0000-0000954B0000}"/>
    <cellStyle name="Percent 3 5 3 10 2" xfId="5431" xr:uid="{00000000-0005-0000-0000-0000964B0000}"/>
    <cellStyle name="Percent 3 5 3 10 2 2" xfId="5430" xr:uid="{00000000-0005-0000-0000-0000974B0000}"/>
    <cellStyle name="Percent 3 5 3 10 3" xfId="5429" xr:uid="{00000000-0005-0000-0000-0000984B0000}"/>
    <cellStyle name="Percent 3 5 3 10 4" xfId="49852" xr:uid="{00000000-0005-0000-0000-0000994B0000}"/>
    <cellStyle name="Percent 3 5 3 11" xfId="5428" xr:uid="{00000000-0005-0000-0000-00009A4B0000}"/>
    <cellStyle name="Percent 3 5 3 11 2" xfId="5427" xr:uid="{00000000-0005-0000-0000-00009B4B0000}"/>
    <cellStyle name="Percent 3 5 3 12" xfId="5426" xr:uid="{00000000-0005-0000-0000-00009C4B0000}"/>
    <cellStyle name="Percent 3 5 3 13" xfId="49851" xr:uid="{00000000-0005-0000-0000-00009D4B0000}"/>
    <cellStyle name="Percent 3 5 3 2" xfId="9180" xr:uid="{00000000-0005-0000-0000-00009E4B0000}"/>
    <cellStyle name="Percent 3 5 3 2 2" xfId="5425" xr:uid="{00000000-0005-0000-0000-00009F4B0000}"/>
    <cellStyle name="Percent 3 5 3 2 2 2" xfId="5424" xr:uid="{00000000-0005-0000-0000-0000A04B0000}"/>
    <cellStyle name="Percent 3 5 3 2 2 2 2" xfId="5423" xr:uid="{00000000-0005-0000-0000-0000A14B0000}"/>
    <cellStyle name="Percent 3 5 3 2 2 3" xfId="5422" xr:uid="{00000000-0005-0000-0000-0000A24B0000}"/>
    <cellStyle name="Percent 3 5 3 2 3" xfId="5421" xr:uid="{00000000-0005-0000-0000-0000A34B0000}"/>
    <cellStyle name="Percent 3 5 3 2 3 2" xfId="5420" xr:uid="{00000000-0005-0000-0000-0000A44B0000}"/>
    <cellStyle name="Percent 3 5 3 2 3 2 2" xfId="5419" xr:uid="{00000000-0005-0000-0000-0000A54B0000}"/>
    <cellStyle name="Percent 3 5 3 2 3 3" xfId="5418" xr:uid="{00000000-0005-0000-0000-0000A64B0000}"/>
    <cellStyle name="Percent 3 5 3 2 4" xfId="5417" xr:uid="{00000000-0005-0000-0000-0000A74B0000}"/>
    <cellStyle name="Percent 3 5 3 2 4 2" xfId="5416" xr:uid="{00000000-0005-0000-0000-0000A84B0000}"/>
    <cellStyle name="Percent 3 5 3 2 5" xfId="5415" xr:uid="{00000000-0005-0000-0000-0000A94B0000}"/>
    <cellStyle name="Percent 3 5 3 2 6" xfId="49853" xr:uid="{00000000-0005-0000-0000-0000AA4B0000}"/>
    <cellStyle name="Percent 3 5 3 3" xfId="5414" xr:uid="{00000000-0005-0000-0000-0000AB4B0000}"/>
    <cellStyle name="Percent 3 5 3 3 2" xfId="5413" xr:uid="{00000000-0005-0000-0000-0000AC4B0000}"/>
    <cellStyle name="Percent 3 5 3 3 2 2" xfId="5412" xr:uid="{00000000-0005-0000-0000-0000AD4B0000}"/>
    <cellStyle name="Percent 3 5 3 3 2 2 2" xfId="5411" xr:uid="{00000000-0005-0000-0000-0000AE4B0000}"/>
    <cellStyle name="Percent 3 5 3 3 2 3" xfId="5410" xr:uid="{00000000-0005-0000-0000-0000AF4B0000}"/>
    <cellStyle name="Percent 3 5 3 3 3" xfId="5409" xr:uid="{00000000-0005-0000-0000-0000B04B0000}"/>
    <cellStyle name="Percent 3 5 3 3 3 2" xfId="5408" xr:uid="{00000000-0005-0000-0000-0000B14B0000}"/>
    <cellStyle name="Percent 3 5 3 3 3 2 2" xfId="5407" xr:uid="{00000000-0005-0000-0000-0000B24B0000}"/>
    <cellStyle name="Percent 3 5 3 3 3 3" xfId="5406" xr:uid="{00000000-0005-0000-0000-0000B34B0000}"/>
    <cellStyle name="Percent 3 5 3 3 4" xfId="5405" xr:uid="{00000000-0005-0000-0000-0000B44B0000}"/>
    <cellStyle name="Percent 3 5 3 3 4 2" xfId="5404" xr:uid="{00000000-0005-0000-0000-0000B54B0000}"/>
    <cellStyle name="Percent 3 5 3 3 5" xfId="5403" xr:uid="{00000000-0005-0000-0000-0000B64B0000}"/>
    <cellStyle name="Percent 3 5 3 3 6" xfId="49854" xr:uid="{00000000-0005-0000-0000-0000B74B0000}"/>
    <cellStyle name="Percent 3 5 3 4" xfId="5402" xr:uid="{00000000-0005-0000-0000-0000B84B0000}"/>
    <cellStyle name="Percent 3 5 3 4 2" xfId="5401" xr:uid="{00000000-0005-0000-0000-0000B94B0000}"/>
    <cellStyle name="Percent 3 5 3 4 2 2" xfId="5400" xr:uid="{00000000-0005-0000-0000-0000BA4B0000}"/>
    <cellStyle name="Percent 3 5 3 4 2 2 2" xfId="5399" xr:uid="{00000000-0005-0000-0000-0000BB4B0000}"/>
    <cellStyle name="Percent 3 5 3 4 2 3" xfId="5398" xr:uid="{00000000-0005-0000-0000-0000BC4B0000}"/>
    <cellStyle name="Percent 3 5 3 4 3" xfId="5397" xr:uid="{00000000-0005-0000-0000-0000BD4B0000}"/>
    <cellStyle name="Percent 3 5 3 4 3 2" xfId="5396" xr:uid="{00000000-0005-0000-0000-0000BE4B0000}"/>
    <cellStyle name="Percent 3 5 3 4 3 2 2" xfId="5395" xr:uid="{00000000-0005-0000-0000-0000BF4B0000}"/>
    <cellStyle name="Percent 3 5 3 4 3 3" xfId="5394" xr:uid="{00000000-0005-0000-0000-0000C04B0000}"/>
    <cellStyle name="Percent 3 5 3 4 4" xfId="5393" xr:uid="{00000000-0005-0000-0000-0000C14B0000}"/>
    <cellStyle name="Percent 3 5 3 4 4 2" xfId="5392" xr:uid="{00000000-0005-0000-0000-0000C24B0000}"/>
    <cellStyle name="Percent 3 5 3 4 5" xfId="5391" xr:uid="{00000000-0005-0000-0000-0000C34B0000}"/>
    <cellStyle name="Percent 3 5 3 4 6" xfId="49855" xr:uid="{00000000-0005-0000-0000-0000C44B0000}"/>
    <cellStyle name="Percent 3 5 3 5" xfId="5390" xr:uid="{00000000-0005-0000-0000-0000C54B0000}"/>
    <cellStyle name="Percent 3 5 3 5 2" xfId="5389" xr:uid="{00000000-0005-0000-0000-0000C64B0000}"/>
    <cellStyle name="Percent 3 5 3 5 2 2" xfId="5388" xr:uid="{00000000-0005-0000-0000-0000C74B0000}"/>
    <cellStyle name="Percent 3 5 3 5 2 2 2" xfId="5387" xr:uid="{00000000-0005-0000-0000-0000C84B0000}"/>
    <cellStyle name="Percent 3 5 3 5 2 3" xfId="5386" xr:uid="{00000000-0005-0000-0000-0000C94B0000}"/>
    <cellStyle name="Percent 3 5 3 5 3" xfId="5385" xr:uid="{00000000-0005-0000-0000-0000CA4B0000}"/>
    <cellStyle name="Percent 3 5 3 5 3 2" xfId="5384" xr:uid="{00000000-0005-0000-0000-0000CB4B0000}"/>
    <cellStyle name="Percent 3 5 3 5 3 2 2" xfId="5383" xr:uid="{00000000-0005-0000-0000-0000CC4B0000}"/>
    <cellStyle name="Percent 3 5 3 5 3 3" xfId="5382" xr:uid="{00000000-0005-0000-0000-0000CD4B0000}"/>
    <cellStyle name="Percent 3 5 3 5 4" xfId="5381" xr:uid="{00000000-0005-0000-0000-0000CE4B0000}"/>
    <cellStyle name="Percent 3 5 3 5 4 2" xfId="5380" xr:uid="{00000000-0005-0000-0000-0000CF4B0000}"/>
    <cellStyle name="Percent 3 5 3 5 4 2 2" xfId="5379" xr:uid="{00000000-0005-0000-0000-0000D04B0000}"/>
    <cellStyle name="Percent 3 5 3 5 4 3" xfId="5378" xr:uid="{00000000-0005-0000-0000-0000D14B0000}"/>
    <cellStyle name="Percent 3 5 3 5 5" xfId="5377" xr:uid="{00000000-0005-0000-0000-0000D24B0000}"/>
    <cellStyle name="Percent 3 5 3 5 5 2" xfId="5376" xr:uid="{00000000-0005-0000-0000-0000D34B0000}"/>
    <cellStyle name="Percent 3 5 3 5 6" xfId="5375" xr:uid="{00000000-0005-0000-0000-0000D44B0000}"/>
    <cellStyle name="Percent 3 5 3 5 7" xfId="49856" xr:uid="{00000000-0005-0000-0000-0000D54B0000}"/>
    <cellStyle name="Percent 3 5 3 6" xfId="5374" xr:uid="{00000000-0005-0000-0000-0000D64B0000}"/>
    <cellStyle name="Percent 3 5 3 6 2" xfId="5373" xr:uid="{00000000-0005-0000-0000-0000D74B0000}"/>
    <cellStyle name="Percent 3 5 3 6 2 2" xfId="5372" xr:uid="{00000000-0005-0000-0000-0000D84B0000}"/>
    <cellStyle name="Percent 3 5 3 6 2 2 2" xfId="5371" xr:uid="{00000000-0005-0000-0000-0000D94B0000}"/>
    <cellStyle name="Percent 3 5 3 6 2 3" xfId="5370" xr:uid="{00000000-0005-0000-0000-0000DA4B0000}"/>
    <cellStyle name="Percent 3 5 3 6 3" xfId="5369" xr:uid="{00000000-0005-0000-0000-0000DB4B0000}"/>
    <cellStyle name="Percent 3 5 3 6 3 2" xfId="5368" xr:uid="{00000000-0005-0000-0000-0000DC4B0000}"/>
    <cellStyle name="Percent 3 5 3 6 3 2 2" xfId="5367" xr:uid="{00000000-0005-0000-0000-0000DD4B0000}"/>
    <cellStyle name="Percent 3 5 3 6 3 3" xfId="5366" xr:uid="{00000000-0005-0000-0000-0000DE4B0000}"/>
    <cellStyle name="Percent 3 5 3 6 4" xfId="5365" xr:uid="{00000000-0005-0000-0000-0000DF4B0000}"/>
    <cellStyle name="Percent 3 5 3 6 4 2" xfId="5364" xr:uid="{00000000-0005-0000-0000-0000E04B0000}"/>
    <cellStyle name="Percent 3 5 3 6 5" xfId="5363" xr:uid="{00000000-0005-0000-0000-0000E14B0000}"/>
    <cellStyle name="Percent 3 5 3 6 6" xfId="49857" xr:uid="{00000000-0005-0000-0000-0000E24B0000}"/>
    <cellStyle name="Percent 3 5 3 7" xfId="5362" xr:uid="{00000000-0005-0000-0000-0000E34B0000}"/>
    <cellStyle name="Percent 3 5 3 7 2" xfId="5361" xr:uid="{00000000-0005-0000-0000-0000E44B0000}"/>
    <cellStyle name="Percent 3 5 3 7 2 2" xfId="5360" xr:uid="{00000000-0005-0000-0000-0000E54B0000}"/>
    <cellStyle name="Percent 3 5 3 7 3" xfId="5359" xr:uid="{00000000-0005-0000-0000-0000E64B0000}"/>
    <cellStyle name="Percent 3 5 3 7 4" xfId="49858" xr:uid="{00000000-0005-0000-0000-0000E74B0000}"/>
    <cellStyle name="Percent 3 5 3 8" xfId="5358" xr:uid="{00000000-0005-0000-0000-0000E84B0000}"/>
    <cellStyle name="Percent 3 5 3 8 2" xfId="5357" xr:uid="{00000000-0005-0000-0000-0000E94B0000}"/>
    <cellStyle name="Percent 3 5 3 8 2 2" xfId="5356" xr:uid="{00000000-0005-0000-0000-0000EA4B0000}"/>
    <cellStyle name="Percent 3 5 3 8 3" xfId="5355" xr:uid="{00000000-0005-0000-0000-0000EB4B0000}"/>
    <cellStyle name="Percent 3 5 3 8 4" xfId="49859" xr:uid="{00000000-0005-0000-0000-0000EC4B0000}"/>
    <cellStyle name="Percent 3 5 3 9" xfId="5354" xr:uid="{00000000-0005-0000-0000-0000ED4B0000}"/>
    <cellStyle name="Percent 3 5 3 9 2" xfId="5353" xr:uid="{00000000-0005-0000-0000-0000EE4B0000}"/>
    <cellStyle name="Percent 3 5 3 9 2 2" xfId="5352" xr:uid="{00000000-0005-0000-0000-0000EF4B0000}"/>
    <cellStyle name="Percent 3 5 3 9 3" xfId="5351" xr:uid="{00000000-0005-0000-0000-0000F04B0000}"/>
    <cellStyle name="Percent 3 5 3 9 4" xfId="49860" xr:uid="{00000000-0005-0000-0000-0000F14B0000}"/>
    <cellStyle name="Percent 3 5 4" xfId="4387" xr:uid="{00000000-0005-0000-0000-0000F24B0000}"/>
    <cellStyle name="Percent 3 5 4 10" xfId="5350" xr:uid="{00000000-0005-0000-0000-0000F34B0000}"/>
    <cellStyle name="Percent 3 5 4 10 2" xfId="5349" xr:uid="{00000000-0005-0000-0000-0000F44B0000}"/>
    <cellStyle name="Percent 3 5 4 10 2 2" xfId="5348" xr:uid="{00000000-0005-0000-0000-0000F54B0000}"/>
    <cellStyle name="Percent 3 5 4 10 3" xfId="5347" xr:uid="{00000000-0005-0000-0000-0000F64B0000}"/>
    <cellStyle name="Percent 3 5 4 10 4" xfId="49862" xr:uid="{00000000-0005-0000-0000-0000F74B0000}"/>
    <cellStyle name="Percent 3 5 4 11" xfId="5346" xr:uid="{00000000-0005-0000-0000-0000F84B0000}"/>
    <cellStyle name="Percent 3 5 4 11 2" xfId="5345" xr:uid="{00000000-0005-0000-0000-0000F94B0000}"/>
    <cellStyle name="Percent 3 5 4 12" xfId="5344" xr:uid="{00000000-0005-0000-0000-0000FA4B0000}"/>
    <cellStyle name="Percent 3 5 4 13" xfId="49861" xr:uid="{00000000-0005-0000-0000-0000FB4B0000}"/>
    <cellStyle name="Percent 3 5 4 2" xfId="9181" xr:uid="{00000000-0005-0000-0000-0000FC4B0000}"/>
    <cellStyle name="Percent 3 5 4 2 2" xfId="5343" xr:uid="{00000000-0005-0000-0000-0000FD4B0000}"/>
    <cellStyle name="Percent 3 5 4 2 2 2" xfId="5342" xr:uid="{00000000-0005-0000-0000-0000FE4B0000}"/>
    <cellStyle name="Percent 3 5 4 2 2 2 2" xfId="5341" xr:uid="{00000000-0005-0000-0000-0000FF4B0000}"/>
    <cellStyle name="Percent 3 5 4 2 2 3" xfId="5340" xr:uid="{00000000-0005-0000-0000-0000004C0000}"/>
    <cellStyle name="Percent 3 5 4 2 3" xfId="5339" xr:uid="{00000000-0005-0000-0000-0000014C0000}"/>
    <cellStyle name="Percent 3 5 4 2 3 2" xfId="5338" xr:uid="{00000000-0005-0000-0000-0000024C0000}"/>
    <cellStyle name="Percent 3 5 4 2 3 2 2" xfId="5337" xr:uid="{00000000-0005-0000-0000-0000034C0000}"/>
    <cellStyle name="Percent 3 5 4 2 3 3" xfId="5336" xr:uid="{00000000-0005-0000-0000-0000044C0000}"/>
    <cellStyle name="Percent 3 5 4 2 4" xfId="5335" xr:uid="{00000000-0005-0000-0000-0000054C0000}"/>
    <cellStyle name="Percent 3 5 4 2 4 2" xfId="5334" xr:uid="{00000000-0005-0000-0000-0000064C0000}"/>
    <cellStyle name="Percent 3 5 4 2 5" xfId="5333" xr:uid="{00000000-0005-0000-0000-0000074C0000}"/>
    <cellStyle name="Percent 3 5 4 2 6" xfId="49863" xr:uid="{00000000-0005-0000-0000-0000084C0000}"/>
    <cellStyle name="Percent 3 5 4 3" xfId="5332" xr:uid="{00000000-0005-0000-0000-0000094C0000}"/>
    <cellStyle name="Percent 3 5 4 3 2" xfId="5331" xr:uid="{00000000-0005-0000-0000-00000A4C0000}"/>
    <cellStyle name="Percent 3 5 4 3 2 2" xfId="5330" xr:uid="{00000000-0005-0000-0000-00000B4C0000}"/>
    <cellStyle name="Percent 3 5 4 3 2 2 2" xfId="5329" xr:uid="{00000000-0005-0000-0000-00000C4C0000}"/>
    <cellStyle name="Percent 3 5 4 3 2 3" xfId="5328" xr:uid="{00000000-0005-0000-0000-00000D4C0000}"/>
    <cellStyle name="Percent 3 5 4 3 3" xfId="5327" xr:uid="{00000000-0005-0000-0000-00000E4C0000}"/>
    <cellStyle name="Percent 3 5 4 3 3 2" xfId="5326" xr:uid="{00000000-0005-0000-0000-00000F4C0000}"/>
    <cellStyle name="Percent 3 5 4 3 3 2 2" xfId="5325" xr:uid="{00000000-0005-0000-0000-0000104C0000}"/>
    <cellStyle name="Percent 3 5 4 3 3 3" xfId="5324" xr:uid="{00000000-0005-0000-0000-0000114C0000}"/>
    <cellStyle name="Percent 3 5 4 3 4" xfId="5323" xr:uid="{00000000-0005-0000-0000-0000124C0000}"/>
    <cellStyle name="Percent 3 5 4 3 4 2" xfId="5322" xr:uid="{00000000-0005-0000-0000-0000134C0000}"/>
    <cellStyle name="Percent 3 5 4 3 5" xfId="5321" xr:uid="{00000000-0005-0000-0000-0000144C0000}"/>
    <cellStyle name="Percent 3 5 4 3 6" xfId="49864" xr:uid="{00000000-0005-0000-0000-0000154C0000}"/>
    <cellStyle name="Percent 3 5 4 4" xfId="5320" xr:uid="{00000000-0005-0000-0000-0000164C0000}"/>
    <cellStyle name="Percent 3 5 4 4 2" xfId="5319" xr:uid="{00000000-0005-0000-0000-0000174C0000}"/>
    <cellStyle name="Percent 3 5 4 4 2 2" xfId="5318" xr:uid="{00000000-0005-0000-0000-0000184C0000}"/>
    <cellStyle name="Percent 3 5 4 4 2 2 2" xfId="5317" xr:uid="{00000000-0005-0000-0000-0000194C0000}"/>
    <cellStyle name="Percent 3 5 4 4 2 3" xfId="5316" xr:uid="{00000000-0005-0000-0000-00001A4C0000}"/>
    <cellStyle name="Percent 3 5 4 4 3" xfId="5315" xr:uid="{00000000-0005-0000-0000-00001B4C0000}"/>
    <cellStyle name="Percent 3 5 4 4 3 2" xfId="5314" xr:uid="{00000000-0005-0000-0000-00001C4C0000}"/>
    <cellStyle name="Percent 3 5 4 4 3 2 2" xfId="5313" xr:uid="{00000000-0005-0000-0000-00001D4C0000}"/>
    <cellStyle name="Percent 3 5 4 4 3 3" xfId="5312" xr:uid="{00000000-0005-0000-0000-00001E4C0000}"/>
    <cellStyle name="Percent 3 5 4 4 4" xfId="5311" xr:uid="{00000000-0005-0000-0000-00001F4C0000}"/>
    <cellStyle name="Percent 3 5 4 4 4 2" xfId="5310" xr:uid="{00000000-0005-0000-0000-0000204C0000}"/>
    <cellStyle name="Percent 3 5 4 4 5" xfId="5309" xr:uid="{00000000-0005-0000-0000-0000214C0000}"/>
    <cellStyle name="Percent 3 5 4 4 6" xfId="49865" xr:uid="{00000000-0005-0000-0000-0000224C0000}"/>
    <cellStyle name="Percent 3 5 4 5" xfId="5308" xr:uid="{00000000-0005-0000-0000-0000234C0000}"/>
    <cellStyle name="Percent 3 5 4 5 2" xfId="5307" xr:uid="{00000000-0005-0000-0000-0000244C0000}"/>
    <cellStyle name="Percent 3 5 4 5 2 2" xfId="5306" xr:uid="{00000000-0005-0000-0000-0000254C0000}"/>
    <cellStyle name="Percent 3 5 4 5 2 2 2" xfId="5305" xr:uid="{00000000-0005-0000-0000-0000264C0000}"/>
    <cellStyle name="Percent 3 5 4 5 2 3" xfId="5304" xr:uid="{00000000-0005-0000-0000-0000274C0000}"/>
    <cellStyle name="Percent 3 5 4 5 3" xfId="5303" xr:uid="{00000000-0005-0000-0000-0000284C0000}"/>
    <cellStyle name="Percent 3 5 4 5 3 2" xfId="5302" xr:uid="{00000000-0005-0000-0000-0000294C0000}"/>
    <cellStyle name="Percent 3 5 4 5 3 2 2" xfId="5301" xr:uid="{00000000-0005-0000-0000-00002A4C0000}"/>
    <cellStyle name="Percent 3 5 4 5 3 3" xfId="5300" xr:uid="{00000000-0005-0000-0000-00002B4C0000}"/>
    <cellStyle name="Percent 3 5 4 5 4" xfId="5299" xr:uid="{00000000-0005-0000-0000-00002C4C0000}"/>
    <cellStyle name="Percent 3 5 4 5 4 2" xfId="5298" xr:uid="{00000000-0005-0000-0000-00002D4C0000}"/>
    <cellStyle name="Percent 3 5 4 5 4 2 2" xfId="5297" xr:uid="{00000000-0005-0000-0000-00002E4C0000}"/>
    <cellStyle name="Percent 3 5 4 5 4 3" xfId="5296" xr:uid="{00000000-0005-0000-0000-00002F4C0000}"/>
    <cellStyle name="Percent 3 5 4 5 5" xfId="5295" xr:uid="{00000000-0005-0000-0000-0000304C0000}"/>
    <cellStyle name="Percent 3 5 4 5 5 2" xfId="5294" xr:uid="{00000000-0005-0000-0000-0000314C0000}"/>
    <cellStyle name="Percent 3 5 4 5 6" xfId="5293" xr:uid="{00000000-0005-0000-0000-0000324C0000}"/>
    <cellStyle name="Percent 3 5 4 5 7" xfId="49866" xr:uid="{00000000-0005-0000-0000-0000334C0000}"/>
    <cellStyle name="Percent 3 5 4 6" xfId="5292" xr:uid="{00000000-0005-0000-0000-0000344C0000}"/>
    <cellStyle name="Percent 3 5 4 6 2" xfId="5291" xr:uid="{00000000-0005-0000-0000-0000354C0000}"/>
    <cellStyle name="Percent 3 5 4 6 2 2" xfId="5290" xr:uid="{00000000-0005-0000-0000-0000364C0000}"/>
    <cellStyle name="Percent 3 5 4 6 2 2 2" xfId="5289" xr:uid="{00000000-0005-0000-0000-0000374C0000}"/>
    <cellStyle name="Percent 3 5 4 6 2 3" xfId="5288" xr:uid="{00000000-0005-0000-0000-0000384C0000}"/>
    <cellStyle name="Percent 3 5 4 6 3" xfId="5287" xr:uid="{00000000-0005-0000-0000-0000394C0000}"/>
    <cellStyle name="Percent 3 5 4 6 3 2" xfId="5286" xr:uid="{00000000-0005-0000-0000-00003A4C0000}"/>
    <cellStyle name="Percent 3 5 4 6 3 2 2" xfId="5285" xr:uid="{00000000-0005-0000-0000-00003B4C0000}"/>
    <cellStyle name="Percent 3 5 4 6 3 3" xfId="5284" xr:uid="{00000000-0005-0000-0000-00003C4C0000}"/>
    <cellStyle name="Percent 3 5 4 6 4" xfId="5283" xr:uid="{00000000-0005-0000-0000-00003D4C0000}"/>
    <cellStyle name="Percent 3 5 4 6 4 2" xfId="5282" xr:uid="{00000000-0005-0000-0000-00003E4C0000}"/>
    <cellStyle name="Percent 3 5 4 6 5" xfId="5281" xr:uid="{00000000-0005-0000-0000-00003F4C0000}"/>
    <cellStyle name="Percent 3 5 4 6 6" xfId="49867" xr:uid="{00000000-0005-0000-0000-0000404C0000}"/>
    <cellStyle name="Percent 3 5 4 7" xfId="5280" xr:uid="{00000000-0005-0000-0000-0000414C0000}"/>
    <cellStyle name="Percent 3 5 4 7 2" xfId="5279" xr:uid="{00000000-0005-0000-0000-0000424C0000}"/>
    <cellStyle name="Percent 3 5 4 7 2 2" xfId="5278" xr:uid="{00000000-0005-0000-0000-0000434C0000}"/>
    <cellStyle name="Percent 3 5 4 7 3" xfId="5277" xr:uid="{00000000-0005-0000-0000-0000444C0000}"/>
    <cellStyle name="Percent 3 5 4 7 4" xfId="49868" xr:uid="{00000000-0005-0000-0000-0000454C0000}"/>
    <cellStyle name="Percent 3 5 4 8" xfId="5276" xr:uid="{00000000-0005-0000-0000-0000464C0000}"/>
    <cellStyle name="Percent 3 5 4 8 2" xfId="5275" xr:uid="{00000000-0005-0000-0000-0000474C0000}"/>
    <cellStyle name="Percent 3 5 4 8 2 2" xfId="5274" xr:uid="{00000000-0005-0000-0000-0000484C0000}"/>
    <cellStyle name="Percent 3 5 4 8 3" xfId="5273" xr:uid="{00000000-0005-0000-0000-0000494C0000}"/>
    <cellStyle name="Percent 3 5 4 8 4" xfId="49869" xr:uid="{00000000-0005-0000-0000-00004A4C0000}"/>
    <cellStyle name="Percent 3 5 4 9" xfId="5272" xr:uid="{00000000-0005-0000-0000-00004B4C0000}"/>
    <cellStyle name="Percent 3 5 4 9 2" xfId="5271" xr:uid="{00000000-0005-0000-0000-00004C4C0000}"/>
    <cellStyle name="Percent 3 5 4 9 2 2" xfId="5270" xr:uid="{00000000-0005-0000-0000-00004D4C0000}"/>
    <cellStyle name="Percent 3 5 4 9 3" xfId="5269" xr:uid="{00000000-0005-0000-0000-00004E4C0000}"/>
    <cellStyle name="Percent 3 5 4 9 4" xfId="49870" xr:uid="{00000000-0005-0000-0000-00004F4C0000}"/>
    <cellStyle name="Percent 3 5 5" xfId="4388" xr:uid="{00000000-0005-0000-0000-0000504C0000}"/>
    <cellStyle name="Percent 3 5 5 10" xfId="5268" xr:uid="{00000000-0005-0000-0000-0000514C0000}"/>
    <cellStyle name="Percent 3 5 5 10 2" xfId="5267" xr:uid="{00000000-0005-0000-0000-0000524C0000}"/>
    <cellStyle name="Percent 3 5 5 10 2 2" xfId="5266" xr:uid="{00000000-0005-0000-0000-0000534C0000}"/>
    <cellStyle name="Percent 3 5 5 10 3" xfId="5265" xr:uid="{00000000-0005-0000-0000-0000544C0000}"/>
    <cellStyle name="Percent 3 5 5 10 4" xfId="49872" xr:uid="{00000000-0005-0000-0000-0000554C0000}"/>
    <cellStyle name="Percent 3 5 5 11" xfId="5264" xr:uid="{00000000-0005-0000-0000-0000564C0000}"/>
    <cellStyle name="Percent 3 5 5 11 2" xfId="5263" xr:uid="{00000000-0005-0000-0000-0000574C0000}"/>
    <cellStyle name="Percent 3 5 5 12" xfId="5262" xr:uid="{00000000-0005-0000-0000-0000584C0000}"/>
    <cellStyle name="Percent 3 5 5 13" xfId="49871" xr:uid="{00000000-0005-0000-0000-0000594C0000}"/>
    <cellStyle name="Percent 3 5 5 2" xfId="9182" xr:uid="{00000000-0005-0000-0000-00005A4C0000}"/>
    <cellStyle name="Percent 3 5 5 2 2" xfId="5261" xr:uid="{00000000-0005-0000-0000-00005B4C0000}"/>
    <cellStyle name="Percent 3 5 5 2 2 2" xfId="5260" xr:uid="{00000000-0005-0000-0000-00005C4C0000}"/>
    <cellStyle name="Percent 3 5 5 2 2 2 2" xfId="5259" xr:uid="{00000000-0005-0000-0000-00005D4C0000}"/>
    <cellStyle name="Percent 3 5 5 2 2 3" xfId="5258" xr:uid="{00000000-0005-0000-0000-00005E4C0000}"/>
    <cellStyle name="Percent 3 5 5 2 3" xfId="5257" xr:uid="{00000000-0005-0000-0000-00005F4C0000}"/>
    <cellStyle name="Percent 3 5 5 2 3 2" xfId="5256" xr:uid="{00000000-0005-0000-0000-0000604C0000}"/>
    <cellStyle name="Percent 3 5 5 2 3 2 2" xfId="5255" xr:uid="{00000000-0005-0000-0000-0000614C0000}"/>
    <cellStyle name="Percent 3 5 5 2 3 3" xfId="5254" xr:uid="{00000000-0005-0000-0000-0000624C0000}"/>
    <cellStyle name="Percent 3 5 5 2 4" xfId="5253" xr:uid="{00000000-0005-0000-0000-0000634C0000}"/>
    <cellStyle name="Percent 3 5 5 2 4 2" xfId="5252" xr:uid="{00000000-0005-0000-0000-0000644C0000}"/>
    <cellStyle name="Percent 3 5 5 2 5" xfId="5251" xr:uid="{00000000-0005-0000-0000-0000654C0000}"/>
    <cellStyle name="Percent 3 5 5 2 6" xfId="49873" xr:uid="{00000000-0005-0000-0000-0000664C0000}"/>
    <cellStyle name="Percent 3 5 5 3" xfId="5250" xr:uid="{00000000-0005-0000-0000-0000674C0000}"/>
    <cellStyle name="Percent 3 5 5 3 2" xfId="5249" xr:uid="{00000000-0005-0000-0000-0000684C0000}"/>
    <cellStyle name="Percent 3 5 5 3 2 2" xfId="5248" xr:uid="{00000000-0005-0000-0000-0000694C0000}"/>
    <cellStyle name="Percent 3 5 5 3 2 2 2" xfId="5247" xr:uid="{00000000-0005-0000-0000-00006A4C0000}"/>
    <cellStyle name="Percent 3 5 5 3 2 3" xfId="5246" xr:uid="{00000000-0005-0000-0000-00006B4C0000}"/>
    <cellStyle name="Percent 3 5 5 3 3" xfId="5245" xr:uid="{00000000-0005-0000-0000-00006C4C0000}"/>
    <cellStyle name="Percent 3 5 5 3 3 2" xfId="5244" xr:uid="{00000000-0005-0000-0000-00006D4C0000}"/>
    <cellStyle name="Percent 3 5 5 3 3 2 2" xfId="5243" xr:uid="{00000000-0005-0000-0000-00006E4C0000}"/>
    <cellStyle name="Percent 3 5 5 3 3 3" xfId="5242" xr:uid="{00000000-0005-0000-0000-00006F4C0000}"/>
    <cellStyle name="Percent 3 5 5 3 4" xfId="5241" xr:uid="{00000000-0005-0000-0000-0000704C0000}"/>
    <cellStyle name="Percent 3 5 5 3 4 2" xfId="5240" xr:uid="{00000000-0005-0000-0000-0000714C0000}"/>
    <cellStyle name="Percent 3 5 5 3 5" xfId="5239" xr:uid="{00000000-0005-0000-0000-0000724C0000}"/>
    <cellStyle name="Percent 3 5 5 3 6" xfId="49874" xr:uid="{00000000-0005-0000-0000-0000734C0000}"/>
    <cellStyle name="Percent 3 5 5 4" xfId="5238" xr:uid="{00000000-0005-0000-0000-0000744C0000}"/>
    <cellStyle name="Percent 3 5 5 4 2" xfId="5237" xr:uid="{00000000-0005-0000-0000-0000754C0000}"/>
    <cellStyle name="Percent 3 5 5 4 2 2" xfId="5236" xr:uid="{00000000-0005-0000-0000-0000764C0000}"/>
    <cellStyle name="Percent 3 5 5 4 2 2 2" xfId="5235" xr:uid="{00000000-0005-0000-0000-0000774C0000}"/>
    <cellStyle name="Percent 3 5 5 4 2 3" xfId="5234" xr:uid="{00000000-0005-0000-0000-0000784C0000}"/>
    <cellStyle name="Percent 3 5 5 4 3" xfId="5233" xr:uid="{00000000-0005-0000-0000-0000794C0000}"/>
    <cellStyle name="Percent 3 5 5 4 3 2" xfId="5232" xr:uid="{00000000-0005-0000-0000-00007A4C0000}"/>
    <cellStyle name="Percent 3 5 5 4 3 2 2" xfId="5231" xr:uid="{00000000-0005-0000-0000-00007B4C0000}"/>
    <cellStyle name="Percent 3 5 5 4 3 3" xfId="5230" xr:uid="{00000000-0005-0000-0000-00007C4C0000}"/>
    <cellStyle name="Percent 3 5 5 4 4" xfId="5229" xr:uid="{00000000-0005-0000-0000-00007D4C0000}"/>
    <cellStyle name="Percent 3 5 5 4 4 2" xfId="5228" xr:uid="{00000000-0005-0000-0000-00007E4C0000}"/>
    <cellStyle name="Percent 3 5 5 4 5" xfId="5227" xr:uid="{00000000-0005-0000-0000-00007F4C0000}"/>
    <cellStyle name="Percent 3 5 5 4 6" xfId="49875" xr:uid="{00000000-0005-0000-0000-0000804C0000}"/>
    <cellStyle name="Percent 3 5 5 5" xfId="5226" xr:uid="{00000000-0005-0000-0000-0000814C0000}"/>
    <cellStyle name="Percent 3 5 5 5 2" xfId="5225" xr:uid="{00000000-0005-0000-0000-0000824C0000}"/>
    <cellStyle name="Percent 3 5 5 5 2 2" xfId="5224" xr:uid="{00000000-0005-0000-0000-0000834C0000}"/>
    <cellStyle name="Percent 3 5 5 5 2 2 2" xfId="5223" xr:uid="{00000000-0005-0000-0000-0000844C0000}"/>
    <cellStyle name="Percent 3 5 5 5 2 3" xfId="5222" xr:uid="{00000000-0005-0000-0000-0000854C0000}"/>
    <cellStyle name="Percent 3 5 5 5 3" xfId="5221" xr:uid="{00000000-0005-0000-0000-0000864C0000}"/>
    <cellStyle name="Percent 3 5 5 5 3 2" xfId="5220" xr:uid="{00000000-0005-0000-0000-0000874C0000}"/>
    <cellStyle name="Percent 3 5 5 5 3 2 2" xfId="5219" xr:uid="{00000000-0005-0000-0000-0000884C0000}"/>
    <cellStyle name="Percent 3 5 5 5 3 3" xfId="5218" xr:uid="{00000000-0005-0000-0000-0000894C0000}"/>
    <cellStyle name="Percent 3 5 5 5 4" xfId="5217" xr:uid="{00000000-0005-0000-0000-00008A4C0000}"/>
    <cellStyle name="Percent 3 5 5 5 4 2" xfId="5216" xr:uid="{00000000-0005-0000-0000-00008B4C0000}"/>
    <cellStyle name="Percent 3 5 5 5 4 2 2" xfId="5215" xr:uid="{00000000-0005-0000-0000-00008C4C0000}"/>
    <cellStyle name="Percent 3 5 5 5 4 3" xfId="5214" xr:uid="{00000000-0005-0000-0000-00008D4C0000}"/>
    <cellStyle name="Percent 3 5 5 5 5" xfId="5213" xr:uid="{00000000-0005-0000-0000-00008E4C0000}"/>
    <cellStyle name="Percent 3 5 5 5 5 2" xfId="5212" xr:uid="{00000000-0005-0000-0000-00008F4C0000}"/>
    <cellStyle name="Percent 3 5 5 5 6" xfId="5211" xr:uid="{00000000-0005-0000-0000-0000904C0000}"/>
    <cellStyle name="Percent 3 5 5 5 7" xfId="49876" xr:uid="{00000000-0005-0000-0000-0000914C0000}"/>
    <cellStyle name="Percent 3 5 5 6" xfId="5210" xr:uid="{00000000-0005-0000-0000-0000924C0000}"/>
    <cellStyle name="Percent 3 5 5 6 2" xfId="5208" xr:uid="{00000000-0005-0000-0000-0000934C0000}"/>
    <cellStyle name="Percent 3 5 5 6 2 2" xfId="5207" xr:uid="{00000000-0005-0000-0000-0000944C0000}"/>
    <cellStyle name="Percent 3 5 5 6 2 2 2" xfId="5206" xr:uid="{00000000-0005-0000-0000-0000954C0000}"/>
    <cellStyle name="Percent 3 5 5 6 2 3" xfId="5205" xr:uid="{00000000-0005-0000-0000-0000964C0000}"/>
    <cellStyle name="Percent 3 5 5 6 3" xfId="5204" xr:uid="{00000000-0005-0000-0000-0000974C0000}"/>
    <cellStyle name="Percent 3 5 5 6 3 2" xfId="5203" xr:uid="{00000000-0005-0000-0000-0000984C0000}"/>
    <cellStyle name="Percent 3 5 5 6 3 2 2" xfId="5202" xr:uid="{00000000-0005-0000-0000-0000994C0000}"/>
    <cellStyle name="Percent 3 5 5 6 3 3" xfId="5201" xr:uid="{00000000-0005-0000-0000-00009A4C0000}"/>
    <cellStyle name="Percent 3 5 5 6 4" xfId="5200" xr:uid="{00000000-0005-0000-0000-00009B4C0000}"/>
    <cellStyle name="Percent 3 5 5 6 4 2" xfId="5199" xr:uid="{00000000-0005-0000-0000-00009C4C0000}"/>
    <cellStyle name="Percent 3 5 5 6 5" xfId="5198" xr:uid="{00000000-0005-0000-0000-00009D4C0000}"/>
    <cellStyle name="Percent 3 5 5 6 6" xfId="49877" xr:uid="{00000000-0005-0000-0000-00009E4C0000}"/>
    <cellStyle name="Percent 3 5 5 7" xfId="5197" xr:uid="{00000000-0005-0000-0000-00009F4C0000}"/>
    <cellStyle name="Percent 3 5 5 7 2" xfId="5196" xr:uid="{00000000-0005-0000-0000-0000A04C0000}"/>
    <cellStyle name="Percent 3 5 5 7 2 2" xfId="5195" xr:uid="{00000000-0005-0000-0000-0000A14C0000}"/>
    <cellStyle name="Percent 3 5 5 7 3" xfId="5194" xr:uid="{00000000-0005-0000-0000-0000A24C0000}"/>
    <cellStyle name="Percent 3 5 5 7 4" xfId="49878" xr:uid="{00000000-0005-0000-0000-0000A34C0000}"/>
    <cellStyle name="Percent 3 5 5 8" xfId="5193" xr:uid="{00000000-0005-0000-0000-0000A44C0000}"/>
    <cellStyle name="Percent 3 5 5 8 2" xfId="5192" xr:uid="{00000000-0005-0000-0000-0000A54C0000}"/>
    <cellStyle name="Percent 3 5 5 8 2 2" xfId="5191" xr:uid="{00000000-0005-0000-0000-0000A64C0000}"/>
    <cellStyle name="Percent 3 5 5 8 3" xfId="5190" xr:uid="{00000000-0005-0000-0000-0000A74C0000}"/>
    <cellStyle name="Percent 3 5 5 8 4" xfId="49879" xr:uid="{00000000-0005-0000-0000-0000A84C0000}"/>
    <cellStyle name="Percent 3 5 5 9" xfId="5189" xr:uid="{00000000-0005-0000-0000-0000A94C0000}"/>
    <cellStyle name="Percent 3 5 5 9 2" xfId="5188" xr:uid="{00000000-0005-0000-0000-0000AA4C0000}"/>
    <cellStyle name="Percent 3 5 5 9 2 2" xfId="5187" xr:uid="{00000000-0005-0000-0000-0000AB4C0000}"/>
    <cellStyle name="Percent 3 5 5 9 3" xfId="5186" xr:uid="{00000000-0005-0000-0000-0000AC4C0000}"/>
    <cellStyle name="Percent 3 5 5 9 4" xfId="49880" xr:uid="{00000000-0005-0000-0000-0000AD4C0000}"/>
    <cellStyle name="Percent 3 5 6" xfId="4389" xr:uid="{00000000-0005-0000-0000-0000AE4C0000}"/>
    <cellStyle name="Percent 3 5 6 10" xfId="5185" xr:uid="{00000000-0005-0000-0000-0000AF4C0000}"/>
    <cellStyle name="Percent 3 5 6 10 2" xfId="5184" xr:uid="{00000000-0005-0000-0000-0000B04C0000}"/>
    <cellStyle name="Percent 3 5 6 10 2 2" xfId="5183" xr:uid="{00000000-0005-0000-0000-0000B14C0000}"/>
    <cellStyle name="Percent 3 5 6 10 3" xfId="5182" xr:uid="{00000000-0005-0000-0000-0000B24C0000}"/>
    <cellStyle name="Percent 3 5 6 10 4" xfId="49882" xr:uid="{00000000-0005-0000-0000-0000B34C0000}"/>
    <cellStyle name="Percent 3 5 6 11" xfId="5181" xr:uid="{00000000-0005-0000-0000-0000B44C0000}"/>
    <cellStyle name="Percent 3 5 6 11 2" xfId="5180" xr:uid="{00000000-0005-0000-0000-0000B54C0000}"/>
    <cellStyle name="Percent 3 5 6 12" xfId="5179" xr:uid="{00000000-0005-0000-0000-0000B64C0000}"/>
    <cellStyle name="Percent 3 5 6 13" xfId="49881" xr:uid="{00000000-0005-0000-0000-0000B74C0000}"/>
    <cellStyle name="Percent 3 5 6 2" xfId="9183" xr:uid="{00000000-0005-0000-0000-0000B84C0000}"/>
    <cellStyle name="Percent 3 5 6 2 2" xfId="5178" xr:uid="{00000000-0005-0000-0000-0000B94C0000}"/>
    <cellStyle name="Percent 3 5 6 2 2 2" xfId="5177" xr:uid="{00000000-0005-0000-0000-0000BA4C0000}"/>
    <cellStyle name="Percent 3 5 6 2 2 2 2" xfId="5176" xr:uid="{00000000-0005-0000-0000-0000BB4C0000}"/>
    <cellStyle name="Percent 3 5 6 2 2 3" xfId="5175" xr:uid="{00000000-0005-0000-0000-0000BC4C0000}"/>
    <cellStyle name="Percent 3 5 6 2 3" xfId="5174" xr:uid="{00000000-0005-0000-0000-0000BD4C0000}"/>
    <cellStyle name="Percent 3 5 6 2 3 2" xfId="5173" xr:uid="{00000000-0005-0000-0000-0000BE4C0000}"/>
    <cellStyle name="Percent 3 5 6 2 3 2 2" xfId="5172" xr:uid="{00000000-0005-0000-0000-0000BF4C0000}"/>
    <cellStyle name="Percent 3 5 6 2 3 3" xfId="5171" xr:uid="{00000000-0005-0000-0000-0000C04C0000}"/>
    <cellStyle name="Percent 3 5 6 2 4" xfId="5170" xr:uid="{00000000-0005-0000-0000-0000C14C0000}"/>
    <cellStyle name="Percent 3 5 6 2 4 2" xfId="5169" xr:uid="{00000000-0005-0000-0000-0000C24C0000}"/>
    <cellStyle name="Percent 3 5 6 2 5" xfId="5168" xr:uid="{00000000-0005-0000-0000-0000C34C0000}"/>
    <cellStyle name="Percent 3 5 6 2 6" xfId="49883" xr:uid="{00000000-0005-0000-0000-0000C44C0000}"/>
    <cellStyle name="Percent 3 5 6 3" xfId="5167" xr:uid="{00000000-0005-0000-0000-0000C54C0000}"/>
    <cellStyle name="Percent 3 5 6 3 2" xfId="5166" xr:uid="{00000000-0005-0000-0000-0000C64C0000}"/>
    <cellStyle name="Percent 3 5 6 3 2 2" xfId="5165" xr:uid="{00000000-0005-0000-0000-0000C74C0000}"/>
    <cellStyle name="Percent 3 5 6 3 2 2 2" xfId="5164" xr:uid="{00000000-0005-0000-0000-0000C84C0000}"/>
    <cellStyle name="Percent 3 5 6 3 2 3" xfId="5163" xr:uid="{00000000-0005-0000-0000-0000C94C0000}"/>
    <cellStyle name="Percent 3 5 6 3 3" xfId="5162" xr:uid="{00000000-0005-0000-0000-0000CA4C0000}"/>
    <cellStyle name="Percent 3 5 6 3 3 2" xfId="5161" xr:uid="{00000000-0005-0000-0000-0000CB4C0000}"/>
    <cellStyle name="Percent 3 5 6 3 3 2 2" xfId="5160" xr:uid="{00000000-0005-0000-0000-0000CC4C0000}"/>
    <cellStyle name="Percent 3 5 6 3 3 3" xfId="5159" xr:uid="{00000000-0005-0000-0000-0000CD4C0000}"/>
    <cellStyle name="Percent 3 5 6 3 4" xfId="5158" xr:uid="{00000000-0005-0000-0000-0000CE4C0000}"/>
    <cellStyle name="Percent 3 5 6 3 4 2" xfId="5157" xr:uid="{00000000-0005-0000-0000-0000CF4C0000}"/>
    <cellStyle name="Percent 3 5 6 3 5" xfId="5156" xr:uid="{00000000-0005-0000-0000-0000D04C0000}"/>
    <cellStyle name="Percent 3 5 6 3 6" xfId="49884" xr:uid="{00000000-0005-0000-0000-0000D14C0000}"/>
    <cellStyle name="Percent 3 5 6 4" xfId="5155" xr:uid="{00000000-0005-0000-0000-0000D24C0000}"/>
    <cellStyle name="Percent 3 5 6 4 2" xfId="5154" xr:uid="{00000000-0005-0000-0000-0000D34C0000}"/>
    <cellStyle name="Percent 3 5 6 4 2 2" xfId="5153" xr:uid="{00000000-0005-0000-0000-0000D44C0000}"/>
    <cellStyle name="Percent 3 5 6 4 2 2 2" xfId="5152" xr:uid="{00000000-0005-0000-0000-0000D54C0000}"/>
    <cellStyle name="Percent 3 5 6 4 2 3" xfId="5151" xr:uid="{00000000-0005-0000-0000-0000D64C0000}"/>
    <cellStyle name="Percent 3 5 6 4 3" xfId="5150" xr:uid="{00000000-0005-0000-0000-0000D74C0000}"/>
    <cellStyle name="Percent 3 5 6 4 3 2" xfId="5149" xr:uid="{00000000-0005-0000-0000-0000D84C0000}"/>
    <cellStyle name="Percent 3 5 6 4 3 2 2" xfId="5148" xr:uid="{00000000-0005-0000-0000-0000D94C0000}"/>
    <cellStyle name="Percent 3 5 6 4 3 3" xfId="5147" xr:uid="{00000000-0005-0000-0000-0000DA4C0000}"/>
    <cellStyle name="Percent 3 5 6 4 4" xfId="5146" xr:uid="{00000000-0005-0000-0000-0000DB4C0000}"/>
    <cellStyle name="Percent 3 5 6 4 4 2" xfId="5145" xr:uid="{00000000-0005-0000-0000-0000DC4C0000}"/>
    <cellStyle name="Percent 3 5 6 4 5" xfId="5144" xr:uid="{00000000-0005-0000-0000-0000DD4C0000}"/>
    <cellStyle name="Percent 3 5 6 4 6" xfId="49885" xr:uid="{00000000-0005-0000-0000-0000DE4C0000}"/>
    <cellStyle name="Percent 3 5 6 5" xfId="5143" xr:uid="{00000000-0005-0000-0000-0000DF4C0000}"/>
    <cellStyle name="Percent 3 5 6 5 2" xfId="5142" xr:uid="{00000000-0005-0000-0000-0000E04C0000}"/>
    <cellStyle name="Percent 3 5 6 5 2 2" xfId="5141" xr:uid="{00000000-0005-0000-0000-0000E14C0000}"/>
    <cellStyle name="Percent 3 5 6 5 2 2 2" xfId="5140" xr:uid="{00000000-0005-0000-0000-0000E24C0000}"/>
    <cellStyle name="Percent 3 5 6 5 2 3" xfId="5139" xr:uid="{00000000-0005-0000-0000-0000E34C0000}"/>
    <cellStyle name="Percent 3 5 6 5 3" xfId="5138" xr:uid="{00000000-0005-0000-0000-0000E44C0000}"/>
    <cellStyle name="Percent 3 5 6 5 3 2" xfId="5137" xr:uid="{00000000-0005-0000-0000-0000E54C0000}"/>
    <cellStyle name="Percent 3 5 6 5 3 2 2" xfId="5136" xr:uid="{00000000-0005-0000-0000-0000E64C0000}"/>
    <cellStyle name="Percent 3 5 6 5 3 3" xfId="5135" xr:uid="{00000000-0005-0000-0000-0000E74C0000}"/>
    <cellStyle name="Percent 3 5 6 5 4" xfId="5134" xr:uid="{00000000-0005-0000-0000-0000E84C0000}"/>
    <cellStyle name="Percent 3 5 6 5 4 2" xfId="5133" xr:uid="{00000000-0005-0000-0000-0000E94C0000}"/>
    <cellStyle name="Percent 3 5 6 5 4 2 2" xfId="5132" xr:uid="{00000000-0005-0000-0000-0000EA4C0000}"/>
    <cellStyle name="Percent 3 5 6 5 4 3" xfId="5131" xr:uid="{00000000-0005-0000-0000-0000EB4C0000}"/>
    <cellStyle name="Percent 3 5 6 5 5" xfId="5130" xr:uid="{00000000-0005-0000-0000-0000EC4C0000}"/>
    <cellStyle name="Percent 3 5 6 5 5 2" xfId="5129" xr:uid="{00000000-0005-0000-0000-0000ED4C0000}"/>
    <cellStyle name="Percent 3 5 6 5 6" xfId="5128" xr:uid="{00000000-0005-0000-0000-0000EE4C0000}"/>
    <cellStyle name="Percent 3 5 6 5 7" xfId="49886" xr:uid="{00000000-0005-0000-0000-0000EF4C0000}"/>
    <cellStyle name="Percent 3 5 6 6" xfId="5127" xr:uid="{00000000-0005-0000-0000-0000F04C0000}"/>
    <cellStyle name="Percent 3 5 6 6 2" xfId="5126" xr:uid="{00000000-0005-0000-0000-0000F14C0000}"/>
    <cellStyle name="Percent 3 5 6 6 2 2" xfId="5125" xr:uid="{00000000-0005-0000-0000-0000F24C0000}"/>
    <cellStyle name="Percent 3 5 6 6 2 2 2" xfId="5124" xr:uid="{00000000-0005-0000-0000-0000F34C0000}"/>
    <cellStyle name="Percent 3 5 6 6 2 3" xfId="5123" xr:uid="{00000000-0005-0000-0000-0000F44C0000}"/>
    <cellStyle name="Percent 3 5 6 6 3" xfId="5122" xr:uid="{00000000-0005-0000-0000-0000F54C0000}"/>
    <cellStyle name="Percent 3 5 6 6 3 2" xfId="5121" xr:uid="{00000000-0005-0000-0000-0000F64C0000}"/>
    <cellStyle name="Percent 3 5 6 6 3 2 2" xfId="5120" xr:uid="{00000000-0005-0000-0000-0000F74C0000}"/>
    <cellStyle name="Percent 3 5 6 6 3 3" xfId="5119" xr:uid="{00000000-0005-0000-0000-0000F84C0000}"/>
    <cellStyle name="Percent 3 5 6 6 4" xfId="5118" xr:uid="{00000000-0005-0000-0000-0000F94C0000}"/>
    <cellStyle name="Percent 3 5 6 6 4 2" xfId="5117" xr:uid="{00000000-0005-0000-0000-0000FA4C0000}"/>
    <cellStyle name="Percent 3 5 6 6 5" xfId="5116" xr:uid="{00000000-0005-0000-0000-0000FB4C0000}"/>
    <cellStyle name="Percent 3 5 6 6 6" xfId="49887" xr:uid="{00000000-0005-0000-0000-0000FC4C0000}"/>
    <cellStyle name="Percent 3 5 6 7" xfId="5115" xr:uid="{00000000-0005-0000-0000-0000FD4C0000}"/>
    <cellStyle name="Percent 3 5 6 7 2" xfId="5114" xr:uid="{00000000-0005-0000-0000-0000FE4C0000}"/>
    <cellStyle name="Percent 3 5 6 7 2 2" xfId="5113" xr:uid="{00000000-0005-0000-0000-0000FF4C0000}"/>
    <cellStyle name="Percent 3 5 6 7 3" xfId="5112" xr:uid="{00000000-0005-0000-0000-0000004D0000}"/>
    <cellStyle name="Percent 3 5 6 7 4" xfId="49888" xr:uid="{00000000-0005-0000-0000-0000014D0000}"/>
    <cellStyle name="Percent 3 5 6 8" xfId="5111" xr:uid="{00000000-0005-0000-0000-0000024D0000}"/>
    <cellStyle name="Percent 3 5 6 8 2" xfId="5110" xr:uid="{00000000-0005-0000-0000-0000034D0000}"/>
    <cellStyle name="Percent 3 5 6 8 2 2" xfId="5109" xr:uid="{00000000-0005-0000-0000-0000044D0000}"/>
    <cellStyle name="Percent 3 5 6 8 3" xfId="5108" xr:uid="{00000000-0005-0000-0000-0000054D0000}"/>
    <cellStyle name="Percent 3 5 6 8 4" xfId="49889" xr:uid="{00000000-0005-0000-0000-0000064D0000}"/>
    <cellStyle name="Percent 3 5 6 9" xfId="5107" xr:uid="{00000000-0005-0000-0000-0000074D0000}"/>
    <cellStyle name="Percent 3 5 6 9 2" xfId="5106" xr:uid="{00000000-0005-0000-0000-0000084D0000}"/>
    <cellStyle name="Percent 3 5 6 9 2 2" xfId="5105" xr:uid="{00000000-0005-0000-0000-0000094D0000}"/>
    <cellStyle name="Percent 3 5 6 9 3" xfId="5104" xr:uid="{00000000-0005-0000-0000-00000A4D0000}"/>
    <cellStyle name="Percent 3 5 6 9 4" xfId="49890" xr:uid="{00000000-0005-0000-0000-00000B4D0000}"/>
    <cellStyle name="Percent 3 5 7" xfId="4390" xr:uid="{00000000-0005-0000-0000-00000C4D0000}"/>
    <cellStyle name="Percent 3 5 7 10" xfId="5103" xr:uid="{00000000-0005-0000-0000-00000D4D0000}"/>
    <cellStyle name="Percent 3 5 7 10 2" xfId="5102" xr:uid="{00000000-0005-0000-0000-00000E4D0000}"/>
    <cellStyle name="Percent 3 5 7 10 2 2" xfId="5101" xr:uid="{00000000-0005-0000-0000-00000F4D0000}"/>
    <cellStyle name="Percent 3 5 7 10 3" xfId="5100" xr:uid="{00000000-0005-0000-0000-0000104D0000}"/>
    <cellStyle name="Percent 3 5 7 10 4" xfId="49892" xr:uid="{00000000-0005-0000-0000-0000114D0000}"/>
    <cellStyle name="Percent 3 5 7 11" xfId="5099" xr:uid="{00000000-0005-0000-0000-0000124D0000}"/>
    <cellStyle name="Percent 3 5 7 11 2" xfId="5098" xr:uid="{00000000-0005-0000-0000-0000134D0000}"/>
    <cellStyle name="Percent 3 5 7 12" xfId="5097" xr:uid="{00000000-0005-0000-0000-0000144D0000}"/>
    <cellStyle name="Percent 3 5 7 13" xfId="49891" xr:uid="{00000000-0005-0000-0000-0000154D0000}"/>
    <cellStyle name="Percent 3 5 7 2" xfId="9184" xr:uid="{00000000-0005-0000-0000-0000164D0000}"/>
    <cellStyle name="Percent 3 5 7 2 2" xfId="5096" xr:uid="{00000000-0005-0000-0000-0000174D0000}"/>
    <cellStyle name="Percent 3 5 7 2 2 2" xfId="5095" xr:uid="{00000000-0005-0000-0000-0000184D0000}"/>
    <cellStyle name="Percent 3 5 7 2 2 2 2" xfId="5094" xr:uid="{00000000-0005-0000-0000-0000194D0000}"/>
    <cellStyle name="Percent 3 5 7 2 2 3" xfId="5093" xr:uid="{00000000-0005-0000-0000-00001A4D0000}"/>
    <cellStyle name="Percent 3 5 7 2 3" xfId="5092" xr:uid="{00000000-0005-0000-0000-00001B4D0000}"/>
    <cellStyle name="Percent 3 5 7 2 3 2" xfId="5091" xr:uid="{00000000-0005-0000-0000-00001C4D0000}"/>
    <cellStyle name="Percent 3 5 7 2 3 2 2" xfId="5090" xr:uid="{00000000-0005-0000-0000-00001D4D0000}"/>
    <cellStyle name="Percent 3 5 7 2 3 3" xfId="5089" xr:uid="{00000000-0005-0000-0000-00001E4D0000}"/>
    <cellStyle name="Percent 3 5 7 2 4" xfId="5088" xr:uid="{00000000-0005-0000-0000-00001F4D0000}"/>
    <cellStyle name="Percent 3 5 7 2 4 2" xfId="5087" xr:uid="{00000000-0005-0000-0000-0000204D0000}"/>
    <cellStyle name="Percent 3 5 7 2 5" xfId="5086" xr:uid="{00000000-0005-0000-0000-0000214D0000}"/>
    <cellStyle name="Percent 3 5 7 2 6" xfId="49893" xr:uid="{00000000-0005-0000-0000-0000224D0000}"/>
    <cellStyle name="Percent 3 5 7 3" xfId="5085" xr:uid="{00000000-0005-0000-0000-0000234D0000}"/>
    <cellStyle name="Percent 3 5 7 3 2" xfId="5084" xr:uid="{00000000-0005-0000-0000-0000244D0000}"/>
    <cellStyle name="Percent 3 5 7 3 2 2" xfId="5083" xr:uid="{00000000-0005-0000-0000-0000254D0000}"/>
    <cellStyle name="Percent 3 5 7 3 2 2 2" xfId="5082" xr:uid="{00000000-0005-0000-0000-0000264D0000}"/>
    <cellStyle name="Percent 3 5 7 3 2 3" xfId="5081" xr:uid="{00000000-0005-0000-0000-0000274D0000}"/>
    <cellStyle name="Percent 3 5 7 3 3" xfId="5080" xr:uid="{00000000-0005-0000-0000-0000284D0000}"/>
    <cellStyle name="Percent 3 5 7 3 3 2" xfId="5079" xr:uid="{00000000-0005-0000-0000-0000294D0000}"/>
    <cellStyle name="Percent 3 5 7 3 3 2 2" xfId="5078" xr:uid="{00000000-0005-0000-0000-00002A4D0000}"/>
    <cellStyle name="Percent 3 5 7 3 3 3" xfId="5077" xr:uid="{00000000-0005-0000-0000-00002B4D0000}"/>
    <cellStyle name="Percent 3 5 7 3 4" xfId="5076" xr:uid="{00000000-0005-0000-0000-00002C4D0000}"/>
    <cellStyle name="Percent 3 5 7 3 4 2" xfId="5075" xr:uid="{00000000-0005-0000-0000-00002D4D0000}"/>
    <cellStyle name="Percent 3 5 7 3 5" xfId="5074" xr:uid="{00000000-0005-0000-0000-00002E4D0000}"/>
    <cellStyle name="Percent 3 5 7 3 6" xfId="49894" xr:uid="{00000000-0005-0000-0000-00002F4D0000}"/>
    <cellStyle name="Percent 3 5 7 4" xfId="5073" xr:uid="{00000000-0005-0000-0000-0000304D0000}"/>
    <cellStyle name="Percent 3 5 7 4 2" xfId="5072" xr:uid="{00000000-0005-0000-0000-0000314D0000}"/>
    <cellStyle name="Percent 3 5 7 4 2 2" xfId="5071" xr:uid="{00000000-0005-0000-0000-0000324D0000}"/>
    <cellStyle name="Percent 3 5 7 4 2 2 2" xfId="5070" xr:uid="{00000000-0005-0000-0000-0000334D0000}"/>
    <cellStyle name="Percent 3 5 7 4 2 3" xfId="5069" xr:uid="{00000000-0005-0000-0000-0000344D0000}"/>
    <cellStyle name="Percent 3 5 7 4 3" xfId="5068" xr:uid="{00000000-0005-0000-0000-0000354D0000}"/>
    <cellStyle name="Percent 3 5 7 4 3 2" xfId="5067" xr:uid="{00000000-0005-0000-0000-0000364D0000}"/>
    <cellStyle name="Percent 3 5 7 4 3 2 2" xfId="5066" xr:uid="{00000000-0005-0000-0000-0000374D0000}"/>
    <cellStyle name="Percent 3 5 7 4 3 3" xfId="5065" xr:uid="{00000000-0005-0000-0000-0000384D0000}"/>
    <cellStyle name="Percent 3 5 7 4 4" xfId="5064" xr:uid="{00000000-0005-0000-0000-0000394D0000}"/>
    <cellStyle name="Percent 3 5 7 4 4 2" xfId="5063" xr:uid="{00000000-0005-0000-0000-00003A4D0000}"/>
    <cellStyle name="Percent 3 5 7 4 5" xfId="5062" xr:uid="{00000000-0005-0000-0000-00003B4D0000}"/>
    <cellStyle name="Percent 3 5 7 4 6" xfId="49895" xr:uid="{00000000-0005-0000-0000-00003C4D0000}"/>
    <cellStyle name="Percent 3 5 7 5" xfId="5061" xr:uid="{00000000-0005-0000-0000-00003D4D0000}"/>
    <cellStyle name="Percent 3 5 7 5 2" xfId="5060" xr:uid="{00000000-0005-0000-0000-00003E4D0000}"/>
    <cellStyle name="Percent 3 5 7 5 2 2" xfId="5059" xr:uid="{00000000-0005-0000-0000-00003F4D0000}"/>
    <cellStyle name="Percent 3 5 7 5 2 2 2" xfId="5058" xr:uid="{00000000-0005-0000-0000-0000404D0000}"/>
    <cellStyle name="Percent 3 5 7 5 2 3" xfId="5057" xr:uid="{00000000-0005-0000-0000-0000414D0000}"/>
    <cellStyle name="Percent 3 5 7 5 3" xfId="5056" xr:uid="{00000000-0005-0000-0000-0000424D0000}"/>
    <cellStyle name="Percent 3 5 7 5 3 2" xfId="5055" xr:uid="{00000000-0005-0000-0000-0000434D0000}"/>
    <cellStyle name="Percent 3 5 7 5 3 2 2" xfId="5054" xr:uid="{00000000-0005-0000-0000-0000444D0000}"/>
    <cellStyle name="Percent 3 5 7 5 3 3" xfId="5053" xr:uid="{00000000-0005-0000-0000-0000454D0000}"/>
    <cellStyle name="Percent 3 5 7 5 4" xfId="5052" xr:uid="{00000000-0005-0000-0000-0000464D0000}"/>
    <cellStyle name="Percent 3 5 7 5 4 2" xfId="5051" xr:uid="{00000000-0005-0000-0000-0000474D0000}"/>
    <cellStyle name="Percent 3 5 7 5 4 2 2" xfId="5050" xr:uid="{00000000-0005-0000-0000-0000484D0000}"/>
    <cellStyle name="Percent 3 5 7 5 4 3" xfId="5049" xr:uid="{00000000-0005-0000-0000-0000494D0000}"/>
    <cellStyle name="Percent 3 5 7 5 5" xfId="5048" xr:uid="{00000000-0005-0000-0000-00004A4D0000}"/>
    <cellStyle name="Percent 3 5 7 5 5 2" xfId="5047" xr:uid="{00000000-0005-0000-0000-00004B4D0000}"/>
    <cellStyle name="Percent 3 5 7 5 6" xfId="5046" xr:uid="{00000000-0005-0000-0000-00004C4D0000}"/>
    <cellStyle name="Percent 3 5 7 5 7" xfId="49896" xr:uid="{00000000-0005-0000-0000-00004D4D0000}"/>
    <cellStyle name="Percent 3 5 7 6" xfId="5045" xr:uid="{00000000-0005-0000-0000-00004E4D0000}"/>
    <cellStyle name="Percent 3 5 7 6 2" xfId="5044" xr:uid="{00000000-0005-0000-0000-00004F4D0000}"/>
    <cellStyle name="Percent 3 5 7 6 2 2" xfId="5043" xr:uid="{00000000-0005-0000-0000-0000504D0000}"/>
    <cellStyle name="Percent 3 5 7 6 2 2 2" xfId="5042" xr:uid="{00000000-0005-0000-0000-0000514D0000}"/>
    <cellStyle name="Percent 3 5 7 6 2 3" xfId="5041" xr:uid="{00000000-0005-0000-0000-0000524D0000}"/>
    <cellStyle name="Percent 3 5 7 6 3" xfId="5040" xr:uid="{00000000-0005-0000-0000-0000534D0000}"/>
    <cellStyle name="Percent 3 5 7 6 3 2" xfId="5039" xr:uid="{00000000-0005-0000-0000-0000544D0000}"/>
    <cellStyle name="Percent 3 5 7 6 3 2 2" xfId="5038" xr:uid="{00000000-0005-0000-0000-0000554D0000}"/>
    <cellStyle name="Percent 3 5 7 6 3 3" xfId="5037" xr:uid="{00000000-0005-0000-0000-0000564D0000}"/>
    <cellStyle name="Percent 3 5 7 6 4" xfId="5036" xr:uid="{00000000-0005-0000-0000-0000574D0000}"/>
    <cellStyle name="Percent 3 5 7 6 4 2" xfId="5035" xr:uid="{00000000-0005-0000-0000-0000584D0000}"/>
    <cellStyle name="Percent 3 5 7 6 5" xfId="5034" xr:uid="{00000000-0005-0000-0000-0000594D0000}"/>
    <cellStyle name="Percent 3 5 7 6 6" xfId="49897" xr:uid="{00000000-0005-0000-0000-00005A4D0000}"/>
    <cellStyle name="Percent 3 5 7 7" xfId="5033" xr:uid="{00000000-0005-0000-0000-00005B4D0000}"/>
    <cellStyle name="Percent 3 5 7 7 2" xfId="5032" xr:uid="{00000000-0005-0000-0000-00005C4D0000}"/>
    <cellStyle name="Percent 3 5 7 7 2 2" xfId="5031" xr:uid="{00000000-0005-0000-0000-00005D4D0000}"/>
    <cellStyle name="Percent 3 5 7 7 3" xfId="5030" xr:uid="{00000000-0005-0000-0000-00005E4D0000}"/>
    <cellStyle name="Percent 3 5 7 7 4" xfId="49898" xr:uid="{00000000-0005-0000-0000-00005F4D0000}"/>
    <cellStyle name="Percent 3 5 7 8" xfId="5029" xr:uid="{00000000-0005-0000-0000-0000604D0000}"/>
    <cellStyle name="Percent 3 5 7 8 2" xfId="5028" xr:uid="{00000000-0005-0000-0000-0000614D0000}"/>
    <cellStyle name="Percent 3 5 7 8 2 2" xfId="5027" xr:uid="{00000000-0005-0000-0000-0000624D0000}"/>
    <cellStyle name="Percent 3 5 7 8 3" xfId="5026" xr:uid="{00000000-0005-0000-0000-0000634D0000}"/>
    <cellStyle name="Percent 3 5 7 8 4" xfId="49899" xr:uid="{00000000-0005-0000-0000-0000644D0000}"/>
    <cellStyle name="Percent 3 5 7 9" xfId="5025" xr:uid="{00000000-0005-0000-0000-0000654D0000}"/>
    <cellStyle name="Percent 3 5 7 9 2" xfId="5024" xr:uid="{00000000-0005-0000-0000-0000664D0000}"/>
    <cellStyle name="Percent 3 5 7 9 2 2" xfId="5023" xr:uid="{00000000-0005-0000-0000-0000674D0000}"/>
    <cellStyle name="Percent 3 5 7 9 3" xfId="5022" xr:uid="{00000000-0005-0000-0000-0000684D0000}"/>
    <cellStyle name="Percent 3 5 7 9 4" xfId="49900" xr:uid="{00000000-0005-0000-0000-0000694D0000}"/>
    <cellStyle name="Percent 3 5 8" xfId="4391" xr:uid="{00000000-0005-0000-0000-00006A4D0000}"/>
    <cellStyle name="Percent 3 5 8 10" xfId="5021" xr:uid="{00000000-0005-0000-0000-00006B4D0000}"/>
    <cellStyle name="Percent 3 5 8 10 2" xfId="5020" xr:uid="{00000000-0005-0000-0000-00006C4D0000}"/>
    <cellStyle name="Percent 3 5 8 10 2 2" xfId="5019" xr:uid="{00000000-0005-0000-0000-00006D4D0000}"/>
    <cellStyle name="Percent 3 5 8 10 3" xfId="5018" xr:uid="{00000000-0005-0000-0000-00006E4D0000}"/>
    <cellStyle name="Percent 3 5 8 10 4" xfId="49902" xr:uid="{00000000-0005-0000-0000-00006F4D0000}"/>
    <cellStyle name="Percent 3 5 8 11" xfId="5017" xr:uid="{00000000-0005-0000-0000-0000704D0000}"/>
    <cellStyle name="Percent 3 5 8 11 2" xfId="5016" xr:uid="{00000000-0005-0000-0000-0000714D0000}"/>
    <cellStyle name="Percent 3 5 8 12" xfId="5015" xr:uid="{00000000-0005-0000-0000-0000724D0000}"/>
    <cellStyle name="Percent 3 5 8 13" xfId="49901" xr:uid="{00000000-0005-0000-0000-0000734D0000}"/>
    <cellStyle name="Percent 3 5 8 2" xfId="9185" xr:uid="{00000000-0005-0000-0000-0000744D0000}"/>
    <cellStyle name="Percent 3 5 8 2 2" xfId="5014" xr:uid="{00000000-0005-0000-0000-0000754D0000}"/>
    <cellStyle name="Percent 3 5 8 2 2 2" xfId="5013" xr:uid="{00000000-0005-0000-0000-0000764D0000}"/>
    <cellStyle name="Percent 3 5 8 2 2 2 2" xfId="5012" xr:uid="{00000000-0005-0000-0000-0000774D0000}"/>
    <cellStyle name="Percent 3 5 8 2 2 3" xfId="5011" xr:uid="{00000000-0005-0000-0000-0000784D0000}"/>
    <cellStyle name="Percent 3 5 8 2 3" xfId="5010" xr:uid="{00000000-0005-0000-0000-0000794D0000}"/>
    <cellStyle name="Percent 3 5 8 2 3 2" xfId="5009" xr:uid="{00000000-0005-0000-0000-00007A4D0000}"/>
    <cellStyle name="Percent 3 5 8 2 3 2 2" xfId="5008" xr:uid="{00000000-0005-0000-0000-00007B4D0000}"/>
    <cellStyle name="Percent 3 5 8 2 3 3" xfId="5007" xr:uid="{00000000-0005-0000-0000-00007C4D0000}"/>
    <cellStyle name="Percent 3 5 8 2 4" xfId="5006" xr:uid="{00000000-0005-0000-0000-00007D4D0000}"/>
    <cellStyle name="Percent 3 5 8 2 4 2" xfId="5005" xr:uid="{00000000-0005-0000-0000-00007E4D0000}"/>
    <cellStyle name="Percent 3 5 8 2 5" xfId="5004" xr:uid="{00000000-0005-0000-0000-00007F4D0000}"/>
    <cellStyle name="Percent 3 5 8 2 6" xfId="49903" xr:uid="{00000000-0005-0000-0000-0000804D0000}"/>
    <cellStyle name="Percent 3 5 8 3" xfId="5003" xr:uid="{00000000-0005-0000-0000-0000814D0000}"/>
    <cellStyle name="Percent 3 5 8 3 2" xfId="5002" xr:uid="{00000000-0005-0000-0000-0000824D0000}"/>
    <cellStyle name="Percent 3 5 8 3 2 2" xfId="5001" xr:uid="{00000000-0005-0000-0000-0000834D0000}"/>
    <cellStyle name="Percent 3 5 8 3 2 2 2" xfId="5000" xr:uid="{00000000-0005-0000-0000-0000844D0000}"/>
    <cellStyle name="Percent 3 5 8 3 2 3" xfId="4999" xr:uid="{00000000-0005-0000-0000-0000854D0000}"/>
    <cellStyle name="Percent 3 5 8 3 3" xfId="4998" xr:uid="{00000000-0005-0000-0000-0000864D0000}"/>
    <cellStyle name="Percent 3 5 8 3 3 2" xfId="4997" xr:uid="{00000000-0005-0000-0000-0000874D0000}"/>
    <cellStyle name="Percent 3 5 8 3 3 2 2" xfId="4996" xr:uid="{00000000-0005-0000-0000-0000884D0000}"/>
    <cellStyle name="Percent 3 5 8 3 3 3" xfId="4995" xr:uid="{00000000-0005-0000-0000-0000894D0000}"/>
    <cellStyle name="Percent 3 5 8 3 4" xfId="4994" xr:uid="{00000000-0005-0000-0000-00008A4D0000}"/>
    <cellStyle name="Percent 3 5 8 3 4 2" xfId="4993" xr:uid="{00000000-0005-0000-0000-00008B4D0000}"/>
    <cellStyle name="Percent 3 5 8 3 5" xfId="4992" xr:uid="{00000000-0005-0000-0000-00008C4D0000}"/>
    <cellStyle name="Percent 3 5 8 3 6" xfId="49904" xr:uid="{00000000-0005-0000-0000-00008D4D0000}"/>
    <cellStyle name="Percent 3 5 8 4" xfId="4991" xr:uid="{00000000-0005-0000-0000-00008E4D0000}"/>
    <cellStyle name="Percent 3 5 8 4 2" xfId="4990" xr:uid="{00000000-0005-0000-0000-00008F4D0000}"/>
    <cellStyle name="Percent 3 5 8 4 2 2" xfId="4989" xr:uid="{00000000-0005-0000-0000-0000904D0000}"/>
    <cellStyle name="Percent 3 5 8 4 2 2 2" xfId="4988" xr:uid="{00000000-0005-0000-0000-0000914D0000}"/>
    <cellStyle name="Percent 3 5 8 4 2 3" xfId="4987" xr:uid="{00000000-0005-0000-0000-0000924D0000}"/>
    <cellStyle name="Percent 3 5 8 4 3" xfId="4986" xr:uid="{00000000-0005-0000-0000-0000934D0000}"/>
    <cellStyle name="Percent 3 5 8 4 3 2" xfId="4985" xr:uid="{00000000-0005-0000-0000-0000944D0000}"/>
    <cellStyle name="Percent 3 5 8 4 3 2 2" xfId="4984" xr:uid="{00000000-0005-0000-0000-0000954D0000}"/>
    <cellStyle name="Percent 3 5 8 4 3 3" xfId="4983" xr:uid="{00000000-0005-0000-0000-0000964D0000}"/>
    <cellStyle name="Percent 3 5 8 4 4" xfId="4982" xr:uid="{00000000-0005-0000-0000-0000974D0000}"/>
    <cellStyle name="Percent 3 5 8 4 4 2" xfId="4981" xr:uid="{00000000-0005-0000-0000-0000984D0000}"/>
    <cellStyle name="Percent 3 5 8 4 5" xfId="4980" xr:uid="{00000000-0005-0000-0000-0000994D0000}"/>
    <cellStyle name="Percent 3 5 8 4 6" xfId="49905" xr:uid="{00000000-0005-0000-0000-00009A4D0000}"/>
    <cellStyle name="Percent 3 5 8 5" xfId="4979" xr:uid="{00000000-0005-0000-0000-00009B4D0000}"/>
    <cellStyle name="Percent 3 5 8 5 2" xfId="4978" xr:uid="{00000000-0005-0000-0000-00009C4D0000}"/>
    <cellStyle name="Percent 3 5 8 5 2 2" xfId="4977" xr:uid="{00000000-0005-0000-0000-00009D4D0000}"/>
    <cellStyle name="Percent 3 5 8 5 2 2 2" xfId="4976" xr:uid="{00000000-0005-0000-0000-00009E4D0000}"/>
    <cellStyle name="Percent 3 5 8 5 2 3" xfId="4975" xr:uid="{00000000-0005-0000-0000-00009F4D0000}"/>
    <cellStyle name="Percent 3 5 8 5 3" xfId="4974" xr:uid="{00000000-0005-0000-0000-0000A04D0000}"/>
    <cellStyle name="Percent 3 5 8 5 3 2" xfId="4973" xr:uid="{00000000-0005-0000-0000-0000A14D0000}"/>
    <cellStyle name="Percent 3 5 8 5 3 2 2" xfId="4972" xr:uid="{00000000-0005-0000-0000-0000A24D0000}"/>
    <cellStyle name="Percent 3 5 8 5 3 3" xfId="4971" xr:uid="{00000000-0005-0000-0000-0000A34D0000}"/>
    <cellStyle name="Percent 3 5 8 5 4" xfId="4970" xr:uid="{00000000-0005-0000-0000-0000A44D0000}"/>
    <cellStyle name="Percent 3 5 8 5 4 2" xfId="4969" xr:uid="{00000000-0005-0000-0000-0000A54D0000}"/>
    <cellStyle name="Percent 3 5 8 5 4 2 2" xfId="4968" xr:uid="{00000000-0005-0000-0000-0000A64D0000}"/>
    <cellStyle name="Percent 3 5 8 5 4 3" xfId="4967" xr:uid="{00000000-0005-0000-0000-0000A74D0000}"/>
    <cellStyle name="Percent 3 5 8 5 5" xfId="4966" xr:uid="{00000000-0005-0000-0000-0000A84D0000}"/>
    <cellStyle name="Percent 3 5 8 5 5 2" xfId="4965" xr:uid="{00000000-0005-0000-0000-0000A94D0000}"/>
    <cellStyle name="Percent 3 5 8 5 6" xfId="4964" xr:uid="{00000000-0005-0000-0000-0000AA4D0000}"/>
    <cellStyle name="Percent 3 5 8 5 7" xfId="49906" xr:uid="{00000000-0005-0000-0000-0000AB4D0000}"/>
    <cellStyle name="Percent 3 5 8 6" xfId="4963" xr:uid="{00000000-0005-0000-0000-0000AC4D0000}"/>
    <cellStyle name="Percent 3 5 8 6 2" xfId="4962" xr:uid="{00000000-0005-0000-0000-0000AD4D0000}"/>
    <cellStyle name="Percent 3 5 8 6 2 2" xfId="4961" xr:uid="{00000000-0005-0000-0000-0000AE4D0000}"/>
    <cellStyle name="Percent 3 5 8 6 2 2 2" xfId="4960" xr:uid="{00000000-0005-0000-0000-0000AF4D0000}"/>
    <cellStyle name="Percent 3 5 8 6 2 3" xfId="4959" xr:uid="{00000000-0005-0000-0000-0000B04D0000}"/>
    <cellStyle name="Percent 3 5 8 6 3" xfId="4958" xr:uid="{00000000-0005-0000-0000-0000B14D0000}"/>
    <cellStyle name="Percent 3 5 8 6 3 2" xfId="4957" xr:uid="{00000000-0005-0000-0000-0000B24D0000}"/>
    <cellStyle name="Percent 3 5 8 6 3 2 2" xfId="4956" xr:uid="{00000000-0005-0000-0000-0000B34D0000}"/>
    <cellStyle name="Percent 3 5 8 6 3 3" xfId="4955" xr:uid="{00000000-0005-0000-0000-0000B44D0000}"/>
    <cellStyle name="Percent 3 5 8 6 4" xfId="4954" xr:uid="{00000000-0005-0000-0000-0000B54D0000}"/>
    <cellStyle name="Percent 3 5 8 6 4 2" xfId="4953" xr:uid="{00000000-0005-0000-0000-0000B64D0000}"/>
    <cellStyle name="Percent 3 5 8 6 5" xfId="4952" xr:uid="{00000000-0005-0000-0000-0000B74D0000}"/>
    <cellStyle name="Percent 3 5 8 6 6" xfId="49907" xr:uid="{00000000-0005-0000-0000-0000B84D0000}"/>
    <cellStyle name="Percent 3 5 8 7" xfId="4951" xr:uid="{00000000-0005-0000-0000-0000B94D0000}"/>
    <cellStyle name="Percent 3 5 8 7 2" xfId="4950" xr:uid="{00000000-0005-0000-0000-0000BA4D0000}"/>
    <cellStyle name="Percent 3 5 8 7 2 2" xfId="4949" xr:uid="{00000000-0005-0000-0000-0000BB4D0000}"/>
    <cellStyle name="Percent 3 5 8 7 3" xfId="4948" xr:uid="{00000000-0005-0000-0000-0000BC4D0000}"/>
    <cellStyle name="Percent 3 5 8 7 4" xfId="49908" xr:uid="{00000000-0005-0000-0000-0000BD4D0000}"/>
    <cellStyle name="Percent 3 5 8 8" xfId="4947" xr:uid="{00000000-0005-0000-0000-0000BE4D0000}"/>
    <cellStyle name="Percent 3 5 8 8 2" xfId="4946" xr:uid="{00000000-0005-0000-0000-0000BF4D0000}"/>
    <cellStyle name="Percent 3 5 8 8 2 2" xfId="4945" xr:uid="{00000000-0005-0000-0000-0000C04D0000}"/>
    <cellStyle name="Percent 3 5 8 8 3" xfId="4944" xr:uid="{00000000-0005-0000-0000-0000C14D0000}"/>
    <cellStyle name="Percent 3 5 8 8 4" xfId="49909" xr:uid="{00000000-0005-0000-0000-0000C24D0000}"/>
    <cellStyle name="Percent 3 5 8 9" xfId="4943" xr:uid="{00000000-0005-0000-0000-0000C34D0000}"/>
    <cellStyle name="Percent 3 5 8 9 2" xfId="4942" xr:uid="{00000000-0005-0000-0000-0000C44D0000}"/>
    <cellStyle name="Percent 3 5 8 9 2 2" xfId="4941" xr:uid="{00000000-0005-0000-0000-0000C54D0000}"/>
    <cellStyle name="Percent 3 5 8 9 3" xfId="4940" xr:uid="{00000000-0005-0000-0000-0000C64D0000}"/>
    <cellStyle name="Percent 3 5 8 9 4" xfId="49910" xr:uid="{00000000-0005-0000-0000-0000C74D0000}"/>
    <cellStyle name="Percent 3 5 9" xfId="4392" xr:uid="{00000000-0005-0000-0000-0000C84D0000}"/>
    <cellStyle name="Percent 3 5 9 10" xfId="4939" xr:uid="{00000000-0005-0000-0000-0000C94D0000}"/>
    <cellStyle name="Percent 3 5 9 10 2" xfId="4938" xr:uid="{00000000-0005-0000-0000-0000CA4D0000}"/>
    <cellStyle name="Percent 3 5 9 10 2 2" xfId="4937" xr:uid="{00000000-0005-0000-0000-0000CB4D0000}"/>
    <cellStyle name="Percent 3 5 9 10 3" xfId="4936" xr:uid="{00000000-0005-0000-0000-0000CC4D0000}"/>
    <cellStyle name="Percent 3 5 9 10 4" xfId="49912" xr:uid="{00000000-0005-0000-0000-0000CD4D0000}"/>
    <cellStyle name="Percent 3 5 9 11" xfId="4935" xr:uid="{00000000-0005-0000-0000-0000CE4D0000}"/>
    <cellStyle name="Percent 3 5 9 11 2" xfId="4934" xr:uid="{00000000-0005-0000-0000-0000CF4D0000}"/>
    <cellStyle name="Percent 3 5 9 12" xfId="4933" xr:uid="{00000000-0005-0000-0000-0000D04D0000}"/>
    <cellStyle name="Percent 3 5 9 13" xfId="49911" xr:uid="{00000000-0005-0000-0000-0000D14D0000}"/>
    <cellStyle name="Percent 3 5 9 2" xfId="9186" xr:uid="{00000000-0005-0000-0000-0000D24D0000}"/>
    <cellStyle name="Percent 3 5 9 2 2" xfId="4932" xr:uid="{00000000-0005-0000-0000-0000D34D0000}"/>
    <cellStyle name="Percent 3 5 9 2 2 2" xfId="4931" xr:uid="{00000000-0005-0000-0000-0000D44D0000}"/>
    <cellStyle name="Percent 3 5 9 2 2 2 2" xfId="4930" xr:uid="{00000000-0005-0000-0000-0000D54D0000}"/>
    <cellStyle name="Percent 3 5 9 2 2 3" xfId="4929" xr:uid="{00000000-0005-0000-0000-0000D64D0000}"/>
    <cellStyle name="Percent 3 5 9 2 3" xfId="4928" xr:uid="{00000000-0005-0000-0000-0000D74D0000}"/>
    <cellStyle name="Percent 3 5 9 2 3 2" xfId="4927" xr:uid="{00000000-0005-0000-0000-0000D84D0000}"/>
    <cellStyle name="Percent 3 5 9 2 3 2 2" xfId="4926" xr:uid="{00000000-0005-0000-0000-0000D94D0000}"/>
    <cellStyle name="Percent 3 5 9 2 3 3" xfId="4925" xr:uid="{00000000-0005-0000-0000-0000DA4D0000}"/>
    <cellStyle name="Percent 3 5 9 2 4" xfId="4924" xr:uid="{00000000-0005-0000-0000-0000DB4D0000}"/>
    <cellStyle name="Percent 3 5 9 2 4 2" xfId="4923" xr:uid="{00000000-0005-0000-0000-0000DC4D0000}"/>
    <cellStyle name="Percent 3 5 9 2 5" xfId="4922" xr:uid="{00000000-0005-0000-0000-0000DD4D0000}"/>
    <cellStyle name="Percent 3 5 9 2 6" xfId="49913" xr:uid="{00000000-0005-0000-0000-0000DE4D0000}"/>
    <cellStyle name="Percent 3 5 9 3" xfId="4921" xr:uid="{00000000-0005-0000-0000-0000DF4D0000}"/>
    <cellStyle name="Percent 3 5 9 3 2" xfId="4920" xr:uid="{00000000-0005-0000-0000-0000E04D0000}"/>
    <cellStyle name="Percent 3 5 9 3 2 2" xfId="4919" xr:uid="{00000000-0005-0000-0000-0000E14D0000}"/>
    <cellStyle name="Percent 3 5 9 3 2 2 2" xfId="4918" xr:uid="{00000000-0005-0000-0000-0000E24D0000}"/>
    <cellStyle name="Percent 3 5 9 3 2 3" xfId="4917" xr:uid="{00000000-0005-0000-0000-0000E34D0000}"/>
    <cellStyle name="Percent 3 5 9 3 3" xfId="4916" xr:uid="{00000000-0005-0000-0000-0000E44D0000}"/>
    <cellStyle name="Percent 3 5 9 3 3 2" xfId="4915" xr:uid="{00000000-0005-0000-0000-0000E54D0000}"/>
    <cellStyle name="Percent 3 5 9 3 3 2 2" xfId="4914" xr:uid="{00000000-0005-0000-0000-0000E64D0000}"/>
    <cellStyle name="Percent 3 5 9 3 3 3" xfId="4913" xr:uid="{00000000-0005-0000-0000-0000E74D0000}"/>
    <cellStyle name="Percent 3 5 9 3 4" xfId="4912" xr:uid="{00000000-0005-0000-0000-0000E84D0000}"/>
    <cellStyle name="Percent 3 5 9 3 4 2" xfId="4911" xr:uid="{00000000-0005-0000-0000-0000E94D0000}"/>
    <cellStyle name="Percent 3 5 9 3 5" xfId="4910" xr:uid="{00000000-0005-0000-0000-0000EA4D0000}"/>
    <cellStyle name="Percent 3 5 9 3 6" xfId="49914" xr:uid="{00000000-0005-0000-0000-0000EB4D0000}"/>
    <cellStyle name="Percent 3 5 9 4" xfId="4909" xr:uid="{00000000-0005-0000-0000-0000EC4D0000}"/>
    <cellStyle name="Percent 3 5 9 4 2" xfId="4908" xr:uid="{00000000-0005-0000-0000-0000ED4D0000}"/>
    <cellStyle name="Percent 3 5 9 4 2 2" xfId="4907" xr:uid="{00000000-0005-0000-0000-0000EE4D0000}"/>
    <cellStyle name="Percent 3 5 9 4 2 2 2" xfId="4906" xr:uid="{00000000-0005-0000-0000-0000EF4D0000}"/>
    <cellStyle name="Percent 3 5 9 4 2 3" xfId="4905" xr:uid="{00000000-0005-0000-0000-0000F04D0000}"/>
    <cellStyle name="Percent 3 5 9 4 3" xfId="4904" xr:uid="{00000000-0005-0000-0000-0000F14D0000}"/>
    <cellStyle name="Percent 3 5 9 4 3 2" xfId="4903" xr:uid="{00000000-0005-0000-0000-0000F24D0000}"/>
    <cellStyle name="Percent 3 5 9 4 3 2 2" xfId="4902" xr:uid="{00000000-0005-0000-0000-0000F34D0000}"/>
    <cellStyle name="Percent 3 5 9 4 3 3" xfId="4901" xr:uid="{00000000-0005-0000-0000-0000F44D0000}"/>
    <cellStyle name="Percent 3 5 9 4 4" xfId="4900" xr:uid="{00000000-0005-0000-0000-0000F54D0000}"/>
    <cellStyle name="Percent 3 5 9 4 4 2" xfId="4899" xr:uid="{00000000-0005-0000-0000-0000F64D0000}"/>
    <cellStyle name="Percent 3 5 9 4 5" xfId="4898" xr:uid="{00000000-0005-0000-0000-0000F74D0000}"/>
    <cellStyle name="Percent 3 5 9 4 6" xfId="49915" xr:uid="{00000000-0005-0000-0000-0000F84D0000}"/>
    <cellStyle name="Percent 3 5 9 5" xfId="4897" xr:uid="{00000000-0005-0000-0000-0000F94D0000}"/>
    <cellStyle name="Percent 3 5 9 5 2" xfId="4896" xr:uid="{00000000-0005-0000-0000-0000FA4D0000}"/>
    <cellStyle name="Percent 3 5 9 5 2 2" xfId="4895" xr:uid="{00000000-0005-0000-0000-0000FB4D0000}"/>
    <cellStyle name="Percent 3 5 9 5 2 2 2" xfId="4894" xr:uid="{00000000-0005-0000-0000-0000FC4D0000}"/>
    <cellStyle name="Percent 3 5 9 5 2 3" xfId="4893" xr:uid="{00000000-0005-0000-0000-0000FD4D0000}"/>
    <cellStyle name="Percent 3 5 9 5 3" xfId="4892" xr:uid="{00000000-0005-0000-0000-0000FE4D0000}"/>
    <cellStyle name="Percent 3 5 9 5 3 2" xfId="4891" xr:uid="{00000000-0005-0000-0000-0000FF4D0000}"/>
    <cellStyle name="Percent 3 5 9 5 3 2 2" xfId="4890" xr:uid="{00000000-0005-0000-0000-0000004E0000}"/>
    <cellStyle name="Percent 3 5 9 5 3 3" xfId="4889" xr:uid="{00000000-0005-0000-0000-0000014E0000}"/>
    <cellStyle name="Percent 3 5 9 5 4" xfId="4888" xr:uid="{00000000-0005-0000-0000-0000024E0000}"/>
    <cellStyle name="Percent 3 5 9 5 4 2" xfId="4887" xr:uid="{00000000-0005-0000-0000-0000034E0000}"/>
    <cellStyle name="Percent 3 5 9 5 4 2 2" xfId="4886" xr:uid="{00000000-0005-0000-0000-0000044E0000}"/>
    <cellStyle name="Percent 3 5 9 5 4 3" xfId="4885" xr:uid="{00000000-0005-0000-0000-0000054E0000}"/>
    <cellStyle name="Percent 3 5 9 5 5" xfId="4884" xr:uid="{00000000-0005-0000-0000-0000064E0000}"/>
    <cellStyle name="Percent 3 5 9 5 5 2" xfId="4883" xr:uid="{00000000-0005-0000-0000-0000074E0000}"/>
    <cellStyle name="Percent 3 5 9 5 6" xfId="4882" xr:uid="{00000000-0005-0000-0000-0000084E0000}"/>
    <cellStyle name="Percent 3 5 9 5 7" xfId="49916" xr:uid="{00000000-0005-0000-0000-0000094E0000}"/>
    <cellStyle name="Percent 3 5 9 6" xfId="4881" xr:uid="{00000000-0005-0000-0000-00000A4E0000}"/>
    <cellStyle name="Percent 3 5 9 6 2" xfId="4880" xr:uid="{00000000-0005-0000-0000-00000B4E0000}"/>
    <cellStyle name="Percent 3 5 9 6 2 2" xfId="4879" xr:uid="{00000000-0005-0000-0000-00000C4E0000}"/>
    <cellStyle name="Percent 3 5 9 6 2 2 2" xfId="4878" xr:uid="{00000000-0005-0000-0000-00000D4E0000}"/>
    <cellStyle name="Percent 3 5 9 6 2 3" xfId="4877" xr:uid="{00000000-0005-0000-0000-00000E4E0000}"/>
    <cellStyle name="Percent 3 5 9 6 3" xfId="4876" xr:uid="{00000000-0005-0000-0000-00000F4E0000}"/>
    <cellStyle name="Percent 3 5 9 6 3 2" xfId="4875" xr:uid="{00000000-0005-0000-0000-0000104E0000}"/>
    <cellStyle name="Percent 3 5 9 6 3 2 2" xfId="4874" xr:uid="{00000000-0005-0000-0000-0000114E0000}"/>
    <cellStyle name="Percent 3 5 9 6 3 3" xfId="4873" xr:uid="{00000000-0005-0000-0000-0000124E0000}"/>
    <cellStyle name="Percent 3 5 9 6 4" xfId="4872" xr:uid="{00000000-0005-0000-0000-0000134E0000}"/>
    <cellStyle name="Percent 3 5 9 6 4 2" xfId="4871" xr:uid="{00000000-0005-0000-0000-0000144E0000}"/>
    <cellStyle name="Percent 3 5 9 6 5" xfId="4870" xr:uid="{00000000-0005-0000-0000-0000154E0000}"/>
    <cellStyle name="Percent 3 5 9 6 6" xfId="49917" xr:uid="{00000000-0005-0000-0000-0000164E0000}"/>
    <cellStyle name="Percent 3 5 9 7" xfId="4869" xr:uid="{00000000-0005-0000-0000-0000174E0000}"/>
    <cellStyle name="Percent 3 5 9 7 2" xfId="4868" xr:uid="{00000000-0005-0000-0000-0000184E0000}"/>
    <cellStyle name="Percent 3 5 9 7 2 2" xfId="4867" xr:uid="{00000000-0005-0000-0000-0000194E0000}"/>
    <cellStyle name="Percent 3 5 9 7 3" xfId="4866" xr:uid="{00000000-0005-0000-0000-00001A4E0000}"/>
    <cellStyle name="Percent 3 5 9 7 4" xfId="49918" xr:uid="{00000000-0005-0000-0000-00001B4E0000}"/>
    <cellStyle name="Percent 3 5 9 8" xfId="4865" xr:uid="{00000000-0005-0000-0000-00001C4E0000}"/>
    <cellStyle name="Percent 3 5 9 8 2" xfId="4864" xr:uid="{00000000-0005-0000-0000-00001D4E0000}"/>
    <cellStyle name="Percent 3 5 9 8 2 2" xfId="4863" xr:uid="{00000000-0005-0000-0000-00001E4E0000}"/>
    <cellStyle name="Percent 3 5 9 8 3" xfId="4862" xr:uid="{00000000-0005-0000-0000-00001F4E0000}"/>
    <cellStyle name="Percent 3 5 9 8 4" xfId="49919" xr:uid="{00000000-0005-0000-0000-0000204E0000}"/>
    <cellStyle name="Percent 3 5 9 9" xfId="4861" xr:uid="{00000000-0005-0000-0000-0000214E0000}"/>
    <cellStyle name="Percent 3 5 9 9 2" xfId="4860" xr:uid="{00000000-0005-0000-0000-0000224E0000}"/>
    <cellStyle name="Percent 3 5 9 9 2 2" xfId="4859" xr:uid="{00000000-0005-0000-0000-0000234E0000}"/>
    <cellStyle name="Percent 3 5 9 9 3" xfId="4858" xr:uid="{00000000-0005-0000-0000-0000244E0000}"/>
    <cellStyle name="Percent 3 5 9 9 4" xfId="49920" xr:uid="{00000000-0005-0000-0000-0000254E0000}"/>
    <cellStyle name="Percent 3 6" xfId="4393" xr:uid="{00000000-0005-0000-0000-0000264E0000}"/>
    <cellStyle name="Percent 3 6 10" xfId="4394" xr:uid="{00000000-0005-0000-0000-0000274E0000}"/>
    <cellStyle name="Percent 3 6 10 10" xfId="4857" xr:uid="{00000000-0005-0000-0000-0000284E0000}"/>
    <cellStyle name="Percent 3 6 10 10 2" xfId="4856" xr:uid="{00000000-0005-0000-0000-0000294E0000}"/>
    <cellStyle name="Percent 3 6 10 10 2 2" xfId="4855" xr:uid="{00000000-0005-0000-0000-00002A4E0000}"/>
    <cellStyle name="Percent 3 6 10 10 3" xfId="4854" xr:uid="{00000000-0005-0000-0000-00002B4E0000}"/>
    <cellStyle name="Percent 3 6 10 10 4" xfId="49923" xr:uid="{00000000-0005-0000-0000-00002C4E0000}"/>
    <cellStyle name="Percent 3 6 10 11" xfId="4853" xr:uid="{00000000-0005-0000-0000-00002D4E0000}"/>
    <cellStyle name="Percent 3 6 10 11 2" xfId="4852" xr:uid="{00000000-0005-0000-0000-00002E4E0000}"/>
    <cellStyle name="Percent 3 6 10 12" xfId="4851" xr:uid="{00000000-0005-0000-0000-00002F4E0000}"/>
    <cellStyle name="Percent 3 6 10 13" xfId="49922" xr:uid="{00000000-0005-0000-0000-0000304E0000}"/>
    <cellStyle name="Percent 3 6 10 2" xfId="9188" xr:uid="{00000000-0005-0000-0000-0000314E0000}"/>
    <cellStyle name="Percent 3 6 10 2 2" xfId="4850" xr:uid="{00000000-0005-0000-0000-0000324E0000}"/>
    <cellStyle name="Percent 3 6 10 2 2 2" xfId="4849" xr:uid="{00000000-0005-0000-0000-0000334E0000}"/>
    <cellStyle name="Percent 3 6 10 2 2 2 2" xfId="4848" xr:uid="{00000000-0005-0000-0000-0000344E0000}"/>
    <cellStyle name="Percent 3 6 10 2 2 3" xfId="4847" xr:uid="{00000000-0005-0000-0000-0000354E0000}"/>
    <cellStyle name="Percent 3 6 10 2 3" xfId="4846" xr:uid="{00000000-0005-0000-0000-0000364E0000}"/>
    <cellStyle name="Percent 3 6 10 2 3 2" xfId="4845" xr:uid="{00000000-0005-0000-0000-0000374E0000}"/>
    <cellStyle name="Percent 3 6 10 2 3 2 2" xfId="4844" xr:uid="{00000000-0005-0000-0000-0000384E0000}"/>
    <cellStyle name="Percent 3 6 10 2 3 3" xfId="4843" xr:uid="{00000000-0005-0000-0000-0000394E0000}"/>
    <cellStyle name="Percent 3 6 10 2 4" xfId="4842" xr:uid="{00000000-0005-0000-0000-00003A4E0000}"/>
    <cellStyle name="Percent 3 6 10 2 4 2" xfId="4841" xr:uid="{00000000-0005-0000-0000-00003B4E0000}"/>
    <cellStyle name="Percent 3 6 10 2 5" xfId="4840" xr:uid="{00000000-0005-0000-0000-00003C4E0000}"/>
    <cellStyle name="Percent 3 6 10 2 6" xfId="49924" xr:uid="{00000000-0005-0000-0000-00003D4E0000}"/>
    <cellStyle name="Percent 3 6 10 3" xfId="4839" xr:uid="{00000000-0005-0000-0000-00003E4E0000}"/>
    <cellStyle name="Percent 3 6 10 3 2" xfId="4838" xr:uid="{00000000-0005-0000-0000-00003F4E0000}"/>
    <cellStyle name="Percent 3 6 10 3 2 2" xfId="4837" xr:uid="{00000000-0005-0000-0000-0000404E0000}"/>
    <cellStyle name="Percent 3 6 10 3 2 2 2" xfId="4836" xr:uid="{00000000-0005-0000-0000-0000414E0000}"/>
    <cellStyle name="Percent 3 6 10 3 2 3" xfId="4835" xr:uid="{00000000-0005-0000-0000-0000424E0000}"/>
    <cellStyle name="Percent 3 6 10 3 3" xfId="4834" xr:uid="{00000000-0005-0000-0000-0000434E0000}"/>
    <cellStyle name="Percent 3 6 10 3 3 2" xfId="4833" xr:uid="{00000000-0005-0000-0000-0000444E0000}"/>
    <cellStyle name="Percent 3 6 10 3 3 2 2" xfId="4832" xr:uid="{00000000-0005-0000-0000-0000454E0000}"/>
    <cellStyle name="Percent 3 6 10 3 3 3" xfId="4831" xr:uid="{00000000-0005-0000-0000-0000464E0000}"/>
    <cellStyle name="Percent 3 6 10 3 4" xfId="4830" xr:uid="{00000000-0005-0000-0000-0000474E0000}"/>
    <cellStyle name="Percent 3 6 10 3 4 2" xfId="4829" xr:uid="{00000000-0005-0000-0000-0000484E0000}"/>
    <cellStyle name="Percent 3 6 10 3 5" xfId="4828" xr:uid="{00000000-0005-0000-0000-0000494E0000}"/>
    <cellStyle name="Percent 3 6 10 3 6" xfId="49925" xr:uid="{00000000-0005-0000-0000-00004A4E0000}"/>
    <cellStyle name="Percent 3 6 10 4" xfId="4827" xr:uid="{00000000-0005-0000-0000-00004B4E0000}"/>
    <cellStyle name="Percent 3 6 10 4 2" xfId="4826" xr:uid="{00000000-0005-0000-0000-00004C4E0000}"/>
    <cellStyle name="Percent 3 6 10 4 2 2" xfId="4825" xr:uid="{00000000-0005-0000-0000-00004D4E0000}"/>
    <cellStyle name="Percent 3 6 10 4 2 2 2" xfId="4824" xr:uid="{00000000-0005-0000-0000-00004E4E0000}"/>
    <cellStyle name="Percent 3 6 10 4 2 3" xfId="4823" xr:uid="{00000000-0005-0000-0000-00004F4E0000}"/>
    <cellStyle name="Percent 3 6 10 4 3" xfId="4822" xr:uid="{00000000-0005-0000-0000-0000504E0000}"/>
    <cellStyle name="Percent 3 6 10 4 3 2" xfId="4821" xr:uid="{00000000-0005-0000-0000-0000514E0000}"/>
    <cellStyle name="Percent 3 6 10 4 3 2 2" xfId="4820" xr:uid="{00000000-0005-0000-0000-0000524E0000}"/>
    <cellStyle name="Percent 3 6 10 4 3 3" xfId="4819" xr:uid="{00000000-0005-0000-0000-0000534E0000}"/>
    <cellStyle name="Percent 3 6 10 4 4" xfId="4818" xr:uid="{00000000-0005-0000-0000-0000544E0000}"/>
    <cellStyle name="Percent 3 6 10 4 4 2" xfId="4817" xr:uid="{00000000-0005-0000-0000-0000554E0000}"/>
    <cellStyle name="Percent 3 6 10 4 5" xfId="4816" xr:uid="{00000000-0005-0000-0000-0000564E0000}"/>
    <cellStyle name="Percent 3 6 10 4 6" xfId="49926" xr:uid="{00000000-0005-0000-0000-0000574E0000}"/>
    <cellStyle name="Percent 3 6 10 5" xfId="4815" xr:uid="{00000000-0005-0000-0000-0000584E0000}"/>
    <cellStyle name="Percent 3 6 10 5 2" xfId="4814" xr:uid="{00000000-0005-0000-0000-0000594E0000}"/>
    <cellStyle name="Percent 3 6 10 5 2 2" xfId="9689" xr:uid="{00000000-0005-0000-0000-00005A4E0000}"/>
    <cellStyle name="Percent 3 6 10 5 2 2 2" xfId="9690" xr:uid="{00000000-0005-0000-0000-00005B4E0000}"/>
    <cellStyle name="Percent 3 6 10 5 2 3" xfId="9691" xr:uid="{00000000-0005-0000-0000-00005C4E0000}"/>
    <cellStyle name="Percent 3 6 10 5 3" xfId="9692" xr:uid="{00000000-0005-0000-0000-00005D4E0000}"/>
    <cellStyle name="Percent 3 6 10 5 3 2" xfId="9693" xr:uid="{00000000-0005-0000-0000-00005E4E0000}"/>
    <cellStyle name="Percent 3 6 10 5 3 2 2" xfId="9694" xr:uid="{00000000-0005-0000-0000-00005F4E0000}"/>
    <cellStyle name="Percent 3 6 10 5 3 3" xfId="9695" xr:uid="{00000000-0005-0000-0000-0000604E0000}"/>
    <cellStyle name="Percent 3 6 10 5 4" xfId="9696" xr:uid="{00000000-0005-0000-0000-0000614E0000}"/>
    <cellStyle name="Percent 3 6 10 5 4 2" xfId="9697" xr:uid="{00000000-0005-0000-0000-0000624E0000}"/>
    <cellStyle name="Percent 3 6 10 5 4 2 2" xfId="9698" xr:uid="{00000000-0005-0000-0000-0000634E0000}"/>
    <cellStyle name="Percent 3 6 10 5 4 3" xfId="9699" xr:uid="{00000000-0005-0000-0000-0000644E0000}"/>
    <cellStyle name="Percent 3 6 10 5 5" xfId="9700" xr:uid="{00000000-0005-0000-0000-0000654E0000}"/>
    <cellStyle name="Percent 3 6 10 5 5 2" xfId="9701" xr:uid="{00000000-0005-0000-0000-0000664E0000}"/>
    <cellStyle name="Percent 3 6 10 5 6" xfId="9702" xr:uid="{00000000-0005-0000-0000-0000674E0000}"/>
    <cellStyle name="Percent 3 6 10 5 7" xfId="49927" xr:uid="{00000000-0005-0000-0000-0000684E0000}"/>
    <cellStyle name="Percent 3 6 10 6" xfId="9703" xr:uid="{00000000-0005-0000-0000-0000694E0000}"/>
    <cellStyle name="Percent 3 6 10 6 2" xfId="9704" xr:uid="{00000000-0005-0000-0000-00006A4E0000}"/>
    <cellStyle name="Percent 3 6 10 6 2 2" xfId="9705" xr:uid="{00000000-0005-0000-0000-00006B4E0000}"/>
    <cellStyle name="Percent 3 6 10 6 2 2 2" xfId="9706" xr:uid="{00000000-0005-0000-0000-00006C4E0000}"/>
    <cellStyle name="Percent 3 6 10 6 2 3" xfId="9707" xr:uid="{00000000-0005-0000-0000-00006D4E0000}"/>
    <cellStyle name="Percent 3 6 10 6 3" xfId="9708" xr:uid="{00000000-0005-0000-0000-00006E4E0000}"/>
    <cellStyle name="Percent 3 6 10 6 3 2" xfId="9709" xr:uid="{00000000-0005-0000-0000-00006F4E0000}"/>
    <cellStyle name="Percent 3 6 10 6 3 2 2" xfId="9710" xr:uid="{00000000-0005-0000-0000-0000704E0000}"/>
    <cellStyle name="Percent 3 6 10 6 3 3" xfId="9711" xr:uid="{00000000-0005-0000-0000-0000714E0000}"/>
    <cellStyle name="Percent 3 6 10 6 4" xfId="9712" xr:uid="{00000000-0005-0000-0000-0000724E0000}"/>
    <cellStyle name="Percent 3 6 10 6 4 2" xfId="9713" xr:uid="{00000000-0005-0000-0000-0000734E0000}"/>
    <cellStyle name="Percent 3 6 10 6 5" xfId="9714" xr:uid="{00000000-0005-0000-0000-0000744E0000}"/>
    <cellStyle name="Percent 3 6 10 6 6" xfId="49928" xr:uid="{00000000-0005-0000-0000-0000754E0000}"/>
    <cellStyle name="Percent 3 6 10 7" xfId="9715" xr:uid="{00000000-0005-0000-0000-0000764E0000}"/>
    <cellStyle name="Percent 3 6 10 7 2" xfId="9716" xr:uid="{00000000-0005-0000-0000-0000774E0000}"/>
    <cellStyle name="Percent 3 6 10 7 2 2" xfId="9717" xr:uid="{00000000-0005-0000-0000-0000784E0000}"/>
    <cellStyle name="Percent 3 6 10 7 3" xfId="9718" xr:uid="{00000000-0005-0000-0000-0000794E0000}"/>
    <cellStyle name="Percent 3 6 10 7 4" xfId="49929" xr:uid="{00000000-0005-0000-0000-00007A4E0000}"/>
    <cellStyle name="Percent 3 6 10 8" xfId="9719" xr:uid="{00000000-0005-0000-0000-00007B4E0000}"/>
    <cellStyle name="Percent 3 6 10 8 2" xfId="9720" xr:uid="{00000000-0005-0000-0000-00007C4E0000}"/>
    <cellStyle name="Percent 3 6 10 8 2 2" xfId="9721" xr:uid="{00000000-0005-0000-0000-00007D4E0000}"/>
    <cellStyle name="Percent 3 6 10 8 3" xfId="9722" xr:uid="{00000000-0005-0000-0000-00007E4E0000}"/>
    <cellStyle name="Percent 3 6 10 8 4" xfId="49930" xr:uid="{00000000-0005-0000-0000-00007F4E0000}"/>
    <cellStyle name="Percent 3 6 10 9" xfId="9723" xr:uid="{00000000-0005-0000-0000-0000804E0000}"/>
    <cellStyle name="Percent 3 6 10 9 2" xfId="9724" xr:uid="{00000000-0005-0000-0000-0000814E0000}"/>
    <cellStyle name="Percent 3 6 10 9 2 2" xfId="9725" xr:uid="{00000000-0005-0000-0000-0000824E0000}"/>
    <cellStyle name="Percent 3 6 10 9 3" xfId="9726" xr:uid="{00000000-0005-0000-0000-0000834E0000}"/>
    <cellStyle name="Percent 3 6 10 9 4" xfId="49931" xr:uid="{00000000-0005-0000-0000-0000844E0000}"/>
    <cellStyle name="Percent 3 6 11" xfId="4395" xr:uid="{00000000-0005-0000-0000-0000854E0000}"/>
    <cellStyle name="Percent 3 6 11 10" xfId="9727" xr:uid="{00000000-0005-0000-0000-0000864E0000}"/>
    <cellStyle name="Percent 3 6 11 10 2" xfId="9728" xr:uid="{00000000-0005-0000-0000-0000874E0000}"/>
    <cellStyle name="Percent 3 6 11 10 2 2" xfId="9729" xr:uid="{00000000-0005-0000-0000-0000884E0000}"/>
    <cellStyle name="Percent 3 6 11 10 3" xfId="9730" xr:uid="{00000000-0005-0000-0000-0000894E0000}"/>
    <cellStyle name="Percent 3 6 11 10 4" xfId="49933" xr:uid="{00000000-0005-0000-0000-00008A4E0000}"/>
    <cellStyle name="Percent 3 6 11 11" xfId="9731" xr:uid="{00000000-0005-0000-0000-00008B4E0000}"/>
    <cellStyle name="Percent 3 6 11 11 2" xfId="9732" xr:uid="{00000000-0005-0000-0000-00008C4E0000}"/>
    <cellStyle name="Percent 3 6 11 12" xfId="9733" xr:uid="{00000000-0005-0000-0000-00008D4E0000}"/>
    <cellStyle name="Percent 3 6 11 13" xfId="49932" xr:uid="{00000000-0005-0000-0000-00008E4E0000}"/>
    <cellStyle name="Percent 3 6 11 2" xfId="9189" xr:uid="{00000000-0005-0000-0000-00008F4E0000}"/>
    <cellStyle name="Percent 3 6 11 2 2" xfId="9734" xr:uid="{00000000-0005-0000-0000-0000904E0000}"/>
    <cellStyle name="Percent 3 6 11 2 2 2" xfId="9735" xr:uid="{00000000-0005-0000-0000-0000914E0000}"/>
    <cellStyle name="Percent 3 6 11 2 2 2 2" xfId="9736" xr:uid="{00000000-0005-0000-0000-0000924E0000}"/>
    <cellStyle name="Percent 3 6 11 2 2 3" xfId="9737" xr:uid="{00000000-0005-0000-0000-0000934E0000}"/>
    <cellStyle name="Percent 3 6 11 2 3" xfId="9738" xr:uid="{00000000-0005-0000-0000-0000944E0000}"/>
    <cellStyle name="Percent 3 6 11 2 3 2" xfId="9739" xr:uid="{00000000-0005-0000-0000-0000954E0000}"/>
    <cellStyle name="Percent 3 6 11 2 3 2 2" xfId="9740" xr:uid="{00000000-0005-0000-0000-0000964E0000}"/>
    <cellStyle name="Percent 3 6 11 2 3 3" xfId="9741" xr:uid="{00000000-0005-0000-0000-0000974E0000}"/>
    <cellStyle name="Percent 3 6 11 2 4" xfId="9742" xr:uid="{00000000-0005-0000-0000-0000984E0000}"/>
    <cellStyle name="Percent 3 6 11 2 4 2" xfId="9743" xr:uid="{00000000-0005-0000-0000-0000994E0000}"/>
    <cellStyle name="Percent 3 6 11 2 5" xfId="9744" xr:uid="{00000000-0005-0000-0000-00009A4E0000}"/>
    <cellStyle name="Percent 3 6 11 2 6" xfId="49934" xr:uid="{00000000-0005-0000-0000-00009B4E0000}"/>
    <cellStyle name="Percent 3 6 11 3" xfId="9745" xr:uid="{00000000-0005-0000-0000-00009C4E0000}"/>
    <cellStyle name="Percent 3 6 11 3 2" xfId="9746" xr:uid="{00000000-0005-0000-0000-00009D4E0000}"/>
    <cellStyle name="Percent 3 6 11 3 2 2" xfId="9747" xr:uid="{00000000-0005-0000-0000-00009E4E0000}"/>
    <cellStyle name="Percent 3 6 11 3 2 2 2" xfId="9748" xr:uid="{00000000-0005-0000-0000-00009F4E0000}"/>
    <cellStyle name="Percent 3 6 11 3 2 3" xfId="9749" xr:uid="{00000000-0005-0000-0000-0000A04E0000}"/>
    <cellStyle name="Percent 3 6 11 3 3" xfId="9750" xr:uid="{00000000-0005-0000-0000-0000A14E0000}"/>
    <cellStyle name="Percent 3 6 11 3 3 2" xfId="9751" xr:uid="{00000000-0005-0000-0000-0000A24E0000}"/>
    <cellStyle name="Percent 3 6 11 3 3 2 2" xfId="9752" xr:uid="{00000000-0005-0000-0000-0000A34E0000}"/>
    <cellStyle name="Percent 3 6 11 3 3 3" xfId="9753" xr:uid="{00000000-0005-0000-0000-0000A44E0000}"/>
    <cellStyle name="Percent 3 6 11 3 4" xfId="9754" xr:uid="{00000000-0005-0000-0000-0000A54E0000}"/>
    <cellStyle name="Percent 3 6 11 3 4 2" xfId="9755" xr:uid="{00000000-0005-0000-0000-0000A64E0000}"/>
    <cellStyle name="Percent 3 6 11 3 5" xfId="9756" xr:uid="{00000000-0005-0000-0000-0000A74E0000}"/>
    <cellStyle name="Percent 3 6 11 3 6" xfId="49935" xr:uid="{00000000-0005-0000-0000-0000A84E0000}"/>
    <cellStyle name="Percent 3 6 11 4" xfId="9757" xr:uid="{00000000-0005-0000-0000-0000A94E0000}"/>
    <cellStyle name="Percent 3 6 11 4 2" xfId="9758" xr:uid="{00000000-0005-0000-0000-0000AA4E0000}"/>
    <cellStyle name="Percent 3 6 11 4 2 2" xfId="9759" xr:uid="{00000000-0005-0000-0000-0000AB4E0000}"/>
    <cellStyle name="Percent 3 6 11 4 2 2 2" xfId="9760" xr:uid="{00000000-0005-0000-0000-0000AC4E0000}"/>
    <cellStyle name="Percent 3 6 11 4 2 3" xfId="9761" xr:uid="{00000000-0005-0000-0000-0000AD4E0000}"/>
    <cellStyle name="Percent 3 6 11 4 3" xfId="9762" xr:uid="{00000000-0005-0000-0000-0000AE4E0000}"/>
    <cellStyle name="Percent 3 6 11 4 3 2" xfId="9763" xr:uid="{00000000-0005-0000-0000-0000AF4E0000}"/>
    <cellStyle name="Percent 3 6 11 4 3 2 2" xfId="9764" xr:uid="{00000000-0005-0000-0000-0000B04E0000}"/>
    <cellStyle name="Percent 3 6 11 4 3 3" xfId="9765" xr:uid="{00000000-0005-0000-0000-0000B14E0000}"/>
    <cellStyle name="Percent 3 6 11 4 4" xfId="9766" xr:uid="{00000000-0005-0000-0000-0000B24E0000}"/>
    <cellStyle name="Percent 3 6 11 4 4 2" xfId="9767" xr:uid="{00000000-0005-0000-0000-0000B34E0000}"/>
    <cellStyle name="Percent 3 6 11 4 5" xfId="9768" xr:uid="{00000000-0005-0000-0000-0000B44E0000}"/>
    <cellStyle name="Percent 3 6 11 4 6" xfId="49936" xr:uid="{00000000-0005-0000-0000-0000B54E0000}"/>
    <cellStyle name="Percent 3 6 11 5" xfId="9769" xr:uid="{00000000-0005-0000-0000-0000B64E0000}"/>
    <cellStyle name="Percent 3 6 11 5 2" xfId="9770" xr:uid="{00000000-0005-0000-0000-0000B74E0000}"/>
    <cellStyle name="Percent 3 6 11 5 2 2" xfId="9771" xr:uid="{00000000-0005-0000-0000-0000B84E0000}"/>
    <cellStyle name="Percent 3 6 11 5 2 2 2" xfId="9772" xr:uid="{00000000-0005-0000-0000-0000B94E0000}"/>
    <cellStyle name="Percent 3 6 11 5 2 3" xfId="9773" xr:uid="{00000000-0005-0000-0000-0000BA4E0000}"/>
    <cellStyle name="Percent 3 6 11 5 3" xfId="9774" xr:uid="{00000000-0005-0000-0000-0000BB4E0000}"/>
    <cellStyle name="Percent 3 6 11 5 3 2" xfId="9775" xr:uid="{00000000-0005-0000-0000-0000BC4E0000}"/>
    <cellStyle name="Percent 3 6 11 5 3 2 2" xfId="9776" xr:uid="{00000000-0005-0000-0000-0000BD4E0000}"/>
    <cellStyle name="Percent 3 6 11 5 3 3" xfId="9777" xr:uid="{00000000-0005-0000-0000-0000BE4E0000}"/>
    <cellStyle name="Percent 3 6 11 5 4" xfId="9778" xr:uid="{00000000-0005-0000-0000-0000BF4E0000}"/>
    <cellStyle name="Percent 3 6 11 5 4 2" xfId="9779" xr:uid="{00000000-0005-0000-0000-0000C04E0000}"/>
    <cellStyle name="Percent 3 6 11 5 4 2 2" xfId="9780" xr:uid="{00000000-0005-0000-0000-0000C14E0000}"/>
    <cellStyle name="Percent 3 6 11 5 4 3" xfId="9781" xr:uid="{00000000-0005-0000-0000-0000C24E0000}"/>
    <cellStyle name="Percent 3 6 11 5 5" xfId="9782" xr:uid="{00000000-0005-0000-0000-0000C34E0000}"/>
    <cellStyle name="Percent 3 6 11 5 5 2" xfId="9783" xr:uid="{00000000-0005-0000-0000-0000C44E0000}"/>
    <cellStyle name="Percent 3 6 11 5 6" xfId="9784" xr:uid="{00000000-0005-0000-0000-0000C54E0000}"/>
    <cellStyle name="Percent 3 6 11 5 7" xfId="49937" xr:uid="{00000000-0005-0000-0000-0000C64E0000}"/>
    <cellStyle name="Percent 3 6 11 6" xfId="9785" xr:uid="{00000000-0005-0000-0000-0000C74E0000}"/>
    <cellStyle name="Percent 3 6 11 6 2" xfId="9786" xr:uid="{00000000-0005-0000-0000-0000C84E0000}"/>
    <cellStyle name="Percent 3 6 11 6 2 2" xfId="9787" xr:uid="{00000000-0005-0000-0000-0000C94E0000}"/>
    <cellStyle name="Percent 3 6 11 6 2 2 2" xfId="9788" xr:uid="{00000000-0005-0000-0000-0000CA4E0000}"/>
    <cellStyle name="Percent 3 6 11 6 2 3" xfId="9789" xr:uid="{00000000-0005-0000-0000-0000CB4E0000}"/>
    <cellStyle name="Percent 3 6 11 6 3" xfId="9790" xr:uid="{00000000-0005-0000-0000-0000CC4E0000}"/>
    <cellStyle name="Percent 3 6 11 6 3 2" xfId="9791" xr:uid="{00000000-0005-0000-0000-0000CD4E0000}"/>
    <cellStyle name="Percent 3 6 11 6 3 2 2" xfId="9792" xr:uid="{00000000-0005-0000-0000-0000CE4E0000}"/>
    <cellStyle name="Percent 3 6 11 6 3 3" xfId="9793" xr:uid="{00000000-0005-0000-0000-0000CF4E0000}"/>
    <cellStyle name="Percent 3 6 11 6 4" xfId="9794" xr:uid="{00000000-0005-0000-0000-0000D04E0000}"/>
    <cellStyle name="Percent 3 6 11 6 4 2" xfId="9795" xr:uid="{00000000-0005-0000-0000-0000D14E0000}"/>
    <cellStyle name="Percent 3 6 11 6 5" xfId="9796" xr:uid="{00000000-0005-0000-0000-0000D24E0000}"/>
    <cellStyle name="Percent 3 6 11 6 6" xfId="49938" xr:uid="{00000000-0005-0000-0000-0000D34E0000}"/>
    <cellStyle name="Percent 3 6 11 7" xfId="9797" xr:uid="{00000000-0005-0000-0000-0000D44E0000}"/>
    <cellStyle name="Percent 3 6 11 7 2" xfId="9798" xr:uid="{00000000-0005-0000-0000-0000D54E0000}"/>
    <cellStyle name="Percent 3 6 11 7 2 2" xfId="9799" xr:uid="{00000000-0005-0000-0000-0000D64E0000}"/>
    <cellStyle name="Percent 3 6 11 7 3" xfId="9800" xr:uid="{00000000-0005-0000-0000-0000D74E0000}"/>
    <cellStyle name="Percent 3 6 11 7 4" xfId="49939" xr:uid="{00000000-0005-0000-0000-0000D84E0000}"/>
    <cellStyle name="Percent 3 6 11 8" xfId="9801" xr:uid="{00000000-0005-0000-0000-0000D94E0000}"/>
    <cellStyle name="Percent 3 6 11 8 2" xfId="9802" xr:uid="{00000000-0005-0000-0000-0000DA4E0000}"/>
    <cellStyle name="Percent 3 6 11 8 2 2" xfId="9803" xr:uid="{00000000-0005-0000-0000-0000DB4E0000}"/>
    <cellStyle name="Percent 3 6 11 8 3" xfId="9804" xr:uid="{00000000-0005-0000-0000-0000DC4E0000}"/>
    <cellStyle name="Percent 3 6 11 8 4" xfId="49940" xr:uid="{00000000-0005-0000-0000-0000DD4E0000}"/>
    <cellStyle name="Percent 3 6 11 9" xfId="9805" xr:uid="{00000000-0005-0000-0000-0000DE4E0000}"/>
    <cellStyle name="Percent 3 6 11 9 2" xfId="9806" xr:uid="{00000000-0005-0000-0000-0000DF4E0000}"/>
    <cellStyle name="Percent 3 6 11 9 2 2" xfId="9807" xr:uid="{00000000-0005-0000-0000-0000E04E0000}"/>
    <cellStyle name="Percent 3 6 11 9 3" xfId="9808" xr:uid="{00000000-0005-0000-0000-0000E14E0000}"/>
    <cellStyle name="Percent 3 6 11 9 4" xfId="49941" xr:uid="{00000000-0005-0000-0000-0000E24E0000}"/>
    <cellStyle name="Percent 3 6 12" xfId="4396" xr:uid="{00000000-0005-0000-0000-0000E34E0000}"/>
    <cellStyle name="Percent 3 6 12 10" xfId="9809" xr:uid="{00000000-0005-0000-0000-0000E44E0000}"/>
    <cellStyle name="Percent 3 6 12 10 2" xfId="9810" xr:uid="{00000000-0005-0000-0000-0000E54E0000}"/>
    <cellStyle name="Percent 3 6 12 10 2 2" xfId="9811" xr:uid="{00000000-0005-0000-0000-0000E64E0000}"/>
    <cellStyle name="Percent 3 6 12 10 3" xfId="9812" xr:uid="{00000000-0005-0000-0000-0000E74E0000}"/>
    <cellStyle name="Percent 3 6 12 10 4" xfId="49943" xr:uid="{00000000-0005-0000-0000-0000E84E0000}"/>
    <cellStyle name="Percent 3 6 12 11" xfId="9813" xr:uid="{00000000-0005-0000-0000-0000E94E0000}"/>
    <cellStyle name="Percent 3 6 12 11 2" xfId="9814" xr:uid="{00000000-0005-0000-0000-0000EA4E0000}"/>
    <cellStyle name="Percent 3 6 12 12" xfId="9815" xr:uid="{00000000-0005-0000-0000-0000EB4E0000}"/>
    <cellStyle name="Percent 3 6 12 13" xfId="49942" xr:uid="{00000000-0005-0000-0000-0000EC4E0000}"/>
    <cellStyle name="Percent 3 6 12 2" xfId="9190" xr:uid="{00000000-0005-0000-0000-0000ED4E0000}"/>
    <cellStyle name="Percent 3 6 12 2 2" xfId="9816" xr:uid="{00000000-0005-0000-0000-0000EE4E0000}"/>
    <cellStyle name="Percent 3 6 12 2 2 2" xfId="9817" xr:uid="{00000000-0005-0000-0000-0000EF4E0000}"/>
    <cellStyle name="Percent 3 6 12 2 2 2 2" xfId="9818" xr:uid="{00000000-0005-0000-0000-0000F04E0000}"/>
    <cellStyle name="Percent 3 6 12 2 2 3" xfId="9819" xr:uid="{00000000-0005-0000-0000-0000F14E0000}"/>
    <cellStyle name="Percent 3 6 12 2 3" xfId="9820" xr:uid="{00000000-0005-0000-0000-0000F24E0000}"/>
    <cellStyle name="Percent 3 6 12 2 3 2" xfId="9821" xr:uid="{00000000-0005-0000-0000-0000F34E0000}"/>
    <cellStyle name="Percent 3 6 12 2 3 2 2" xfId="9822" xr:uid="{00000000-0005-0000-0000-0000F44E0000}"/>
    <cellStyle name="Percent 3 6 12 2 3 3" xfId="9823" xr:uid="{00000000-0005-0000-0000-0000F54E0000}"/>
    <cellStyle name="Percent 3 6 12 2 4" xfId="9824" xr:uid="{00000000-0005-0000-0000-0000F64E0000}"/>
    <cellStyle name="Percent 3 6 12 2 4 2" xfId="9825" xr:uid="{00000000-0005-0000-0000-0000F74E0000}"/>
    <cellStyle name="Percent 3 6 12 2 5" xfId="9826" xr:uid="{00000000-0005-0000-0000-0000F84E0000}"/>
    <cellStyle name="Percent 3 6 12 2 6" xfId="49944" xr:uid="{00000000-0005-0000-0000-0000F94E0000}"/>
    <cellStyle name="Percent 3 6 12 3" xfId="9827" xr:uid="{00000000-0005-0000-0000-0000FA4E0000}"/>
    <cellStyle name="Percent 3 6 12 3 2" xfId="9828" xr:uid="{00000000-0005-0000-0000-0000FB4E0000}"/>
    <cellStyle name="Percent 3 6 12 3 2 2" xfId="9829" xr:uid="{00000000-0005-0000-0000-0000FC4E0000}"/>
    <cellStyle name="Percent 3 6 12 3 2 2 2" xfId="9830" xr:uid="{00000000-0005-0000-0000-0000FD4E0000}"/>
    <cellStyle name="Percent 3 6 12 3 2 3" xfId="9831" xr:uid="{00000000-0005-0000-0000-0000FE4E0000}"/>
    <cellStyle name="Percent 3 6 12 3 3" xfId="9832" xr:uid="{00000000-0005-0000-0000-0000FF4E0000}"/>
    <cellStyle name="Percent 3 6 12 3 3 2" xfId="9833" xr:uid="{00000000-0005-0000-0000-0000004F0000}"/>
    <cellStyle name="Percent 3 6 12 3 3 2 2" xfId="9834" xr:uid="{00000000-0005-0000-0000-0000014F0000}"/>
    <cellStyle name="Percent 3 6 12 3 3 3" xfId="9835" xr:uid="{00000000-0005-0000-0000-0000024F0000}"/>
    <cellStyle name="Percent 3 6 12 3 4" xfId="9836" xr:uid="{00000000-0005-0000-0000-0000034F0000}"/>
    <cellStyle name="Percent 3 6 12 3 4 2" xfId="9837" xr:uid="{00000000-0005-0000-0000-0000044F0000}"/>
    <cellStyle name="Percent 3 6 12 3 5" xfId="9838" xr:uid="{00000000-0005-0000-0000-0000054F0000}"/>
    <cellStyle name="Percent 3 6 12 3 6" xfId="49945" xr:uid="{00000000-0005-0000-0000-0000064F0000}"/>
    <cellStyle name="Percent 3 6 12 4" xfId="9839" xr:uid="{00000000-0005-0000-0000-0000074F0000}"/>
    <cellStyle name="Percent 3 6 12 4 2" xfId="9840" xr:uid="{00000000-0005-0000-0000-0000084F0000}"/>
    <cellStyle name="Percent 3 6 12 4 2 2" xfId="9841" xr:uid="{00000000-0005-0000-0000-0000094F0000}"/>
    <cellStyle name="Percent 3 6 12 4 2 2 2" xfId="9842" xr:uid="{00000000-0005-0000-0000-00000A4F0000}"/>
    <cellStyle name="Percent 3 6 12 4 2 3" xfId="9843" xr:uid="{00000000-0005-0000-0000-00000B4F0000}"/>
    <cellStyle name="Percent 3 6 12 4 3" xfId="9844" xr:uid="{00000000-0005-0000-0000-00000C4F0000}"/>
    <cellStyle name="Percent 3 6 12 4 3 2" xfId="9845" xr:uid="{00000000-0005-0000-0000-00000D4F0000}"/>
    <cellStyle name="Percent 3 6 12 4 3 2 2" xfId="9846" xr:uid="{00000000-0005-0000-0000-00000E4F0000}"/>
    <cellStyle name="Percent 3 6 12 4 3 3" xfId="9847" xr:uid="{00000000-0005-0000-0000-00000F4F0000}"/>
    <cellStyle name="Percent 3 6 12 4 4" xfId="9848" xr:uid="{00000000-0005-0000-0000-0000104F0000}"/>
    <cellStyle name="Percent 3 6 12 4 4 2" xfId="9849" xr:uid="{00000000-0005-0000-0000-0000114F0000}"/>
    <cellStyle name="Percent 3 6 12 4 5" xfId="9850" xr:uid="{00000000-0005-0000-0000-0000124F0000}"/>
    <cellStyle name="Percent 3 6 12 4 6" xfId="49946" xr:uid="{00000000-0005-0000-0000-0000134F0000}"/>
    <cellStyle name="Percent 3 6 12 5" xfId="9851" xr:uid="{00000000-0005-0000-0000-0000144F0000}"/>
    <cellStyle name="Percent 3 6 12 5 2" xfId="9852" xr:uid="{00000000-0005-0000-0000-0000154F0000}"/>
    <cellStyle name="Percent 3 6 12 5 2 2" xfId="9853" xr:uid="{00000000-0005-0000-0000-0000164F0000}"/>
    <cellStyle name="Percent 3 6 12 5 2 2 2" xfId="9854" xr:uid="{00000000-0005-0000-0000-0000174F0000}"/>
    <cellStyle name="Percent 3 6 12 5 2 3" xfId="9855" xr:uid="{00000000-0005-0000-0000-0000184F0000}"/>
    <cellStyle name="Percent 3 6 12 5 3" xfId="9856" xr:uid="{00000000-0005-0000-0000-0000194F0000}"/>
    <cellStyle name="Percent 3 6 12 5 3 2" xfId="9857" xr:uid="{00000000-0005-0000-0000-00001A4F0000}"/>
    <cellStyle name="Percent 3 6 12 5 3 2 2" xfId="9858" xr:uid="{00000000-0005-0000-0000-00001B4F0000}"/>
    <cellStyle name="Percent 3 6 12 5 3 3" xfId="9859" xr:uid="{00000000-0005-0000-0000-00001C4F0000}"/>
    <cellStyle name="Percent 3 6 12 5 4" xfId="9860" xr:uid="{00000000-0005-0000-0000-00001D4F0000}"/>
    <cellStyle name="Percent 3 6 12 5 4 2" xfId="9861" xr:uid="{00000000-0005-0000-0000-00001E4F0000}"/>
    <cellStyle name="Percent 3 6 12 5 4 2 2" xfId="9862" xr:uid="{00000000-0005-0000-0000-00001F4F0000}"/>
    <cellStyle name="Percent 3 6 12 5 4 3" xfId="9863" xr:uid="{00000000-0005-0000-0000-0000204F0000}"/>
    <cellStyle name="Percent 3 6 12 5 5" xfId="9864" xr:uid="{00000000-0005-0000-0000-0000214F0000}"/>
    <cellStyle name="Percent 3 6 12 5 5 2" xfId="9865" xr:uid="{00000000-0005-0000-0000-0000224F0000}"/>
    <cellStyle name="Percent 3 6 12 5 6" xfId="9866" xr:uid="{00000000-0005-0000-0000-0000234F0000}"/>
    <cellStyle name="Percent 3 6 12 5 7" xfId="49947" xr:uid="{00000000-0005-0000-0000-0000244F0000}"/>
    <cellStyle name="Percent 3 6 12 6" xfId="9867" xr:uid="{00000000-0005-0000-0000-0000254F0000}"/>
    <cellStyle name="Percent 3 6 12 6 2" xfId="9868" xr:uid="{00000000-0005-0000-0000-0000264F0000}"/>
    <cellStyle name="Percent 3 6 12 6 2 2" xfId="9869" xr:uid="{00000000-0005-0000-0000-0000274F0000}"/>
    <cellStyle name="Percent 3 6 12 6 2 2 2" xfId="9870" xr:uid="{00000000-0005-0000-0000-0000284F0000}"/>
    <cellStyle name="Percent 3 6 12 6 2 3" xfId="9871" xr:uid="{00000000-0005-0000-0000-0000294F0000}"/>
    <cellStyle name="Percent 3 6 12 6 3" xfId="9872" xr:uid="{00000000-0005-0000-0000-00002A4F0000}"/>
    <cellStyle name="Percent 3 6 12 6 3 2" xfId="9873" xr:uid="{00000000-0005-0000-0000-00002B4F0000}"/>
    <cellStyle name="Percent 3 6 12 6 3 2 2" xfId="9874" xr:uid="{00000000-0005-0000-0000-00002C4F0000}"/>
    <cellStyle name="Percent 3 6 12 6 3 3" xfId="9875" xr:uid="{00000000-0005-0000-0000-00002D4F0000}"/>
    <cellStyle name="Percent 3 6 12 6 4" xfId="9876" xr:uid="{00000000-0005-0000-0000-00002E4F0000}"/>
    <cellStyle name="Percent 3 6 12 6 4 2" xfId="9877" xr:uid="{00000000-0005-0000-0000-00002F4F0000}"/>
    <cellStyle name="Percent 3 6 12 6 5" xfId="9878" xr:uid="{00000000-0005-0000-0000-0000304F0000}"/>
    <cellStyle name="Percent 3 6 12 6 6" xfId="49948" xr:uid="{00000000-0005-0000-0000-0000314F0000}"/>
    <cellStyle name="Percent 3 6 12 7" xfId="9879" xr:uid="{00000000-0005-0000-0000-0000324F0000}"/>
    <cellStyle name="Percent 3 6 12 7 2" xfId="9880" xr:uid="{00000000-0005-0000-0000-0000334F0000}"/>
    <cellStyle name="Percent 3 6 12 7 2 2" xfId="9881" xr:uid="{00000000-0005-0000-0000-0000344F0000}"/>
    <cellStyle name="Percent 3 6 12 7 3" xfId="9882" xr:uid="{00000000-0005-0000-0000-0000354F0000}"/>
    <cellStyle name="Percent 3 6 12 7 4" xfId="49949" xr:uid="{00000000-0005-0000-0000-0000364F0000}"/>
    <cellStyle name="Percent 3 6 12 8" xfId="9883" xr:uid="{00000000-0005-0000-0000-0000374F0000}"/>
    <cellStyle name="Percent 3 6 12 8 2" xfId="9884" xr:uid="{00000000-0005-0000-0000-0000384F0000}"/>
    <cellStyle name="Percent 3 6 12 8 2 2" xfId="9885" xr:uid="{00000000-0005-0000-0000-0000394F0000}"/>
    <cellStyle name="Percent 3 6 12 8 3" xfId="9886" xr:uid="{00000000-0005-0000-0000-00003A4F0000}"/>
    <cellStyle name="Percent 3 6 12 8 4" xfId="49950" xr:uid="{00000000-0005-0000-0000-00003B4F0000}"/>
    <cellStyle name="Percent 3 6 12 9" xfId="9887" xr:uid="{00000000-0005-0000-0000-00003C4F0000}"/>
    <cellStyle name="Percent 3 6 12 9 2" xfId="9888" xr:uid="{00000000-0005-0000-0000-00003D4F0000}"/>
    <cellStyle name="Percent 3 6 12 9 2 2" xfId="9889" xr:uid="{00000000-0005-0000-0000-00003E4F0000}"/>
    <cellStyle name="Percent 3 6 12 9 3" xfId="9890" xr:uid="{00000000-0005-0000-0000-00003F4F0000}"/>
    <cellStyle name="Percent 3 6 12 9 4" xfId="49951" xr:uid="{00000000-0005-0000-0000-0000404F0000}"/>
    <cellStyle name="Percent 3 6 13" xfId="4397" xr:uid="{00000000-0005-0000-0000-0000414F0000}"/>
    <cellStyle name="Percent 3 6 13 10" xfId="9891" xr:uid="{00000000-0005-0000-0000-0000424F0000}"/>
    <cellStyle name="Percent 3 6 13 10 2" xfId="9892" xr:uid="{00000000-0005-0000-0000-0000434F0000}"/>
    <cellStyle name="Percent 3 6 13 10 2 2" xfId="9893" xr:uid="{00000000-0005-0000-0000-0000444F0000}"/>
    <cellStyle name="Percent 3 6 13 10 3" xfId="9894" xr:uid="{00000000-0005-0000-0000-0000454F0000}"/>
    <cellStyle name="Percent 3 6 13 10 4" xfId="49953" xr:uid="{00000000-0005-0000-0000-0000464F0000}"/>
    <cellStyle name="Percent 3 6 13 11" xfId="9895" xr:uid="{00000000-0005-0000-0000-0000474F0000}"/>
    <cellStyle name="Percent 3 6 13 11 2" xfId="9896" xr:uid="{00000000-0005-0000-0000-0000484F0000}"/>
    <cellStyle name="Percent 3 6 13 12" xfId="9897" xr:uid="{00000000-0005-0000-0000-0000494F0000}"/>
    <cellStyle name="Percent 3 6 13 13" xfId="49952" xr:uid="{00000000-0005-0000-0000-00004A4F0000}"/>
    <cellStyle name="Percent 3 6 13 2" xfId="9191" xr:uid="{00000000-0005-0000-0000-00004B4F0000}"/>
    <cellStyle name="Percent 3 6 13 2 2" xfId="9898" xr:uid="{00000000-0005-0000-0000-00004C4F0000}"/>
    <cellStyle name="Percent 3 6 13 2 2 2" xfId="9899" xr:uid="{00000000-0005-0000-0000-00004D4F0000}"/>
    <cellStyle name="Percent 3 6 13 2 2 2 2" xfId="9900" xr:uid="{00000000-0005-0000-0000-00004E4F0000}"/>
    <cellStyle name="Percent 3 6 13 2 2 3" xfId="9901" xr:uid="{00000000-0005-0000-0000-00004F4F0000}"/>
    <cellStyle name="Percent 3 6 13 2 3" xfId="9902" xr:uid="{00000000-0005-0000-0000-0000504F0000}"/>
    <cellStyle name="Percent 3 6 13 2 3 2" xfId="9903" xr:uid="{00000000-0005-0000-0000-0000514F0000}"/>
    <cellStyle name="Percent 3 6 13 2 3 2 2" xfId="9904" xr:uid="{00000000-0005-0000-0000-0000524F0000}"/>
    <cellStyle name="Percent 3 6 13 2 3 3" xfId="9905" xr:uid="{00000000-0005-0000-0000-0000534F0000}"/>
    <cellStyle name="Percent 3 6 13 2 4" xfId="9906" xr:uid="{00000000-0005-0000-0000-0000544F0000}"/>
    <cellStyle name="Percent 3 6 13 2 4 2" xfId="9907" xr:uid="{00000000-0005-0000-0000-0000554F0000}"/>
    <cellStyle name="Percent 3 6 13 2 5" xfId="9908" xr:uid="{00000000-0005-0000-0000-0000564F0000}"/>
    <cellStyle name="Percent 3 6 13 2 6" xfId="49954" xr:uid="{00000000-0005-0000-0000-0000574F0000}"/>
    <cellStyle name="Percent 3 6 13 3" xfId="9909" xr:uid="{00000000-0005-0000-0000-0000584F0000}"/>
    <cellStyle name="Percent 3 6 13 3 2" xfId="9910" xr:uid="{00000000-0005-0000-0000-0000594F0000}"/>
    <cellStyle name="Percent 3 6 13 3 2 2" xfId="9911" xr:uid="{00000000-0005-0000-0000-00005A4F0000}"/>
    <cellStyle name="Percent 3 6 13 3 2 2 2" xfId="9912" xr:uid="{00000000-0005-0000-0000-00005B4F0000}"/>
    <cellStyle name="Percent 3 6 13 3 2 3" xfId="9913" xr:uid="{00000000-0005-0000-0000-00005C4F0000}"/>
    <cellStyle name="Percent 3 6 13 3 3" xfId="9914" xr:uid="{00000000-0005-0000-0000-00005D4F0000}"/>
    <cellStyle name="Percent 3 6 13 3 3 2" xfId="9915" xr:uid="{00000000-0005-0000-0000-00005E4F0000}"/>
    <cellStyle name="Percent 3 6 13 3 3 2 2" xfId="9916" xr:uid="{00000000-0005-0000-0000-00005F4F0000}"/>
    <cellStyle name="Percent 3 6 13 3 3 3" xfId="9917" xr:uid="{00000000-0005-0000-0000-0000604F0000}"/>
    <cellStyle name="Percent 3 6 13 3 4" xfId="9918" xr:uid="{00000000-0005-0000-0000-0000614F0000}"/>
    <cellStyle name="Percent 3 6 13 3 4 2" xfId="9919" xr:uid="{00000000-0005-0000-0000-0000624F0000}"/>
    <cellStyle name="Percent 3 6 13 3 5" xfId="9920" xr:uid="{00000000-0005-0000-0000-0000634F0000}"/>
    <cellStyle name="Percent 3 6 13 3 6" xfId="49955" xr:uid="{00000000-0005-0000-0000-0000644F0000}"/>
    <cellStyle name="Percent 3 6 13 4" xfId="9921" xr:uid="{00000000-0005-0000-0000-0000654F0000}"/>
    <cellStyle name="Percent 3 6 13 4 2" xfId="9922" xr:uid="{00000000-0005-0000-0000-0000664F0000}"/>
    <cellStyle name="Percent 3 6 13 4 2 2" xfId="9923" xr:uid="{00000000-0005-0000-0000-0000674F0000}"/>
    <cellStyle name="Percent 3 6 13 4 2 2 2" xfId="9924" xr:uid="{00000000-0005-0000-0000-0000684F0000}"/>
    <cellStyle name="Percent 3 6 13 4 2 3" xfId="9925" xr:uid="{00000000-0005-0000-0000-0000694F0000}"/>
    <cellStyle name="Percent 3 6 13 4 3" xfId="9926" xr:uid="{00000000-0005-0000-0000-00006A4F0000}"/>
    <cellStyle name="Percent 3 6 13 4 3 2" xfId="9927" xr:uid="{00000000-0005-0000-0000-00006B4F0000}"/>
    <cellStyle name="Percent 3 6 13 4 3 2 2" xfId="9928" xr:uid="{00000000-0005-0000-0000-00006C4F0000}"/>
    <cellStyle name="Percent 3 6 13 4 3 3" xfId="9929" xr:uid="{00000000-0005-0000-0000-00006D4F0000}"/>
    <cellStyle name="Percent 3 6 13 4 4" xfId="9930" xr:uid="{00000000-0005-0000-0000-00006E4F0000}"/>
    <cellStyle name="Percent 3 6 13 4 4 2" xfId="9931" xr:uid="{00000000-0005-0000-0000-00006F4F0000}"/>
    <cellStyle name="Percent 3 6 13 4 5" xfId="9932" xr:uid="{00000000-0005-0000-0000-0000704F0000}"/>
    <cellStyle name="Percent 3 6 13 4 6" xfId="49956" xr:uid="{00000000-0005-0000-0000-0000714F0000}"/>
    <cellStyle name="Percent 3 6 13 5" xfId="9933" xr:uid="{00000000-0005-0000-0000-0000724F0000}"/>
    <cellStyle name="Percent 3 6 13 5 2" xfId="9934" xr:uid="{00000000-0005-0000-0000-0000734F0000}"/>
    <cellStyle name="Percent 3 6 13 5 2 2" xfId="9935" xr:uid="{00000000-0005-0000-0000-0000744F0000}"/>
    <cellStyle name="Percent 3 6 13 5 2 2 2" xfId="9936" xr:uid="{00000000-0005-0000-0000-0000754F0000}"/>
    <cellStyle name="Percent 3 6 13 5 2 3" xfId="9937" xr:uid="{00000000-0005-0000-0000-0000764F0000}"/>
    <cellStyle name="Percent 3 6 13 5 3" xfId="9938" xr:uid="{00000000-0005-0000-0000-0000774F0000}"/>
    <cellStyle name="Percent 3 6 13 5 3 2" xfId="9939" xr:uid="{00000000-0005-0000-0000-0000784F0000}"/>
    <cellStyle name="Percent 3 6 13 5 3 2 2" xfId="9940" xr:uid="{00000000-0005-0000-0000-0000794F0000}"/>
    <cellStyle name="Percent 3 6 13 5 3 3" xfId="9941" xr:uid="{00000000-0005-0000-0000-00007A4F0000}"/>
    <cellStyle name="Percent 3 6 13 5 4" xfId="9942" xr:uid="{00000000-0005-0000-0000-00007B4F0000}"/>
    <cellStyle name="Percent 3 6 13 5 4 2" xfId="9943" xr:uid="{00000000-0005-0000-0000-00007C4F0000}"/>
    <cellStyle name="Percent 3 6 13 5 4 2 2" xfId="9944" xr:uid="{00000000-0005-0000-0000-00007D4F0000}"/>
    <cellStyle name="Percent 3 6 13 5 4 3" xfId="9945" xr:uid="{00000000-0005-0000-0000-00007E4F0000}"/>
    <cellStyle name="Percent 3 6 13 5 5" xfId="9946" xr:uid="{00000000-0005-0000-0000-00007F4F0000}"/>
    <cellStyle name="Percent 3 6 13 5 5 2" xfId="9947" xr:uid="{00000000-0005-0000-0000-0000804F0000}"/>
    <cellStyle name="Percent 3 6 13 5 6" xfId="9948" xr:uid="{00000000-0005-0000-0000-0000814F0000}"/>
    <cellStyle name="Percent 3 6 13 5 7" xfId="49957" xr:uid="{00000000-0005-0000-0000-0000824F0000}"/>
    <cellStyle name="Percent 3 6 13 6" xfId="9949" xr:uid="{00000000-0005-0000-0000-0000834F0000}"/>
    <cellStyle name="Percent 3 6 13 6 2" xfId="9950" xr:uid="{00000000-0005-0000-0000-0000844F0000}"/>
    <cellStyle name="Percent 3 6 13 6 2 2" xfId="9951" xr:uid="{00000000-0005-0000-0000-0000854F0000}"/>
    <cellStyle name="Percent 3 6 13 6 2 2 2" xfId="9952" xr:uid="{00000000-0005-0000-0000-0000864F0000}"/>
    <cellStyle name="Percent 3 6 13 6 2 3" xfId="9953" xr:uid="{00000000-0005-0000-0000-0000874F0000}"/>
    <cellStyle name="Percent 3 6 13 6 3" xfId="9954" xr:uid="{00000000-0005-0000-0000-0000884F0000}"/>
    <cellStyle name="Percent 3 6 13 6 3 2" xfId="9955" xr:uid="{00000000-0005-0000-0000-0000894F0000}"/>
    <cellStyle name="Percent 3 6 13 6 3 2 2" xfId="9956" xr:uid="{00000000-0005-0000-0000-00008A4F0000}"/>
    <cellStyle name="Percent 3 6 13 6 3 3" xfId="9957" xr:uid="{00000000-0005-0000-0000-00008B4F0000}"/>
    <cellStyle name="Percent 3 6 13 6 4" xfId="9958" xr:uid="{00000000-0005-0000-0000-00008C4F0000}"/>
    <cellStyle name="Percent 3 6 13 6 4 2" xfId="9959" xr:uid="{00000000-0005-0000-0000-00008D4F0000}"/>
    <cellStyle name="Percent 3 6 13 6 5" xfId="9960" xr:uid="{00000000-0005-0000-0000-00008E4F0000}"/>
    <cellStyle name="Percent 3 6 13 6 6" xfId="49958" xr:uid="{00000000-0005-0000-0000-00008F4F0000}"/>
    <cellStyle name="Percent 3 6 13 7" xfId="9961" xr:uid="{00000000-0005-0000-0000-0000904F0000}"/>
    <cellStyle name="Percent 3 6 13 7 2" xfId="9962" xr:uid="{00000000-0005-0000-0000-0000914F0000}"/>
    <cellStyle name="Percent 3 6 13 7 2 2" xfId="9963" xr:uid="{00000000-0005-0000-0000-0000924F0000}"/>
    <cellStyle name="Percent 3 6 13 7 3" xfId="9964" xr:uid="{00000000-0005-0000-0000-0000934F0000}"/>
    <cellStyle name="Percent 3 6 13 7 4" xfId="49959" xr:uid="{00000000-0005-0000-0000-0000944F0000}"/>
    <cellStyle name="Percent 3 6 13 8" xfId="9965" xr:uid="{00000000-0005-0000-0000-0000954F0000}"/>
    <cellStyle name="Percent 3 6 13 8 2" xfId="9966" xr:uid="{00000000-0005-0000-0000-0000964F0000}"/>
    <cellStyle name="Percent 3 6 13 8 2 2" xfId="9967" xr:uid="{00000000-0005-0000-0000-0000974F0000}"/>
    <cellStyle name="Percent 3 6 13 8 3" xfId="9968" xr:uid="{00000000-0005-0000-0000-0000984F0000}"/>
    <cellStyle name="Percent 3 6 13 8 4" xfId="49960" xr:uid="{00000000-0005-0000-0000-0000994F0000}"/>
    <cellStyle name="Percent 3 6 13 9" xfId="9969" xr:uid="{00000000-0005-0000-0000-00009A4F0000}"/>
    <cellStyle name="Percent 3 6 13 9 2" xfId="9970" xr:uid="{00000000-0005-0000-0000-00009B4F0000}"/>
    <cellStyle name="Percent 3 6 13 9 2 2" xfId="9971" xr:uid="{00000000-0005-0000-0000-00009C4F0000}"/>
    <cellStyle name="Percent 3 6 13 9 3" xfId="9972" xr:uid="{00000000-0005-0000-0000-00009D4F0000}"/>
    <cellStyle name="Percent 3 6 13 9 4" xfId="49961" xr:uid="{00000000-0005-0000-0000-00009E4F0000}"/>
    <cellStyle name="Percent 3 6 14" xfId="4398" xr:uid="{00000000-0005-0000-0000-00009F4F0000}"/>
    <cellStyle name="Percent 3 6 14 10" xfId="9973" xr:uid="{00000000-0005-0000-0000-0000A04F0000}"/>
    <cellStyle name="Percent 3 6 14 10 2" xfId="9974" xr:uid="{00000000-0005-0000-0000-0000A14F0000}"/>
    <cellStyle name="Percent 3 6 14 10 2 2" xfId="9975" xr:uid="{00000000-0005-0000-0000-0000A24F0000}"/>
    <cellStyle name="Percent 3 6 14 10 3" xfId="9976" xr:uid="{00000000-0005-0000-0000-0000A34F0000}"/>
    <cellStyle name="Percent 3 6 14 10 4" xfId="49963" xr:uid="{00000000-0005-0000-0000-0000A44F0000}"/>
    <cellStyle name="Percent 3 6 14 11" xfId="9977" xr:uid="{00000000-0005-0000-0000-0000A54F0000}"/>
    <cellStyle name="Percent 3 6 14 11 2" xfId="9978" xr:uid="{00000000-0005-0000-0000-0000A64F0000}"/>
    <cellStyle name="Percent 3 6 14 12" xfId="9979" xr:uid="{00000000-0005-0000-0000-0000A74F0000}"/>
    <cellStyle name="Percent 3 6 14 13" xfId="49962" xr:uid="{00000000-0005-0000-0000-0000A84F0000}"/>
    <cellStyle name="Percent 3 6 14 2" xfId="9192" xr:uid="{00000000-0005-0000-0000-0000A94F0000}"/>
    <cellStyle name="Percent 3 6 14 2 2" xfId="9980" xr:uid="{00000000-0005-0000-0000-0000AA4F0000}"/>
    <cellStyle name="Percent 3 6 14 2 2 2" xfId="9981" xr:uid="{00000000-0005-0000-0000-0000AB4F0000}"/>
    <cellStyle name="Percent 3 6 14 2 2 2 2" xfId="9982" xr:uid="{00000000-0005-0000-0000-0000AC4F0000}"/>
    <cellStyle name="Percent 3 6 14 2 2 3" xfId="9983" xr:uid="{00000000-0005-0000-0000-0000AD4F0000}"/>
    <cellStyle name="Percent 3 6 14 2 3" xfId="9984" xr:uid="{00000000-0005-0000-0000-0000AE4F0000}"/>
    <cellStyle name="Percent 3 6 14 2 3 2" xfId="9985" xr:uid="{00000000-0005-0000-0000-0000AF4F0000}"/>
    <cellStyle name="Percent 3 6 14 2 3 2 2" xfId="9986" xr:uid="{00000000-0005-0000-0000-0000B04F0000}"/>
    <cellStyle name="Percent 3 6 14 2 3 3" xfId="9987" xr:uid="{00000000-0005-0000-0000-0000B14F0000}"/>
    <cellStyle name="Percent 3 6 14 2 4" xfId="9988" xr:uid="{00000000-0005-0000-0000-0000B24F0000}"/>
    <cellStyle name="Percent 3 6 14 2 4 2" xfId="9989" xr:uid="{00000000-0005-0000-0000-0000B34F0000}"/>
    <cellStyle name="Percent 3 6 14 2 5" xfId="9990" xr:uid="{00000000-0005-0000-0000-0000B44F0000}"/>
    <cellStyle name="Percent 3 6 14 2 6" xfId="49964" xr:uid="{00000000-0005-0000-0000-0000B54F0000}"/>
    <cellStyle name="Percent 3 6 14 3" xfId="9991" xr:uid="{00000000-0005-0000-0000-0000B64F0000}"/>
    <cellStyle name="Percent 3 6 14 3 2" xfId="9992" xr:uid="{00000000-0005-0000-0000-0000B74F0000}"/>
    <cellStyle name="Percent 3 6 14 3 2 2" xfId="9993" xr:uid="{00000000-0005-0000-0000-0000B84F0000}"/>
    <cellStyle name="Percent 3 6 14 3 2 2 2" xfId="9994" xr:uid="{00000000-0005-0000-0000-0000B94F0000}"/>
    <cellStyle name="Percent 3 6 14 3 2 3" xfId="9995" xr:uid="{00000000-0005-0000-0000-0000BA4F0000}"/>
    <cellStyle name="Percent 3 6 14 3 3" xfId="9996" xr:uid="{00000000-0005-0000-0000-0000BB4F0000}"/>
    <cellStyle name="Percent 3 6 14 3 3 2" xfId="9997" xr:uid="{00000000-0005-0000-0000-0000BC4F0000}"/>
    <cellStyle name="Percent 3 6 14 3 3 2 2" xfId="9998" xr:uid="{00000000-0005-0000-0000-0000BD4F0000}"/>
    <cellStyle name="Percent 3 6 14 3 3 3" xfId="9999" xr:uid="{00000000-0005-0000-0000-0000BE4F0000}"/>
    <cellStyle name="Percent 3 6 14 3 4" xfId="10000" xr:uid="{00000000-0005-0000-0000-0000BF4F0000}"/>
    <cellStyle name="Percent 3 6 14 3 4 2" xfId="10001" xr:uid="{00000000-0005-0000-0000-0000C04F0000}"/>
    <cellStyle name="Percent 3 6 14 3 5" xfId="10002" xr:uid="{00000000-0005-0000-0000-0000C14F0000}"/>
    <cellStyle name="Percent 3 6 14 3 6" xfId="49965" xr:uid="{00000000-0005-0000-0000-0000C24F0000}"/>
    <cellStyle name="Percent 3 6 14 4" xfId="10003" xr:uid="{00000000-0005-0000-0000-0000C34F0000}"/>
    <cellStyle name="Percent 3 6 14 4 2" xfId="10004" xr:uid="{00000000-0005-0000-0000-0000C44F0000}"/>
    <cellStyle name="Percent 3 6 14 4 2 2" xfId="10005" xr:uid="{00000000-0005-0000-0000-0000C54F0000}"/>
    <cellStyle name="Percent 3 6 14 4 2 2 2" xfId="10006" xr:uid="{00000000-0005-0000-0000-0000C64F0000}"/>
    <cellStyle name="Percent 3 6 14 4 2 3" xfId="10007" xr:uid="{00000000-0005-0000-0000-0000C74F0000}"/>
    <cellStyle name="Percent 3 6 14 4 3" xfId="10008" xr:uid="{00000000-0005-0000-0000-0000C84F0000}"/>
    <cellStyle name="Percent 3 6 14 4 3 2" xfId="10009" xr:uid="{00000000-0005-0000-0000-0000C94F0000}"/>
    <cellStyle name="Percent 3 6 14 4 3 2 2" xfId="10010" xr:uid="{00000000-0005-0000-0000-0000CA4F0000}"/>
    <cellStyle name="Percent 3 6 14 4 3 3" xfId="10011" xr:uid="{00000000-0005-0000-0000-0000CB4F0000}"/>
    <cellStyle name="Percent 3 6 14 4 4" xfId="10012" xr:uid="{00000000-0005-0000-0000-0000CC4F0000}"/>
    <cellStyle name="Percent 3 6 14 4 4 2" xfId="10013" xr:uid="{00000000-0005-0000-0000-0000CD4F0000}"/>
    <cellStyle name="Percent 3 6 14 4 5" xfId="10014" xr:uid="{00000000-0005-0000-0000-0000CE4F0000}"/>
    <cellStyle name="Percent 3 6 14 4 6" xfId="49966" xr:uid="{00000000-0005-0000-0000-0000CF4F0000}"/>
    <cellStyle name="Percent 3 6 14 5" xfId="10015" xr:uid="{00000000-0005-0000-0000-0000D04F0000}"/>
    <cellStyle name="Percent 3 6 14 5 2" xfId="10016" xr:uid="{00000000-0005-0000-0000-0000D14F0000}"/>
    <cellStyle name="Percent 3 6 14 5 2 2" xfId="10017" xr:uid="{00000000-0005-0000-0000-0000D24F0000}"/>
    <cellStyle name="Percent 3 6 14 5 2 2 2" xfId="10018" xr:uid="{00000000-0005-0000-0000-0000D34F0000}"/>
    <cellStyle name="Percent 3 6 14 5 2 3" xfId="10019" xr:uid="{00000000-0005-0000-0000-0000D44F0000}"/>
    <cellStyle name="Percent 3 6 14 5 3" xfId="10020" xr:uid="{00000000-0005-0000-0000-0000D54F0000}"/>
    <cellStyle name="Percent 3 6 14 5 3 2" xfId="10021" xr:uid="{00000000-0005-0000-0000-0000D64F0000}"/>
    <cellStyle name="Percent 3 6 14 5 3 2 2" xfId="10022" xr:uid="{00000000-0005-0000-0000-0000D74F0000}"/>
    <cellStyle name="Percent 3 6 14 5 3 3" xfId="10023" xr:uid="{00000000-0005-0000-0000-0000D84F0000}"/>
    <cellStyle name="Percent 3 6 14 5 4" xfId="10024" xr:uid="{00000000-0005-0000-0000-0000D94F0000}"/>
    <cellStyle name="Percent 3 6 14 5 4 2" xfId="10025" xr:uid="{00000000-0005-0000-0000-0000DA4F0000}"/>
    <cellStyle name="Percent 3 6 14 5 4 2 2" xfId="10026" xr:uid="{00000000-0005-0000-0000-0000DB4F0000}"/>
    <cellStyle name="Percent 3 6 14 5 4 3" xfId="10027" xr:uid="{00000000-0005-0000-0000-0000DC4F0000}"/>
    <cellStyle name="Percent 3 6 14 5 5" xfId="10028" xr:uid="{00000000-0005-0000-0000-0000DD4F0000}"/>
    <cellStyle name="Percent 3 6 14 5 5 2" xfId="10029" xr:uid="{00000000-0005-0000-0000-0000DE4F0000}"/>
    <cellStyle name="Percent 3 6 14 5 6" xfId="10030" xr:uid="{00000000-0005-0000-0000-0000DF4F0000}"/>
    <cellStyle name="Percent 3 6 14 5 7" xfId="49967" xr:uid="{00000000-0005-0000-0000-0000E04F0000}"/>
    <cellStyle name="Percent 3 6 14 6" xfId="10031" xr:uid="{00000000-0005-0000-0000-0000E14F0000}"/>
    <cellStyle name="Percent 3 6 14 6 2" xfId="10032" xr:uid="{00000000-0005-0000-0000-0000E24F0000}"/>
    <cellStyle name="Percent 3 6 14 6 2 2" xfId="10033" xr:uid="{00000000-0005-0000-0000-0000E34F0000}"/>
    <cellStyle name="Percent 3 6 14 6 2 2 2" xfId="10034" xr:uid="{00000000-0005-0000-0000-0000E44F0000}"/>
    <cellStyle name="Percent 3 6 14 6 2 3" xfId="10035" xr:uid="{00000000-0005-0000-0000-0000E54F0000}"/>
    <cellStyle name="Percent 3 6 14 6 3" xfId="10036" xr:uid="{00000000-0005-0000-0000-0000E64F0000}"/>
    <cellStyle name="Percent 3 6 14 6 3 2" xfId="10037" xr:uid="{00000000-0005-0000-0000-0000E74F0000}"/>
    <cellStyle name="Percent 3 6 14 6 3 2 2" xfId="10038" xr:uid="{00000000-0005-0000-0000-0000E84F0000}"/>
    <cellStyle name="Percent 3 6 14 6 3 3" xfId="10039" xr:uid="{00000000-0005-0000-0000-0000E94F0000}"/>
    <cellStyle name="Percent 3 6 14 6 4" xfId="10040" xr:uid="{00000000-0005-0000-0000-0000EA4F0000}"/>
    <cellStyle name="Percent 3 6 14 6 4 2" xfId="10041" xr:uid="{00000000-0005-0000-0000-0000EB4F0000}"/>
    <cellStyle name="Percent 3 6 14 6 5" xfId="10042" xr:uid="{00000000-0005-0000-0000-0000EC4F0000}"/>
    <cellStyle name="Percent 3 6 14 6 6" xfId="49968" xr:uid="{00000000-0005-0000-0000-0000ED4F0000}"/>
    <cellStyle name="Percent 3 6 14 7" xfId="10043" xr:uid="{00000000-0005-0000-0000-0000EE4F0000}"/>
    <cellStyle name="Percent 3 6 14 7 2" xfId="10044" xr:uid="{00000000-0005-0000-0000-0000EF4F0000}"/>
    <cellStyle name="Percent 3 6 14 7 2 2" xfId="10045" xr:uid="{00000000-0005-0000-0000-0000F04F0000}"/>
    <cellStyle name="Percent 3 6 14 7 3" xfId="10046" xr:uid="{00000000-0005-0000-0000-0000F14F0000}"/>
    <cellStyle name="Percent 3 6 14 7 4" xfId="49969" xr:uid="{00000000-0005-0000-0000-0000F24F0000}"/>
    <cellStyle name="Percent 3 6 14 8" xfId="10047" xr:uid="{00000000-0005-0000-0000-0000F34F0000}"/>
    <cellStyle name="Percent 3 6 14 8 2" xfId="10048" xr:uid="{00000000-0005-0000-0000-0000F44F0000}"/>
    <cellStyle name="Percent 3 6 14 8 2 2" xfId="10049" xr:uid="{00000000-0005-0000-0000-0000F54F0000}"/>
    <cellStyle name="Percent 3 6 14 8 3" xfId="10050" xr:uid="{00000000-0005-0000-0000-0000F64F0000}"/>
    <cellStyle name="Percent 3 6 14 8 4" xfId="49970" xr:uid="{00000000-0005-0000-0000-0000F74F0000}"/>
    <cellStyle name="Percent 3 6 14 9" xfId="10051" xr:uid="{00000000-0005-0000-0000-0000F84F0000}"/>
    <cellStyle name="Percent 3 6 14 9 2" xfId="10052" xr:uid="{00000000-0005-0000-0000-0000F94F0000}"/>
    <cellStyle name="Percent 3 6 14 9 2 2" xfId="10053" xr:uid="{00000000-0005-0000-0000-0000FA4F0000}"/>
    <cellStyle name="Percent 3 6 14 9 3" xfId="10054" xr:uid="{00000000-0005-0000-0000-0000FB4F0000}"/>
    <cellStyle name="Percent 3 6 14 9 4" xfId="49971" xr:uid="{00000000-0005-0000-0000-0000FC4F0000}"/>
    <cellStyle name="Percent 3 6 15" xfId="4399" xr:uid="{00000000-0005-0000-0000-0000FD4F0000}"/>
    <cellStyle name="Percent 3 6 15 10" xfId="10055" xr:uid="{00000000-0005-0000-0000-0000FE4F0000}"/>
    <cellStyle name="Percent 3 6 15 10 2" xfId="10056" xr:uid="{00000000-0005-0000-0000-0000FF4F0000}"/>
    <cellStyle name="Percent 3 6 15 10 2 2" xfId="10057" xr:uid="{00000000-0005-0000-0000-000000500000}"/>
    <cellStyle name="Percent 3 6 15 10 3" xfId="10058" xr:uid="{00000000-0005-0000-0000-000001500000}"/>
    <cellStyle name="Percent 3 6 15 10 4" xfId="49973" xr:uid="{00000000-0005-0000-0000-000002500000}"/>
    <cellStyle name="Percent 3 6 15 11" xfId="10059" xr:uid="{00000000-0005-0000-0000-000003500000}"/>
    <cellStyle name="Percent 3 6 15 11 2" xfId="10060" xr:uid="{00000000-0005-0000-0000-000004500000}"/>
    <cellStyle name="Percent 3 6 15 12" xfId="10061" xr:uid="{00000000-0005-0000-0000-000005500000}"/>
    <cellStyle name="Percent 3 6 15 13" xfId="49972" xr:uid="{00000000-0005-0000-0000-000006500000}"/>
    <cellStyle name="Percent 3 6 15 2" xfId="9193" xr:uid="{00000000-0005-0000-0000-000007500000}"/>
    <cellStyle name="Percent 3 6 15 2 2" xfId="10062" xr:uid="{00000000-0005-0000-0000-000008500000}"/>
    <cellStyle name="Percent 3 6 15 2 2 2" xfId="10063" xr:uid="{00000000-0005-0000-0000-000009500000}"/>
    <cellStyle name="Percent 3 6 15 2 2 2 2" xfId="10064" xr:uid="{00000000-0005-0000-0000-00000A500000}"/>
    <cellStyle name="Percent 3 6 15 2 2 3" xfId="10065" xr:uid="{00000000-0005-0000-0000-00000B500000}"/>
    <cellStyle name="Percent 3 6 15 2 3" xfId="10066" xr:uid="{00000000-0005-0000-0000-00000C500000}"/>
    <cellStyle name="Percent 3 6 15 2 3 2" xfId="10067" xr:uid="{00000000-0005-0000-0000-00000D500000}"/>
    <cellStyle name="Percent 3 6 15 2 3 2 2" xfId="10068" xr:uid="{00000000-0005-0000-0000-00000E500000}"/>
    <cellStyle name="Percent 3 6 15 2 3 3" xfId="10069" xr:uid="{00000000-0005-0000-0000-00000F500000}"/>
    <cellStyle name="Percent 3 6 15 2 4" xfId="10070" xr:uid="{00000000-0005-0000-0000-000010500000}"/>
    <cellStyle name="Percent 3 6 15 2 4 2" xfId="10071" xr:uid="{00000000-0005-0000-0000-000011500000}"/>
    <cellStyle name="Percent 3 6 15 2 5" xfId="10072" xr:uid="{00000000-0005-0000-0000-000012500000}"/>
    <cellStyle name="Percent 3 6 15 2 6" xfId="49974" xr:uid="{00000000-0005-0000-0000-000013500000}"/>
    <cellStyle name="Percent 3 6 15 3" xfId="10073" xr:uid="{00000000-0005-0000-0000-000014500000}"/>
    <cellStyle name="Percent 3 6 15 3 2" xfId="10074" xr:uid="{00000000-0005-0000-0000-000015500000}"/>
    <cellStyle name="Percent 3 6 15 3 2 2" xfId="10075" xr:uid="{00000000-0005-0000-0000-000016500000}"/>
    <cellStyle name="Percent 3 6 15 3 2 2 2" xfId="10076" xr:uid="{00000000-0005-0000-0000-000017500000}"/>
    <cellStyle name="Percent 3 6 15 3 2 3" xfId="10077" xr:uid="{00000000-0005-0000-0000-000018500000}"/>
    <cellStyle name="Percent 3 6 15 3 3" xfId="10078" xr:uid="{00000000-0005-0000-0000-000019500000}"/>
    <cellStyle name="Percent 3 6 15 3 3 2" xfId="10079" xr:uid="{00000000-0005-0000-0000-00001A500000}"/>
    <cellStyle name="Percent 3 6 15 3 3 2 2" xfId="10080" xr:uid="{00000000-0005-0000-0000-00001B500000}"/>
    <cellStyle name="Percent 3 6 15 3 3 3" xfId="10081" xr:uid="{00000000-0005-0000-0000-00001C500000}"/>
    <cellStyle name="Percent 3 6 15 3 4" xfId="10082" xr:uid="{00000000-0005-0000-0000-00001D500000}"/>
    <cellStyle name="Percent 3 6 15 3 4 2" xfId="10083" xr:uid="{00000000-0005-0000-0000-00001E500000}"/>
    <cellStyle name="Percent 3 6 15 3 5" xfId="10084" xr:uid="{00000000-0005-0000-0000-00001F500000}"/>
    <cellStyle name="Percent 3 6 15 3 6" xfId="49975" xr:uid="{00000000-0005-0000-0000-000020500000}"/>
    <cellStyle name="Percent 3 6 15 4" xfId="10085" xr:uid="{00000000-0005-0000-0000-000021500000}"/>
    <cellStyle name="Percent 3 6 15 4 2" xfId="10086" xr:uid="{00000000-0005-0000-0000-000022500000}"/>
    <cellStyle name="Percent 3 6 15 4 2 2" xfId="10087" xr:uid="{00000000-0005-0000-0000-000023500000}"/>
    <cellStyle name="Percent 3 6 15 4 2 2 2" xfId="10088" xr:uid="{00000000-0005-0000-0000-000024500000}"/>
    <cellStyle name="Percent 3 6 15 4 2 3" xfId="10089" xr:uid="{00000000-0005-0000-0000-000025500000}"/>
    <cellStyle name="Percent 3 6 15 4 3" xfId="10090" xr:uid="{00000000-0005-0000-0000-000026500000}"/>
    <cellStyle name="Percent 3 6 15 4 3 2" xfId="10091" xr:uid="{00000000-0005-0000-0000-000027500000}"/>
    <cellStyle name="Percent 3 6 15 4 3 2 2" xfId="10092" xr:uid="{00000000-0005-0000-0000-000028500000}"/>
    <cellStyle name="Percent 3 6 15 4 3 3" xfId="10093" xr:uid="{00000000-0005-0000-0000-000029500000}"/>
    <cellStyle name="Percent 3 6 15 4 4" xfId="10094" xr:uid="{00000000-0005-0000-0000-00002A500000}"/>
    <cellStyle name="Percent 3 6 15 4 4 2" xfId="10095" xr:uid="{00000000-0005-0000-0000-00002B500000}"/>
    <cellStyle name="Percent 3 6 15 4 5" xfId="10096" xr:uid="{00000000-0005-0000-0000-00002C500000}"/>
    <cellStyle name="Percent 3 6 15 4 6" xfId="49976" xr:uid="{00000000-0005-0000-0000-00002D500000}"/>
    <cellStyle name="Percent 3 6 15 5" xfId="10097" xr:uid="{00000000-0005-0000-0000-00002E500000}"/>
    <cellStyle name="Percent 3 6 15 5 2" xfId="10098" xr:uid="{00000000-0005-0000-0000-00002F500000}"/>
    <cellStyle name="Percent 3 6 15 5 2 2" xfId="10099" xr:uid="{00000000-0005-0000-0000-000030500000}"/>
    <cellStyle name="Percent 3 6 15 5 2 2 2" xfId="10100" xr:uid="{00000000-0005-0000-0000-000031500000}"/>
    <cellStyle name="Percent 3 6 15 5 2 3" xfId="10101" xr:uid="{00000000-0005-0000-0000-000032500000}"/>
    <cellStyle name="Percent 3 6 15 5 3" xfId="10102" xr:uid="{00000000-0005-0000-0000-000033500000}"/>
    <cellStyle name="Percent 3 6 15 5 3 2" xfId="10103" xr:uid="{00000000-0005-0000-0000-000034500000}"/>
    <cellStyle name="Percent 3 6 15 5 3 2 2" xfId="10104" xr:uid="{00000000-0005-0000-0000-000035500000}"/>
    <cellStyle name="Percent 3 6 15 5 3 3" xfId="10105" xr:uid="{00000000-0005-0000-0000-000036500000}"/>
    <cellStyle name="Percent 3 6 15 5 4" xfId="10106" xr:uid="{00000000-0005-0000-0000-000037500000}"/>
    <cellStyle name="Percent 3 6 15 5 4 2" xfId="10107" xr:uid="{00000000-0005-0000-0000-000038500000}"/>
    <cellStyle name="Percent 3 6 15 5 4 2 2" xfId="10108" xr:uid="{00000000-0005-0000-0000-000039500000}"/>
    <cellStyle name="Percent 3 6 15 5 4 3" xfId="10109" xr:uid="{00000000-0005-0000-0000-00003A500000}"/>
    <cellStyle name="Percent 3 6 15 5 5" xfId="10110" xr:uid="{00000000-0005-0000-0000-00003B500000}"/>
    <cellStyle name="Percent 3 6 15 5 5 2" xfId="10111" xr:uid="{00000000-0005-0000-0000-00003C500000}"/>
    <cellStyle name="Percent 3 6 15 5 6" xfId="10112" xr:uid="{00000000-0005-0000-0000-00003D500000}"/>
    <cellStyle name="Percent 3 6 15 5 7" xfId="49977" xr:uid="{00000000-0005-0000-0000-00003E500000}"/>
    <cellStyle name="Percent 3 6 15 6" xfId="10113" xr:uid="{00000000-0005-0000-0000-00003F500000}"/>
    <cellStyle name="Percent 3 6 15 6 2" xfId="10114" xr:uid="{00000000-0005-0000-0000-000040500000}"/>
    <cellStyle name="Percent 3 6 15 6 2 2" xfId="10115" xr:uid="{00000000-0005-0000-0000-000041500000}"/>
    <cellStyle name="Percent 3 6 15 6 2 2 2" xfId="10116" xr:uid="{00000000-0005-0000-0000-000042500000}"/>
    <cellStyle name="Percent 3 6 15 6 2 3" xfId="10117" xr:uid="{00000000-0005-0000-0000-000043500000}"/>
    <cellStyle name="Percent 3 6 15 6 3" xfId="10118" xr:uid="{00000000-0005-0000-0000-000044500000}"/>
    <cellStyle name="Percent 3 6 15 6 3 2" xfId="10119" xr:uid="{00000000-0005-0000-0000-000045500000}"/>
    <cellStyle name="Percent 3 6 15 6 3 2 2" xfId="10120" xr:uid="{00000000-0005-0000-0000-000046500000}"/>
    <cellStyle name="Percent 3 6 15 6 3 3" xfId="10121" xr:uid="{00000000-0005-0000-0000-000047500000}"/>
    <cellStyle name="Percent 3 6 15 6 4" xfId="10122" xr:uid="{00000000-0005-0000-0000-000048500000}"/>
    <cellStyle name="Percent 3 6 15 6 4 2" xfId="10123" xr:uid="{00000000-0005-0000-0000-000049500000}"/>
    <cellStyle name="Percent 3 6 15 6 5" xfId="10124" xr:uid="{00000000-0005-0000-0000-00004A500000}"/>
    <cellStyle name="Percent 3 6 15 6 6" xfId="49978" xr:uid="{00000000-0005-0000-0000-00004B500000}"/>
    <cellStyle name="Percent 3 6 15 7" xfId="10125" xr:uid="{00000000-0005-0000-0000-00004C500000}"/>
    <cellStyle name="Percent 3 6 15 7 2" xfId="10126" xr:uid="{00000000-0005-0000-0000-00004D500000}"/>
    <cellStyle name="Percent 3 6 15 7 2 2" xfId="10127" xr:uid="{00000000-0005-0000-0000-00004E500000}"/>
    <cellStyle name="Percent 3 6 15 7 3" xfId="10128" xr:uid="{00000000-0005-0000-0000-00004F500000}"/>
    <cellStyle name="Percent 3 6 15 7 4" xfId="49979" xr:uid="{00000000-0005-0000-0000-000050500000}"/>
    <cellStyle name="Percent 3 6 15 8" xfId="10129" xr:uid="{00000000-0005-0000-0000-000051500000}"/>
    <cellStyle name="Percent 3 6 15 8 2" xfId="10130" xr:uid="{00000000-0005-0000-0000-000052500000}"/>
    <cellStyle name="Percent 3 6 15 8 2 2" xfId="10131" xr:uid="{00000000-0005-0000-0000-000053500000}"/>
    <cellStyle name="Percent 3 6 15 8 3" xfId="10132" xr:uid="{00000000-0005-0000-0000-000054500000}"/>
    <cellStyle name="Percent 3 6 15 8 4" xfId="49980" xr:uid="{00000000-0005-0000-0000-000055500000}"/>
    <cellStyle name="Percent 3 6 15 9" xfId="10133" xr:uid="{00000000-0005-0000-0000-000056500000}"/>
    <cellStyle name="Percent 3 6 15 9 2" xfId="10134" xr:uid="{00000000-0005-0000-0000-000057500000}"/>
    <cellStyle name="Percent 3 6 15 9 2 2" xfId="10135" xr:uid="{00000000-0005-0000-0000-000058500000}"/>
    <cellStyle name="Percent 3 6 15 9 3" xfId="10136" xr:uid="{00000000-0005-0000-0000-000059500000}"/>
    <cellStyle name="Percent 3 6 15 9 4" xfId="49981" xr:uid="{00000000-0005-0000-0000-00005A500000}"/>
    <cellStyle name="Percent 3 6 16" xfId="9187" xr:uid="{00000000-0005-0000-0000-00005B500000}"/>
    <cellStyle name="Percent 3 6 16 2" xfId="10137" xr:uid="{00000000-0005-0000-0000-00005C500000}"/>
    <cellStyle name="Percent 3 6 16 2 2" xfId="10138" xr:uid="{00000000-0005-0000-0000-00005D500000}"/>
    <cellStyle name="Percent 3 6 16 2 2 2" xfId="10139" xr:uid="{00000000-0005-0000-0000-00005E500000}"/>
    <cellStyle name="Percent 3 6 16 2 3" xfId="10140" xr:uid="{00000000-0005-0000-0000-00005F500000}"/>
    <cellStyle name="Percent 3 6 16 3" xfId="10141" xr:uid="{00000000-0005-0000-0000-000060500000}"/>
    <cellStyle name="Percent 3 6 16 3 2" xfId="10142" xr:uid="{00000000-0005-0000-0000-000061500000}"/>
    <cellStyle name="Percent 3 6 16 3 2 2" xfId="10143" xr:uid="{00000000-0005-0000-0000-000062500000}"/>
    <cellStyle name="Percent 3 6 16 3 3" xfId="10144" xr:uid="{00000000-0005-0000-0000-000063500000}"/>
    <cellStyle name="Percent 3 6 16 4" xfId="10145" xr:uid="{00000000-0005-0000-0000-000064500000}"/>
    <cellStyle name="Percent 3 6 16 4 2" xfId="10146" xr:uid="{00000000-0005-0000-0000-000065500000}"/>
    <cellStyle name="Percent 3 6 16 5" xfId="10147" xr:uid="{00000000-0005-0000-0000-000066500000}"/>
    <cellStyle name="Percent 3 6 16 6" xfId="49982" xr:uid="{00000000-0005-0000-0000-000067500000}"/>
    <cellStyle name="Percent 3 6 17" xfId="10148" xr:uid="{00000000-0005-0000-0000-000068500000}"/>
    <cellStyle name="Percent 3 6 17 2" xfId="10149" xr:uid="{00000000-0005-0000-0000-000069500000}"/>
    <cellStyle name="Percent 3 6 17 2 2" xfId="10150" xr:uid="{00000000-0005-0000-0000-00006A500000}"/>
    <cellStyle name="Percent 3 6 17 2 2 2" xfId="10151" xr:uid="{00000000-0005-0000-0000-00006B500000}"/>
    <cellStyle name="Percent 3 6 17 2 3" xfId="10152" xr:uid="{00000000-0005-0000-0000-00006C500000}"/>
    <cellStyle name="Percent 3 6 17 3" xfId="10153" xr:uid="{00000000-0005-0000-0000-00006D500000}"/>
    <cellStyle name="Percent 3 6 17 3 2" xfId="10154" xr:uid="{00000000-0005-0000-0000-00006E500000}"/>
    <cellStyle name="Percent 3 6 17 3 2 2" xfId="10155" xr:uid="{00000000-0005-0000-0000-00006F500000}"/>
    <cellStyle name="Percent 3 6 17 3 3" xfId="10156" xr:uid="{00000000-0005-0000-0000-000070500000}"/>
    <cellStyle name="Percent 3 6 17 4" xfId="10157" xr:uid="{00000000-0005-0000-0000-000071500000}"/>
    <cellStyle name="Percent 3 6 17 4 2" xfId="10158" xr:uid="{00000000-0005-0000-0000-000072500000}"/>
    <cellStyle name="Percent 3 6 17 5" xfId="10159" xr:uid="{00000000-0005-0000-0000-000073500000}"/>
    <cellStyle name="Percent 3 6 17 6" xfId="49983" xr:uid="{00000000-0005-0000-0000-000074500000}"/>
    <cellStyle name="Percent 3 6 18" xfId="10160" xr:uid="{00000000-0005-0000-0000-000075500000}"/>
    <cellStyle name="Percent 3 6 18 2" xfId="10161" xr:uid="{00000000-0005-0000-0000-000076500000}"/>
    <cellStyle name="Percent 3 6 18 2 2" xfId="10162" xr:uid="{00000000-0005-0000-0000-000077500000}"/>
    <cellStyle name="Percent 3 6 18 2 2 2" xfId="10163" xr:uid="{00000000-0005-0000-0000-000078500000}"/>
    <cellStyle name="Percent 3 6 18 2 3" xfId="10164" xr:uid="{00000000-0005-0000-0000-000079500000}"/>
    <cellStyle name="Percent 3 6 18 3" xfId="10165" xr:uid="{00000000-0005-0000-0000-00007A500000}"/>
    <cellStyle name="Percent 3 6 18 3 2" xfId="10166" xr:uid="{00000000-0005-0000-0000-00007B500000}"/>
    <cellStyle name="Percent 3 6 18 3 2 2" xfId="10167" xr:uid="{00000000-0005-0000-0000-00007C500000}"/>
    <cellStyle name="Percent 3 6 18 3 3" xfId="10168" xr:uid="{00000000-0005-0000-0000-00007D500000}"/>
    <cellStyle name="Percent 3 6 18 4" xfId="10169" xr:uid="{00000000-0005-0000-0000-00007E500000}"/>
    <cellStyle name="Percent 3 6 18 4 2" xfId="10170" xr:uid="{00000000-0005-0000-0000-00007F500000}"/>
    <cellStyle name="Percent 3 6 18 5" xfId="10171" xr:uid="{00000000-0005-0000-0000-000080500000}"/>
    <cellStyle name="Percent 3 6 18 6" xfId="49984" xr:uid="{00000000-0005-0000-0000-000081500000}"/>
    <cellStyle name="Percent 3 6 19" xfId="10172" xr:uid="{00000000-0005-0000-0000-000082500000}"/>
    <cellStyle name="Percent 3 6 19 2" xfId="10173" xr:uid="{00000000-0005-0000-0000-000083500000}"/>
    <cellStyle name="Percent 3 6 19 2 2" xfId="10174" xr:uid="{00000000-0005-0000-0000-000084500000}"/>
    <cellStyle name="Percent 3 6 19 2 2 2" xfId="10175" xr:uid="{00000000-0005-0000-0000-000085500000}"/>
    <cellStyle name="Percent 3 6 19 2 3" xfId="10176" xr:uid="{00000000-0005-0000-0000-000086500000}"/>
    <cellStyle name="Percent 3 6 19 3" xfId="10177" xr:uid="{00000000-0005-0000-0000-000087500000}"/>
    <cellStyle name="Percent 3 6 19 3 2" xfId="10178" xr:uid="{00000000-0005-0000-0000-000088500000}"/>
    <cellStyle name="Percent 3 6 19 3 2 2" xfId="10179" xr:uid="{00000000-0005-0000-0000-000089500000}"/>
    <cellStyle name="Percent 3 6 19 3 3" xfId="10180" xr:uid="{00000000-0005-0000-0000-00008A500000}"/>
    <cellStyle name="Percent 3 6 19 4" xfId="10181" xr:uid="{00000000-0005-0000-0000-00008B500000}"/>
    <cellStyle name="Percent 3 6 19 4 2" xfId="10182" xr:uid="{00000000-0005-0000-0000-00008C500000}"/>
    <cellStyle name="Percent 3 6 19 4 2 2" xfId="10183" xr:uid="{00000000-0005-0000-0000-00008D500000}"/>
    <cellStyle name="Percent 3 6 19 4 3" xfId="10184" xr:uid="{00000000-0005-0000-0000-00008E500000}"/>
    <cellStyle name="Percent 3 6 19 5" xfId="10185" xr:uid="{00000000-0005-0000-0000-00008F500000}"/>
    <cellStyle name="Percent 3 6 19 5 2" xfId="10186" xr:uid="{00000000-0005-0000-0000-000090500000}"/>
    <cellStyle name="Percent 3 6 19 6" xfId="10187" xr:uid="{00000000-0005-0000-0000-000091500000}"/>
    <cellStyle name="Percent 3 6 19 7" xfId="49985" xr:uid="{00000000-0005-0000-0000-000092500000}"/>
    <cellStyle name="Percent 3 6 2" xfId="4400" xr:uid="{00000000-0005-0000-0000-000093500000}"/>
    <cellStyle name="Percent 3 6 2 10" xfId="10188" xr:uid="{00000000-0005-0000-0000-000094500000}"/>
    <cellStyle name="Percent 3 6 2 10 2" xfId="10189" xr:uid="{00000000-0005-0000-0000-000095500000}"/>
    <cellStyle name="Percent 3 6 2 10 2 2" xfId="10190" xr:uid="{00000000-0005-0000-0000-000096500000}"/>
    <cellStyle name="Percent 3 6 2 10 3" xfId="10191" xr:uid="{00000000-0005-0000-0000-000097500000}"/>
    <cellStyle name="Percent 3 6 2 10 4" xfId="49987" xr:uid="{00000000-0005-0000-0000-000098500000}"/>
    <cellStyle name="Percent 3 6 2 11" xfId="10192" xr:uid="{00000000-0005-0000-0000-000099500000}"/>
    <cellStyle name="Percent 3 6 2 11 2" xfId="10193" xr:uid="{00000000-0005-0000-0000-00009A500000}"/>
    <cellStyle name="Percent 3 6 2 12" xfId="10194" xr:uid="{00000000-0005-0000-0000-00009B500000}"/>
    <cellStyle name="Percent 3 6 2 13" xfId="49986" xr:uid="{00000000-0005-0000-0000-00009C500000}"/>
    <cellStyle name="Percent 3 6 2 2" xfId="9194" xr:uid="{00000000-0005-0000-0000-00009D500000}"/>
    <cellStyle name="Percent 3 6 2 2 2" xfId="10195" xr:uid="{00000000-0005-0000-0000-00009E500000}"/>
    <cellStyle name="Percent 3 6 2 2 2 2" xfId="10196" xr:uid="{00000000-0005-0000-0000-00009F500000}"/>
    <cellStyle name="Percent 3 6 2 2 2 2 2" xfId="10197" xr:uid="{00000000-0005-0000-0000-0000A0500000}"/>
    <cellStyle name="Percent 3 6 2 2 2 3" xfId="10198" xr:uid="{00000000-0005-0000-0000-0000A1500000}"/>
    <cellStyle name="Percent 3 6 2 2 3" xfId="10199" xr:uid="{00000000-0005-0000-0000-0000A2500000}"/>
    <cellStyle name="Percent 3 6 2 2 3 2" xfId="10200" xr:uid="{00000000-0005-0000-0000-0000A3500000}"/>
    <cellStyle name="Percent 3 6 2 2 3 2 2" xfId="10201" xr:uid="{00000000-0005-0000-0000-0000A4500000}"/>
    <cellStyle name="Percent 3 6 2 2 3 3" xfId="10202" xr:uid="{00000000-0005-0000-0000-0000A5500000}"/>
    <cellStyle name="Percent 3 6 2 2 4" xfId="10203" xr:uid="{00000000-0005-0000-0000-0000A6500000}"/>
    <cellStyle name="Percent 3 6 2 2 4 2" xfId="10204" xr:uid="{00000000-0005-0000-0000-0000A7500000}"/>
    <cellStyle name="Percent 3 6 2 2 5" xfId="10205" xr:uid="{00000000-0005-0000-0000-0000A8500000}"/>
    <cellStyle name="Percent 3 6 2 2 6" xfId="49988" xr:uid="{00000000-0005-0000-0000-0000A9500000}"/>
    <cellStyle name="Percent 3 6 2 3" xfId="10206" xr:uid="{00000000-0005-0000-0000-0000AA500000}"/>
    <cellStyle name="Percent 3 6 2 3 2" xfId="10207" xr:uid="{00000000-0005-0000-0000-0000AB500000}"/>
    <cellStyle name="Percent 3 6 2 3 2 2" xfId="10208" xr:uid="{00000000-0005-0000-0000-0000AC500000}"/>
    <cellStyle name="Percent 3 6 2 3 2 2 2" xfId="10209" xr:uid="{00000000-0005-0000-0000-0000AD500000}"/>
    <cellStyle name="Percent 3 6 2 3 2 3" xfId="10210" xr:uid="{00000000-0005-0000-0000-0000AE500000}"/>
    <cellStyle name="Percent 3 6 2 3 3" xfId="10211" xr:uid="{00000000-0005-0000-0000-0000AF500000}"/>
    <cellStyle name="Percent 3 6 2 3 3 2" xfId="10212" xr:uid="{00000000-0005-0000-0000-0000B0500000}"/>
    <cellStyle name="Percent 3 6 2 3 3 2 2" xfId="10213" xr:uid="{00000000-0005-0000-0000-0000B1500000}"/>
    <cellStyle name="Percent 3 6 2 3 3 3" xfId="10214" xr:uid="{00000000-0005-0000-0000-0000B2500000}"/>
    <cellStyle name="Percent 3 6 2 3 4" xfId="10215" xr:uid="{00000000-0005-0000-0000-0000B3500000}"/>
    <cellStyle name="Percent 3 6 2 3 4 2" xfId="10216" xr:uid="{00000000-0005-0000-0000-0000B4500000}"/>
    <cellStyle name="Percent 3 6 2 3 5" xfId="10217" xr:uid="{00000000-0005-0000-0000-0000B5500000}"/>
    <cellStyle name="Percent 3 6 2 3 6" xfId="49989" xr:uid="{00000000-0005-0000-0000-0000B6500000}"/>
    <cellStyle name="Percent 3 6 2 4" xfId="10218" xr:uid="{00000000-0005-0000-0000-0000B7500000}"/>
    <cellStyle name="Percent 3 6 2 4 2" xfId="10219" xr:uid="{00000000-0005-0000-0000-0000B8500000}"/>
    <cellStyle name="Percent 3 6 2 4 2 2" xfId="10220" xr:uid="{00000000-0005-0000-0000-0000B9500000}"/>
    <cellStyle name="Percent 3 6 2 4 2 2 2" xfId="10221" xr:uid="{00000000-0005-0000-0000-0000BA500000}"/>
    <cellStyle name="Percent 3 6 2 4 2 3" xfId="10222" xr:uid="{00000000-0005-0000-0000-0000BB500000}"/>
    <cellStyle name="Percent 3 6 2 4 3" xfId="10223" xr:uid="{00000000-0005-0000-0000-0000BC500000}"/>
    <cellStyle name="Percent 3 6 2 4 3 2" xfId="10224" xr:uid="{00000000-0005-0000-0000-0000BD500000}"/>
    <cellStyle name="Percent 3 6 2 4 3 2 2" xfId="10225" xr:uid="{00000000-0005-0000-0000-0000BE500000}"/>
    <cellStyle name="Percent 3 6 2 4 3 3" xfId="10226" xr:uid="{00000000-0005-0000-0000-0000BF500000}"/>
    <cellStyle name="Percent 3 6 2 4 4" xfId="10227" xr:uid="{00000000-0005-0000-0000-0000C0500000}"/>
    <cellStyle name="Percent 3 6 2 4 4 2" xfId="10228" xr:uid="{00000000-0005-0000-0000-0000C1500000}"/>
    <cellStyle name="Percent 3 6 2 4 5" xfId="10229" xr:uid="{00000000-0005-0000-0000-0000C2500000}"/>
    <cellStyle name="Percent 3 6 2 4 6" xfId="49990" xr:uid="{00000000-0005-0000-0000-0000C3500000}"/>
    <cellStyle name="Percent 3 6 2 5" xfId="10230" xr:uid="{00000000-0005-0000-0000-0000C4500000}"/>
    <cellStyle name="Percent 3 6 2 5 2" xfId="10231" xr:uid="{00000000-0005-0000-0000-0000C5500000}"/>
    <cellStyle name="Percent 3 6 2 5 2 2" xfId="10232" xr:uid="{00000000-0005-0000-0000-0000C6500000}"/>
    <cellStyle name="Percent 3 6 2 5 2 2 2" xfId="10233" xr:uid="{00000000-0005-0000-0000-0000C7500000}"/>
    <cellStyle name="Percent 3 6 2 5 2 3" xfId="10234" xr:uid="{00000000-0005-0000-0000-0000C8500000}"/>
    <cellStyle name="Percent 3 6 2 5 3" xfId="10235" xr:uid="{00000000-0005-0000-0000-0000C9500000}"/>
    <cellStyle name="Percent 3 6 2 5 3 2" xfId="10236" xr:uid="{00000000-0005-0000-0000-0000CA500000}"/>
    <cellStyle name="Percent 3 6 2 5 3 2 2" xfId="10237" xr:uid="{00000000-0005-0000-0000-0000CB500000}"/>
    <cellStyle name="Percent 3 6 2 5 3 3" xfId="10238" xr:uid="{00000000-0005-0000-0000-0000CC500000}"/>
    <cellStyle name="Percent 3 6 2 5 4" xfId="10239" xr:uid="{00000000-0005-0000-0000-0000CD500000}"/>
    <cellStyle name="Percent 3 6 2 5 4 2" xfId="10240" xr:uid="{00000000-0005-0000-0000-0000CE500000}"/>
    <cellStyle name="Percent 3 6 2 5 4 2 2" xfId="10241" xr:uid="{00000000-0005-0000-0000-0000CF500000}"/>
    <cellStyle name="Percent 3 6 2 5 4 3" xfId="10242" xr:uid="{00000000-0005-0000-0000-0000D0500000}"/>
    <cellStyle name="Percent 3 6 2 5 5" xfId="10243" xr:uid="{00000000-0005-0000-0000-0000D1500000}"/>
    <cellStyle name="Percent 3 6 2 5 5 2" xfId="10244" xr:uid="{00000000-0005-0000-0000-0000D2500000}"/>
    <cellStyle name="Percent 3 6 2 5 6" xfId="10245" xr:uid="{00000000-0005-0000-0000-0000D3500000}"/>
    <cellStyle name="Percent 3 6 2 5 7" xfId="49991" xr:uid="{00000000-0005-0000-0000-0000D4500000}"/>
    <cellStyle name="Percent 3 6 2 6" xfId="10246" xr:uid="{00000000-0005-0000-0000-0000D5500000}"/>
    <cellStyle name="Percent 3 6 2 6 2" xfId="10247" xr:uid="{00000000-0005-0000-0000-0000D6500000}"/>
    <cellStyle name="Percent 3 6 2 6 2 2" xfId="10248" xr:uid="{00000000-0005-0000-0000-0000D7500000}"/>
    <cellStyle name="Percent 3 6 2 6 2 2 2" xfId="10249" xr:uid="{00000000-0005-0000-0000-0000D8500000}"/>
    <cellStyle name="Percent 3 6 2 6 2 3" xfId="10250" xr:uid="{00000000-0005-0000-0000-0000D9500000}"/>
    <cellStyle name="Percent 3 6 2 6 3" xfId="10251" xr:uid="{00000000-0005-0000-0000-0000DA500000}"/>
    <cellStyle name="Percent 3 6 2 6 3 2" xfId="10252" xr:uid="{00000000-0005-0000-0000-0000DB500000}"/>
    <cellStyle name="Percent 3 6 2 6 3 2 2" xfId="10253" xr:uid="{00000000-0005-0000-0000-0000DC500000}"/>
    <cellStyle name="Percent 3 6 2 6 3 3" xfId="10254" xr:uid="{00000000-0005-0000-0000-0000DD500000}"/>
    <cellStyle name="Percent 3 6 2 6 4" xfId="10255" xr:uid="{00000000-0005-0000-0000-0000DE500000}"/>
    <cellStyle name="Percent 3 6 2 6 4 2" xfId="10256" xr:uid="{00000000-0005-0000-0000-0000DF500000}"/>
    <cellStyle name="Percent 3 6 2 6 5" xfId="10257" xr:uid="{00000000-0005-0000-0000-0000E0500000}"/>
    <cellStyle name="Percent 3 6 2 6 6" xfId="49992" xr:uid="{00000000-0005-0000-0000-0000E1500000}"/>
    <cellStyle name="Percent 3 6 2 7" xfId="10258" xr:uid="{00000000-0005-0000-0000-0000E2500000}"/>
    <cellStyle name="Percent 3 6 2 7 2" xfId="10259" xr:uid="{00000000-0005-0000-0000-0000E3500000}"/>
    <cellStyle name="Percent 3 6 2 7 2 2" xfId="10260" xr:uid="{00000000-0005-0000-0000-0000E4500000}"/>
    <cellStyle name="Percent 3 6 2 7 3" xfId="10261" xr:uid="{00000000-0005-0000-0000-0000E5500000}"/>
    <cellStyle name="Percent 3 6 2 7 4" xfId="49993" xr:uid="{00000000-0005-0000-0000-0000E6500000}"/>
    <cellStyle name="Percent 3 6 2 8" xfId="10262" xr:uid="{00000000-0005-0000-0000-0000E7500000}"/>
    <cellStyle name="Percent 3 6 2 8 2" xfId="10263" xr:uid="{00000000-0005-0000-0000-0000E8500000}"/>
    <cellStyle name="Percent 3 6 2 8 2 2" xfId="10264" xr:uid="{00000000-0005-0000-0000-0000E9500000}"/>
    <cellStyle name="Percent 3 6 2 8 3" xfId="10265" xr:uid="{00000000-0005-0000-0000-0000EA500000}"/>
    <cellStyle name="Percent 3 6 2 8 4" xfId="49994" xr:uid="{00000000-0005-0000-0000-0000EB500000}"/>
    <cellStyle name="Percent 3 6 2 9" xfId="10266" xr:uid="{00000000-0005-0000-0000-0000EC500000}"/>
    <cellStyle name="Percent 3 6 2 9 2" xfId="10267" xr:uid="{00000000-0005-0000-0000-0000ED500000}"/>
    <cellStyle name="Percent 3 6 2 9 2 2" xfId="10268" xr:uid="{00000000-0005-0000-0000-0000EE500000}"/>
    <cellStyle name="Percent 3 6 2 9 3" xfId="10269" xr:uid="{00000000-0005-0000-0000-0000EF500000}"/>
    <cellStyle name="Percent 3 6 2 9 4" xfId="49995" xr:uid="{00000000-0005-0000-0000-0000F0500000}"/>
    <cellStyle name="Percent 3 6 20" xfId="10270" xr:uid="{00000000-0005-0000-0000-0000F1500000}"/>
    <cellStyle name="Percent 3 6 20 2" xfId="10271" xr:uid="{00000000-0005-0000-0000-0000F2500000}"/>
    <cellStyle name="Percent 3 6 20 2 2" xfId="10272" xr:uid="{00000000-0005-0000-0000-0000F3500000}"/>
    <cellStyle name="Percent 3 6 20 2 2 2" xfId="10273" xr:uid="{00000000-0005-0000-0000-0000F4500000}"/>
    <cellStyle name="Percent 3 6 20 2 3" xfId="10274" xr:uid="{00000000-0005-0000-0000-0000F5500000}"/>
    <cellStyle name="Percent 3 6 20 3" xfId="10275" xr:uid="{00000000-0005-0000-0000-0000F6500000}"/>
    <cellStyle name="Percent 3 6 20 3 2" xfId="10276" xr:uid="{00000000-0005-0000-0000-0000F7500000}"/>
    <cellStyle name="Percent 3 6 20 3 2 2" xfId="10277" xr:uid="{00000000-0005-0000-0000-0000F8500000}"/>
    <cellStyle name="Percent 3 6 20 3 3" xfId="10278" xr:uid="{00000000-0005-0000-0000-0000F9500000}"/>
    <cellStyle name="Percent 3 6 20 4" xfId="10279" xr:uid="{00000000-0005-0000-0000-0000FA500000}"/>
    <cellStyle name="Percent 3 6 20 4 2" xfId="10280" xr:uid="{00000000-0005-0000-0000-0000FB500000}"/>
    <cellStyle name="Percent 3 6 20 5" xfId="10281" xr:uid="{00000000-0005-0000-0000-0000FC500000}"/>
    <cellStyle name="Percent 3 6 20 6" xfId="49996" xr:uid="{00000000-0005-0000-0000-0000FD500000}"/>
    <cellStyle name="Percent 3 6 21" xfId="10282" xr:uid="{00000000-0005-0000-0000-0000FE500000}"/>
    <cellStyle name="Percent 3 6 21 2" xfId="10283" xr:uid="{00000000-0005-0000-0000-0000FF500000}"/>
    <cellStyle name="Percent 3 6 21 2 2" xfId="10284" xr:uid="{00000000-0005-0000-0000-000000510000}"/>
    <cellStyle name="Percent 3 6 21 3" xfId="10285" xr:uid="{00000000-0005-0000-0000-000001510000}"/>
    <cellStyle name="Percent 3 6 21 4" xfId="49997" xr:uid="{00000000-0005-0000-0000-000002510000}"/>
    <cellStyle name="Percent 3 6 22" xfId="10286" xr:uid="{00000000-0005-0000-0000-000003510000}"/>
    <cellStyle name="Percent 3 6 22 2" xfId="10287" xr:uid="{00000000-0005-0000-0000-000004510000}"/>
    <cellStyle name="Percent 3 6 22 2 2" xfId="10288" xr:uid="{00000000-0005-0000-0000-000005510000}"/>
    <cellStyle name="Percent 3 6 22 3" xfId="10289" xr:uid="{00000000-0005-0000-0000-000006510000}"/>
    <cellStyle name="Percent 3 6 22 4" xfId="49998" xr:uid="{00000000-0005-0000-0000-000007510000}"/>
    <cellStyle name="Percent 3 6 23" xfId="10290" xr:uid="{00000000-0005-0000-0000-000008510000}"/>
    <cellStyle name="Percent 3 6 23 2" xfId="10291" xr:uid="{00000000-0005-0000-0000-000009510000}"/>
    <cellStyle name="Percent 3 6 23 2 2" xfId="10292" xr:uid="{00000000-0005-0000-0000-00000A510000}"/>
    <cellStyle name="Percent 3 6 23 3" xfId="10293" xr:uid="{00000000-0005-0000-0000-00000B510000}"/>
    <cellStyle name="Percent 3 6 23 4" xfId="49999" xr:uid="{00000000-0005-0000-0000-00000C510000}"/>
    <cellStyle name="Percent 3 6 24" xfId="10294" xr:uid="{00000000-0005-0000-0000-00000D510000}"/>
    <cellStyle name="Percent 3 6 24 2" xfId="10295" xr:uid="{00000000-0005-0000-0000-00000E510000}"/>
    <cellStyle name="Percent 3 6 24 2 2" xfId="10296" xr:uid="{00000000-0005-0000-0000-00000F510000}"/>
    <cellStyle name="Percent 3 6 24 3" xfId="10297" xr:uid="{00000000-0005-0000-0000-000010510000}"/>
    <cellStyle name="Percent 3 6 24 4" xfId="50000" xr:uid="{00000000-0005-0000-0000-000011510000}"/>
    <cellStyle name="Percent 3 6 25" xfId="10298" xr:uid="{00000000-0005-0000-0000-000012510000}"/>
    <cellStyle name="Percent 3 6 25 2" xfId="10299" xr:uid="{00000000-0005-0000-0000-000013510000}"/>
    <cellStyle name="Percent 3 6 25 3" xfId="55954" xr:uid="{00000000-0005-0000-0000-000014510000}"/>
    <cellStyle name="Percent 3 6 26" xfId="10300" xr:uid="{00000000-0005-0000-0000-000015510000}"/>
    <cellStyle name="Percent 3 6 27" xfId="49921" xr:uid="{00000000-0005-0000-0000-000016510000}"/>
    <cellStyle name="Percent 3 6 3" xfId="4401" xr:uid="{00000000-0005-0000-0000-000017510000}"/>
    <cellStyle name="Percent 3 6 3 10" xfId="10301" xr:uid="{00000000-0005-0000-0000-000018510000}"/>
    <cellStyle name="Percent 3 6 3 10 2" xfId="10302" xr:uid="{00000000-0005-0000-0000-000019510000}"/>
    <cellStyle name="Percent 3 6 3 10 2 2" xfId="10303" xr:uid="{00000000-0005-0000-0000-00001A510000}"/>
    <cellStyle name="Percent 3 6 3 10 3" xfId="10304" xr:uid="{00000000-0005-0000-0000-00001B510000}"/>
    <cellStyle name="Percent 3 6 3 10 4" xfId="50002" xr:uid="{00000000-0005-0000-0000-00001C510000}"/>
    <cellStyle name="Percent 3 6 3 11" xfId="10305" xr:uid="{00000000-0005-0000-0000-00001D510000}"/>
    <cellStyle name="Percent 3 6 3 11 2" xfId="10306" xr:uid="{00000000-0005-0000-0000-00001E510000}"/>
    <cellStyle name="Percent 3 6 3 12" xfId="10307" xr:uid="{00000000-0005-0000-0000-00001F510000}"/>
    <cellStyle name="Percent 3 6 3 13" xfId="50001" xr:uid="{00000000-0005-0000-0000-000020510000}"/>
    <cellStyle name="Percent 3 6 3 2" xfId="9195" xr:uid="{00000000-0005-0000-0000-000021510000}"/>
    <cellStyle name="Percent 3 6 3 2 2" xfId="10308" xr:uid="{00000000-0005-0000-0000-000022510000}"/>
    <cellStyle name="Percent 3 6 3 2 2 2" xfId="10309" xr:uid="{00000000-0005-0000-0000-000023510000}"/>
    <cellStyle name="Percent 3 6 3 2 2 2 2" xfId="10310" xr:uid="{00000000-0005-0000-0000-000024510000}"/>
    <cellStyle name="Percent 3 6 3 2 2 3" xfId="10311" xr:uid="{00000000-0005-0000-0000-000025510000}"/>
    <cellStyle name="Percent 3 6 3 2 3" xfId="10312" xr:uid="{00000000-0005-0000-0000-000026510000}"/>
    <cellStyle name="Percent 3 6 3 2 3 2" xfId="10313" xr:uid="{00000000-0005-0000-0000-000027510000}"/>
    <cellStyle name="Percent 3 6 3 2 3 2 2" xfId="10314" xr:uid="{00000000-0005-0000-0000-000028510000}"/>
    <cellStyle name="Percent 3 6 3 2 3 3" xfId="10315" xr:uid="{00000000-0005-0000-0000-000029510000}"/>
    <cellStyle name="Percent 3 6 3 2 4" xfId="10316" xr:uid="{00000000-0005-0000-0000-00002A510000}"/>
    <cellStyle name="Percent 3 6 3 2 4 2" xfId="10317" xr:uid="{00000000-0005-0000-0000-00002B510000}"/>
    <cellStyle name="Percent 3 6 3 2 5" xfId="10318" xr:uid="{00000000-0005-0000-0000-00002C510000}"/>
    <cellStyle name="Percent 3 6 3 2 6" xfId="50003" xr:uid="{00000000-0005-0000-0000-00002D510000}"/>
    <cellStyle name="Percent 3 6 3 3" xfId="10319" xr:uid="{00000000-0005-0000-0000-00002E510000}"/>
    <cellStyle name="Percent 3 6 3 3 2" xfId="10320" xr:uid="{00000000-0005-0000-0000-00002F510000}"/>
    <cellStyle name="Percent 3 6 3 3 2 2" xfId="10321" xr:uid="{00000000-0005-0000-0000-000030510000}"/>
    <cellStyle name="Percent 3 6 3 3 2 2 2" xfId="10322" xr:uid="{00000000-0005-0000-0000-000031510000}"/>
    <cellStyle name="Percent 3 6 3 3 2 3" xfId="10323" xr:uid="{00000000-0005-0000-0000-000032510000}"/>
    <cellStyle name="Percent 3 6 3 3 3" xfId="10324" xr:uid="{00000000-0005-0000-0000-000033510000}"/>
    <cellStyle name="Percent 3 6 3 3 3 2" xfId="10325" xr:uid="{00000000-0005-0000-0000-000034510000}"/>
    <cellStyle name="Percent 3 6 3 3 3 2 2" xfId="10326" xr:uid="{00000000-0005-0000-0000-000035510000}"/>
    <cellStyle name="Percent 3 6 3 3 3 3" xfId="10327" xr:uid="{00000000-0005-0000-0000-000036510000}"/>
    <cellStyle name="Percent 3 6 3 3 4" xfId="10328" xr:uid="{00000000-0005-0000-0000-000037510000}"/>
    <cellStyle name="Percent 3 6 3 3 4 2" xfId="10329" xr:uid="{00000000-0005-0000-0000-000038510000}"/>
    <cellStyle name="Percent 3 6 3 3 5" xfId="10330" xr:uid="{00000000-0005-0000-0000-000039510000}"/>
    <cellStyle name="Percent 3 6 3 3 6" xfId="50004" xr:uid="{00000000-0005-0000-0000-00003A510000}"/>
    <cellStyle name="Percent 3 6 3 4" xfId="10331" xr:uid="{00000000-0005-0000-0000-00003B510000}"/>
    <cellStyle name="Percent 3 6 3 4 2" xfId="10332" xr:uid="{00000000-0005-0000-0000-00003C510000}"/>
    <cellStyle name="Percent 3 6 3 4 2 2" xfId="10333" xr:uid="{00000000-0005-0000-0000-00003D510000}"/>
    <cellStyle name="Percent 3 6 3 4 2 2 2" xfId="10334" xr:uid="{00000000-0005-0000-0000-00003E510000}"/>
    <cellStyle name="Percent 3 6 3 4 2 3" xfId="10335" xr:uid="{00000000-0005-0000-0000-00003F510000}"/>
    <cellStyle name="Percent 3 6 3 4 3" xfId="10336" xr:uid="{00000000-0005-0000-0000-000040510000}"/>
    <cellStyle name="Percent 3 6 3 4 3 2" xfId="10337" xr:uid="{00000000-0005-0000-0000-000041510000}"/>
    <cellStyle name="Percent 3 6 3 4 3 2 2" xfId="10338" xr:uid="{00000000-0005-0000-0000-000042510000}"/>
    <cellStyle name="Percent 3 6 3 4 3 3" xfId="10339" xr:uid="{00000000-0005-0000-0000-000043510000}"/>
    <cellStyle name="Percent 3 6 3 4 4" xfId="10340" xr:uid="{00000000-0005-0000-0000-000044510000}"/>
    <cellStyle name="Percent 3 6 3 4 4 2" xfId="10341" xr:uid="{00000000-0005-0000-0000-000045510000}"/>
    <cellStyle name="Percent 3 6 3 4 5" xfId="10342" xr:uid="{00000000-0005-0000-0000-000046510000}"/>
    <cellStyle name="Percent 3 6 3 4 6" xfId="50005" xr:uid="{00000000-0005-0000-0000-000047510000}"/>
    <cellStyle name="Percent 3 6 3 5" xfId="10343" xr:uid="{00000000-0005-0000-0000-000048510000}"/>
    <cellStyle name="Percent 3 6 3 5 2" xfId="10344" xr:uid="{00000000-0005-0000-0000-000049510000}"/>
    <cellStyle name="Percent 3 6 3 5 2 2" xfId="10345" xr:uid="{00000000-0005-0000-0000-00004A510000}"/>
    <cellStyle name="Percent 3 6 3 5 2 2 2" xfId="10346" xr:uid="{00000000-0005-0000-0000-00004B510000}"/>
    <cellStyle name="Percent 3 6 3 5 2 3" xfId="10347" xr:uid="{00000000-0005-0000-0000-00004C510000}"/>
    <cellStyle name="Percent 3 6 3 5 3" xfId="10348" xr:uid="{00000000-0005-0000-0000-00004D510000}"/>
    <cellStyle name="Percent 3 6 3 5 3 2" xfId="10349" xr:uid="{00000000-0005-0000-0000-00004E510000}"/>
    <cellStyle name="Percent 3 6 3 5 3 2 2" xfId="10350" xr:uid="{00000000-0005-0000-0000-00004F510000}"/>
    <cellStyle name="Percent 3 6 3 5 3 3" xfId="10351" xr:uid="{00000000-0005-0000-0000-000050510000}"/>
    <cellStyle name="Percent 3 6 3 5 4" xfId="10352" xr:uid="{00000000-0005-0000-0000-000051510000}"/>
    <cellStyle name="Percent 3 6 3 5 4 2" xfId="10353" xr:uid="{00000000-0005-0000-0000-000052510000}"/>
    <cellStyle name="Percent 3 6 3 5 4 2 2" xfId="10354" xr:uid="{00000000-0005-0000-0000-000053510000}"/>
    <cellStyle name="Percent 3 6 3 5 4 3" xfId="10355" xr:uid="{00000000-0005-0000-0000-000054510000}"/>
    <cellStyle name="Percent 3 6 3 5 5" xfId="10356" xr:uid="{00000000-0005-0000-0000-000055510000}"/>
    <cellStyle name="Percent 3 6 3 5 5 2" xfId="10357" xr:uid="{00000000-0005-0000-0000-000056510000}"/>
    <cellStyle name="Percent 3 6 3 5 6" xfId="10358" xr:uid="{00000000-0005-0000-0000-000057510000}"/>
    <cellStyle name="Percent 3 6 3 5 7" xfId="50006" xr:uid="{00000000-0005-0000-0000-000058510000}"/>
    <cellStyle name="Percent 3 6 3 6" xfId="10359" xr:uid="{00000000-0005-0000-0000-000059510000}"/>
    <cellStyle name="Percent 3 6 3 6 2" xfId="10360" xr:uid="{00000000-0005-0000-0000-00005A510000}"/>
    <cellStyle name="Percent 3 6 3 6 2 2" xfId="10361" xr:uid="{00000000-0005-0000-0000-00005B510000}"/>
    <cellStyle name="Percent 3 6 3 6 2 2 2" xfId="10362" xr:uid="{00000000-0005-0000-0000-00005C510000}"/>
    <cellStyle name="Percent 3 6 3 6 2 3" xfId="10363" xr:uid="{00000000-0005-0000-0000-00005D510000}"/>
    <cellStyle name="Percent 3 6 3 6 3" xfId="10364" xr:uid="{00000000-0005-0000-0000-00005E510000}"/>
    <cellStyle name="Percent 3 6 3 6 3 2" xfId="10365" xr:uid="{00000000-0005-0000-0000-00005F510000}"/>
    <cellStyle name="Percent 3 6 3 6 3 2 2" xfId="10366" xr:uid="{00000000-0005-0000-0000-000060510000}"/>
    <cellStyle name="Percent 3 6 3 6 3 3" xfId="10367" xr:uid="{00000000-0005-0000-0000-000061510000}"/>
    <cellStyle name="Percent 3 6 3 6 4" xfId="10368" xr:uid="{00000000-0005-0000-0000-000062510000}"/>
    <cellStyle name="Percent 3 6 3 6 4 2" xfId="10369" xr:uid="{00000000-0005-0000-0000-000063510000}"/>
    <cellStyle name="Percent 3 6 3 6 5" xfId="10370" xr:uid="{00000000-0005-0000-0000-000064510000}"/>
    <cellStyle name="Percent 3 6 3 6 6" xfId="50007" xr:uid="{00000000-0005-0000-0000-000065510000}"/>
    <cellStyle name="Percent 3 6 3 7" xfId="10371" xr:uid="{00000000-0005-0000-0000-000066510000}"/>
    <cellStyle name="Percent 3 6 3 7 2" xfId="10372" xr:uid="{00000000-0005-0000-0000-000067510000}"/>
    <cellStyle name="Percent 3 6 3 7 2 2" xfId="10373" xr:uid="{00000000-0005-0000-0000-000068510000}"/>
    <cellStyle name="Percent 3 6 3 7 3" xfId="10374" xr:uid="{00000000-0005-0000-0000-000069510000}"/>
    <cellStyle name="Percent 3 6 3 7 4" xfId="50008" xr:uid="{00000000-0005-0000-0000-00006A510000}"/>
    <cellStyle name="Percent 3 6 3 8" xfId="10375" xr:uid="{00000000-0005-0000-0000-00006B510000}"/>
    <cellStyle name="Percent 3 6 3 8 2" xfId="10376" xr:uid="{00000000-0005-0000-0000-00006C510000}"/>
    <cellStyle name="Percent 3 6 3 8 2 2" xfId="10377" xr:uid="{00000000-0005-0000-0000-00006D510000}"/>
    <cellStyle name="Percent 3 6 3 8 3" xfId="10378" xr:uid="{00000000-0005-0000-0000-00006E510000}"/>
    <cellStyle name="Percent 3 6 3 8 4" xfId="50009" xr:uid="{00000000-0005-0000-0000-00006F510000}"/>
    <cellStyle name="Percent 3 6 3 9" xfId="10379" xr:uid="{00000000-0005-0000-0000-000070510000}"/>
    <cellStyle name="Percent 3 6 3 9 2" xfId="10380" xr:uid="{00000000-0005-0000-0000-000071510000}"/>
    <cellStyle name="Percent 3 6 3 9 2 2" xfId="10381" xr:uid="{00000000-0005-0000-0000-000072510000}"/>
    <cellStyle name="Percent 3 6 3 9 3" xfId="10382" xr:uid="{00000000-0005-0000-0000-000073510000}"/>
    <cellStyle name="Percent 3 6 3 9 4" xfId="50010" xr:uid="{00000000-0005-0000-0000-000074510000}"/>
    <cellStyle name="Percent 3 6 4" xfId="4402" xr:uid="{00000000-0005-0000-0000-000075510000}"/>
    <cellStyle name="Percent 3 6 4 10" xfId="10383" xr:uid="{00000000-0005-0000-0000-000076510000}"/>
    <cellStyle name="Percent 3 6 4 10 2" xfId="10384" xr:uid="{00000000-0005-0000-0000-000077510000}"/>
    <cellStyle name="Percent 3 6 4 10 2 2" xfId="10385" xr:uid="{00000000-0005-0000-0000-000078510000}"/>
    <cellStyle name="Percent 3 6 4 10 3" xfId="10386" xr:uid="{00000000-0005-0000-0000-000079510000}"/>
    <cellStyle name="Percent 3 6 4 10 4" xfId="50012" xr:uid="{00000000-0005-0000-0000-00007A510000}"/>
    <cellStyle name="Percent 3 6 4 11" xfId="10387" xr:uid="{00000000-0005-0000-0000-00007B510000}"/>
    <cellStyle name="Percent 3 6 4 11 2" xfId="10388" xr:uid="{00000000-0005-0000-0000-00007C510000}"/>
    <cellStyle name="Percent 3 6 4 12" xfId="10389" xr:uid="{00000000-0005-0000-0000-00007D510000}"/>
    <cellStyle name="Percent 3 6 4 13" xfId="50011" xr:uid="{00000000-0005-0000-0000-00007E510000}"/>
    <cellStyle name="Percent 3 6 4 2" xfId="9196" xr:uid="{00000000-0005-0000-0000-00007F510000}"/>
    <cellStyle name="Percent 3 6 4 2 2" xfId="10390" xr:uid="{00000000-0005-0000-0000-000080510000}"/>
    <cellStyle name="Percent 3 6 4 2 2 2" xfId="10391" xr:uid="{00000000-0005-0000-0000-000081510000}"/>
    <cellStyle name="Percent 3 6 4 2 2 2 2" xfId="10392" xr:uid="{00000000-0005-0000-0000-000082510000}"/>
    <cellStyle name="Percent 3 6 4 2 2 3" xfId="10393" xr:uid="{00000000-0005-0000-0000-000083510000}"/>
    <cellStyle name="Percent 3 6 4 2 3" xfId="10394" xr:uid="{00000000-0005-0000-0000-000084510000}"/>
    <cellStyle name="Percent 3 6 4 2 3 2" xfId="10395" xr:uid="{00000000-0005-0000-0000-000085510000}"/>
    <cellStyle name="Percent 3 6 4 2 3 2 2" xfId="10396" xr:uid="{00000000-0005-0000-0000-000086510000}"/>
    <cellStyle name="Percent 3 6 4 2 3 3" xfId="10397" xr:uid="{00000000-0005-0000-0000-000087510000}"/>
    <cellStyle name="Percent 3 6 4 2 4" xfId="10398" xr:uid="{00000000-0005-0000-0000-000088510000}"/>
    <cellStyle name="Percent 3 6 4 2 4 2" xfId="10399" xr:uid="{00000000-0005-0000-0000-000089510000}"/>
    <cellStyle name="Percent 3 6 4 2 5" xfId="10400" xr:uid="{00000000-0005-0000-0000-00008A510000}"/>
    <cellStyle name="Percent 3 6 4 2 6" xfId="50013" xr:uid="{00000000-0005-0000-0000-00008B510000}"/>
    <cellStyle name="Percent 3 6 4 3" xfId="10401" xr:uid="{00000000-0005-0000-0000-00008C510000}"/>
    <cellStyle name="Percent 3 6 4 3 2" xfId="10402" xr:uid="{00000000-0005-0000-0000-00008D510000}"/>
    <cellStyle name="Percent 3 6 4 3 2 2" xfId="10403" xr:uid="{00000000-0005-0000-0000-00008E510000}"/>
    <cellStyle name="Percent 3 6 4 3 2 2 2" xfId="10404" xr:uid="{00000000-0005-0000-0000-00008F510000}"/>
    <cellStyle name="Percent 3 6 4 3 2 3" xfId="10405" xr:uid="{00000000-0005-0000-0000-000090510000}"/>
    <cellStyle name="Percent 3 6 4 3 3" xfId="10406" xr:uid="{00000000-0005-0000-0000-000091510000}"/>
    <cellStyle name="Percent 3 6 4 3 3 2" xfId="10407" xr:uid="{00000000-0005-0000-0000-000092510000}"/>
    <cellStyle name="Percent 3 6 4 3 3 2 2" xfId="10408" xr:uid="{00000000-0005-0000-0000-000093510000}"/>
    <cellStyle name="Percent 3 6 4 3 3 3" xfId="10409" xr:uid="{00000000-0005-0000-0000-000094510000}"/>
    <cellStyle name="Percent 3 6 4 3 4" xfId="10410" xr:uid="{00000000-0005-0000-0000-000095510000}"/>
    <cellStyle name="Percent 3 6 4 3 4 2" xfId="10411" xr:uid="{00000000-0005-0000-0000-000096510000}"/>
    <cellStyle name="Percent 3 6 4 3 5" xfId="10412" xr:uid="{00000000-0005-0000-0000-000097510000}"/>
    <cellStyle name="Percent 3 6 4 3 6" xfId="50014" xr:uid="{00000000-0005-0000-0000-000098510000}"/>
    <cellStyle name="Percent 3 6 4 4" xfId="10413" xr:uid="{00000000-0005-0000-0000-000099510000}"/>
    <cellStyle name="Percent 3 6 4 4 2" xfId="10414" xr:uid="{00000000-0005-0000-0000-00009A510000}"/>
    <cellStyle name="Percent 3 6 4 4 2 2" xfId="10415" xr:uid="{00000000-0005-0000-0000-00009B510000}"/>
    <cellStyle name="Percent 3 6 4 4 2 2 2" xfId="10416" xr:uid="{00000000-0005-0000-0000-00009C510000}"/>
    <cellStyle name="Percent 3 6 4 4 2 3" xfId="10417" xr:uid="{00000000-0005-0000-0000-00009D510000}"/>
    <cellStyle name="Percent 3 6 4 4 3" xfId="10418" xr:uid="{00000000-0005-0000-0000-00009E510000}"/>
    <cellStyle name="Percent 3 6 4 4 3 2" xfId="10419" xr:uid="{00000000-0005-0000-0000-00009F510000}"/>
    <cellStyle name="Percent 3 6 4 4 3 2 2" xfId="10420" xr:uid="{00000000-0005-0000-0000-0000A0510000}"/>
    <cellStyle name="Percent 3 6 4 4 3 3" xfId="10421" xr:uid="{00000000-0005-0000-0000-0000A1510000}"/>
    <cellStyle name="Percent 3 6 4 4 4" xfId="10422" xr:uid="{00000000-0005-0000-0000-0000A2510000}"/>
    <cellStyle name="Percent 3 6 4 4 4 2" xfId="10423" xr:uid="{00000000-0005-0000-0000-0000A3510000}"/>
    <cellStyle name="Percent 3 6 4 4 5" xfId="10424" xr:uid="{00000000-0005-0000-0000-0000A4510000}"/>
    <cellStyle name="Percent 3 6 4 4 6" xfId="50015" xr:uid="{00000000-0005-0000-0000-0000A5510000}"/>
    <cellStyle name="Percent 3 6 4 5" xfId="10425" xr:uid="{00000000-0005-0000-0000-0000A6510000}"/>
    <cellStyle name="Percent 3 6 4 5 2" xfId="10426" xr:uid="{00000000-0005-0000-0000-0000A7510000}"/>
    <cellStyle name="Percent 3 6 4 5 2 2" xfId="10427" xr:uid="{00000000-0005-0000-0000-0000A8510000}"/>
    <cellStyle name="Percent 3 6 4 5 2 2 2" xfId="10428" xr:uid="{00000000-0005-0000-0000-0000A9510000}"/>
    <cellStyle name="Percent 3 6 4 5 2 3" xfId="10429" xr:uid="{00000000-0005-0000-0000-0000AA510000}"/>
    <cellStyle name="Percent 3 6 4 5 3" xfId="10430" xr:uid="{00000000-0005-0000-0000-0000AB510000}"/>
    <cellStyle name="Percent 3 6 4 5 3 2" xfId="10431" xr:uid="{00000000-0005-0000-0000-0000AC510000}"/>
    <cellStyle name="Percent 3 6 4 5 3 2 2" xfId="10432" xr:uid="{00000000-0005-0000-0000-0000AD510000}"/>
    <cellStyle name="Percent 3 6 4 5 3 3" xfId="10433" xr:uid="{00000000-0005-0000-0000-0000AE510000}"/>
    <cellStyle name="Percent 3 6 4 5 4" xfId="10434" xr:uid="{00000000-0005-0000-0000-0000AF510000}"/>
    <cellStyle name="Percent 3 6 4 5 4 2" xfId="10435" xr:uid="{00000000-0005-0000-0000-0000B0510000}"/>
    <cellStyle name="Percent 3 6 4 5 4 2 2" xfId="10436" xr:uid="{00000000-0005-0000-0000-0000B1510000}"/>
    <cellStyle name="Percent 3 6 4 5 4 3" xfId="10437" xr:uid="{00000000-0005-0000-0000-0000B2510000}"/>
    <cellStyle name="Percent 3 6 4 5 5" xfId="10438" xr:uid="{00000000-0005-0000-0000-0000B3510000}"/>
    <cellStyle name="Percent 3 6 4 5 5 2" xfId="10439" xr:uid="{00000000-0005-0000-0000-0000B4510000}"/>
    <cellStyle name="Percent 3 6 4 5 6" xfId="10440" xr:uid="{00000000-0005-0000-0000-0000B5510000}"/>
    <cellStyle name="Percent 3 6 4 5 7" xfId="50016" xr:uid="{00000000-0005-0000-0000-0000B6510000}"/>
    <cellStyle name="Percent 3 6 4 6" xfId="10441" xr:uid="{00000000-0005-0000-0000-0000B7510000}"/>
    <cellStyle name="Percent 3 6 4 6 2" xfId="10442" xr:uid="{00000000-0005-0000-0000-0000B8510000}"/>
    <cellStyle name="Percent 3 6 4 6 2 2" xfId="10443" xr:uid="{00000000-0005-0000-0000-0000B9510000}"/>
    <cellStyle name="Percent 3 6 4 6 2 2 2" xfId="10444" xr:uid="{00000000-0005-0000-0000-0000BA510000}"/>
    <cellStyle name="Percent 3 6 4 6 2 3" xfId="10445" xr:uid="{00000000-0005-0000-0000-0000BB510000}"/>
    <cellStyle name="Percent 3 6 4 6 3" xfId="10446" xr:uid="{00000000-0005-0000-0000-0000BC510000}"/>
    <cellStyle name="Percent 3 6 4 6 3 2" xfId="10447" xr:uid="{00000000-0005-0000-0000-0000BD510000}"/>
    <cellStyle name="Percent 3 6 4 6 3 2 2" xfId="10448" xr:uid="{00000000-0005-0000-0000-0000BE510000}"/>
    <cellStyle name="Percent 3 6 4 6 3 3" xfId="10449" xr:uid="{00000000-0005-0000-0000-0000BF510000}"/>
    <cellStyle name="Percent 3 6 4 6 4" xfId="10450" xr:uid="{00000000-0005-0000-0000-0000C0510000}"/>
    <cellStyle name="Percent 3 6 4 6 4 2" xfId="10451" xr:uid="{00000000-0005-0000-0000-0000C1510000}"/>
    <cellStyle name="Percent 3 6 4 6 5" xfId="10452" xr:uid="{00000000-0005-0000-0000-0000C2510000}"/>
    <cellStyle name="Percent 3 6 4 6 6" xfId="50017" xr:uid="{00000000-0005-0000-0000-0000C3510000}"/>
    <cellStyle name="Percent 3 6 4 7" xfId="10453" xr:uid="{00000000-0005-0000-0000-0000C4510000}"/>
    <cellStyle name="Percent 3 6 4 7 2" xfId="10454" xr:uid="{00000000-0005-0000-0000-0000C5510000}"/>
    <cellStyle name="Percent 3 6 4 7 2 2" xfId="10455" xr:uid="{00000000-0005-0000-0000-0000C6510000}"/>
    <cellStyle name="Percent 3 6 4 7 3" xfId="10456" xr:uid="{00000000-0005-0000-0000-0000C7510000}"/>
    <cellStyle name="Percent 3 6 4 7 4" xfId="50018" xr:uid="{00000000-0005-0000-0000-0000C8510000}"/>
    <cellStyle name="Percent 3 6 4 8" xfId="10457" xr:uid="{00000000-0005-0000-0000-0000C9510000}"/>
    <cellStyle name="Percent 3 6 4 8 2" xfId="10458" xr:uid="{00000000-0005-0000-0000-0000CA510000}"/>
    <cellStyle name="Percent 3 6 4 8 2 2" xfId="10459" xr:uid="{00000000-0005-0000-0000-0000CB510000}"/>
    <cellStyle name="Percent 3 6 4 8 3" xfId="10460" xr:uid="{00000000-0005-0000-0000-0000CC510000}"/>
    <cellStyle name="Percent 3 6 4 8 4" xfId="50019" xr:uid="{00000000-0005-0000-0000-0000CD510000}"/>
    <cellStyle name="Percent 3 6 4 9" xfId="10461" xr:uid="{00000000-0005-0000-0000-0000CE510000}"/>
    <cellStyle name="Percent 3 6 4 9 2" xfId="10462" xr:uid="{00000000-0005-0000-0000-0000CF510000}"/>
    <cellStyle name="Percent 3 6 4 9 2 2" xfId="10463" xr:uid="{00000000-0005-0000-0000-0000D0510000}"/>
    <cellStyle name="Percent 3 6 4 9 3" xfId="10464" xr:uid="{00000000-0005-0000-0000-0000D1510000}"/>
    <cellStyle name="Percent 3 6 4 9 4" xfId="50020" xr:uid="{00000000-0005-0000-0000-0000D2510000}"/>
    <cellStyle name="Percent 3 6 5" xfId="4403" xr:uid="{00000000-0005-0000-0000-0000D3510000}"/>
    <cellStyle name="Percent 3 6 5 10" xfId="10465" xr:uid="{00000000-0005-0000-0000-0000D4510000}"/>
    <cellStyle name="Percent 3 6 5 10 2" xfId="10466" xr:uid="{00000000-0005-0000-0000-0000D5510000}"/>
    <cellStyle name="Percent 3 6 5 10 2 2" xfId="10467" xr:uid="{00000000-0005-0000-0000-0000D6510000}"/>
    <cellStyle name="Percent 3 6 5 10 3" xfId="10468" xr:uid="{00000000-0005-0000-0000-0000D7510000}"/>
    <cellStyle name="Percent 3 6 5 10 4" xfId="50022" xr:uid="{00000000-0005-0000-0000-0000D8510000}"/>
    <cellStyle name="Percent 3 6 5 11" xfId="10469" xr:uid="{00000000-0005-0000-0000-0000D9510000}"/>
    <cellStyle name="Percent 3 6 5 11 2" xfId="10470" xr:uid="{00000000-0005-0000-0000-0000DA510000}"/>
    <cellStyle name="Percent 3 6 5 12" xfId="10471" xr:uid="{00000000-0005-0000-0000-0000DB510000}"/>
    <cellStyle name="Percent 3 6 5 13" xfId="50021" xr:uid="{00000000-0005-0000-0000-0000DC510000}"/>
    <cellStyle name="Percent 3 6 5 2" xfId="9197" xr:uid="{00000000-0005-0000-0000-0000DD510000}"/>
    <cellStyle name="Percent 3 6 5 2 2" xfId="10472" xr:uid="{00000000-0005-0000-0000-0000DE510000}"/>
    <cellStyle name="Percent 3 6 5 2 2 2" xfId="10473" xr:uid="{00000000-0005-0000-0000-0000DF510000}"/>
    <cellStyle name="Percent 3 6 5 2 2 2 2" xfId="10474" xr:uid="{00000000-0005-0000-0000-0000E0510000}"/>
    <cellStyle name="Percent 3 6 5 2 2 3" xfId="10475" xr:uid="{00000000-0005-0000-0000-0000E1510000}"/>
    <cellStyle name="Percent 3 6 5 2 3" xfId="10476" xr:uid="{00000000-0005-0000-0000-0000E2510000}"/>
    <cellStyle name="Percent 3 6 5 2 3 2" xfId="10477" xr:uid="{00000000-0005-0000-0000-0000E3510000}"/>
    <cellStyle name="Percent 3 6 5 2 3 2 2" xfId="10478" xr:uid="{00000000-0005-0000-0000-0000E4510000}"/>
    <cellStyle name="Percent 3 6 5 2 3 3" xfId="10479" xr:uid="{00000000-0005-0000-0000-0000E5510000}"/>
    <cellStyle name="Percent 3 6 5 2 4" xfId="10480" xr:uid="{00000000-0005-0000-0000-0000E6510000}"/>
    <cellStyle name="Percent 3 6 5 2 4 2" xfId="10481" xr:uid="{00000000-0005-0000-0000-0000E7510000}"/>
    <cellStyle name="Percent 3 6 5 2 5" xfId="10482" xr:uid="{00000000-0005-0000-0000-0000E8510000}"/>
    <cellStyle name="Percent 3 6 5 2 6" xfId="50023" xr:uid="{00000000-0005-0000-0000-0000E9510000}"/>
    <cellStyle name="Percent 3 6 5 3" xfId="10483" xr:uid="{00000000-0005-0000-0000-0000EA510000}"/>
    <cellStyle name="Percent 3 6 5 3 2" xfId="10484" xr:uid="{00000000-0005-0000-0000-0000EB510000}"/>
    <cellStyle name="Percent 3 6 5 3 2 2" xfId="10485" xr:uid="{00000000-0005-0000-0000-0000EC510000}"/>
    <cellStyle name="Percent 3 6 5 3 2 2 2" xfId="10486" xr:uid="{00000000-0005-0000-0000-0000ED510000}"/>
    <cellStyle name="Percent 3 6 5 3 2 3" xfId="10487" xr:uid="{00000000-0005-0000-0000-0000EE510000}"/>
    <cellStyle name="Percent 3 6 5 3 3" xfId="10488" xr:uid="{00000000-0005-0000-0000-0000EF510000}"/>
    <cellStyle name="Percent 3 6 5 3 3 2" xfId="10489" xr:uid="{00000000-0005-0000-0000-0000F0510000}"/>
    <cellStyle name="Percent 3 6 5 3 3 2 2" xfId="10490" xr:uid="{00000000-0005-0000-0000-0000F1510000}"/>
    <cellStyle name="Percent 3 6 5 3 3 3" xfId="10491" xr:uid="{00000000-0005-0000-0000-0000F2510000}"/>
    <cellStyle name="Percent 3 6 5 3 4" xfId="10492" xr:uid="{00000000-0005-0000-0000-0000F3510000}"/>
    <cellStyle name="Percent 3 6 5 3 4 2" xfId="10493" xr:uid="{00000000-0005-0000-0000-0000F4510000}"/>
    <cellStyle name="Percent 3 6 5 3 5" xfId="10494" xr:uid="{00000000-0005-0000-0000-0000F5510000}"/>
    <cellStyle name="Percent 3 6 5 3 6" xfId="50024" xr:uid="{00000000-0005-0000-0000-0000F6510000}"/>
    <cellStyle name="Percent 3 6 5 4" xfId="10495" xr:uid="{00000000-0005-0000-0000-0000F7510000}"/>
    <cellStyle name="Percent 3 6 5 4 2" xfId="10496" xr:uid="{00000000-0005-0000-0000-0000F8510000}"/>
    <cellStyle name="Percent 3 6 5 4 2 2" xfId="10497" xr:uid="{00000000-0005-0000-0000-0000F9510000}"/>
    <cellStyle name="Percent 3 6 5 4 2 2 2" xfId="10498" xr:uid="{00000000-0005-0000-0000-0000FA510000}"/>
    <cellStyle name="Percent 3 6 5 4 2 3" xfId="10499" xr:uid="{00000000-0005-0000-0000-0000FB510000}"/>
    <cellStyle name="Percent 3 6 5 4 3" xfId="10500" xr:uid="{00000000-0005-0000-0000-0000FC510000}"/>
    <cellStyle name="Percent 3 6 5 4 3 2" xfId="10501" xr:uid="{00000000-0005-0000-0000-0000FD510000}"/>
    <cellStyle name="Percent 3 6 5 4 3 2 2" xfId="10502" xr:uid="{00000000-0005-0000-0000-0000FE510000}"/>
    <cellStyle name="Percent 3 6 5 4 3 3" xfId="10503" xr:uid="{00000000-0005-0000-0000-0000FF510000}"/>
    <cellStyle name="Percent 3 6 5 4 4" xfId="10504" xr:uid="{00000000-0005-0000-0000-000000520000}"/>
    <cellStyle name="Percent 3 6 5 4 4 2" xfId="10505" xr:uid="{00000000-0005-0000-0000-000001520000}"/>
    <cellStyle name="Percent 3 6 5 4 5" xfId="10506" xr:uid="{00000000-0005-0000-0000-000002520000}"/>
    <cellStyle name="Percent 3 6 5 4 6" xfId="50025" xr:uid="{00000000-0005-0000-0000-000003520000}"/>
    <cellStyle name="Percent 3 6 5 5" xfId="10507" xr:uid="{00000000-0005-0000-0000-000004520000}"/>
    <cellStyle name="Percent 3 6 5 5 2" xfId="10508" xr:uid="{00000000-0005-0000-0000-000005520000}"/>
    <cellStyle name="Percent 3 6 5 5 2 2" xfId="10509" xr:uid="{00000000-0005-0000-0000-000006520000}"/>
    <cellStyle name="Percent 3 6 5 5 2 2 2" xfId="10510" xr:uid="{00000000-0005-0000-0000-000007520000}"/>
    <cellStyle name="Percent 3 6 5 5 2 3" xfId="10511" xr:uid="{00000000-0005-0000-0000-000008520000}"/>
    <cellStyle name="Percent 3 6 5 5 3" xfId="10512" xr:uid="{00000000-0005-0000-0000-000009520000}"/>
    <cellStyle name="Percent 3 6 5 5 3 2" xfId="10513" xr:uid="{00000000-0005-0000-0000-00000A520000}"/>
    <cellStyle name="Percent 3 6 5 5 3 2 2" xfId="10514" xr:uid="{00000000-0005-0000-0000-00000B520000}"/>
    <cellStyle name="Percent 3 6 5 5 3 3" xfId="10515" xr:uid="{00000000-0005-0000-0000-00000C520000}"/>
    <cellStyle name="Percent 3 6 5 5 4" xfId="10516" xr:uid="{00000000-0005-0000-0000-00000D520000}"/>
    <cellStyle name="Percent 3 6 5 5 4 2" xfId="10517" xr:uid="{00000000-0005-0000-0000-00000E520000}"/>
    <cellStyle name="Percent 3 6 5 5 4 2 2" xfId="10518" xr:uid="{00000000-0005-0000-0000-00000F520000}"/>
    <cellStyle name="Percent 3 6 5 5 4 3" xfId="10519" xr:uid="{00000000-0005-0000-0000-000010520000}"/>
    <cellStyle name="Percent 3 6 5 5 5" xfId="10520" xr:uid="{00000000-0005-0000-0000-000011520000}"/>
    <cellStyle name="Percent 3 6 5 5 5 2" xfId="10521" xr:uid="{00000000-0005-0000-0000-000012520000}"/>
    <cellStyle name="Percent 3 6 5 5 6" xfId="10522" xr:uid="{00000000-0005-0000-0000-000013520000}"/>
    <cellStyle name="Percent 3 6 5 5 7" xfId="50026" xr:uid="{00000000-0005-0000-0000-000014520000}"/>
    <cellStyle name="Percent 3 6 5 6" xfId="10523" xr:uid="{00000000-0005-0000-0000-000015520000}"/>
    <cellStyle name="Percent 3 6 5 6 2" xfId="10524" xr:uid="{00000000-0005-0000-0000-000016520000}"/>
    <cellStyle name="Percent 3 6 5 6 2 2" xfId="10525" xr:uid="{00000000-0005-0000-0000-000017520000}"/>
    <cellStyle name="Percent 3 6 5 6 2 2 2" xfId="10526" xr:uid="{00000000-0005-0000-0000-000018520000}"/>
    <cellStyle name="Percent 3 6 5 6 2 3" xfId="10527" xr:uid="{00000000-0005-0000-0000-000019520000}"/>
    <cellStyle name="Percent 3 6 5 6 3" xfId="10528" xr:uid="{00000000-0005-0000-0000-00001A520000}"/>
    <cellStyle name="Percent 3 6 5 6 3 2" xfId="10529" xr:uid="{00000000-0005-0000-0000-00001B520000}"/>
    <cellStyle name="Percent 3 6 5 6 3 2 2" xfId="10530" xr:uid="{00000000-0005-0000-0000-00001C520000}"/>
    <cellStyle name="Percent 3 6 5 6 3 3" xfId="10531" xr:uid="{00000000-0005-0000-0000-00001D520000}"/>
    <cellStyle name="Percent 3 6 5 6 4" xfId="10532" xr:uid="{00000000-0005-0000-0000-00001E520000}"/>
    <cellStyle name="Percent 3 6 5 6 4 2" xfId="10533" xr:uid="{00000000-0005-0000-0000-00001F520000}"/>
    <cellStyle name="Percent 3 6 5 6 5" xfId="10534" xr:uid="{00000000-0005-0000-0000-000020520000}"/>
    <cellStyle name="Percent 3 6 5 6 6" xfId="50027" xr:uid="{00000000-0005-0000-0000-000021520000}"/>
    <cellStyle name="Percent 3 6 5 7" xfId="10535" xr:uid="{00000000-0005-0000-0000-000022520000}"/>
    <cellStyle name="Percent 3 6 5 7 2" xfId="10536" xr:uid="{00000000-0005-0000-0000-000023520000}"/>
    <cellStyle name="Percent 3 6 5 7 2 2" xfId="10537" xr:uid="{00000000-0005-0000-0000-000024520000}"/>
    <cellStyle name="Percent 3 6 5 7 3" xfId="10538" xr:uid="{00000000-0005-0000-0000-000025520000}"/>
    <cellStyle name="Percent 3 6 5 7 4" xfId="50028" xr:uid="{00000000-0005-0000-0000-000026520000}"/>
    <cellStyle name="Percent 3 6 5 8" xfId="10539" xr:uid="{00000000-0005-0000-0000-000027520000}"/>
    <cellStyle name="Percent 3 6 5 8 2" xfId="10540" xr:uid="{00000000-0005-0000-0000-000028520000}"/>
    <cellStyle name="Percent 3 6 5 8 2 2" xfId="10541" xr:uid="{00000000-0005-0000-0000-000029520000}"/>
    <cellStyle name="Percent 3 6 5 8 3" xfId="10542" xr:uid="{00000000-0005-0000-0000-00002A520000}"/>
    <cellStyle name="Percent 3 6 5 8 4" xfId="50029" xr:uid="{00000000-0005-0000-0000-00002B520000}"/>
    <cellStyle name="Percent 3 6 5 9" xfId="10543" xr:uid="{00000000-0005-0000-0000-00002C520000}"/>
    <cellStyle name="Percent 3 6 5 9 2" xfId="10544" xr:uid="{00000000-0005-0000-0000-00002D520000}"/>
    <cellStyle name="Percent 3 6 5 9 2 2" xfId="10545" xr:uid="{00000000-0005-0000-0000-00002E520000}"/>
    <cellStyle name="Percent 3 6 5 9 3" xfId="10546" xr:uid="{00000000-0005-0000-0000-00002F520000}"/>
    <cellStyle name="Percent 3 6 5 9 4" xfId="50030" xr:uid="{00000000-0005-0000-0000-000030520000}"/>
    <cellStyle name="Percent 3 6 6" xfId="4404" xr:uid="{00000000-0005-0000-0000-000031520000}"/>
    <cellStyle name="Percent 3 6 6 10" xfId="10547" xr:uid="{00000000-0005-0000-0000-000032520000}"/>
    <cellStyle name="Percent 3 6 6 10 2" xfId="10548" xr:uid="{00000000-0005-0000-0000-000033520000}"/>
    <cellStyle name="Percent 3 6 6 10 2 2" xfId="10549" xr:uid="{00000000-0005-0000-0000-000034520000}"/>
    <cellStyle name="Percent 3 6 6 10 3" xfId="10550" xr:uid="{00000000-0005-0000-0000-000035520000}"/>
    <cellStyle name="Percent 3 6 6 10 4" xfId="50032" xr:uid="{00000000-0005-0000-0000-000036520000}"/>
    <cellStyle name="Percent 3 6 6 11" xfId="10551" xr:uid="{00000000-0005-0000-0000-000037520000}"/>
    <cellStyle name="Percent 3 6 6 11 2" xfId="10552" xr:uid="{00000000-0005-0000-0000-000038520000}"/>
    <cellStyle name="Percent 3 6 6 12" xfId="10553" xr:uid="{00000000-0005-0000-0000-000039520000}"/>
    <cellStyle name="Percent 3 6 6 13" xfId="50031" xr:uid="{00000000-0005-0000-0000-00003A520000}"/>
    <cellStyle name="Percent 3 6 6 2" xfId="9198" xr:uid="{00000000-0005-0000-0000-00003B520000}"/>
    <cellStyle name="Percent 3 6 6 2 2" xfId="10554" xr:uid="{00000000-0005-0000-0000-00003C520000}"/>
    <cellStyle name="Percent 3 6 6 2 2 2" xfId="10555" xr:uid="{00000000-0005-0000-0000-00003D520000}"/>
    <cellStyle name="Percent 3 6 6 2 2 2 2" xfId="10556" xr:uid="{00000000-0005-0000-0000-00003E520000}"/>
    <cellStyle name="Percent 3 6 6 2 2 3" xfId="10557" xr:uid="{00000000-0005-0000-0000-00003F520000}"/>
    <cellStyle name="Percent 3 6 6 2 3" xfId="10558" xr:uid="{00000000-0005-0000-0000-000040520000}"/>
    <cellStyle name="Percent 3 6 6 2 3 2" xfId="10559" xr:uid="{00000000-0005-0000-0000-000041520000}"/>
    <cellStyle name="Percent 3 6 6 2 3 2 2" xfId="10560" xr:uid="{00000000-0005-0000-0000-000042520000}"/>
    <cellStyle name="Percent 3 6 6 2 3 3" xfId="10561" xr:uid="{00000000-0005-0000-0000-000043520000}"/>
    <cellStyle name="Percent 3 6 6 2 4" xfId="10562" xr:uid="{00000000-0005-0000-0000-000044520000}"/>
    <cellStyle name="Percent 3 6 6 2 4 2" xfId="10563" xr:uid="{00000000-0005-0000-0000-000045520000}"/>
    <cellStyle name="Percent 3 6 6 2 5" xfId="10564" xr:uid="{00000000-0005-0000-0000-000046520000}"/>
    <cellStyle name="Percent 3 6 6 2 6" xfId="50033" xr:uid="{00000000-0005-0000-0000-000047520000}"/>
    <cellStyle name="Percent 3 6 6 3" xfId="10565" xr:uid="{00000000-0005-0000-0000-000048520000}"/>
    <cellStyle name="Percent 3 6 6 3 2" xfId="10566" xr:uid="{00000000-0005-0000-0000-000049520000}"/>
    <cellStyle name="Percent 3 6 6 3 2 2" xfId="10567" xr:uid="{00000000-0005-0000-0000-00004A520000}"/>
    <cellStyle name="Percent 3 6 6 3 2 2 2" xfId="10568" xr:uid="{00000000-0005-0000-0000-00004B520000}"/>
    <cellStyle name="Percent 3 6 6 3 2 3" xfId="10569" xr:uid="{00000000-0005-0000-0000-00004C520000}"/>
    <cellStyle name="Percent 3 6 6 3 3" xfId="10570" xr:uid="{00000000-0005-0000-0000-00004D520000}"/>
    <cellStyle name="Percent 3 6 6 3 3 2" xfId="10571" xr:uid="{00000000-0005-0000-0000-00004E520000}"/>
    <cellStyle name="Percent 3 6 6 3 3 2 2" xfId="10572" xr:uid="{00000000-0005-0000-0000-00004F520000}"/>
    <cellStyle name="Percent 3 6 6 3 3 3" xfId="10573" xr:uid="{00000000-0005-0000-0000-000050520000}"/>
    <cellStyle name="Percent 3 6 6 3 4" xfId="10574" xr:uid="{00000000-0005-0000-0000-000051520000}"/>
    <cellStyle name="Percent 3 6 6 3 4 2" xfId="10575" xr:uid="{00000000-0005-0000-0000-000052520000}"/>
    <cellStyle name="Percent 3 6 6 3 5" xfId="10576" xr:uid="{00000000-0005-0000-0000-000053520000}"/>
    <cellStyle name="Percent 3 6 6 3 6" xfId="50034" xr:uid="{00000000-0005-0000-0000-000054520000}"/>
    <cellStyle name="Percent 3 6 6 4" xfId="10577" xr:uid="{00000000-0005-0000-0000-000055520000}"/>
    <cellStyle name="Percent 3 6 6 4 2" xfId="10578" xr:uid="{00000000-0005-0000-0000-000056520000}"/>
    <cellStyle name="Percent 3 6 6 4 2 2" xfId="10579" xr:uid="{00000000-0005-0000-0000-000057520000}"/>
    <cellStyle name="Percent 3 6 6 4 2 2 2" xfId="10580" xr:uid="{00000000-0005-0000-0000-000058520000}"/>
    <cellStyle name="Percent 3 6 6 4 2 3" xfId="10581" xr:uid="{00000000-0005-0000-0000-000059520000}"/>
    <cellStyle name="Percent 3 6 6 4 3" xfId="10582" xr:uid="{00000000-0005-0000-0000-00005A520000}"/>
    <cellStyle name="Percent 3 6 6 4 3 2" xfId="10583" xr:uid="{00000000-0005-0000-0000-00005B520000}"/>
    <cellStyle name="Percent 3 6 6 4 3 2 2" xfId="10584" xr:uid="{00000000-0005-0000-0000-00005C520000}"/>
    <cellStyle name="Percent 3 6 6 4 3 3" xfId="10585" xr:uid="{00000000-0005-0000-0000-00005D520000}"/>
    <cellStyle name="Percent 3 6 6 4 4" xfId="10586" xr:uid="{00000000-0005-0000-0000-00005E520000}"/>
    <cellStyle name="Percent 3 6 6 4 4 2" xfId="10587" xr:uid="{00000000-0005-0000-0000-00005F520000}"/>
    <cellStyle name="Percent 3 6 6 4 5" xfId="10588" xr:uid="{00000000-0005-0000-0000-000060520000}"/>
    <cellStyle name="Percent 3 6 6 4 6" xfId="50035" xr:uid="{00000000-0005-0000-0000-000061520000}"/>
    <cellStyle name="Percent 3 6 6 5" xfId="10589" xr:uid="{00000000-0005-0000-0000-000062520000}"/>
    <cellStyle name="Percent 3 6 6 5 2" xfId="10590" xr:uid="{00000000-0005-0000-0000-000063520000}"/>
    <cellStyle name="Percent 3 6 6 5 2 2" xfId="10591" xr:uid="{00000000-0005-0000-0000-000064520000}"/>
    <cellStyle name="Percent 3 6 6 5 2 2 2" xfId="10592" xr:uid="{00000000-0005-0000-0000-000065520000}"/>
    <cellStyle name="Percent 3 6 6 5 2 3" xfId="10593" xr:uid="{00000000-0005-0000-0000-000066520000}"/>
    <cellStyle name="Percent 3 6 6 5 3" xfId="10594" xr:uid="{00000000-0005-0000-0000-000067520000}"/>
    <cellStyle name="Percent 3 6 6 5 3 2" xfId="10595" xr:uid="{00000000-0005-0000-0000-000068520000}"/>
    <cellStyle name="Percent 3 6 6 5 3 2 2" xfId="10596" xr:uid="{00000000-0005-0000-0000-000069520000}"/>
    <cellStyle name="Percent 3 6 6 5 3 3" xfId="10597" xr:uid="{00000000-0005-0000-0000-00006A520000}"/>
    <cellStyle name="Percent 3 6 6 5 4" xfId="10598" xr:uid="{00000000-0005-0000-0000-00006B520000}"/>
    <cellStyle name="Percent 3 6 6 5 4 2" xfId="10599" xr:uid="{00000000-0005-0000-0000-00006C520000}"/>
    <cellStyle name="Percent 3 6 6 5 4 2 2" xfId="10600" xr:uid="{00000000-0005-0000-0000-00006D520000}"/>
    <cellStyle name="Percent 3 6 6 5 4 3" xfId="10601" xr:uid="{00000000-0005-0000-0000-00006E520000}"/>
    <cellStyle name="Percent 3 6 6 5 5" xfId="10602" xr:uid="{00000000-0005-0000-0000-00006F520000}"/>
    <cellStyle name="Percent 3 6 6 5 5 2" xfId="10603" xr:uid="{00000000-0005-0000-0000-000070520000}"/>
    <cellStyle name="Percent 3 6 6 5 6" xfId="10604" xr:uid="{00000000-0005-0000-0000-000071520000}"/>
    <cellStyle name="Percent 3 6 6 5 7" xfId="50036" xr:uid="{00000000-0005-0000-0000-000072520000}"/>
    <cellStyle name="Percent 3 6 6 6" xfId="10605" xr:uid="{00000000-0005-0000-0000-000073520000}"/>
    <cellStyle name="Percent 3 6 6 6 2" xfId="10606" xr:uid="{00000000-0005-0000-0000-000074520000}"/>
    <cellStyle name="Percent 3 6 6 6 2 2" xfId="10607" xr:uid="{00000000-0005-0000-0000-000075520000}"/>
    <cellStyle name="Percent 3 6 6 6 2 2 2" xfId="10608" xr:uid="{00000000-0005-0000-0000-000076520000}"/>
    <cellStyle name="Percent 3 6 6 6 2 3" xfId="10609" xr:uid="{00000000-0005-0000-0000-000077520000}"/>
    <cellStyle name="Percent 3 6 6 6 3" xfId="10610" xr:uid="{00000000-0005-0000-0000-000078520000}"/>
    <cellStyle name="Percent 3 6 6 6 3 2" xfId="10611" xr:uid="{00000000-0005-0000-0000-000079520000}"/>
    <cellStyle name="Percent 3 6 6 6 3 2 2" xfId="10612" xr:uid="{00000000-0005-0000-0000-00007A520000}"/>
    <cellStyle name="Percent 3 6 6 6 3 3" xfId="10613" xr:uid="{00000000-0005-0000-0000-00007B520000}"/>
    <cellStyle name="Percent 3 6 6 6 4" xfId="10614" xr:uid="{00000000-0005-0000-0000-00007C520000}"/>
    <cellStyle name="Percent 3 6 6 6 4 2" xfId="10615" xr:uid="{00000000-0005-0000-0000-00007D520000}"/>
    <cellStyle name="Percent 3 6 6 6 5" xfId="10616" xr:uid="{00000000-0005-0000-0000-00007E520000}"/>
    <cellStyle name="Percent 3 6 6 6 6" xfId="50037" xr:uid="{00000000-0005-0000-0000-00007F520000}"/>
    <cellStyle name="Percent 3 6 6 7" xfId="10617" xr:uid="{00000000-0005-0000-0000-000080520000}"/>
    <cellStyle name="Percent 3 6 6 7 2" xfId="10618" xr:uid="{00000000-0005-0000-0000-000081520000}"/>
    <cellStyle name="Percent 3 6 6 7 2 2" xfId="10619" xr:uid="{00000000-0005-0000-0000-000082520000}"/>
    <cellStyle name="Percent 3 6 6 7 3" xfId="10620" xr:uid="{00000000-0005-0000-0000-000083520000}"/>
    <cellStyle name="Percent 3 6 6 7 4" xfId="50038" xr:uid="{00000000-0005-0000-0000-000084520000}"/>
    <cellStyle name="Percent 3 6 6 8" xfId="10621" xr:uid="{00000000-0005-0000-0000-000085520000}"/>
    <cellStyle name="Percent 3 6 6 8 2" xfId="10622" xr:uid="{00000000-0005-0000-0000-000086520000}"/>
    <cellStyle name="Percent 3 6 6 8 2 2" xfId="10623" xr:uid="{00000000-0005-0000-0000-000087520000}"/>
    <cellStyle name="Percent 3 6 6 8 3" xfId="10624" xr:uid="{00000000-0005-0000-0000-000088520000}"/>
    <cellStyle name="Percent 3 6 6 8 4" xfId="50039" xr:uid="{00000000-0005-0000-0000-000089520000}"/>
    <cellStyle name="Percent 3 6 6 9" xfId="10625" xr:uid="{00000000-0005-0000-0000-00008A520000}"/>
    <cellStyle name="Percent 3 6 6 9 2" xfId="10626" xr:uid="{00000000-0005-0000-0000-00008B520000}"/>
    <cellStyle name="Percent 3 6 6 9 2 2" xfId="10627" xr:uid="{00000000-0005-0000-0000-00008C520000}"/>
    <cellStyle name="Percent 3 6 6 9 3" xfId="10628" xr:uid="{00000000-0005-0000-0000-00008D520000}"/>
    <cellStyle name="Percent 3 6 6 9 4" xfId="50040" xr:uid="{00000000-0005-0000-0000-00008E520000}"/>
    <cellStyle name="Percent 3 6 7" xfId="4405" xr:uid="{00000000-0005-0000-0000-00008F520000}"/>
    <cellStyle name="Percent 3 6 7 10" xfId="10629" xr:uid="{00000000-0005-0000-0000-000090520000}"/>
    <cellStyle name="Percent 3 6 7 10 2" xfId="10630" xr:uid="{00000000-0005-0000-0000-000091520000}"/>
    <cellStyle name="Percent 3 6 7 10 2 2" xfId="10631" xr:uid="{00000000-0005-0000-0000-000092520000}"/>
    <cellStyle name="Percent 3 6 7 10 3" xfId="10632" xr:uid="{00000000-0005-0000-0000-000093520000}"/>
    <cellStyle name="Percent 3 6 7 10 4" xfId="50042" xr:uid="{00000000-0005-0000-0000-000094520000}"/>
    <cellStyle name="Percent 3 6 7 11" xfId="10633" xr:uid="{00000000-0005-0000-0000-000095520000}"/>
    <cellStyle name="Percent 3 6 7 11 2" xfId="10634" xr:uid="{00000000-0005-0000-0000-000096520000}"/>
    <cellStyle name="Percent 3 6 7 12" xfId="10635" xr:uid="{00000000-0005-0000-0000-000097520000}"/>
    <cellStyle name="Percent 3 6 7 13" xfId="50041" xr:uid="{00000000-0005-0000-0000-000098520000}"/>
    <cellStyle name="Percent 3 6 7 2" xfId="9199" xr:uid="{00000000-0005-0000-0000-000099520000}"/>
    <cellStyle name="Percent 3 6 7 2 2" xfId="10636" xr:uid="{00000000-0005-0000-0000-00009A520000}"/>
    <cellStyle name="Percent 3 6 7 2 2 2" xfId="10637" xr:uid="{00000000-0005-0000-0000-00009B520000}"/>
    <cellStyle name="Percent 3 6 7 2 2 2 2" xfId="10638" xr:uid="{00000000-0005-0000-0000-00009C520000}"/>
    <cellStyle name="Percent 3 6 7 2 2 3" xfId="10639" xr:uid="{00000000-0005-0000-0000-00009D520000}"/>
    <cellStyle name="Percent 3 6 7 2 3" xfId="10640" xr:uid="{00000000-0005-0000-0000-00009E520000}"/>
    <cellStyle name="Percent 3 6 7 2 3 2" xfId="10641" xr:uid="{00000000-0005-0000-0000-00009F520000}"/>
    <cellStyle name="Percent 3 6 7 2 3 2 2" xfId="10642" xr:uid="{00000000-0005-0000-0000-0000A0520000}"/>
    <cellStyle name="Percent 3 6 7 2 3 3" xfId="10643" xr:uid="{00000000-0005-0000-0000-0000A1520000}"/>
    <cellStyle name="Percent 3 6 7 2 4" xfId="10644" xr:uid="{00000000-0005-0000-0000-0000A2520000}"/>
    <cellStyle name="Percent 3 6 7 2 4 2" xfId="10645" xr:uid="{00000000-0005-0000-0000-0000A3520000}"/>
    <cellStyle name="Percent 3 6 7 2 5" xfId="10646" xr:uid="{00000000-0005-0000-0000-0000A4520000}"/>
    <cellStyle name="Percent 3 6 7 2 6" xfId="50043" xr:uid="{00000000-0005-0000-0000-0000A5520000}"/>
    <cellStyle name="Percent 3 6 7 3" xfId="10647" xr:uid="{00000000-0005-0000-0000-0000A6520000}"/>
    <cellStyle name="Percent 3 6 7 3 2" xfId="10648" xr:uid="{00000000-0005-0000-0000-0000A7520000}"/>
    <cellStyle name="Percent 3 6 7 3 2 2" xfId="10649" xr:uid="{00000000-0005-0000-0000-0000A8520000}"/>
    <cellStyle name="Percent 3 6 7 3 2 2 2" xfId="10650" xr:uid="{00000000-0005-0000-0000-0000A9520000}"/>
    <cellStyle name="Percent 3 6 7 3 2 3" xfId="10651" xr:uid="{00000000-0005-0000-0000-0000AA520000}"/>
    <cellStyle name="Percent 3 6 7 3 3" xfId="10652" xr:uid="{00000000-0005-0000-0000-0000AB520000}"/>
    <cellStyle name="Percent 3 6 7 3 3 2" xfId="10653" xr:uid="{00000000-0005-0000-0000-0000AC520000}"/>
    <cellStyle name="Percent 3 6 7 3 3 2 2" xfId="10654" xr:uid="{00000000-0005-0000-0000-0000AD520000}"/>
    <cellStyle name="Percent 3 6 7 3 3 3" xfId="10655" xr:uid="{00000000-0005-0000-0000-0000AE520000}"/>
    <cellStyle name="Percent 3 6 7 3 4" xfId="10656" xr:uid="{00000000-0005-0000-0000-0000AF520000}"/>
    <cellStyle name="Percent 3 6 7 3 4 2" xfId="10657" xr:uid="{00000000-0005-0000-0000-0000B0520000}"/>
    <cellStyle name="Percent 3 6 7 3 5" xfId="10658" xr:uid="{00000000-0005-0000-0000-0000B1520000}"/>
    <cellStyle name="Percent 3 6 7 3 6" xfId="50044" xr:uid="{00000000-0005-0000-0000-0000B2520000}"/>
    <cellStyle name="Percent 3 6 7 4" xfId="10659" xr:uid="{00000000-0005-0000-0000-0000B3520000}"/>
    <cellStyle name="Percent 3 6 7 4 2" xfId="10660" xr:uid="{00000000-0005-0000-0000-0000B4520000}"/>
    <cellStyle name="Percent 3 6 7 4 2 2" xfId="10661" xr:uid="{00000000-0005-0000-0000-0000B5520000}"/>
    <cellStyle name="Percent 3 6 7 4 2 2 2" xfId="10662" xr:uid="{00000000-0005-0000-0000-0000B6520000}"/>
    <cellStyle name="Percent 3 6 7 4 2 3" xfId="10663" xr:uid="{00000000-0005-0000-0000-0000B7520000}"/>
    <cellStyle name="Percent 3 6 7 4 3" xfId="10664" xr:uid="{00000000-0005-0000-0000-0000B8520000}"/>
    <cellStyle name="Percent 3 6 7 4 3 2" xfId="10665" xr:uid="{00000000-0005-0000-0000-0000B9520000}"/>
    <cellStyle name="Percent 3 6 7 4 3 2 2" xfId="10666" xr:uid="{00000000-0005-0000-0000-0000BA520000}"/>
    <cellStyle name="Percent 3 6 7 4 3 3" xfId="10667" xr:uid="{00000000-0005-0000-0000-0000BB520000}"/>
    <cellStyle name="Percent 3 6 7 4 4" xfId="10668" xr:uid="{00000000-0005-0000-0000-0000BC520000}"/>
    <cellStyle name="Percent 3 6 7 4 4 2" xfId="10669" xr:uid="{00000000-0005-0000-0000-0000BD520000}"/>
    <cellStyle name="Percent 3 6 7 4 5" xfId="10670" xr:uid="{00000000-0005-0000-0000-0000BE520000}"/>
    <cellStyle name="Percent 3 6 7 4 6" xfId="50045" xr:uid="{00000000-0005-0000-0000-0000BF520000}"/>
    <cellStyle name="Percent 3 6 7 5" xfId="10671" xr:uid="{00000000-0005-0000-0000-0000C0520000}"/>
    <cellStyle name="Percent 3 6 7 5 2" xfId="10672" xr:uid="{00000000-0005-0000-0000-0000C1520000}"/>
    <cellStyle name="Percent 3 6 7 5 2 2" xfId="10673" xr:uid="{00000000-0005-0000-0000-0000C2520000}"/>
    <cellStyle name="Percent 3 6 7 5 2 2 2" xfId="10674" xr:uid="{00000000-0005-0000-0000-0000C3520000}"/>
    <cellStyle name="Percent 3 6 7 5 2 3" xfId="10675" xr:uid="{00000000-0005-0000-0000-0000C4520000}"/>
    <cellStyle name="Percent 3 6 7 5 3" xfId="10676" xr:uid="{00000000-0005-0000-0000-0000C5520000}"/>
    <cellStyle name="Percent 3 6 7 5 3 2" xfId="10677" xr:uid="{00000000-0005-0000-0000-0000C6520000}"/>
    <cellStyle name="Percent 3 6 7 5 3 2 2" xfId="10678" xr:uid="{00000000-0005-0000-0000-0000C7520000}"/>
    <cellStyle name="Percent 3 6 7 5 3 3" xfId="10679" xr:uid="{00000000-0005-0000-0000-0000C8520000}"/>
    <cellStyle name="Percent 3 6 7 5 4" xfId="10680" xr:uid="{00000000-0005-0000-0000-0000C9520000}"/>
    <cellStyle name="Percent 3 6 7 5 4 2" xfId="10681" xr:uid="{00000000-0005-0000-0000-0000CA520000}"/>
    <cellStyle name="Percent 3 6 7 5 4 2 2" xfId="10682" xr:uid="{00000000-0005-0000-0000-0000CB520000}"/>
    <cellStyle name="Percent 3 6 7 5 4 3" xfId="10683" xr:uid="{00000000-0005-0000-0000-0000CC520000}"/>
    <cellStyle name="Percent 3 6 7 5 5" xfId="10684" xr:uid="{00000000-0005-0000-0000-0000CD520000}"/>
    <cellStyle name="Percent 3 6 7 5 5 2" xfId="10685" xr:uid="{00000000-0005-0000-0000-0000CE520000}"/>
    <cellStyle name="Percent 3 6 7 5 6" xfId="10686" xr:uid="{00000000-0005-0000-0000-0000CF520000}"/>
    <cellStyle name="Percent 3 6 7 5 7" xfId="50046" xr:uid="{00000000-0005-0000-0000-0000D0520000}"/>
    <cellStyle name="Percent 3 6 7 6" xfId="10687" xr:uid="{00000000-0005-0000-0000-0000D1520000}"/>
    <cellStyle name="Percent 3 6 7 6 2" xfId="10688" xr:uid="{00000000-0005-0000-0000-0000D2520000}"/>
    <cellStyle name="Percent 3 6 7 6 2 2" xfId="10689" xr:uid="{00000000-0005-0000-0000-0000D3520000}"/>
    <cellStyle name="Percent 3 6 7 6 2 2 2" xfId="10690" xr:uid="{00000000-0005-0000-0000-0000D4520000}"/>
    <cellStyle name="Percent 3 6 7 6 2 3" xfId="10691" xr:uid="{00000000-0005-0000-0000-0000D5520000}"/>
    <cellStyle name="Percent 3 6 7 6 3" xfId="10692" xr:uid="{00000000-0005-0000-0000-0000D6520000}"/>
    <cellStyle name="Percent 3 6 7 6 3 2" xfId="10693" xr:uid="{00000000-0005-0000-0000-0000D7520000}"/>
    <cellStyle name="Percent 3 6 7 6 3 2 2" xfId="10694" xr:uid="{00000000-0005-0000-0000-0000D8520000}"/>
    <cellStyle name="Percent 3 6 7 6 3 3" xfId="10695" xr:uid="{00000000-0005-0000-0000-0000D9520000}"/>
    <cellStyle name="Percent 3 6 7 6 4" xfId="10696" xr:uid="{00000000-0005-0000-0000-0000DA520000}"/>
    <cellStyle name="Percent 3 6 7 6 4 2" xfId="10697" xr:uid="{00000000-0005-0000-0000-0000DB520000}"/>
    <cellStyle name="Percent 3 6 7 6 5" xfId="10698" xr:uid="{00000000-0005-0000-0000-0000DC520000}"/>
    <cellStyle name="Percent 3 6 7 6 6" xfId="50047" xr:uid="{00000000-0005-0000-0000-0000DD520000}"/>
    <cellStyle name="Percent 3 6 7 7" xfId="10699" xr:uid="{00000000-0005-0000-0000-0000DE520000}"/>
    <cellStyle name="Percent 3 6 7 7 2" xfId="10700" xr:uid="{00000000-0005-0000-0000-0000DF520000}"/>
    <cellStyle name="Percent 3 6 7 7 2 2" xfId="10701" xr:uid="{00000000-0005-0000-0000-0000E0520000}"/>
    <cellStyle name="Percent 3 6 7 7 3" xfId="10702" xr:uid="{00000000-0005-0000-0000-0000E1520000}"/>
    <cellStyle name="Percent 3 6 7 7 4" xfId="50048" xr:uid="{00000000-0005-0000-0000-0000E2520000}"/>
    <cellStyle name="Percent 3 6 7 8" xfId="10703" xr:uid="{00000000-0005-0000-0000-0000E3520000}"/>
    <cellStyle name="Percent 3 6 7 8 2" xfId="10704" xr:uid="{00000000-0005-0000-0000-0000E4520000}"/>
    <cellStyle name="Percent 3 6 7 8 2 2" xfId="10705" xr:uid="{00000000-0005-0000-0000-0000E5520000}"/>
    <cellStyle name="Percent 3 6 7 8 3" xfId="10706" xr:uid="{00000000-0005-0000-0000-0000E6520000}"/>
    <cellStyle name="Percent 3 6 7 8 4" xfId="50049" xr:uid="{00000000-0005-0000-0000-0000E7520000}"/>
    <cellStyle name="Percent 3 6 7 9" xfId="10707" xr:uid="{00000000-0005-0000-0000-0000E8520000}"/>
    <cellStyle name="Percent 3 6 7 9 2" xfId="10708" xr:uid="{00000000-0005-0000-0000-0000E9520000}"/>
    <cellStyle name="Percent 3 6 7 9 2 2" xfId="10709" xr:uid="{00000000-0005-0000-0000-0000EA520000}"/>
    <cellStyle name="Percent 3 6 7 9 3" xfId="10710" xr:uid="{00000000-0005-0000-0000-0000EB520000}"/>
    <cellStyle name="Percent 3 6 7 9 4" xfId="50050" xr:uid="{00000000-0005-0000-0000-0000EC520000}"/>
    <cellStyle name="Percent 3 6 8" xfId="4406" xr:uid="{00000000-0005-0000-0000-0000ED520000}"/>
    <cellStyle name="Percent 3 6 8 10" xfId="10711" xr:uid="{00000000-0005-0000-0000-0000EE520000}"/>
    <cellStyle name="Percent 3 6 8 10 2" xfId="10712" xr:uid="{00000000-0005-0000-0000-0000EF520000}"/>
    <cellStyle name="Percent 3 6 8 10 2 2" xfId="10713" xr:uid="{00000000-0005-0000-0000-0000F0520000}"/>
    <cellStyle name="Percent 3 6 8 10 3" xfId="10714" xr:uid="{00000000-0005-0000-0000-0000F1520000}"/>
    <cellStyle name="Percent 3 6 8 10 4" xfId="50052" xr:uid="{00000000-0005-0000-0000-0000F2520000}"/>
    <cellStyle name="Percent 3 6 8 11" xfId="10715" xr:uid="{00000000-0005-0000-0000-0000F3520000}"/>
    <cellStyle name="Percent 3 6 8 11 2" xfId="10716" xr:uid="{00000000-0005-0000-0000-0000F4520000}"/>
    <cellStyle name="Percent 3 6 8 12" xfId="10717" xr:uid="{00000000-0005-0000-0000-0000F5520000}"/>
    <cellStyle name="Percent 3 6 8 13" xfId="50051" xr:uid="{00000000-0005-0000-0000-0000F6520000}"/>
    <cellStyle name="Percent 3 6 8 2" xfId="9200" xr:uid="{00000000-0005-0000-0000-0000F7520000}"/>
    <cellStyle name="Percent 3 6 8 2 2" xfId="10718" xr:uid="{00000000-0005-0000-0000-0000F8520000}"/>
    <cellStyle name="Percent 3 6 8 2 2 2" xfId="10719" xr:uid="{00000000-0005-0000-0000-0000F9520000}"/>
    <cellStyle name="Percent 3 6 8 2 2 2 2" xfId="10720" xr:uid="{00000000-0005-0000-0000-0000FA520000}"/>
    <cellStyle name="Percent 3 6 8 2 2 3" xfId="10721" xr:uid="{00000000-0005-0000-0000-0000FB520000}"/>
    <cellStyle name="Percent 3 6 8 2 3" xfId="10722" xr:uid="{00000000-0005-0000-0000-0000FC520000}"/>
    <cellStyle name="Percent 3 6 8 2 3 2" xfId="10723" xr:uid="{00000000-0005-0000-0000-0000FD520000}"/>
    <cellStyle name="Percent 3 6 8 2 3 2 2" xfId="10724" xr:uid="{00000000-0005-0000-0000-0000FE520000}"/>
    <cellStyle name="Percent 3 6 8 2 3 3" xfId="10725" xr:uid="{00000000-0005-0000-0000-0000FF520000}"/>
    <cellStyle name="Percent 3 6 8 2 4" xfId="10726" xr:uid="{00000000-0005-0000-0000-000000530000}"/>
    <cellStyle name="Percent 3 6 8 2 4 2" xfId="10727" xr:uid="{00000000-0005-0000-0000-000001530000}"/>
    <cellStyle name="Percent 3 6 8 2 5" xfId="10728" xr:uid="{00000000-0005-0000-0000-000002530000}"/>
    <cellStyle name="Percent 3 6 8 2 6" xfId="50053" xr:uid="{00000000-0005-0000-0000-000003530000}"/>
    <cellStyle name="Percent 3 6 8 3" xfId="10729" xr:uid="{00000000-0005-0000-0000-000004530000}"/>
    <cellStyle name="Percent 3 6 8 3 2" xfId="10730" xr:uid="{00000000-0005-0000-0000-000005530000}"/>
    <cellStyle name="Percent 3 6 8 3 2 2" xfId="10731" xr:uid="{00000000-0005-0000-0000-000006530000}"/>
    <cellStyle name="Percent 3 6 8 3 2 2 2" xfId="10732" xr:uid="{00000000-0005-0000-0000-000007530000}"/>
    <cellStyle name="Percent 3 6 8 3 2 3" xfId="10733" xr:uid="{00000000-0005-0000-0000-000008530000}"/>
    <cellStyle name="Percent 3 6 8 3 3" xfId="10734" xr:uid="{00000000-0005-0000-0000-000009530000}"/>
    <cellStyle name="Percent 3 6 8 3 3 2" xfId="10735" xr:uid="{00000000-0005-0000-0000-00000A530000}"/>
    <cellStyle name="Percent 3 6 8 3 3 2 2" xfId="10736" xr:uid="{00000000-0005-0000-0000-00000B530000}"/>
    <cellStyle name="Percent 3 6 8 3 3 3" xfId="10737" xr:uid="{00000000-0005-0000-0000-00000C530000}"/>
    <cellStyle name="Percent 3 6 8 3 4" xfId="10738" xr:uid="{00000000-0005-0000-0000-00000D530000}"/>
    <cellStyle name="Percent 3 6 8 3 4 2" xfId="10739" xr:uid="{00000000-0005-0000-0000-00000E530000}"/>
    <cellStyle name="Percent 3 6 8 3 5" xfId="10740" xr:uid="{00000000-0005-0000-0000-00000F530000}"/>
    <cellStyle name="Percent 3 6 8 3 6" xfId="50054" xr:uid="{00000000-0005-0000-0000-000010530000}"/>
    <cellStyle name="Percent 3 6 8 4" xfId="10741" xr:uid="{00000000-0005-0000-0000-000011530000}"/>
    <cellStyle name="Percent 3 6 8 4 2" xfId="10742" xr:uid="{00000000-0005-0000-0000-000012530000}"/>
    <cellStyle name="Percent 3 6 8 4 2 2" xfId="10743" xr:uid="{00000000-0005-0000-0000-000013530000}"/>
    <cellStyle name="Percent 3 6 8 4 2 2 2" xfId="10744" xr:uid="{00000000-0005-0000-0000-000014530000}"/>
    <cellStyle name="Percent 3 6 8 4 2 3" xfId="10745" xr:uid="{00000000-0005-0000-0000-000015530000}"/>
    <cellStyle name="Percent 3 6 8 4 3" xfId="10746" xr:uid="{00000000-0005-0000-0000-000016530000}"/>
    <cellStyle name="Percent 3 6 8 4 3 2" xfId="10747" xr:uid="{00000000-0005-0000-0000-000017530000}"/>
    <cellStyle name="Percent 3 6 8 4 3 2 2" xfId="10748" xr:uid="{00000000-0005-0000-0000-000018530000}"/>
    <cellStyle name="Percent 3 6 8 4 3 3" xfId="10749" xr:uid="{00000000-0005-0000-0000-000019530000}"/>
    <cellStyle name="Percent 3 6 8 4 4" xfId="10750" xr:uid="{00000000-0005-0000-0000-00001A530000}"/>
    <cellStyle name="Percent 3 6 8 4 4 2" xfId="10751" xr:uid="{00000000-0005-0000-0000-00001B530000}"/>
    <cellStyle name="Percent 3 6 8 4 5" xfId="10752" xr:uid="{00000000-0005-0000-0000-00001C530000}"/>
    <cellStyle name="Percent 3 6 8 4 6" xfId="50055" xr:uid="{00000000-0005-0000-0000-00001D530000}"/>
    <cellStyle name="Percent 3 6 8 5" xfId="10753" xr:uid="{00000000-0005-0000-0000-00001E530000}"/>
    <cellStyle name="Percent 3 6 8 5 2" xfId="10754" xr:uid="{00000000-0005-0000-0000-00001F530000}"/>
    <cellStyle name="Percent 3 6 8 5 2 2" xfId="10755" xr:uid="{00000000-0005-0000-0000-000020530000}"/>
    <cellStyle name="Percent 3 6 8 5 2 2 2" xfId="10756" xr:uid="{00000000-0005-0000-0000-000021530000}"/>
    <cellStyle name="Percent 3 6 8 5 2 3" xfId="10757" xr:uid="{00000000-0005-0000-0000-000022530000}"/>
    <cellStyle name="Percent 3 6 8 5 3" xfId="10758" xr:uid="{00000000-0005-0000-0000-000023530000}"/>
    <cellStyle name="Percent 3 6 8 5 3 2" xfId="10759" xr:uid="{00000000-0005-0000-0000-000024530000}"/>
    <cellStyle name="Percent 3 6 8 5 3 2 2" xfId="10760" xr:uid="{00000000-0005-0000-0000-000025530000}"/>
    <cellStyle name="Percent 3 6 8 5 3 3" xfId="10761" xr:uid="{00000000-0005-0000-0000-000026530000}"/>
    <cellStyle name="Percent 3 6 8 5 4" xfId="10762" xr:uid="{00000000-0005-0000-0000-000027530000}"/>
    <cellStyle name="Percent 3 6 8 5 4 2" xfId="10763" xr:uid="{00000000-0005-0000-0000-000028530000}"/>
    <cellStyle name="Percent 3 6 8 5 4 2 2" xfId="10764" xr:uid="{00000000-0005-0000-0000-000029530000}"/>
    <cellStyle name="Percent 3 6 8 5 4 3" xfId="10765" xr:uid="{00000000-0005-0000-0000-00002A530000}"/>
    <cellStyle name="Percent 3 6 8 5 5" xfId="10766" xr:uid="{00000000-0005-0000-0000-00002B530000}"/>
    <cellStyle name="Percent 3 6 8 5 5 2" xfId="10767" xr:uid="{00000000-0005-0000-0000-00002C530000}"/>
    <cellStyle name="Percent 3 6 8 5 6" xfId="10768" xr:uid="{00000000-0005-0000-0000-00002D530000}"/>
    <cellStyle name="Percent 3 6 8 5 7" xfId="50056" xr:uid="{00000000-0005-0000-0000-00002E530000}"/>
    <cellStyle name="Percent 3 6 8 6" xfId="10769" xr:uid="{00000000-0005-0000-0000-00002F530000}"/>
    <cellStyle name="Percent 3 6 8 6 2" xfId="10770" xr:uid="{00000000-0005-0000-0000-000030530000}"/>
    <cellStyle name="Percent 3 6 8 6 2 2" xfId="10771" xr:uid="{00000000-0005-0000-0000-000031530000}"/>
    <cellStyle name="Percent 3 6 8 6 2 2 2" xfId="10772" xr:uid="{00000000-0005-0000-0000-000032530000}"/>
    <cellStyle name="Percent 3 6 8 6 2 3" xfId="10773" xr:uid="{00000000-0005-0000-0000-000033530000}"/>
    <cellStyle name="Percent 3 6 8 6 3" xfId="10774" xr:uid="{00000000-0005-0000-0000-000034530000}"/>
    <cellStyle name="Percent 3 6 8 6 3 2" xfId="10775" xr:uid="{00000000-0005-0000-0000-000035530000}"/>
    <cellStyle name="Percent 3 6 8 6 3 2 2" xfId="10776" xr:uid="{00000000-0005-0000-0000-000036530000}"/>
    <cellStyle name="Percent 3 6 8 6 3 3" xfId="10777" xr:uid="{00000000-0005-0000-0000-000037530000}"/>
    <cellStyle name="Percent 3 6 8 6 4" xfId="10778" xr:uid="{00000000-0005-0000-0000-000038530000}"/>
    <cellStyle name="Percent 3 6 8 6 4 2" xfId="10779" xr:uid="{00000000-0005-0000-0000-000039530000}"/>
    <cellStyle name="Percent 3 6 8 6 5" xfId="10780" xr:uid="{00000000-0005-0000-0000-00003A530000}"/>
    <cellStyle name="Percent 3 6 8 6 6" xfId="50057" xr:uid="{00000000-0005-0000-0000-00003B530000}"/>
    <cellStyle name="Percent 3 6 8 7" xfId="10781" xr:uid="{00000000-0005-0000-0000-00003C530000}"/>
    <cellStyle name="Percent 3 6 8 7 2" xfId="10782" xr:uid="{00000000-0005-0000-0000-00003D530000}"/>
    <cellStyle name="Percent 3 6 8 7 2 2" xfId="10783" xr:uid="{00000000-0005-0000-0000-00003E530000}"/>
    <cellStyle name="Percent 3 6 8 7 3" xfId="10784" xr:uid="{00000000-0005-0000-0000-00003F530000}"/>
    <cellStyle name="Percent 3 6 8 7 4" xfId="50058" xr:uid="{00000000-0005-0000-0000-000040530000}"/>
    <cellStyle name="Percent 3 6 8 8" xfId="10785" xr:uid="{00000000-0005-0000-0000-000041530000}"/>
    <cellStyle name="Percent 3 6 8 8 2" xfId="10786" xr:uid="{00000000-0005-0000-0000-000042530000}"/>
    <cellStyle name="Percent 3 6 8 8 2 2" xfId="10787" xr:uid="{00000000-0005-0000-0000-000043530000}"/>
    <cellStyle name="Percent 3 6 8 8 3" xfId="10788" xr:uid="{00000000-0005-0000-0000-000044530000}"/>
    <cellStyle name="Percent 3 6 8 8 4" xfId="50059" xr:uid="{00000000-0005-0000-0000-000045530000}"/>
    <cellStyle name="Percent 3 6 8 9" xfId="10789" xr:uid="{00000000-0005-0000-0000-000046530000}"/>
    <cellStyle name="Percent 3 6 8 9 2" xfId="10790" xr:uid="{00000000-0005-0000-0000-000047530000}"/>
    <cellStyle name="Percent 3 6 8 9 2 2" xfId="10791" xr:uid="{00000000-0005-0000-0000-000048530000}"/>
    <cellStyle name="Percent 3 6 8 9 3" xfId="10792" xr:uid="{00000000-0005-0000-0000-000049530000}"/>
    <cellStyle name="Percent 3 6 8 9 4" xfId="50060" xr:uid="{00000000-0005-0000-0000-00004A530000}"/>
    <cellStyle name="Percent 3 6 9" xfId="4407" xr:uid="{00000000-0005-0000-0000-00004B530000}"/>
    <cellStyle name="Percent 3 6 9 10" xfId="10793" xr:uid="{00000000-0005-0000-0000-00004C530000}"/>
    <cellStyle name="Percent 3 6 9 10 2" xfId="10794" xr:uid="{00000000-0005-0000-0000-00004D530000}"/>
    <cellStyle name="Percent 3 6 9 10 2 2" xfId="10795" xr:uid="{00000000-0005-0000-0000-00004E530000}"/>
    <cellStyle name="Percent 3 6 9 10 3" xfId="10796" xr:uid="{00000000-0005-0000-0000-00004F530000}"/>
    <cellStyle name="Percent 3 6 9 10 4" xfId="50062" xr:uid="{00000000-0005-0000-0000-000050530000}"/>
    <cellStyle name="Percent 3 6 9 11" xfId="10797" xr:uid="{00000000-0005-0000-0000-000051530000}"/>
    <cellStyle name="Percent 3 6 9 11 2" xfId="10798" xr:uid="{00000000-0005-0000-0000-000052530000}"/>
    <cellStyle name="Percent 3 6 9 12" xfId="10799" xr:uid="{00000000-0005-0000-0000-000053530000}"/>
    <cellStyle name="Percent 3 6 9 13" xfId="50061" xr:uid="{00000000-0005-0000-0000-000054530000}"/>
    <cellStyle name="Percent 3 6 9 2" xfId="9201" xr:uid="{00000000-0005-0000-0000-000055530000}"/>
    <cellStyle name="Percent 3 6 9 2 2" xfId="10800" xr:uid="{00000000-0005-0000-0000-000056530000}"/>
    <cellStyle name="Percent 3 6 9 2 2 2" xfId="10801" xr:uid="{00000000-0005-0000-0000-000057530000}"/>
    <cellStyle name="Percent 3 6 9 2 2 2 2" xfId="10802" xr:uid="{00000000-0005-0000-0000-000058530000}"/>
    <cellStyle name="Percent 3 6 9 2 2 3" xfId="10803" xr:uid="{00000000-0005-0000-0000-000059530000}"/>
    <cellStyle name="Percent 3 6 9 2 3" xfId="10804" xr:uid="{00000000-0005-0000-0000-00005A530000}"/>
    <cellStyle name="Percent 3 6 9 2 3 2" xfId="10805" xr:uid="{00000000-0005-0000-0000-00005B530000}"/>
    <cellStyle name="Percent 3 6 9 2 3 2 2" xfId="10806" xr:uid="{00000000-0005-0000-0000-00005C530000}"/>
    <cellStyle name="Percent 3 6 9 2 3 3" xfId="10807" xr:uid="{00000000-0005-0000-0000-00005D530000}"/>
    <cellStyle name="Percent 3 6 9 2 4" xfId="10808" xr:uid="{00000000-0005-0000-0000-00005E530000}"/>
    <cellStyle name="Percent 3 6 9 2 4 2" xfId="10809" xr:uid="{00000000-0005-0000-0000-00005F530000}"/>
    <cellStyle name="Percent 3 6 9 2 5" xfId="10810" xr:uid="{00000000-0005-0000-0000-000060530000}"/>
    <cellStyle name="Percent 3 6 9 2 6" xfId="50063" xr:uid="{00000000-0005-0000-0000-000061530000}"/>
    <cellStyle name="Percent 3 6 9 3" xfId="10811" xr:uid="{00000000-0005-0000-0000-000062530000}"/>
    <cellStyle name="Percent 3 6 9 3 2" xfId="10812" xr:uid="{00000000-0005-0000-0000-000063530000}"/>
    <cellStyle name="Percent 3 6 9 3 2 2" xfId="10813" xr:uid="{00000000-0005-0000-0000-000064530000}"/>
    <cellStyle name="Percent 3 6 9 3 2 2 2" xfId="10814" xr:uid="{00000000-0005-0000-0000-000065530000}"/>
    <cellStyle name="Percent 3 6 9 3 2 3" xfId="10815" xr:uid="{00000000-0005-0000-0000-000066530000}"/>
    <cellStyle name="Percent 3 6 9 3 3" xfId="10816" xr:uid="{00000000-0005-0000-0000-000067530000}"/>
    <cellStyle name="Percent 3 6 9 3 3 2" xfId="10817" xr:uid="{00000000-0005-0000-0000-000068530000}"/>
    <cellStyle name="Percent 3 6 9 3 3 2 2" xfId="10818" xr:uid="{00000000-0005-0000-0000-000069530000}"/>
    <cellStyle name="Percent 3 6 9 3 3 3" xfId="10819" xr:uid="{00000000-0005-0000-0000-00006A530000}"/>
    <cellStyle name="Percent 3 6 9 3 4" xfId="10820" xr:uid="{00000000-0005-0000-0000-00006B530000}"/>
    <cellStyle name="Percent 3 6 9 3 4 2" xfId="10821" xr:uid="{00000000-0005-0000-0000-00006C530000}"/>
    <cellStyle name="Percent 3 6 9 3 5" xfId="10822" xr:uid="{00000000-0005-0000-0000-00006D530000}"/>
    <cellStyle name="Percent 3 6 9 3 6" xfId="50064" xr:uid="{00000000-0005-0000-0000-00006E530000}"/>
    <cellStyle name="Percent 3 6 9 4" xfId="10823" xr:uid="{00000000-0005-0000-0000-00006F530000}"/>
    <cellStyle name="Percent 3 6 9 4 2" xfId="10824" xr:uid="{00000000-0005-0000-0000-000070530000}"/>
    <cellStyle name="Percent 3 6 9 4 2 2" xfId="10825" xr:uid="{00000000-0005-0000-0000-000071530000}"/>
    <cellStyle name="Percent 3 6 9 4 2 2 2" xfId="10826" xr:uid="{00000000-0005-0000-0000-000072530000}"/>
    <cellStyle name="Percent 3 6 9 4 2 3" xfId="10827" xr:uid="{00000000-0005-0000-0000-000073530000}"/>
    <cellStyle name="Percent 3 6 9 4 3" xfId="10828" xr:uid="{00000000-0005-0000-0000-000074530000}"/>
    <cellStyle name="Percent 3 6 9 4 3 2" xfId="10829" xr:uid="{00000000-0005-0000-0000-000075530000}"/>
    <cellStyle name="Percent 3 6 9 4 3 2 2" xfId="10830" xr:uid="{00000000-0005-0000-0000-000076530000}"/>
    <cellStyle name="Percent 3 6 9 4 3 3" xfId="10831" xr:uid="{00000000-0005-0000-0000-000077530000}"/>
    <cellStyle name="Percent 3 6 9 4 4" xfId="10832" xr:uid="{00000000-0005-0000-0000-000078530000}"/>
    <cellStyle name="Percent 3 6 9 4 4 2" xfId="10833" xr:uid="{00000000-0005-0000-0000-000079530000}"/>
    <cellStyle name="Percent 3 6 9 4 5" xfId="10834" xr:uid="{00000000-0005-0000-0000-00007A530000}"/>
    <cellStyle name="Percent 3 6 9 4 6" xfId="50065" xr:uid="{00000000-0005-0000-0000-00007B530000}"/>
    <cellStyle name="Percent 3 6 9 5" xfId="10835" xr:uid="{00000000-0005-0000-0000-00007C530000}"/>
    <cellStyle name="Percent 3 6 9 5 2" xfId="10836" xr:uid="{00000000-0005-0000-0000-00007D530000}"/>
    <cellStyle name="Percent 3 6 9 5 2 2" xfId="10837" xr:uid="{00000000-0005-0000-0000-00007E530000}"/>
    <cellStyle name="Percent 3 6 9 5 2 2 2" xfId="10838" xr:uid="{00000000-0005-0000-0000-00007F530000}"/>
    <cellStyle name="Percent 3 6 9 5 2 3" xfId="10839" xr:uid="{00000000-0005-0000-0000-000080530000}"/>
    <cellStyle name="Percent 3 6 9 5 3" xfId="10840" xr:uid="{00000000-0005-0000-0000-000081530000}"/>
    <cellStyle name="Percent 3 6 9 5 3 2" xfId="10841" xr:uid="{00000000-0005-0000-0000-000082530000}"/>
    <cellStyle name="Percent 3 6 9 5 3 2 2" xfId="10842" xr:uid="{00000000-0005-0000-0000-000083530000}"/>
    <cellStyle name="Percent 3 6 9 5 3 3" xfId="10843" xr:uid="{00000000-0005-0000-0000-000084530000}"/>
    <cellStyle name="Percent 3 6 9 5 4" xfId="10844" xr:uid="{00000000-0005-0000-0000-000085530000}"/>
    <cellStyle name="Percent 3 6 9 5 4 2" xfId="10845" xr:uid="{00000000-0005-0000-0000-000086530000}"/>
    <cellStyle name="Percent 3 6 9 5 4 2 2" xfId="10846" xr:uid="{00000000-0005-0000-0000-000087530000}"/>
    <cellStyle name="Percent 3 6 9 5 4 3" xfId="10847" xr:uid="{00000000-0005-0000-0000-000088530000}"/>
    <cellStyle name="Percent 3 6 9 5 5" xfId="10848" xr:uid="{00000000-0005-0000-0000-000089530000}"/>
    <cellStyle name="Percent 3 6 9 5 5 2" xfId="10849" xr:uid="{00000000-0005-0000-0000-00008A530000}"/>
    <cellStyle name="Percent 3 6 9 5 6" xfId="10850" xr:uid="{00000000-0005-0000-0000-00008B530000}"/>
    <cellStyle name="Percent 3 6 9 5 7" xfId="50066" xr:uid="{00000000-0005-0000-0000-00008C530000}"/>
    <cellStyle name="Percent 3 6 9 6" xfId="10851" xr:uid="{00000000-0005-0000-0000-00008D530000}"/>
    <cellStyle name="Percent 3 6 9 6 2" xfId="10852" xr:uid="{00000000-0005-0000-0000-00008E530000}"/>
    <cellStyle name="Percent 3 6 9 6 2 2" xfId="10853" xr:uid="{00000000-0005-0000-0000-00008F530000}"/>
    <cellStyle name="Percent 3 6 9 6 2 2 2" xfId="10854" xr:uid="{00000000-0005-0000-0000-000090530000}"/>
    <cellStyle name="Percent 3 6 9 6 2 3" xfId="10855" xr:uid="{00000000-0005-0000-0000-000091530000}"/>
    <cellStyle name="Percent 3 6 9 6 3" xfId="10856" xr:uid="{00000000-0005-0000-0000-000092530000}"/>
    <cellStyle name="Percent 3 6 9 6 3 2" xfId="10857" xr:uid="{00000000-0005-0000-0000-000093530000}"/>
    <cellStyle name="Percent 3 6 9 6 3 2 2" xfId="10858" xr:uid="{00000000-0005-0000-0000-000094530000}"/>
    <cellStyle name="Percent 3 6 9 6 3 3" xfId="10859" xr:uid="{00000000-0005-0000-0000-000095530000}"/>
    <cellStyle name="Percent 3 6 9 6 4" xfId="10860" xr:uid="{00000000-0005-0000-0000-000096530000}"/>
    <cellStyle name="Percent 3 6 9 6 4 2" xfId="10861" xr:uid="{00000000-0005-0000-0000-000097530000}"/>
    <cellStyle name="Percent 3 6 9 6 5" xfId="10862" xr:uid="{00000000-0005-0000-0000-000098530000}"/>
    <cellStyle name="Percent 3 6 9 6 6" xfId="50067" xr:uid="{00000000-0005-0000-0000-000099530000}"/>
    <cellStyle name="Percent 3 6 9 7" xfId="10863" xr:uid="{00000000-0005-0000-0000-00009A530000}"/>
    <cellStyle name="Percent 3 6 9 7 2" xfId="10864" xr:uid="{00000000-0005-0000-0000-00009B530000}"/>
    <cellStyle name="Percent 3 6 9 7 2 2" xfId="10865" xr:uid="{00000000-0005-0000-0000-00009C530000}"/>
    <cellStyle name="Percent 3 6 9 7 3" xfId="10866" xr:uid="{00000000-0005-0000-0000-00009D530000}"/>
    <cellStyle name="Percent 3 6 9 7 4" xfId="50068" xr:uid="{00000000-0005-0000-0000-00009E530000}"/>
    <cellStyle name="Percent 3 6 9 8" xfId="10867" xr:uid="{00000000-0005-0000-0000-00009F530000}"/>
    <cellStyle name="Percent 3 6 9 8 2" xfId="10868" xr:uid="{00000000-0005-0000-0000-0000A0530000}"/>
    <cellStyle name="Percent 3 6 9 8 2 2" xfId="10869" xr:uid="{00000000-0005-0000-0000-0000A1530000}"/>
    <cellStyle name="Percent 3 6 9 8 3" xfId="10870" xr:uid="{00000000-0005-0000-0000-0000A2530000}"/>
    <cellStyle name="Percent 3 6 9 8 4" xfId="50069" xr:uid="{00000000-0005-0000-0000-0000A3530000}"/>
    <cellStyle name="Percent 3 6 9 9" xfId="10871" xr:uid="{00000000-0005-0000-0000-0000A4530000}"/>
    <cellStyle name="Percent 3 6 9 9 2" xfId="10872" xr:uid="{00000000-0005-0000-0000-0000A5530000}"/>
    <cellStyle name="Percent 3 6 9 9 2 2" xfId="10873" xr:uid="{00000000-0005-0000-0000-0000A6530000}"/>
    <cellStyle name="Percent 3 6 9 9 3" xfId="10874" xr:uid="{00000000-0005-0000-0000-0000A7530000}"/>
    <cellStyle name="Percent 3 6 9 9 4" xfId="50070" xr:uid="{00000000-0005-0000-0000-0000A8530000}"/>
    <cellStyle name="Percent 3 7" xfId="4408" xr:uid="{00000000-0005-0000-0000-0000A9530000}"/>
    <cellStyle name="Percent 3 7 10" xfId="4409" xr:uid="{00000000-0005-0000-0000-0000AA530000}"/>
    <cellStyle name="Percent 3 7 10 10" xfId="10875" xr:uid="{00000000-0005-0000-0000-0000AB530000}"/>
    <cellStyle name="Percent 3 7 10 10 2" xfId="10876" xr:uid="{00000000-0005-0000-0000-0000AC530000}"/>
    <cellStyle name="Percent 3 7 10 10 2 2" xfId="10877" xr:uid="{00000000-0005-0000-0000-0000AD530000}"/>
    <cellStyle name="Percent 3 7 10 10 3" xfId="10878" xr:uid="{00000000-0005-0000-0000-0000AE530000}"/>
    <cellStyle name="Percent 3 7 10 10 4" xfId="50073" xr:uid="{00000000-0005-0000-0000-0000AF530000}"/>
    <cellStyle name="Percent 3 7 10 11" xfId="10879" xr:uid="{00000000-0005-0000-0000-0000B0530000}"/>
    <cellStyle name="Percent 3 7 10 11 2" xfId="10880" xr:uid="{00000000-0005-0000-0000-0000B1530000}"/>
    <cellStyle name="Percent 3 7 10 12" xfId="10881" xr:uid="{00000000-0005-0000-0000-0000B2530000}"/>
    <cellStyle name="Percent 3 7 10 13" xfId="50072" xr:uid="{00000000-0005-0000-0000-0000B3530000}"/>
    <cellStyle name="Percent 3 7 10 2" xfId="9203" xr:uid="{00000000-0005-0000-0000-0000B4530000}"/>
    <cellStyle name="Percent 3 7 10 2 2" xfId="10882" xr:uid="{00000000-0005-0000-0000-0000B5530000}"/>
    <cellStyle name="Percent 3 7 10 2 2 2" xfId="10883" xr:uid="{00000000-0005-0000-0000-0000B6530000}"/>
    <cellStyle name="Percent 3 7 10 2 2 2 2" xfId="10884" xr:uid="{00000000-0005-0000-0000-0000B7530000}"/>
    <cellStyle name="Percent 3 7 10 2 2 3" xfId="10885" xr:uid="{00000000-0005-0000-0000-0000B8530000}"/>
    <cellStyle name="Percent 3 7 10 2 3" xfId="10886" xr:uid="{00000000-0005-0000-0000-0000B9530000}"/>
    <cellStyle name="Percent 3 7 10 2 3 2" xfId="10887" xr:uid="{00000000-0005-0000-0000-0000BA530000}"/>
    <cellStyle name="Percent 3 7 10 2 3 2 2" xfId="10888" xr:uid="{00000000-0005-0000-0000-0000BB530000}"/>
    <cellStyle name="Percent 3 7 10 2 3 3" xfId="10889" xr:uid="{00000000-0005-0000-0000-0000BC530000}"/>
    <cellStyle name="Percent 3 7 10 2 4" xfId="10890" xr:uid="{00000000-0005-0000-0000-0000BD530000}"/>
    <cellStyle name="Percent 3 7 10 2 4 2" xfId="10891" xr:uid="{00000000-0005-0000-0000-0000BE530000}"/>
    <cellStyle name="Percent 3 7 10 2 5" xfId="10892" xr:uid="{00000000-0005-0000-0000-0000BF530000}"/>
    <cellStyle name="Percent 3 7 10 2 6" xfId="50074" xr:uid="{00000000-0005-0000-0000-0000C0530000}"/>
    <cellStyle name="Percent 3 7 10 3" xfId="10893" xr:uid="{00000000-0005-0000-0000-0000C1530000}"/>
    <cellStyle name="Percent 3 7 10 3 2" xfId="10894" xr:uid="{00000000-0005-0000-0000-0000C2530000}"/>
    <cellStyle name="Percent 3 7 10 3 2 2" xfId="10895" xr:uid="{00000000-0005-0000-0000-0000C3530000}"/>
    <cellStyle name="Percent 3 7 10 3 2 2 2" xfId="10896" xr:uid="{00000000-0005-0000-0000-0000C4530000}"/>
    <cellStyle name="Percent 3 7 10 3 2 3" xfId="10897" xr:uid="{00000000-0005-0000-0000-0000C5530000}"/>
    <cellStyle name="Percent 3 7 10 3 3" xfId="10898" xr:uid="{00000000-0005-0000-0000-0000C6530000}"/>
    <cellStyle name="Percent 3 7 10 3 3 2" xfId="10899" xr:uid="{00000000-0005-0000-0000-0000C7530000}"/>
    <cellStyle name="Percent 3 7 10 3 3 2 2" xfId="10900" xr:uid="{00000000-0005-0000-0000-0000C8530000}"/>
    <cellStyle name="Percent 3 7 10 3 3 3" xfId="10901" xr:uid="{00000000-0005-0000-0000-0000C9530000}"/>
    <cellStyle name="Percent 3 7 10 3 4" xfId="10902" xr:uid="{00000000-0005-0000-0000-0000CA530000}"/>
    <cellStyle name="Percent 3 7 10 3 4 2" xfId="10903" xr:uid="{00000000-0005-0000-0000-0000CB530000}"/>
    <cellStyle name="Percent 3 7 10 3 5" xfId="10904" xr:uid="{00000000-0005-0000-0000-0000CC530000}"/>
    <cellStyle name="Percent 3 7 10 3 6" xfId="50075" xr:uid="{00000000-0005-0000-0000-0000CD530000}"/>
    <cellStyle name="Percent 3 7 10 4" xfId="10905" xr:uid="{00000000-0005-0000-0000-0000CE530000}"/>
    <cellStyle name="Percent 3 7 10 4 2" xfId="10906" xr:uid="{00000000-0005-0000-0000-0000CF530000}"/>
    <cellStyle name="Percent 3 7 10 4 2 2" xfId="10907" xr:uid="{00000000-0005-0000-0000-0000D0530000}"/>
    <cellStyle name="Percent 3 7 10 4 2 2 2" xfId="10908" xr:uid="{00000000-0005-0000-0000-0000D1530000}"/>
    <cellStyle name="Percent 3 7 10 4 2 3" xfId="10909" xr:uid="{00000000-0005-0000-0000-0000D2530000}"/>
    <cellStyle name="Percent 3 7 10 4 3" xfId="10910" xr:uid="{00000000-0005-0000-0000-0000D3530000}"/>
    <cellStyle name="Percent 3 7 10 4 3 2" xfId="10911" xr:uid="{00000000-0005-0000-0000-0000D4530000}"/>
    <cellStyle name="Percent 3 7 10 4 3 2 2" xfId="10912" xr:uid="{00000000-0005-0000-0000-0000D5530000}"/>
    <cellStyle name="Percent 3 7 10 4 3 3" xfId="10913" xr:uid="{00000000-0005-0000-0000-0000D6530000}"/>
    <cellStyle name="Percent 3 7 10 4 4" xfId="10914" xr:uid="{00000000-0005-0000-0000-0000D7530000}"/>
    <cellStyle name="Percent 3 7 10 4 4 2" xfId="10915" xr:uid="{00000000-0005-0000-0000-0000D8530000}"/>
    <cellStyle name="Percent 3 7 10 4 5" xfId="10916" xr:uid="{00000000-0005-0000-0000-0000D9530000}"/>
    <cellStyle name="Percent 3 7 10 4 6" xfId="50076" xr:uid="{00000000-0005-0000-0000-0000DA530000}"/>
    <cellStyle name="Percent 3 7 10 5" xfId="10917" xr:uid="{00000000-0005-0000-0000-0000DB530000}"/>
    <cellStyle name="Percent 3 7 10 5 2" xfId="10918" xr:uid="{00000000-0005-0000-0000-0000DC530000}"/>
    <cellStyle name="Percent 3 7 10 5 2 2" xfId="10919" xr:uid="{00000000-0005-0000-0000-0000DD530000}"/>
    <cellStyle name="Percent 3 7 10 5 2 2 2" xfId="10920" xr:uid="{00000000-0005-0000-0000-0000DE530000}"/>
    <cellStyle name="Percent 3 7 10 5 2 3" xfId="10921" xr:uid="{00000000-0005-0000-0000-0000DF530000}"/>
    <cellStyle name="Percent 3 7 10 5 3" xfId="10922" xr:uid="{00000000-0005-0000-0000-0000E0530000}"/>
    <cellStyle name="Percent 3 7 10 5 3 2" xfId="10923" xr:uid="{00000000-0005-0000-0000-0000E1530000}"/>
    <cellStyle name="Percent 3 7 10 5 3 2 2" xfId="10924" xr:uid="{00000000-0005-0000-0000-0000E2530000}"/>
    <cellStyle name="Percent 3 7 10 5 3 3" xfId="10925" xr:uid="{00000000-0005-0000-0000-0000E3530000}"/>
    <cellStyle name="Percent 3 7 10 5 4" xfId="10926" xr:uid="{00000000-0005-0000-0000-0000E4530000}"/>
    <cellStyle name="Percent 3 7 10 5 4 2" xfId="10927" xr:uid="{00000000-0005-0000-0000-0000E5530000}"/>
    <cellStyle name="Percent 3 7 10 5 4 2 2" xfId="10928" xr:uid="{00000000-0005-0000-0000-0000E6530000}"/>
    <cellStyle name="Percent 3 7 10 5 4 3" xfId="10929" xr:uid="{00000000-0005-0000-0000-0000E7530000}"/>
    <cellStyle name="Percent 3 7 10 5 5" xfId="10930" xr:uid="{00000000-0005-0000-0000-0000E8530000}"/>
    <cellStyle name="Percent 3 7 10 5 5 2" xfId="10931" xr:uid="{00000000-0005-0000-0000-0000E9530000}"/>
    <cellStyle name="Percent 3 7 10 5 6" xfId="10932" xr:uid="{00000000-0005-0000-0000-0000EA530000}"/>
    <cellStyle name="Percent 3 7 10 5 7" xfId="50077" xr:uid="{00000000-0005-0000-0000-0000EB530000}"/>
    <cellStyle name="Percent 3 7 10 6" xfId="10933" xr:uid="{00000000-0005-0000-0000-0000EC530000}"/>
    <cellStyle name="Percent 3 7 10 6 2" xfId="10934" xr:uid="{00000000-0005-0000-0000-0000ED530000}"/>
    <cellStyle name="Percent 3 7 10 6 2 2" xfId="10935" xr:uid="{00000000-0005-0000-0000-0000EE530000}"/>
    <cellStyle name="Percent 3 7 10 6 2 2 2" xfId="10936" xr:uid="{00000000-0005-0000-0000-0000EF530000}"/>
    <cellStyle name="Percent 3 7 10 6 2 3" xfId="10937" xr:uid="{00000000-0005-0000-0000-0000F0530000}"/>
    <cellStyle name="Percent 3 7 10 6 3" xfId="10938" xr:uid="{00000000-0005-0000-0000-0000F1530000}"/>
    <cellStyle name="Percent 3 7 10 6 3 2" xfId="10939" xr:uid="{00000000-0005-0000-0000-0000F2530000}"/>
    <cellStyle name="Percent 3 7 10 6 3 2 2" xfId="10940" xr:uid="{00000000-0005-0000-0000-0000F3530000}"/>
    <cellStyle name="Percent 3 7 10 6 3 3" xfId="10941" xr:uid="{00000000-0005-0000-0000-0000F4530000}"/>
    <cellStyle name="Percent 3 7 10 6 4" xfId="10942" xr:uid="{00000000-0005-0000-0000-0000F5530000}"/>
    <cellStyle name="Percent 3 7 10 6 4 2" xfId="10943" xr:uid="{00000000-0005-0000-0000-0000F6530000}"/>
    <cellStyle name="Percent 3 7 10 6 5" xfId="10944" xr:uid="{00000000-0005-0000-0000-0000F7530000}"/>
    <cellStyle name="Percent 3 7 10 6 6" xfId="50078" xr:uid="{00000000-0005-0000-0000-0000F8530000}"/>
    <cellStyle name="Percent 3 7 10 7" xfId="10945" xr:uid="{00000000-0005-0000-0000-0000F9530000}"/>
    <cellStyle name="Percent 3 7 10 7 2" xfId="10946" xr:uid="{00000000-0005-0000-0000-0000FA530000}"/>
    <cellStyle name="Percent 3 7 10 7 2 2" xfId="10947" xr:uid="{00000000-0005-0000-0000-0000FB530000}"/>
    <cellStyle name="Percent 3 7 10 7 3" xfId="10948" xr:uid="{00000000-0005-0000-0000-0000FC530000}"/>
    <cellStyle name="Percent 3 7 10 7 4" xfId="50079" xr:uid="{00000000-0005-0000-0000-0000FD530000}"/>
    <cellStyle name="Percent 3 7 10 8" xfId="10949" xr:uid="{00000000-0005-0000-0000-0000FE530000}"/>
    <cellStyle name="Percent 3 7 10 8 2" xfId="10950" xr:uid="{00000000-0005-0000-0000-0000FF530000}"/>
    <cellStyle name="Percent 3 7 10 8 2 2" xfId="10951" xr:uid="{00000000-0005-0000-0000-000000540000}"/>
    <cellStyle name="Percent 3 7 10 8 3" xfId="10952" xr:uid="{00000000-0005-0000-0000-000001540000}"/>
    <cellStyle name="Percent 3 7 10 8 4" xfId="50080" xr:uid="{00000000-0005-0000-0000-000002540000}"/>
    <cellStyle name="Percent 3 7 10 9" xfId="10953" xr:uid="{00000000-0005-0000-0000-000003540000}"/>
    <cellStyle name="Percent 3 7 10 9 2" xfId="10954" xr:uid="{00000000-0005-0000-0000-000004540000}"/>
    <cellStyle name="Percent 3 7 10 9 2 2" xfId="10955" xr:uid="{00000000-0005-0000-0000-000005540000}"/>
    <cellStyle name="Percent 3 7 10 9 3" xfId="10956" xr:uid="{00000000-0005-0000-0000-000006540000}"/>
    <cellStyle name="Percent 3 7 10 9 4" xfId="50081" xr:uid="{00000000-0005-0000-0000-000007540000}"/>
    <cellStyle name="Percent 3 7 11" xfId="4410" xr:uid="{00000000-0005-0000-0000-000008540000}"/>
    <cellStyle name="Percent 3 7 11 10" xfId="10957" xr:uid="{00000000-0005-0000-0000-000009540000}"/>
    <cellStyle name="Percent 3 7 11 10 2" xfId="10958" xr:uid="{00000000-0005-0000-0000-00000A540000}"/>
    <cellStyle name="Percent 3 7 11 10 2 2" xfId="10959" xr:uid="{00000000-0005-0000-0000-00000B540000}"/>
    <cellStyle name="Percent 3 7 11 10 3" xfId="10960" xr:uid="{00000000-0005-0000-0000-00000C540000}"/>
    <cellStyle name="Percent 3 7 11 10 4" xfId="50083" xr:uid="{00000000-0005-0000-0000-00000D540000}"/>
    <cellStyle name="Percent 3 7 11 11" xfId="10961" xr:uid="{00000000-0005-0000-0000-00000E540000}"/>
    <cellStyle name="Percent 3 7 11 11 2" xfId="10962" xr:uid="{00000000-0005-0000-0000-00000F540000}"/>
    <cellStyle name="Percent 3 7 11 12" xfId="10963" xr:uid="{00000000-0005-0000-0000-000010540000}"/>
    <cellStyle name="Percent 3 7 11 13" xfId="50082" xr:uid="{00000000-0005-0000-0000-000011540000}"/>
    <cellStyle name="Percent 3 7 11 2" xfId="9204" xr:uid="{00000000-0005-0000-0000-000012540000}"/>
    <cellStyle name="Percent 3 7 11 2 2" xfId="10964" xr:uid="{00000000-0005-0000-0000-000013540000}"/>
    <cellStyle name="Percent 3 7 11 2 2 2" xfId="10965" xr:uid="{00000000-0005-0000-0000-000014540000}"/>
    <cellStyle name="Percent 3 7 11 2 2 2 2" xfId="10966" xr:uid="{00000000-0005-0000-0000-000015540000}"/>
    <cellStyle name="Percent 3 7 11 2 2 3" xfId="10967" xr:uid="{00000000-0005-0000-0000-000016540000}"/>
    <cellStyle name="Percent 3 7 11 2 3" xfId="10968" xr:uid="{00000000-0005-0000-0000-000017540000}"/>
    <cellStyle name="Percent 3 7 11 2 3 2" xfId="10969" xr:uid="{00000000-0005-0000-0000-000018540000}"/>
    <cellStyle name="Percent 3 7 11 2 3 2 2" xfId="10970" xr:uid="{00000000-0005-0000-0000-000019540000}"/>
    <cellStyle name="Percent 3 7 11 2 3 3" xfId="10971" xr:uid="{00000000-0005-0000-0000-00001A540000}"/>
    <cellStyle name="Percent 3 7 11 2 4" xfId="10972" xr:uid="{00000000-0005-0000-0000-00001B540000}"/>
    <cellStyle name="Percent 3 7 11 2 4 2" xfId="10973" xr:uid="{00000000-0005-0000-0000-00001C540000}"/>
    <cellStyle name="Percent 3 7 11 2 5" xfId="10974" xr:uid="{00000000-0005-0000-0000-00001D540000}"/>
    <cellStyle name="Percent 3 7 11 2 6" xfId="50084" xr:uid="{00000000-0005-0000-0000-00001E540000}"/>
    <cellStyle name="Percent 3 7 11 3" xfId="10975" xr:uid="{00000000-0005-0000-0000-00001F540000}"/>
    <cellStyle name="Percent 3 7 11 3 2" xfId="10976" xr:uid="{00000000-0005-0000-0000-000020540000}"/>
    <cellStyle name="Percent 3 7 11 3 2 2" xfId="10977" xr:uid="{00000000-0005-0000-0000-000021540000}"/>
    <cellStyle name="Percent 3 7 11 3 2 2 2" xfId="10978" xr:uid="{00000000-0005-0000-0000-000022540000}"/>
    <cellStyle name="Percent 3 7 11 3 2 3" xfId="10979" xr:uid="{00000000-0005-0000-0000-000023540000}"/>
    <cellStyle name="Percent 3 7 11 3 3" xfId="10980" xr:uid="{00000000-0005-0000-0000-000024540000}"/>
    <cellStyle name="Percent 3 7 11 3 3 2" xfId="10981" xr:uid="{00000000-0005-0000-0000-000025540000}"/>
    <cellStyle name="Percent 3 7 11 3 3 2 2" xfId="10982" xr:uid="{00000000-0005-0000-0000-000026540000}"/>
    <cellStyle name="Percent 3 7 11 3 3 3" xfId="10983" xr:uid="{00000000-0005-0000-0000-000027540000}"/>
    <cellStyle name="Percent 3 7 11 3 4" xfId="10984" xr:uid="{00000000-0005-0000-0000-000028540000}"/>
    <cellStyle name="Percent 3 7 11 3 4 2" xfId="10985" xr:uid="{00000000-0005-0000-0000-000029540000}"/>
    <cellStyle name="Percent 3 7 11 3 5" xfId="10986" xr:uid="{00000000-0005-0000-0000-00002A540000}"/>
    <cellStyle name="Percent 3 7 11 3 6" xfId="50085" xr:uid="{00000000-0005-0000-0000-00002B540000}"/>
    <cellStyle name="Percent 3 7 11 4" xfId="10987" xr:uid="{00000000-0005-0000-0000-00002C540000}"/>
    <cellStyle name="Percent 3 7 11 4 2" xfId="10988" xr:uid="{00000000-0005-0000-0000-00002D540000}"/>
    <cellStyle name="Percent 3 7 11 4 2 2" xfId="10989" xr:uid="{00000000-0005-0000-0000-00002E540000}"/>
    <cellStyle name="Percent 3 7 11 4 2 2 2" xfId="10990" xr:uid="{00000000-0005-0000-0000-00002F540000}"/>
    <cellStyle name="Percent 3 7 11 4 2 3" xfId="10991" xr:uid="{00000000-0005-0000-0000-000030540000}"/>
    <cellStyle name="Percent 3 7 11 4 3" xfId="10992" xr:uid="{00000000-0005-0000-0000-000031540000}"/>
    <cellStyle name="Percent 3 7 11 4 3 2" xfId="10993" xr:uid="{00000000-0005-0000-0000-000032540000}"/>
    <cellStyle name="Percent 3 7 11 4 3 2 2" xfId="10994" xr:uid="{00000000-0005-0000-0000-000033540000}"/>
    <cellStyle name="Percent 3 7 11 4 3 3" xfId="10995" xr:uid="{00000000-0005-0000-0000-000034540000}"/>
    <cellStyle name="Percent 3 7 11 4 4" xfId="10996" xr:uid="{00000000-0005-0000-0000-000035540000}"/>
    <cellStyle name="Percent 3 7 11 4 4 2" xfId="10997" xr:uid="{00000000-0005-0000-0000-000036540000}"/>
    <cellStyle name="Percent 3 7 11 4 5" xfId="10998" xr:uid="{00000000-0005-0000-0000-000037540000}"/>
    <cellStyle name="Percent 3 7 11 4 6" xfId="50086" xr:uid="{00000000-0005-0000-0000-000038540000}"/>
    <cellStyle name="Percent 3 7 11 5" xfId="10999" xr:uid="{00000000-0005-0000-0000-000039540000}"/>
    <cellStyle name="Percent 3 7 11 5 2" xfId="11000" xr:uid="{00000000-0005-0000-0000-00003A540000}"/>
    <cellStyle name="Percent 3 7 11 5 2 2" xfId="11001" xr:uid="{00000000-0005-0000-0000-00003B540000}"/>
    <cellStyle name="Percent 3 7 11 5 2 2 2" xfId="11002" xr:uid="{00000000-0005-0000-0000-00003C540000}"/>
    <cellStyle name="Percent 3 7 11 5 2 3" xfId="11003" xr:uid="{00000000-0005-0000-0000-00003D540000}"/>
    <cellStyle name="Percent 3 7 11 5 3" xfId="11004" xr:uid="{00000000-0005-0000-0000-00003E540000}"/>
    <cellStyle name="Percent 3 7 11 5 3 2" xfId="11005" xr:uid="{00000000-0005-0000-0000-00003F540000}"/>
    <cellStyle name="Percent 3 7 11 5 3 2 2" xfId="11006" xr:uid="{00000000-0005-0000-0000-000040540000}"/>
    <cellStyle name="Percent 3 7 11 5 3 3" xfId="11007" xr:uid="{00000000-0005-0000-0000-000041540000}"/>
    <cellStyle name="Percent 3 7 11 5 4" xfId="11008" xr:uid="{00000000-0005-0000-0000-000042540000}"/>
    <cellStyle name="Percent 3 7 11 5 4 2" xfId="11009" xr:uid="{00000000-0005-0000-0000-000043540000}"/>
    <cellStyle name="Percent 3 7 11 5 4 2 2" xfId="11010" xr:uid="{00000000-0005-0000-0000-000044540000}"/>
    <cellStyle name="Percent 3 7 11 5 4 3" xfId="11011" xr:uid="{00000000-0005-0000-0000-000045540000}"/>
    <cellStyle name="Percent 3 7 11 5 5" xfId="11012" xr:uid="{00000000-0005-0000-0000-000046540000}"/>
    <cellStyle name="Percent 3 7 11 5 5 2" xfId="11013" xr:uid="{00000000-0005-0000-0000-000047540000}"/>
    <cellStyle name="Percent 3 7 11 5 6" xfId="11014" xr:uid="{00000000-0005-0000-0000-000048540000}"/>
    <cellStyle name="Percent 3 7 11 5 7" xfId="50087" xr:uid="{00000000-0005-0000-0000-000049540000}"/>
    <cellStyle name="Percent 3 7 11 6" xfId="11015" xr:uid="{00000000-0005-0000-0000-00004A540000}"/>
    <cellStyle name="Percent 3 7 11 6 2" xfId="11016" xr:uid="{00000000-0005-0000-0000-00004B540000}"/>
    <cellStyle name="Percent 3 7 11 6 2 2" xfId="11017" xr:uid="{00000000-0005-0000-0000-00004C540000}"/>
    <cellStyle name="Percent 3 7 11 6 2 2 2" xfId="11018" xr:uid="{00000000-0005-0000-0000-00004D540000}"/>
    <cellStyle name="Percent 3 7 11 6 2 3" xfId="11019" xr:uid="{00000000-0005-0000-0000-00004E540000}"/>
    <cellStyle name="Percent 3 7 11 6 3" xfId="11020" xr:uid="{00000000-0005-0000-0000-00004F540000}"/>
    <cellStyle name="Percent 3 7 11 6 3 2" xfId="11021" xr:uid="{00000000-0005-0000-0000-000050540000}"/>
    <cellStyle name="Percent 3 7 11 6 3 2 2" xfId="11022" xr:uid="{00000000-0005-0000-0000-000051540000}"/>
    <cellStyle name="Percent 3 7 11 6 3 3" xfId="11023" xr:uid="{00000000-0005-0000-0000-000052540000}"/>
    <cellStyle name="Percent 3 7 11 6 4" xfId="11024" xr:uid="{00000000-0005-0000-0000-000053540000}"/>
    <cellStyle name="Percent 3 7 11 6 4 2" xfId="11025" xr:uid="{00000000-0005-0000-0000-000054540000}"/>
    <cellStyle name="Percent 3 7 11 6 5" xfId="11026" xr:uid="{00000000-0005-0000-0000-000055540000}"/>
    <cellStyle name="Percent 3 7 11 6 6" xfId="50088" xr:uid="{00000000-0005-0000-0000-000056540000}"/>
    <cellStyle name="Percent 3 7 11 7" xfId="11027" xr:uid="{00000000-0005-0000-0000-000057540000}"/>
    <cellStyle name="Percent 3 7 11 7 2" xfId="11028" xr:uid="{00000000-0005-0000-0000-000058540000}"/>
    <cellStyle name="Percent 3 7 11 7 2 2" xfId="11029" xr:uid="{00000000-0005-0000-0000-000059540000}"/>
    <cellStyle name="Percent 3 7 11 7 3" xfId="11030" xr:uid="{00000000-0005-0000-0000-00005A540000}"/>
    <cellStyle name="Percent 3 7 11 7 4" xfId="50089" xr:uid="{00000000-0005-0000-0000-00005B540000}"/>
    <cellStyle name="Percent 3 7 11 8" xfId="11031" xr:uid="{00000000-0005-0000-0000-00005C540000}"/>
    <cellStyle name="Percent 3 7 11 8 2" xfId="11032" xr:uid="{00000000-0005-0000-0000-00005D540000}"/>
    <cellStyle name="Percent 3 7 11 8 2 2" xfId="11033" xr:uid="{00000000-0005-0000-0000-00005E540000}"/>
    <cellStyle name="Percent 3 7 11 8 3" xfId="11034" xr:uid="{00000000-0005-0000-0000-00005F540000}"/>
    <cellStyle name="Percent 3 7 11 8 4" xfId="50090" xr:uid="{00000000-0005-0000-0000-000060540000}"/>
    <cellStyle name="Percent 3 7 11 9" xfId="11035" xr:uid="{00000000-0005-0000-0000-000061540000}"/>
    <cellStyle name="Percent 3 7 11 9 2" xfId="11036" xr:uid="{00000000-0005-0000-0000-000062540000}"/>
    <cellStyle name="Percent 3 7 11 9 2 2" xfId="11037" xr:uid="{00000000-0005-0000-0000-000063540000}"/>
    <cellStyle name="Percent 3 7 11 9 3" xfId="11038" xr:uid="{00000000-0005-0000-0000-000064540000}"/>
    <cellStyle name="Percent 3 7 11 9 4" xfId="50091" xr:uid="{00000000-0005-0000-0000-000065540000}"/>
    <cellStyle name="Percent 3 7 12" xfId="4411" xr:uid="{00000000-0005-0000-0000-000066540000}"/>
    <cellStyle name="Percent 3 7 12 10" xfId="11039" xr:uid="{00000000-0005-0000-0000-000067540000}"/>
    <cellStyle name="Percent 3 7 12 10 2" xfId="11040" xr:uid="{00000000-0005-0000-0000-000068540000}"/>
    <cellStyle name="Percent 3 7 12 10 2 2" xfId="11041" xr:uid="{00000000-0005-0000-0000-000069540000}"/>
    <cellStyle name="Percent 3 7 12 10 3" xfId="11042" xr:uid="{00000000-0005-0000-0000-00006A540000}"/>
    <cellStyle name="Percent 3 7 12 10 4" xfId="50093" xr:uid="{00000000-0005-0000-0000-00006B540000}"/>
    <cellStyle name="Percent 3 7 12 11" xfId="11043" xr:uid="{00000000-0005-0000-0000-00006C540000}"/>
    <cellStyle name="Percent 3 7 12 11 2" xfId="11044" xr:uid="{00000000-0005-0000-0000-00006D540000}"/>
    <cellStyle name="Percent 3 7 12 12" xfId="11045" xr:uid="{00000000-0005-0000-0000-00006E540000}"/>
    <cellStyle name="Percent 3 7 12 13" xfId="50092" xr:uid="{00000000-0005-0000-0000-00006F540000}"/>
    <cellStyle name="Percent 3 7 12 2" xfId="9205" xr:uid="{00000000-0005-0000-0000-000070540000}"/>
    <cellStyle name="Percent 3 7 12 2 2" xfId="11046" xr:uid="{00000000-0005-0000-0000-000071540000}"/>
    <cellStyle name="Percent 3 7 12 2 2 2" xfId="11047" xr:uid="{00000000-0005-0000-0000-000072540000}"/>
    <cellStyle name="Percent 3 7 12 2 2 2 2" xfId="11048" xr:uid="{00000000-0005-0000-0000-000073540000}"/>
    <cellStyle name="Percent 3 7 12 2 2 3" xfId="11049" xr:uid="{00000000-0005-0000-0000-000074540000}"/>
    <cellStyle name="Percent 3 7 12 2 3" xfId="11050" xr:uid="{00000000-0005-0000-0000-000075540000}"/>
    <cellStyle name="Percent 3 7 12 2 3 2" xfId="11051" xr:uid="{00000000-0005-0000-0000-000076540000}"/>
    <cellStyle name="Percent 3 7 12 2 3 2 2" xfId="11052" xr:uid="{00000000-0005-0000-0000-000077540000}"/>
    <cellStyle name="Percent 3 7 12 2 3 3" xfId="11053" xr:uid="{00000000-0005-0000-0000-000078540000}"/>
    <cellStyle name="Percent 3 7 12 2 4" xfId="11054" xr:uid="{00000000-0005-0000-0000-000079540000}"/>
    <cellStyle name="Percent 3 7 12 2 4 2" xfId="11055" xr:uid="{00000000-0005-0000-0000-00007A540000}"/>
    <cellStyle name="Percent 3 7 12 2 5" xfId="11056" xr:uid="{00000000-0005-0000-0000-00007B540000}"/>
    <cellStyle name="Percent 3 7 12 2 6" xfId="50094" xr:uid="{00000000-0005-0000-0000-00007C540000}"/>
    <cellStyle name="Percent 3 7 12 3" xfId="11057" xr:uid="{00000000-0005-0000-0000-00007D540000}"/>
    <cellStyle name="Percent 3 7 12 3 2" xfId="11058" xr:uid="{00000000-0005-0000-0000-00007E540000}"/>
    <cellStyle name="Percent 3 7 12 3 2 2" xfId="11059" xr:uid="{00000000-0005-0000-0000-00007F540000}"/>
    <cellStyle name="Percent 3 7 12 3 2 2 2" xfId="11060" xr:uid="{00000000-0005-0000-0000-000080540000}"/>
    <cellStyle name="Percent 3 7 12 3 2 3" xfId="11061" xr:uid="{00000000-0005-0000-0000-000081540000}"/>
    <cellStyle name="Percent 3 7 12 3 3" xfId="11062" xr:uid="{00000000-0005-0000-0000-000082540000}"/>
    <cellStyle name="Percent 3 7 12 3 3 2" xfId="11063" xr:uid="{00000000-0005-0000-0000-000083540000}"/>
    <cellStyle name="Percent 3 7 12 3 3 2 2" xfId="11064" xr:uid="{00000000-0005-0000-0000-000084540000}"/>
    <cellStyle name="Percent 3 7 12 3 3 3" xfId="11065" xr:uid="{00000000-0005-0000-0000-000085540000}"/>
    <cellStyle name="Percent 3 7 12 3 4" xfId="11066" xr:uid="{00000000-0005-0000-0000-000086540000}"/>
    <cellStyle name="Percent 3 7 12 3 4 2" xfId="11067" xr:uid="{00000000-0005-0000-0000-000087540000}"/>
    <cellStyle name="Percent 3 7 12 3 5" xfId="11068" xr:uid="{00000000-0005-0000-0000-000088540000}"/>
    <cellStyle name="Percent 3 7 12 3 6" xfId="50095" xr:uid="{00000000-0005-0000-0000-000089540000}"/>
    <cellStyle name="Percent 3 7 12 4" xfId="11069" xr:uid="{00000000-0005-0000-0000-00008A540000}"/>
    <cellStyle name="Percent 3 7 12 4 2" xfId="11070" xr:uid="{00000000-0005-0000-0000-00008B540000}"/>
    <cellStyle name="Percent 3 7 12 4 2 2" xfId="11071" xr:uid="{00000000-0005-0000-0000-00008C540000}"/>
    <cellStyle name="Percent 3 7 12 4 2 2 2" xfId="11072" xr:uid="{00000000-0005-0000-0000-00008D540000}"/>
    <cellStyle name="Percent 3 7 12 4 2 3" xfId="11073" xr:uid="{00000000-0005-0000-0000-00008E540000}"/>
    <cellStyle name="Percent 3 7 12 4 3" xfId="11074" xr:uid="{00000000-0005-0000-0000-00008F540000}"/>
    <cellStyle name="Percent 3 7 12 4 3 2" xfId="11075" xr:uid="{00000000-0005-0000-0000-000090540000}"/>
    <cellStyle name="Percent 3 7 12 4 3 2 2" xfId="11076" xr:uid="{00000000-0005-0000-0000-000091540000}"/>
    <cellStyle name="Percent 3 7 12 4 3 3" xfId="11077" xr:uid="{00000000-0005-0000-0000-000092540000}"/>
    <cellStyle name="Percent 3 7 12 4 4" xfId="11078" xr:uid="{00000000-0005-0000-0000-000093540000}"/>
    <cellStyle name="Percent 3 7 12 4 4 2" xfId="11079" xr:uid="{00000000-0005-0000-0000-000094540000}"/>
    <cellStyle name="Percent 3 7 12 4 5" xfId="11080" xr:uid="{00000000-0005-0000-0000-000095540000}"/>
    <cellStyle name="Percent 3 7 12 4 6" xfId="50096" xr:uid="{00000000-0005-0000-0000-000096540000}"/>
    <cellStyle name="Percent 3 7 12 5" xfId="11081" xr:uid="{00000000-0005-0000-0000-000097540000}"/>
    <cellStyle name="Percent 3 7 12 5 2" xfId="11082" xr:uid="{00000000-0005-0000-0000-000098540000}"/>
    <cellStyle name="Percent 3 7 12 5 2 2" xfId="11083" xr:uid="{00000000-0005-0000-0000-000099540000}"/>
    <cellStyle name="Percent 3 7 12 5 2 2 2" xfId="11084" xr:uid="{00000000-0005-0000-0000-00009A540000}"/>
    <cellStyle name="Percent 3 7 12 5 2 3" xfId="11085" xr:uid="{00000000-0005-0000-0000-00009B540000}"/>
    <cellStyle name="Percent 3 7 12 5 3" xfId="11086" xr:uid="{00000000-0005-0000-0000-00009C540000}"/>
    <cellStyle name="Percent 3 7 12 5 3 2" xfId="11087" xr:uid="{00000000-0005-0000-0000-00009D540000}"/>
    <cellStyle name="Percent 3 7 12 5 3 2 2" xfId="11088" xr:uid="{00000000-0005-0000-0000-00009E540000}"/>
    <cellStyle name="Percent 3 7 12 5 3 3" xfId="11089" xr:uid="{00000000-0005-0000-0000-00009F540000}"/>
    <cellStyle name="Percent 3 7 12 5 4" xfId="11090" xr:uid="{00000000-0005-0000-0000-0000A0540000}"/>
    <cellStyle name="Percent 3 7 12 5 4 2" xfId="11091" xr:uid="{00000000-0005-0000-0000-0000A1540000}"/>
    <cellStyle name="Percent 3 7 12 5 4 2 2" xfId="11092" xr:uid="{00000000-0005-0000-0000-0000A2540000}"/>
    <cellStyle name="Percent 3 7 12 5 4 3" xfId="11093" xr:uid="{00000000-0005-0000-0000-0000A3540000}"/>
    <cellStyle name="Percent 3 7 12 5 5" xfId="11094" xr:uid="{00000000-0005-0000-0000-0000A4540000}"/>
    <cellStyle name="Percent 3 7 12 5 5 2" xfId="11095" xr:uid="{00000000-0005-0000-0000-0000A5540000}"/>
    <cellStyle name="Percent 3 7 12 5 6" xfId="11096" xr:uid="{00000000-0005-0000-0000-0000A6540000}"/>
    <cellStyle name="Percent 3 7 12 5 7" xfId="50097" xr:uid="{00000000-0005-0000-0000-0000A7540000}"/>
    <cellStyle name="Percent 3 7 12 6" xfId="11097" xr:uid="{00000000-0005-0000-0000-0000A8540000}"/>
    <cellStyle name="Percent 3 7 12 6 2" xfId="11098" xr:uid="{00000000-0005-0000-0000-0000A9540000}"/>
    <cellStyle name="Percent 3 7 12 6 2 2" xfId="11099" xr:uid="{00000000-0005-0000-0000-0000AA540000}"/>
    <cellStyle name="Percent 3 7 12 6 2 2 2" xfId="11100" xr:uid="{00000000-0005-0000-0000-0000AB540000}"/>
    <cellStyle name="Percent 3 7 12 6 2 3" xfId="11101" xr:uid="{00000000-0005-0000-0000-0000AC540000}"/>
    <cellStyle name="Percent 3 7 12 6 3" xfId="11102" xr:uid="{00000000-0005-0000-0000-0000AD540000}"/>
    <cellStyle name="Percent 3 7 12 6 3 2" xfId="11103" xr:uid="{00000000-0005-0000-0000-0000AE540000}"/>
    <cellStyle name="Percent 3 7 12 6 3 2 2" xfId="11104" xr:uid="{00000000-0005-0000-0000-0000AF540000}"/>
    <cellStyle name="Percent 3 7 12 6 3 3" xfId="11105" xr:uid="{00000000-0005-0000-0000-0000B0540000}"/>
    <cellStyle name="Percent 3 7 12 6 4" xfId="11106" xr:uid="{00000000-0005-0000-0000-0000B1540000}"/>
    <cellStyle name="Percent 3 7 12 6 4 2" xfId="11107" xr:uid="{00000000-0005-0000-0000-0000B2540000}"/>
    <cellStyle name="Percent 3 7 12 6 5" xfId="11108" xr:uid="{00000000-0005-0000-0000-0000B3540000}"/>
    <cellStyle name="Percent 3 7 12 6 6" xfId="50098" xr:uid="{00000000-0005-0000-0000-0000B4540000}"/>
    <cellStyle name="Percent 3 7 12 7" xfId="11109" xr:uid="{00000000-0005-0000-0000-0000B5540000}"/>
    <cellStyle name="Percent 3 7 12 7 2" xfId="11110" xr:uid="{00000000-0005-0000-0000-0000B6540000}"/>
    <cellStyle name="Percent 3 7 12 7 2 2" xfId="11111" xr:uid="{00000000-0005-0000-0000-0000B7540000}"/>
    <cellStyle name="Percent 3 7 12 7 3" xfId="11112" xr:uid="{00000000-0005-0000-0000-0000B8540000}"/>
    <cellStyle name="Percent 3 7 12 7 4" xfId="50099" xr:uid="{00000000-0005-0000-0000-0000B9540000}"/>
    <cellStyle name="Percent 3 7 12 8" xfId="11113" xr:uid="{00000000-0005-0000-0000-0000BA540000}"/>
    <cellStyle name="Percent 3 7 12 8 2" xfId="11114" xr:uid="{00000000-0005-0000-0000-0000BB540000}"/>
    <cellStyle name="Percent 3 7 12 8 2 2" xfId="11115" xr:uid="{00000000-0005-0000-0000-0000BC540000}"/>
    <cellStyle name="Percent 3 7 12 8 3" xfId="11116" xr:uid="{00000000-0005-0000-0000-0000BD540000}"/>
    <cellStyle name="Percent 3 7 12 8 4" xfId="50100" xr:uid="{00000000-0005-0000-0000-0000BE540000}"/>
    <cellStyle name="Percent 3 7 12 9" xfId="11117" xr:uid="{00000000-0005-0000-0000-0000BF540000}"/>
    <cellStyle name="Percent 3 7 12 9 2" xfId="11118" xr:uid="{00000000-0005-0000-0000-0000C0540000}"/>
    <cellStyle name="Percent 3 7 12 9 2 2" xfId="11119" xr:uid="{00000000-0005-0000-0000-0000C1540000}"/>
    <cellStyle name="Percent 3 7 12 9 3" xfId="11120" xr:uid="{00000000-0005-0000-0000-0000C2540000}"/>
    <cellStyle name="Percent 3 7 12 9 4" xfId="50101" xr:uid="{00000000-0005-0000-0000-0000C3540000}"/>
    <cellStyle name="Percent 3 7 13" xfId="4412" xr:uid="{00000000-0005-0000-0000-0000C4540000}"/>
    <cellStyle name="Percent 3 7 13 10" xfId="11121" xr:uid="{00000000-0005-0000-0000-0000C5540000}"/>
    <cellStyle name="Percent 3 7 13 10 2" xfId="11122" xr:uid="{00000000-0005-0000-0000-0000C6540000}"/>
    <cellStyle name="Percent 3 7 13 10 2 2" xfId="11123" xr:uid="{00000000-0005-0000-0000-0000C7540000}"/>
    <cellStyle name="Percent 3 7 13 10 3" xfId="11124" xr:uid="{00000000-0005-0000-0000-0000C8540000}"/>
    <cellStyle name="Percent 3 7 13 10 4" xfId="50103" xr:uid="{00000000-0005-0000-0000-0000C9540000}"/>
    <cellStyle name="Percent 3 7 13 11" xfId="11125" xr:uid="{00000000-0005-0000-0000-0000CA540000}"/>
    <cellStyle name="Percent 3 7 13 11 2" xfId="11126" xr:uid="{00000000-0005-0000-0000-0000CB540000}"/>
    <cellStyle name="Percent 3 7 13 12" xfId="11127" xr:uid="{00000000-0005-0000-0000-0000CC540000}"/>
    <cellStyle name="Percent 3 7 13 13" xfId="50102" xr:uid="{00000000-0005-0000-0000-0000CD540000}"/>
    <cellStyle name="Percent 3 7 13 2" xfId="9206" xr:uid="{00000000-0005-0000-0000-0000CE540000}"/>
    <cellStyle name="Percent 3 7 13 2 2" xfId="11128" xr:uid="{00000000-0005-0000-0000-0000CF540000}"/>
    <cellStyle name="Percent 3 7 13 2 2 2" xfId="11129" xr:uid="{00000000-0005-0000-0000-0000D0540000}"/>
    <cellStyle name="Percent 3 7 13 2 2 2 2" xfId="11130" xr:uid="{00000000-0005-0000-0000-0000D1540000}"/>
    <cellStyle name="Percent 3 7 13 2 2 3" xfId="11131" xr:uid="{00000000-0005-0000-0000-0000D2540000}"/>
    <cellStyle name="Percent 3 7 13 2 3" xfId="11132" xr:uid="{00000000-0005-0000-0000-0000D3540000}"/>
    <cellStyle name="Percent 3 7 13 2 3 2" xfId="11133" xr:uid="{00000000-0005-0000-0000-0000D4540000}"/>
    <cellStyle name="Percent 3 7 13 2 3 2 2" xfId="11134" xr:uid="{00000000-0005-0000-0000-0000D5540000}"/>
    <cellStyle name="Percent 3 7 13 2 3 3" xfId="11135" xr:uid="{00000000-0005-0000-0000-0000D6540000}"/>
    <cellStyle name="Percent 3 7 13 2 4" xfId="11136" xr:uid="{00000000-0005-0000-0000-0000D7540000}"/>
    <cellStyle name="Percent 3 7 13 2 4 2" xfId="11137" xr:uid="{00000000-0005-0000-0000-0000D8540000}"/>
    <cellStyle name="Percent 3 7 13 2 5" xfId="11138" xr:uid="{00000000-0005-0000-0000-0000D9540000}"/>
    <cellStyle name="Percent 3 7 13 2 6" xfId="50104" xr:uid="{00000000-0005-0000-0000-0000DA540000}"/>
    <cellStyle name="Percent 3 7 13 3" xfId="11139" xr:uid="{00000000-0005-0000-0000-0000DB540000}"/>
    <cellStyle name="Percent 3 7 13 3 2" xfId="11140" xr:uid="{00000000-0005-0000-0000-0000DC540000}"/>
    <cellStyle name="Percent 3 7 13 3 2 2" xfId="11141" xr:uid="{00000000-0005-0000-0000-0000DD540000}"/>
    <cellStyle name="Percent 3 7 13 3 2 2 2" xfId="11142" xr:uid="{00000000-0005-0000-0000-0000DE540000}"/>
    <cellStyle name="Percent 3 7 13 3 2 3" xfId="11143" xr:uid="{00000000-0005-0000-0000-0000DF540000}"/>
    <cellStyle name="Percent 3 7 13 3 3" xfId="11144" xr:uid="{00000000-0005-0000-0000-0000E0540000}"/>
    <cellStyle name="Percent 3 7 13 3 3 2" xfId="11145" xr:uid="{00000000-0005-0000-0000-0000E1540000}"/>
    <cellStyle name="Percent 3 7 13 3 3 2 2" xfId="11146" xr:uid="{00000000-0005-0000-0000-0000E2540000}"/>
    <cellStyle name="Percent 3 7 13 3 3 3" xfId="11147" xr:uid="{00000000-0005-0000-0000-0000E3540000}"/>
    <cellStyle name="Percent 3 7 13 3 4" xfId="11148" xr:uid="{00000000-0005-0000-0000-0000E4540000}"/>
    <cellStyle name="Percent 3 7 13 3 4 2" xfId="11149" xr:uid="{00000000-0005-0000-0000-0000E5540000}"/>
    <cellStyle name="Percent 3 7 13 3 5" xfId="11150" xr:uid="{00000000-0005-0000-0000-0000E6540000}"/>
    <cellStyle name="Percent 3 7 13 3 6" xfId="50105" xr:uid="{00000000-0005-0000-0000-0000E7540000}"/>
    <cellStyle name="Percent 3 7 13 4" xfId="11151" xr:uid="{00000000-0005-0000-0000-0000E8540000}"/>
    <cellStyle name="Percent 3 7 13 4 2" xfId="11152" xr:uid="{00000000-0005-0000-0000-0000E9540000}"/>
    <cellStyle name="Percent 3 7 13 4 2 2" xfId="11153" xr:uid="{00000000-0005-0000-0000-0000EA540000}"/>
    <cellStyle name="Percent 3 7 13 4 2 2 2" xfId="11154" xr:uid="{00000000-0005-0000-0000-0000EB540000}"/>
    <cellStyle name="Percent 3 7 13 4 2 3" xfId="11155" xr:uid="{00000000-0005-0000-0000-0000EC540000}"/>
    <cellStyle name="Percent 3 7 13 4 3" xfId="11156" xr:uid="{00000000-0005-0000-0000-0000ED540000}"/>
    <cellStyle name="Percent 3 7 13 4 3 2" xfId="11157" xr:uid="{00000000-0005-0000-0000-0000EE540000}"/>
    <cellStyle name="Percent 3 7 13 4 3 2 2" xfId="11158" xr:uid="{00000000-0005-0000-0000-0000EF540000}"/>
    <cellStyle name="Percent 3 7 13 4 3 3" xfId="11159" xr:uid="{00000000-0005-0000-0000-0000F0540000}"/>
    <cellStyle name="Percent 3 7 13 4 4" xfId="11160" xr:uid="{00000000-0005-0000-0000-0000F1540000}"/>
    <cellStyle name="Percent 3 7 13 4 4 2" xfId="11161" xr:uid="{00000000-0005-0000-0000-0000F2540000}"/>
    <cellStyle name="Percent 3 7 13 4 5" xfId="11162" xr:uid="{00000000-0005-0000-0000-0000F3540000}"/>
    <cellStyle name="Percent 3 7 13 4 6" xfId="50106" xr:uid="{00000000-0005-0000-0000-0000F4540000}"/>
    <cellStyle name="Percent 3 7 13 5" xfId="11163" xr:uid="{00000000-0005-0000-0000-0000F5540000}"/>
    <cellStyle name="Percent 3 7 13 5 2" xfId="11164" xr:uid="{00000000-0005-0000-0000-0000F6540000}"/>
    <cellStyle name="Percent 3 7 13 5 2 2" xfId="11165" xr:uid="{00000000-0005-0000-0000-0000F7540000}"/>
    <cellStyle name="Percent 3 7 13 5 2 2 2" xfId="11166" xr:uid="{00000000-0005-0000-0000-0000F8540000}"/>
    <cellStyle name="Percent 3 7 13 5 2 3" xfId="11167" xr:uid="{00000000-0005-0000-0000-0000F9540000}"/>
    <cellStyle name="Percent 3 7 13 5 3" xfId="11168" xr:uid="{00000000-0005-0000-0000-0000FA540000}"/>
    <cellStyle name="Percent 3 7 13 5 3 2" xfId="11169" xr:uid="{00000000-0005-0000-0000-0000FB540000}"/>
    <cellStyle name="Percent 3 7 13 5 3 2 2" xfId="11170" xr:uid="{00000000-0005-0000-0000-0000FC540000}"/>
    <cellStyle name="Percent 3 7 13 5 3 3" xfId="11171" xr:uid="{00000000-0005-0000-0000-0000FD540000}"/>
    <cellStyle name="Percent 3 7 13 5 4" xfId="11172" xr:uid="{00000000-0005-0000-0000-0000FE540000}"/>
    <cellStyle name="Percent 3 7 13 5 4 2" xfId="11173" xr:uid="{00000000-0005-0000-0000-0000FF540000}"/>
    <cellStyle name="Percent 3 7 13 5 4 2 2" xfId="11174" xr:uid="{00000000-0005-0000-0000-000000550000}"/>
    <cellStyle name="Percent 3 7 13 5 4 3" xfId="11175" xr:uid="{00000000-0005-0000-0000-000001550000}"/>
    <cellStyle name="Percent 3 7 13 5 5" xfId="11176" xr:uid="{00000000-0005-0000-0000-000002550000}"/>
    <cellStyle name="Percent 3 7 13 5 5 2" xfId="11177" xr:uid="{00000000-0005-0000-0000-000003550000}"/>
    <cellStyle name="Percent 3 7 13 5 6" xfId="11178" xr:uid="{00000000-0005-0000-0000-000004550000}"/>
    <cellStyle name="Percent 3 7 13 5 7" xfId="50107" xr:uid="{00000000-0005-0000-0000-000005550000}"/>
    <cellStyle name="Percent 3 7 13 6" xfId="11179" xr:uid="{00000000-0005-0000-0000-000006550000}"/>
    <cellStyle name="Percent 3 7 13 6 2" xfId="11180" xr:uid="{00000000-0005-0000-0000-000007550000}"/>
    <cellStyle name="Percent 3 7 13 6 2 2" xfId="11181" xr:uid="{00000000-0005-0000-0000-000008550000}"/>
    <cellStyle name="Percent 3 7 13 6 2 2 2" xfId="11182" xr:uid="{00000000-0005-0000-0000-000009550000}"/>
    <cellStyle name="Percent 3 7 13 6 2 3" xfId="11183" xr:uid="{00000000-0005-0000-0000-00000A550000}"/>
    <cellStyle name="Percent 3 7 13 6 3" xfId="11184" xr:uid="{00000000-0005-0000-0000-00000B550000}"/>
    <cellStyle name="Percent 3 7 13 6 3 2" xfId="11185" xr:uid="{00000000-0005-0000-0000-00000C550000}"/>
    <cellStyle name="Percent 3 7 13 6 3 2 2" xfId="11186" xr:uid="{00000000-0005-0000-0000-00000D550000}"/>
    <cellStyle name="Percent 3 7 13 6 3 3" xfId="11187" xr:uid="{00000000-0005-0000-0000-00000E550000}"/>
    <cellStyle name="Percent 3 7 13 6 4" xfId="11188" xr:uid="{00000000-0005-0000-0000-00000F550000}"/>
    <cellStyle name="Percent 3 7 13 6 4 2" xfId="11189" xr:uid="{00000000-0005-0000-0000-000010550000}"/>
    <cellStyle name="Percent 3 7 13 6 5" xfId="11190" xr:uid="{00000000-0005-0000-0000-000011550000}"/>
    <cellStyle name="Percent 3 7 13 6 6" xfId="50108" xr:uid="{00000000-0005-0000-0000-000012550000}"/>
    <cellStyle name="Percent 3 7 13 7" xfId="11191" xr:uid="{00000000-0005-0000-0000-000013550000}"/>
    <cellStyle name="Percent 3 7 13 7 2" xfId="11192" xr:uid="{00000000-0005-0000-0000-000014550000}"/>
    <cellStyle name="Percent 3 7 13 7 2 2" xfId="11193" xr:uid="{00000000-0005-0000-0000-000015550000}"/>
    <cellStyle name="Percent 3 7 13 7 3" xfId="11194" xr:uid="{00000000-0005-0000-0000-000016550000}"/>
    <cellStyle name="Percent 3 7 13 7 4" xfId="50109" xr:uid="{00000000-0005-0000-0000-000017550000}"/>
    <cellStyle name="Percent 3 7 13 8" xfId="11195" xr:uid="{00000000-0005-0000-0000-000018550000}"/>
    <cellStyle name="Percent 3 7 13 8 2" xfId="11196" xr:uid="{00000000-0005-0000-0000-000019550000}"/>
    <cellStyle name="Percent 3 7 13 8 2 2" xfId="11197" xr:uid="{00000000-0005-0000-0000-00001A550000}"/>
    <cellStyle name="Percent 3 7 13 8 3" xfId="11198" xr:uid="{00000000-0005-0000-0000-00001B550000}"/>
    <cellStyle name="Percent 3 7 13 8 4" xfId="50110" xr:uid="{00000000-0005-0000-0000-00001C550000}"/>
    <cellStyle name="Percent 3 7 13 9" xfId="11199" xr:uid="{00000000-0005-0000-0000-00001D550000}"/>
    <cellStyle name="Percent 3 7 13 9 2" xfId="11200" xr:uid="{00000000-0005-0000-0000-00001E550000}"/>
    <cellStyle name="Percent 3 7 13 9 2 2" xfId="11201" xr:uid="{00000000-0005-0000-0000-00001F550000}"/>
    <cellStyle name="Percent 3 7 13 9 3" xfId="11202" xr:uid="{00000000-0005-0000-0000-000020550000}"/>
    <cellStyle name="Percent 3 7 13 9 4" xfId="50111" xr:uid="{00000000-0005-0000-0000-000021550000}"/>
    <cellStyle name="Percent 3 7 14" xfId="4413" xr:uid="{00000000-0005-0000-0000-000022550000}"/>
    <cellStyle name="Percent 3 7 14 10" xfId="11203" xr:uid="{00000000-0005-0000-0000-000023550000}"/>
    <cellStyle name="Percent 3 7 14 10 2" xfId="11204" xr:uid="{00000000-0005-0000-0000-000024550000}"/>
    <cellStyle name="Percent 3 7 14 10 2 2" xfId="11205" xr:uid="{00000000-0005-0000-0000-000025550000}"/>
    <cellStyle name="Percent 3 7 14 10 3" xfId="11206" xr:uid="{00000000-0005-0000-0000-000026550000}"/>
    <cellStyle name="Percent 3 7 14 10 4" xfId="50113" xr:uid="{00000000-0005-0000-0000-000027550000}"/>
    <cellStyle name="Percent 3 7 14 11" xfId="11207" xr:uid="{00000000-0005-0000-0000-000028550000}"/>
    <cellStyle name="Percent 3 7 14 11 2" xfId="11208" xr:uid="{00000000-0005-0000-0000-000029550000}"/>
    <cellStyle name="Percent 3 7 14 12" xfId="11209" xr:uid="{00000000-0005-0000-0000-00002A550000}"/>
    <cellStyle name="Percent 3 7 14 13" xfId="50112" xr:uid="{00000000-0005-0000-0000-00002B550000}"/>
    <cellStyle name="Percent 3 7 14 2" xfId="9207" xr:uid="{00000000-0005-0000-0000-00002C550000}"/>
    <cellStyle name="Percent 3 7 14 2 2" xfId="11210" xr:uid="{00000000-0005-0000-0000-00002D550000}"/>
    <cellStyle name="Percent 3 7 14 2 2 2" xfId="11211" xr:uid="{00000000-0005-0000-0000-00002E550000}"/>
    <cellStyle name="Percent 3 7 14 2 2 2 2" xfId="11212" xr:uid="{00000000-0005-0000-0000-00002F550000}"/>
    <cellStyle name="Percent 3 7 14 2 2 3" xfId="11213" xr:uid="{00000000-0005-0000-0000-000030550000}"/>
    <cellStyle name="Percent 3 7 14 2 3" xfId="11214" xr:uid="{00000000-0005-0000-0000-000031550000}"/>
    <cellStyle name="Percent 3 7 14 2 3 2" xfId="11215" xr:uid="{00000000-0005-0000-0000-000032550000}"/>
    <cellStyle name="Percent 3 7 14 2 3 2 2" xfId="11216" xr:uid="{00000000-0005-0000-0000-000033550000}"/>
    <cellStyle name="Percent 3 7 14 2 3 3" xfId="11217" xr:uid="{00000000-0005-0000-0000-000034550000}"/>
    <cellStyle name="Percent 3 7 14 2 4" xfId="11218" xr:uid="{00000000-0005-0000-0000-000035550000}"/>
    <cellStyle name="Percent 3 7 14 2 4 2" xfId="11219" xr:uid="{00000000-0005-0000-0000-000036550000}"/>
    <cellStyle name="Percent 3 7 14 2 5" xfId="11220" xr:uid="{00000000-0005-0000-0000-000037550000}"/>
    <cellStyle name="Percent 3 7 14 2 6" xfId="50114" xr:uid="{00000000-0005-0000-0000-000038550000}"/>
    <cellStyle name="Percent 3 7 14 3" xfId="11221" xr:uid="{00000000-0005-0000-0000-000039550000}"/>
    <cellStyle name="Percent 3 7 14 3 2" xfId="11222" xr:uid="{00000000-0005-0000-0000-00003A550000}"/>
    <cellStyle name="Percent 3 7 14 3 2 2" xfId="11223" xr:uid="{00000000-0005-0000-0000-00003B550000}"/>
    <cellStyle name="Percent 3 7 14 3 2 2 2" xfId="11224" xr:uid="{00000000-0005-0000-0000-00003C550000}"/>
    <cellStyle name="Percent 3 7 14 3 2 3" xfId="11225" xr:uid="{00000000-0005-0000-0000-00003D550000}"/>
    <cellStyle name="Percent 3 7 14 3 3" xfId="11226" xr:uid="{00000000-0005-0000-0000-00003E550000}"/>
    <cellStyle name="Percent 3 7 14 3 3 2" xfId="11227" xr:uid="{00000000-0005-0000-0000-00003F550000}"/>
    <cellStyle name="Percent 3 7 14 3 3 2 2" xfId="11228" xr:uid="{00000000-0005-0000-0000-000040550000}"/>
    <cellStyle name="Percent 3 7 14 3 3 3" xfId="11229" xr:uid="{00000000-0005-0000-0000-000041550000}"/>
    <cellStyle name="Percent 3 7 14 3 4" xfId="11230" xr:uid="{00000000-0005-0000-0000-000042550000}"/>
    <cellStyle name="Percent 3 7 14 3 4 2" xfId="11231" xr:uid="{00000000-0005-0000-0000-000043550000}"/>
    <cellStyle name="Percent 3 7 14 3 5" xfId="11232" xr:uid="{00000000-0005-0000-0000-000044550000}"/>
    <cellStyle name="Percent 3 7 14 3 6" xfId="50115" xr:uid="{00000000-0005-0000-0000-000045550000}"/>
    <cellStyle name="Percent 3 7 14 4" xfId="11233" xr:uid="{00000000-0005-0000-0000-000046550000}"/>
    <cellStyle name="Percent 3 7 14 4 2" xfId="11234" xr:uid="{00000000-0005-0000-0000-000047550000}"/>
    <cellStyle name="Percent 3 7 14 4 2 2" xfId="11235" xr:uid="{00000000-0005-0000-0000-000048550000}"/>
    <cellStyle name="Percent 3 7 14 4 2 2 2" xfId="11236" xr:uid="{00000000-0005-0000-0000-000049550000}"/>
    <cellStyle name="Percent 3 7 14 4 2 3" xfId="11237" xr:uid="{00000000-0005-0000-0000-00004A550000}"/>
    <cellStyle name="Percent 3 7 14 4 3" xfId="11238" xr:uid="{00000000-0005-0000-0000-00004B550000}"/>
    <cellStyle name="Percent 3 7 14 4 3 2" xfId="11239" xr:uid="{00000000-0005-0000-0000-00004C550000}"/>
    <cellStyle name="Percent 3 7 14 4 3 2 2" xfId="11240" xr:uid="{00000000-0005-0000-0000-00004D550000}"/>
    <cellStyle name="Percent 3 7 14 4 3 3" xfId="11241" xr:uid="{00000000-0005-0000-0000-00004E550000}"/>
    <cellStyle name="Percent 3 7 14 4 4" xfId="11242" xr:uid="{00000000-0005-0000-0000-00004F550000}"/>
    <cellStyle name="Percent 3 7 14 4 4 2" xfId="11243" xr:uid="{00000000-0005-0000-0000-000050550000}"/>
    <cellStyle name="Percent 3 7 14 4 5" xfId="11244" xr:uid="{00000000-0005-0000-0000-000051550000}"/>
    <cellStyle name="Percent 3 7 14 4 6" xfId="50116" xr:uid="{00000000-0005-0000-0000-000052550000}"/>
    <cellStyle name="Percent 3 7 14 5" xfId="11245" xr:uid="{00000000-0005-0000-0000-000053550000}"/>
    <cellStyle name="Percent 3 7 14 5 2" xfId="11246" xr:uid="{00000000-0005-0000-0000-000054550000}"/>
    <cellStyle name="Percent 3 7 14 5 2 2" xfId="11247" xr:uid="{00000000-0005-0000-0000-000055550000}"/>
    <cellStyle name="Percent 3 7 14 5 2 2 2" xfId="11248" xr:uid="{00000000-0005-0000-0000-000056550000}"/>
    <cellStyle name="Percent 3 7 14 5 2 3" xfId="11249" xr:uid="{00000000-0005-0000-0000-000057550000}"/>
    <cellStyle name="Percent 3 7 14 5 3" xfId="11250" xr:uid="{00000000-0005-0000-0000-000058550000}"/>
    <cellStyle name="Percent 3 7 14 5 3 2" xfId="11251" xr:uid="{00000000-0005-0000-0000-000059550000}"/>
    <cellStyle name="Percent 3 7 14 5 3 2 2" xfId="11252" xr:uid="{00000000-0005-0000-0000-00005A550000}"/>
    <cellStyle name="Percent 3 7 14 5 3 3" xfId="11253" xr:uid="{00000000-0005-0000-0000-00005B550000}"/>
    <cellStyle name="Percent 3 7 14 5 4" xfId="11254" xr:uid="{00000000-0005-0000-0000-00005C550000}"/>
    <cellStyle name="Percent 3 7 14 5 4 2" xfId="11255" xr:uid="{00000000-0005-0000-0000-00005D550000}"/>
    <cellStyle name="Percent 3 7 14 5 4 2 2" xfId="11256" xr:uid="{00000000-0005-0000-0000-00005E550000}"/>
    <cellStyle name="Percent 3 7 14 5 4 3" xfId="11257" xr:uid="{00000000-0005-0000-0000-00005F550000}"/>
    <cellStyle name="Percent 3 7 14 5 5" xfId="11258" xr:uid="{00000000-0005-0000-0000-000060550000}"/>
    <cellStyle name="Percent 3 7 14 5 5 2" xfId="11259" xr:uid="{00000000-0005-0000-0000-000061550000}"/>
    <cellStyle name="Percent 3 7 14 5 6" xfId="11260" xr:uid="{00000000-0005-0000-0000-000062550000}"/>
    <cellStyle name="Percent 3 7 14 5 7" xfId="50117" xr:uid="{00000000-0005-0000-0000-000063550000}"/>
    <cellStyle name="Percent 3 7 14 6" xfId="11261" xr:uid="{00000000-0005-0000-0000-000064550000}"/>
    <cellStyle name="Percent 3 7 14 6 2" xfId="11262" xr:uid="{00000000-0005-0000-0000-000065550000}"/>
    <cellStyle name="Percent 3 7 14 6 2 2" xfId="11263" xr:uid="{00000000-0005-0000-0000-000066550000}"/>
    <cellStyle name="Percent 3 7 14 6 2 2 2" xfId="11264" xr:uid="{00000000-0005-0000-0000-000067550000}"/>
    <cellStyle name="Percent 3 7 14 6 2 3" xfId="11265" xr:uid="{00000000-0005-0000-0000-000068550000}"/>
    <cellStyle name="Percent 3 7 14 6 3" xfId="11266" xr:uid="{00000000-0005-0000-0000-000069550000}"/>
    <cellStyle name="Percent 3 7 14 6 3 2" xfId="11267" xr:uid="{00000000-0005-0000-0000-00006A550000}"/>
    <cellStyle name="Percent 3 7 14 6 3 2 2" xfId="11268" xr:uid="{00000000-0005-0000-0000-00006B550000}"/>
    <cellStyle name="Percent 3 7 14 6 3 3" xfId="11269" xr:uid="{00000000-0005-0000-0000-00006C550000}"/>
    <cellStyle name="Percent 3 7 14 6 4" xfId="11270" xr:uid="{00000000-0005-0000-0000-00006D550000}"/>
    <cellStyle name="Percent 3 7 14 6 4 2" xfId="11271" xr:uid="{00000000-0005-0000-0000-00006E550000}"/>
    <cellStyle name="Percent 3 7 14 6 5" xfId="11272" xr:uid="{00000000-0005-0000-0000-00006F550000}"/>
    <cellStyle name="Percent 3 7 14 6 6" xfId="50118" xr:uid="{00000000-0005-0000-0000-000070550000}"/>
    <cellStyle name="Percent 3 7 14 7" xfId="11273" xr:uid="{00000000-0005-0000-0000-000071550000}"/>
    <cellStyle name="Percent 3 7 14 7 2" xfId="11274" xr:uid="{00000000-0005-0000-0000-000072550000}"/>
    <cellStyle name="Percent 3 7 14 7 2 2" xfId="11275" xr:uid="{00000000-0005-0000-0000-000073550000}"/>
    <cellStyle name="Percent 3 7 14 7 3" xfId="11276" xr:uid="{00000000-0005-0000-0000-000074550000}"/>
    <cellStyle name="Percent 3 7 14 7 4" xfId="50119" xr:uid="{00000000-0005-0000-0000-000075550000}"/>
    <cellStyle name="Percent 3 7 14 8" xfId="11277" xr:uid="{00000000-0005-0000-0000-000076550000}"/>
    <cellStyle name="Percent 3 7 14 8 2" xfId="11278" xr:uid="{00000000-0005-0000-0000-000077550000}"/>
    <cellStyle name="Percent 3 7 14 8 2 2" xfId="11279" xr:uid="{00000000-0005-0000-0000-000078550000}"/>
    <cellStyle name="Percent 3 7 14 8 3" xfId="11280" xr:uid="{00000000-0005-0000-0000-000079550000}"/>
    <cellStyle name="Percent 3 7 14 8 4" xfId="50120" xr:uid="{00000000-0005-0000-0000-00007A550000}"/>
    <cellStyle name="Percent 3 7 14 9" xfId="11281" xr:uid="{00000000-0005-0000-0000-00007B550000}"/>
    <cellStyle name="Percent 3 7 14 9 2" xfId="11282" xr:uid="{00000000-0005-0000-0000-00007C550000}"/>
    <cellStyle name="Percent 3 7 14 9 2 2" xfId="11283" xr:uid="{00000000-0005-0000-0000-00007D550000}"/>
    <cellStyle name="Percent 3 7 14 9 3" xfId="11284" xr:uid="{00000000-0005-0000-0000-00007E550000}"/>
    <cellStyle name="Percent 3 7 14 9 4" xfId="50121" xr:uid="{00000000-0005-0000-0000-00007F550000}"/>
    <cellStyle name="Percent 3 7 15" xfId="4414" xr:uid="{00000000-0005-0000-0000-000080550000}"/>
    <cellStyle name="Percent 3 7 15 10" xfId="11285" xr:uid="{00000000-0005-0000-0000-000081550000}"/>
    <cellStyle name="Percent 3 7 15 10 2" xfId="11286" xr:uid="{00000000-0005-0000-0000-000082550000}"/>
    <cellStyle name="Percent 3 7 15 10 2 2" xfId="11287" xr:uid="{00000000-0005-0000-0000-000083550000}"/>
    <cellStyle name="Percent 3 7 15 10 3" xfId="11288" xr:uid="{00000000-0005-0000-0000-000084550000}"/>
    <cellStyle name="Percent 3 7 15 10 4" xfId="50123" xr:uid="{00000000-0005-0000-0000-000085550000}"/>
    <cellStyle name="Percent 3 7 15 11" xfId="11289" xr:uid="{00000000-0005-0000-0000-000086550000}"/>
    <cellStyle name="Percent 3 7 15 11 2" xfId="11290" xr:uid="{00000000-0005-0000-0000-000087550000}"/>
    <cellStyle name="Percent 3 7 15 12" xfId="11291" xr:uid="{00000000-0005-0000-0000-000088550000}"/>
    <cellStyle name="Percent 3 7 15 13" xfId="50122" xr:uid="{00000000-0005-0000-0000-000089550000}"/>
    <cellStyle name="Percent 3 7 15 2" xfId="9208" xr:uid="{00000000-0005-0000-0000-00008A550000}"/>
    <cellStyle name="Percent 3 7 15 2 2" xfId="11292" xr:uid="{00000000-0005-0000-0000-00008B550000}"/>
    <cellStyle name="Percent 3 7 15 2 2 2" xfId="11293" xr:uid="{00000000-0005-0000-0000-00008C550000}"/>
    <cellStyle name="Percent 3 7 15 2 2 2 2" xfId="11294" xr:uid="{00000000-0005-0000-0000-00008D550000}"/>
    <cellStyle name="Percent 3 7 15 2 2 3" xfId="11295" xr:uid="{00000000-0005-0000-0000-00008E550000}"/>
    <cellStyle name="Percent 3 7 15 2 3" xfId="11296" xr:uid="{00000000-0005-0000-0000-00008F550000}"/>
    <cellStyle name="Percent 3 7 15 2 3 2" xfId="11297" xr:uid="{00000000-0005-0000-0000-000090550000}"/>
    <cellStyle name="Percent 3 7 15 2 3 2 2" xfId="11298" xr:uid="{00000000-0005-0000-0000-000091550000}"/>
    <cellStyle name="Percent 3 7 15 2 3 3" xfId="11299" xr:uid="{00000000-0005-0000-0000-000092550000}"/>
    <cellStyle name="Percent 3 7 15 2 4" xfId="11300" xr:uid="{00000000-0005-0000-0000-000093550000}"/>
    <cellStyle name="Percent 3 7 15 2 4 2" xfId="11301" xr:uid="{00000000-0005-0000-0000-000094550000}"/>
    <cellStyle name="Percent 3 7 15 2 5" xfId="11302" xr:uid="{00000000-0005-0000-0000-000095550000}"/>
    <cellStyle name="Percent 3 7 15 2 6" xfId="50124" xr:uid="{00000000-0005-0000-0000-000096550000}"/>
    <cellStyle name="Percent 3 7 15 3" xfId="11303" xr:uid="{00000000-0005-0000-0000-000097550000}"/>
    <cellStyle name="Percent 3 7 15 3 2" xfId="11304" xr:uid="{00000000-0005-0000-0000-000098550000}"/>
    <cellStyle name="Percent 3 7 15 3 2 2" xfId="11305" xr:uid="{00000000-0005-0000-0000-000099550000}"/>
    <cellStyle name="Percent 3 7 15 3 2 2 2" xfId="11306" xr:uid="{00000000-0005-0000-0000-00009A550000}"/>
    <cellStyle name="Percent 3 7 15 3 2 3" xfId="11307" xr:uid="{00000000-0005-0000-0000-00009B550000}"/>
    <cellStyle name="Percent 3 7 15 3 3" xfId="11308" xr:uid="{00000000-0005-0000-0000-00009C550000}"/>
    <cellStyle name="Percent 3 7 15 3 3 2" xfId="11309" xr:uid="{00000000-0005-0000-0000-00009D550000}"/>
    <cellStyle name="Percent 3 7 15 3 3 2 2" xfId="11310" xr:uid="{00000000-0005-0000-0000-00009E550000}"/>
    <cellStyle name="Percent 3 7 15 3 3 3" xfId="11311" xr:uid="{00000000-0005-0000-0000-00009F550000}"/>
    <cellStyle name="Percent 3 7 15 3 4" xfId="11312" xr:uid="{00000000-0005-0000-0000-0000A0550000}"/>
    <cellStyle name="Percent 3 7 15 3 4 2" xfId="11313" xr:uid="{00000000-0005-0000-0000-0000A1550000}"/>
    <cellStyle name="Percent 3 7 15 3 5" xfId="11314" xr:uid="{00000000-0005-0000-0000-0000A2550000}"/>
    <cellStyle name="Percent 3 7 15 3 6" xfId="50125" xr:uid="{00000000-0005-0000-0000-0000A3550000}"/>
    <cellStyle name="Percent 3 7 15 4" xfId="11315" xr:uid="{00000000-0005-0000-0000-0000A4550000}"/>
    <cellStyle name="Percent 3 7 15 4 2" xfId="11316" xr:uid="{00000000-0005-0000-0000-0000A5550000}"/>
    <cellStyle name="Percent 3 7 15 4 2 2" xfId="11317" xr:uid="{00000000-0005-0000-0000-0000A6550000}"/>
    <cellStyle name="Percent 3 7 15 4 2 2 2" xfId="11318" xr:uid="{00000000-0005-0000-0000-0000A7550000}"/>
    <cellStyle name="Percent 3 7 15 4 2 3" xfId="11319" xr:uid="{00000000-0005-0000-0000-0000A8550000}"/>
    <cellStyle name="Percent 3 7 15 4 3" xfId="11320" xr:uid="{00000000-0005-0000-0000-0000A9550000}"/>
    <cellStyle name="Percent 3 7 15 4 3 2" xfId="11321" xr:uid="{00000000-0005-0000-0000-0000AA550000}"/>
    <cellStyle name="Percent 3 7 15 4 3 2 2" xfId="11322" xr:uid="{00000000-0005-0000-0000-0000AB550000}"/>
    <cellStyle name="Percent 3 7 15 4 3 3" xfId="11323" xr:uid="{00000000-0005-0000-0000-0000AC550000}"/>
    <cellStyle name="Percent 3 7 15 4 4" xfId="11324" xr:uid="{00000000-0005-0000-0000-0000AD550000}"/>
    <cellStyle name="Percent 3 7 15 4 4 2" xfId="11325" xr:uid="{00000000-0005-0000-0000-0000AE550000}"/>
    <cellStyle name="Percent 3 7 15 4 5" xfId="11326" xr:uid="{00000000-0005-0000-0000-0000AF550000}"/>
    <cellStyle name="Percent 3 7 15 4 6" xfId="50126" xr:uid="{00000000-0005-0000-0000-0000B0550000}"/>
    <cellStyle name="Percent 3 7 15 5" xfId="11327" xr:uid="{00000000-0005-0000-0000-0000B1550000}"/>
    <cellStyle name="Percent 3 7 15 5 2" xfId="11328" xr:uid="{00000000-0005-0000-0000-0000B2550000}"/>
    <cellStyle name="Percent 3 7 15 5 2 2" xfId="11329" xr:uid="{00000000-0005-0000-0000-0000B3550000}"/>
    <cellStyle name="Percent 3 7 15 5 2 2 2" xfId="11330" xr:uid="{00000000-0005-0000-0000-0000B4550000}"/>
    <cellStyle name="Percent 3 7 15 5 2 3" xfId="11331" xr:uid="{00000000-0005-0000-0000-0000B5550000}"/>
    <cellStyle name="Percent 3 7 15 5 3" xfId="11332" xr:uid="{00000000-0005-0000-0000-0000B6550000}"/>
    <cellStyle name="Percent 3 7 15 5 3 2" xfId="11333" xr:uid="{00000000-0005-0000-0000-0000B7550000}"/>
    <cellStyle name="Percent 3 7 15 5 3 2 2" xfId="11334" xr:uid="{00000000-0005-0000-0000-0000B8550000}"/>
    <cellStyle name="Percent 3 7 15 5 3 3" xfId="11335" xr:uid="{00000000-0005-0000-0000-0000B9550000}"/>
    <cellStyle name="Percent 3 7 15 5 4" xfId="11336" xr:uid="{00000000-0005-0000-0000-0000BA550000}"/>
    <cellStyle name="Percent 3 7 15 5 4 2" xfId="11337" xr:uid="{00000000-0005-0000-0000-0000BB550000}"/>
    <cellStyle name="Percent 3 7 15 5 4 2 2" xfId="11338" xr:uid="{00000000-0005-0000-0000-0000BC550000}"/>
    <cellStyle name="Percent 3 7 15 5 4 3" xfId="11339" xr:uid="{00000000-0005-0000-0000-0000BD550000}"/>
    <cellStyle name="Percent 3 7 15 5 5" xfId="11340" xr:uid="{00000000-0005-0000-0000-0000BE550000}"/>
    <cellStyle name="Percent 3 7 15 5 5 2" xfId="11341" xr:uid="{00000000-0005-0000-0000-0000BF550000}"/>
    <cellStyle name="Percent 3 7 15 5 6" xfId="11342" xr:uid="{00000000-0005-0000-0000-0000C0550000}"/>
    <cellStyle name="Percent 3 7 15 5 7" xfId="50127" xr:uid="{00000000-0005-0000-0000-0000C1550000}"/>
    <cellStyle name="Percent 3 7 15 6" xfId="11343" xr:uid="{00000000-0005-0000-0000-0000C2550000}"/>
    <cellStyle name="Percent 3 7 15 6 2" xfId="11344" xr:uid="{00000000-0005-0000-0000-0000C3550000}"/>
    <cellStyle name="Percent 3 7 15 6 2 2" xfId="11345" xr:uid="{00000000-0005-0000-0000-0000C4550000}"/>
    <cellStyle name="Percent 3 7 15 6 2 2 2" xfId="11346" xr:uid="{00000000-0005-0000-0000-0000C5550000}"/>
    <cellStyle name="Percent 3 7 15 6 2 3" xfId="11347" xr:uid="{00000000-0005-0000-0000-0000C6550000}"/>
    <cellStyle name="Percent 3 7 15 6 3" xfId="11348" xr:uid="{00000000-0005-0000-0000-0000C7550000}"/>
    <cellStyle name="Percent 3 7 15 6 3 2" xfId="11349" xr:uid="{00000000-0005-0000-0000-0000C8550000}"/>
    <cellStyle name="Percent 3 7 15 6 3 2 2" xfId="11350" xr:uid="{00000000-0005-0000-0000-0000C9550000}"/>
    <cellStyle name="Percent 3 7 15 6 3 3" xfId="11351" xr:uid="{00000000-0005-0000-0000-0000CA550000}"/>
    <cellStyle name="Percent 3 7 15 6 4" xfId="11352" xr:uid="{00000000-0005-0000-0000-0000CB550000}"/>
    <cellStyle name="Percent 3 7 15 6 4 2" xfId="11353" xr:uid="{00000000-0005-0000-0000-0000CC550000}"/>
    <cellStyle name="Percent 3 7 15 6 5" xfId="11354" xr:uid="{00000000-0005-0000-0000-0000CD550000}"/>
    <cellStyle name="Percent 3 7 15 6 6" xfId="50128" xr:uid="{00000000-0005-0000-0000-0000CE550000}"/>
    <cellStyle name="Percent 3 7 15 7" xfId="11355" xr:uid="{00000000-0005-0000-0000-0000CF550000}"/>
    <cellStyle name="Percent 3 7 15 7 2" xfId="11356" xr:uid="{00000000-0005-0000-0000-0000D0550000}"/>
    <cellStyle name="Percent 3 7 15 7 2 2" xfId="11357" xr:uid="{00000000-0005-0000-0000-0000D1550000}"/>
    <cellStyle name="Percent 3 7 15 7 3" xfId="11358" xr:uid="{00000000-0005-0000-0000-0000D2550000}"/>
    <cellStyle name="Percent 3 7 15 7 4" xfId="50129" xr:uid="{00000000-0005-0000-0000-0000D3550000}"/>
    <cellStyle name="Percent 3 7 15 8" xfId="11359" xr:uid="{00000000-0005-0000-0000-0000D4550000}"/>
    <cellStyle name="Percent 3 7 15 8 2" xfId="11360" xr:uid="{00000000-0005-0000-0000-0000D5550000}"/>
    <cellStyle name="Percent 3 7 15 8 2 2" xfId="11361" xr:uid="{00000000-0005-0000-0000-0000D6550000}"/>
    <cellStyle name="Percent 3 7 15 8 3" xfId="11362" xr:uid="{00000000-0005-0000-0000-0000D7550000}"/>
    <cellStyle name="Percent 3 7 15 8 4" xfId="50130" xr:uid="{00000000-0005-0000-0000-0000D8550000}"/>
    <cellStyle name="Percent 3 7 15 9" xfId="11363" xr:uid="{00000000-0005-0000-0000-0000D9550000}"/>
    <cellStyle name="Percent 3 7 15 9 2" xfId="11364" xr:uid="{00000000-0005-0000-0000-0000DA550000}"/>
    <cellStyle name="Percent 3 7 15 9 2 2" xfId="11365" xr:uid="{00000000-0005-0000-0000-0000DB550000}"/>
    <cellStyle name="Percent 3 7 15 9 3" xfId="11366" xr:uid="{00000000-0005-0000-0000-0000DC550000}"/>
    <cellStyle name="Percent 3 7 15 9 4" xfId="50131" xr:uid="{00000000-0005-0000-0000-0000DD550000}"/>
    <cellStyle name="Percent 3 7 16" xfId="9202" xr:uid="{00000000-0005-0000-0000-0000DE550000}"/>
    <cellStyle name="Percent 3 7 16 2" xfId="11367" xr:uid="{00000000-0005-0000-0000-0000DF550000}"/>
    <cellStyle name="Percent 3 7 16 2 2" xfId="11368" xr:uid="{00000000-0005-0000-0000-0000E0550000}"/>
    <cellStyle name="Percent 3 7 16 2 2 2" xfId="11369" xr:uid="{00000000-0005-0000-0000-0000E1550000}"/>
    <cellStyle name="Percent 3 7 16 2 3" xfId="11370" xr:uid="{00000000-0005-0000-0000-0000E2550000}"/>
    <cellStyle name="Percent 3 7 16 3" xfId="11371" xr:uid="{00000000-0005-0000-0000-0000E3550000}"/>
    <cellStyle name="Percent 3 7 16 3 2" xfId="11372" xr:uid="{00000000-0005-0000-0000-0000E4550000}"/>
    <cellStyle name="Percent 3 7 16 3 2 2" xfId="11373" xr:uid="{00000000-0005-0000-0000-0000E5550000}"/>
    <cellStyle name="Percent 3 7 16 3 3" xfId="11374" xr:uid="{00000000-0005-0000-0000-0000E6550000}"/>
    <cellStyle name="Percent 3 7 16 4" xfId="11375" xr:uid="{00000000-0005-0000-0000-0000E7550000}"/>
    <cellStyle name="Percent 3 7 16 4 2" xfId="11376" xr:uid="{00000000-0005-0000-0000-0000E8550000}"/>
    <cellStyle name="Percent 3 7 16 5" xfId="11377" xr:uid="{00000000-0005-0000-0000-0000E9550000}"/>
    <cellStyle name="Percent 3 7 16 6" xfId="50132" xr:uid="{00000000-0005-0000-0000-0000EA550000}"/>
    <cellStyle name="Percent 3 7 17" xfId="11378" xr:uid="{00000000-0005-0000-0000-0000EB550000}"/>
    <cellStyle name="Percent 3 7 17 2" xfId="11379" xr:uid="{00000000-0005-0000-0000-0000EC550000}"/>
    <cellStyle name="Percent 3 7 17 2 2" xfId="11380" xr:uid="{00000000-0005-0000-0000-0000ED550000}"/>
    <cellStyle name="Percent 3 7 17 2 2 2" xfId="11381" xr:uid="{00000000-0005-0000-0000-0000EE550000}"/>
    <cellStyle name="Percent 3 7 17 2 3" xfId="11382" xr:uid="{00000000-0005-0000-0000-0000EF550000}"/>
    <cellStyle name="Percent 3 7 17 3" xfId="11383" xr:uid="{00000000-0005-0000-0000-0000F0550000}"/>
    <cellStyle name="Percent 3 7 17 3 2" xfId="11384" xr:uid="{00000000-0005-0000-0000-0000F1550000}"/>
    <cellStyle name="Percent 3 7 17 3 2 2" xfId="11385" xr:uid="{00000000-0005-0000-0000-0000F2550000}"/>
    <cellStyle name="Percent 3 7 17 3 3" xfId="11386" xr:uid="{00000000-0005-0000-0000-0000F3550000}"/>
    <cellStyle name="Percent 3 7 17 4" xfId="11387" xr:uid="{00000000-0005-0000-0000-0000F4550000}"/>
    <cellStyle name="Percent 3 7 17 4 2" xfId="11388" xr:uid="{00000000-0005-0000-0000-0000F5550000}"/>
    <cellStyle name="Percent 3 7 17 5" xfId="11389" xr:uid="{00000000-0005-0000-0000-0000F6550000}"/>
    <cellStyle name="Percent 3 7 17 6" xfId="50133" xr:uid="{00000000-0005-0000-0000-0000F7550000}"/>
    <cellStyle name="Percent 3 7 18" xfId="11390" xr:uid="{00000000-0005-0000-0000-0000F8550000}"/>
    <cellStyle name="Percent 3 7 18 2" xfId="11391" xr:uid="{00000000-0005-0000-0000-0000F9550000}"/>
    <cellStyle name="Percent 3 7 18 2 2" xfId="11392" xr:uid="{00000000-0005-0000-0000-0000FA550000}"/>
    <cellStyle name="Percent 3 7 18 2 2 2" xfId="11393" xr:uid="{00000000-0005-0000-0000-0000FB550000}"/>
    <cellStyle name="Percent 3 7 18 2 3" xfId="11394" xr:uid="{00000000-0005-0000-0000-0000FC550000}"/>
    <cellStyle name="Percent 3 7 18 3" xfId="11395" xr:uid="{00000000-0005-0000-0000-0000FD550000}"/>
    <cellStyle name="Percent 3 7 18 3 2" xfId="11396" xr:uid="{00000000-0005-0000-0000-0000FE550000}"/>
    <cellStyle name="Percent 3 7 18 3 2 2" xfId="11397" xr:uid="{00000000-0005-0000-0000-0000FF550000}"/>
    <cellStyle name="Percent 3 7 18 3 3" xfId="11398" xr:uid="{00000000-0005-0000-0000-000000560000}"/>
    <cellStyle name="Percent 3 7 18 4" xfId="11399" xr:uid="{00000000-0005-0000-0000-000001560000}"/>
    <cellStyle name="Percent 3 7 18 4 2" xfId="11400" xr:uid="{00000000-0005-0000-0000-000002560000}"/>
    <cellStyle name="Percent 3 7 18 5" xfId="11401" xr:uid="{00000000-0005-0000-0000-000003560000}"/>
    <cellStyle name="Percent 3 7 18 6" xfId="50134" xr:uid="{00000000-0005-0000-0000-000004560000}"/>
    <cellStyle name="Percent 3 7 19" xfId="11402" xr:uid="{00000000-0005-0000-0000-000005560000}"/>
    <cellStyle name="Percent 3 7 19 2" xfId="11403" xr:uid="{00000000-0005-0000-0000-000006560000}"/>
    <cellStyle name="Percent 3 7 19 2 2" xfId="11404" xr:uid="{00000000-0005-0000-0000-000007560000}"/>
    <cellStyle name="Percent 3 7 19 2 2 2" xfId="11405" xr:uid="{00000000-0005-0000-0000-000008560000}"/>
    <cellStyle name="Percent 3 7 19 2 3" xfId="11406" xr:uid="{00000000-0005-0000-0000-000009560000}"/>
    <cellStyle name="Percent 3 7 19 3" xfId="11407" xr:uid="{00000000-0005-0000-0000-00000A560000}"/>
    <cellStyle name="Percent 3 7 19 3 2" xfId="11408" xr:uid="{00000000-0005-0000-0000-00000B560000}"/>
    <cellStyle name="Percent 3 7 19 3 2 2" xfId="11409" xr:uid="{00000000-0005-0000-0000-00000C560000}"/>
    <cellStyle name="Percent 3 7 19 3 3" xfId="11410" xr:uid="{00000000-0005-0000-0000-00000D560000}"/>
    <cellStyle name="Percent 3 7 19 4" xfId="11411" xr:uid="{00000000-0005-0000-0000-00000E560000}"/>
    <cellStyle name="Percent 3 7 19 4 2" xfId="11412" xr:uid="{00000000-0005-0000-0000-00000F560000}"/>
    <cellStyle name="Percent 3 7 19 4 2 2" xfId="11413" xr:uid="{00000000-0005-0000-0000-000010560000}"/>
    <cellStyle name="Percent 3 7 19 4 3" xfId="11414" xr:uid="{00000000-0005-0000-0000-000011560000}"/>
    <cellStyle name="Percent 3 7 19 5" xfId="11415" xr:uid="{00000000-0005-0000-0000-000012560000}"/>
    <cellStyle name="Percent 3 7 19 5 2" xfId="11416" xr:uid="{00000000-0005-0000-0000-000013560000}"/>
    <cellStyle name="Percent 3 7 19 6" xfId="11417" xr:uid="{00000000-0005-0000-0000-000014560000}"/>
    <cellStyle name="Percent 3 7 19 7" xfId="50135" xr:uid="{00000000-0005-0000-0000-000015560000}"/>
    <cellStyle name="Percent 3 7 2" xfId="4415" xr:uid="{00000000-0005-0000-0000-000016560000}"/>
    <cellStyle name="Percent 3 7 2 10" xfId="11418" xr:uid="{00000000-0005-0000-0000-000017560000}"/>
    <cellStyle name="Percent 3 7 2 10 2" xfId="11419" xr:uid="{00000000-0005-0000-0000-000018560000}"/>
    <cellStyle name="Percent 3 7 2 10 2 2" xfId="11420" xr:uid="{00000000-0005-0000-0000-000019560000}"/>
    <cellStyle name="Percent 3 7 2 10 3" xfId="11421" xr:uid="{00000000-0005-0000-0000-00001A560000}"/>
    <cellStyle name="Percent 3 7 2 10 4" xfId="50137" xr:uid="{00000000-0005-0000-0000-00001B560000}"/>
    <cellStyle name="Percent 3 7 2 11" xfId="11422" xr:uid="{00000000-0005-0000-0000-00001C560000}"/>
    <cellStyle name="Percent 3 7 2 11 2" xfId="11423" xr:uid="{00000000-0005-0000-0000-00001D560000}"/>
    <cellStyle name="Percent 3 7 2 12" xfId="11424" xr:uid="{00000000-0005-0000-0000-00001E560000}"/>
    <cellStyle name="Percent 3 7 2 13" xfId="50136" xr:uid="{00000000-0005-0000-0000-00001F560000}"/>
    <cellStyle name="Percent 3 7 2 2" xfId="9209" xr:uid="{00000000-0005-0000-0000-000020560000}"/>
    <cellStyle name="Percent 3 7 2 2 2" xfId="11425" xr:uid="{00000000-0005-0000-0000-000021560000}"/>
    <cellStyle name="Percent 3 7 2 2 2 2" xfId="11426" xr:uid="{00000000-0005-0000-0000-000022560000}"/>
    <cellStyle name="Percent 3 7 2 2 2 2 2" xfId="11427" xr:uid="{00000000-0005-0000-0000-000023560000}"/>
    <cellStyle name="Percent 3 7 2 2 2 3" xfId="11428" xr:uid="{00000000-0005-0000-0000-000024560000}"/>
    <cellStyle name="Percent 3 7 2 2 3" xfId="11429" xr:uid="{00000000-0005-0000-0000-000025560000}"/>
    <cellStyle name="Percent 3 7 2 2 3 2" xfId="11430" xr:uid="{00000000-0005-0000-0000-000026560000}"/>
    <cellStyle name="Percent 3 7 2 2 3 2 2" xfId="11431" xr:uid="{00000000-0005-0000-0000-000027560000}"/>
    <cellStyle name="Percent 3 7 2 2 3 3" xfId="11432" xr:uid="{00000000-0005-0000-0000-000028560000}"/>
    <cellStyle name="Percent 3 7 2 2 4" xfId="11433" xr:uid="{00000000-0005-0000-0000-000029560000}"/>
    <cellStyle name="Percent 3 7 2 2 4 2" xfId="11434" xr:uid="{00000000-0005-0000-0000-00002A560000}"/>
    <cellStyle name="Percent 3 7 2 2 5" xfId="11435" xr:uid="{00000000-0005-0000-0000-00002B560000}"/>
    <cellStyle name="Percent 3 7 2 2 6" xfId="50138" xr:uid="{00000000-0005-0000-0000-00002C560000}"/>
    <cellStyle name="Percent 3 7 2 3" xfId="11436" xr:uid="{00000000-0005-0000-0000-00002D560000}"/>
    <cellStyle name="Percent 3 7 2 3 2" xfId="11437" xr:uid="{00000000-0005-0000-0000-00002E560000}"/>
    <cellStyle name="Percent 3 7 2 3 2 2" xfId="11438" xr:uid="{00000000-0005-0000-0000-00002F560000}"/>
    <cellStyle name="Percent 3 7 2 3 2 2 2" xfId="11439" xr:uid="{00000000-0005-0000-0000-000030560000}"/>
    <cellStyle name="Percent 3 7 2 3 2 3" xfId="11440" xr:uid="{00000000-0005-0000-0000-000031560000}"/>
    <cellStyle name="Percent 3 7 2 3 3" xfId="11441" xr:uid="{00000000-0005-0000-0000-000032560000}"/>
    <cellStyle name="Percent 3 7 2 3 3 2" xfId="11442" xr:uid="{00000000-0005-0000-0000-000033560000}"/>
    <cellStyle name="Percent 3 7 2 3 3 2 2" xfId="11443" xr:uid="{00000000-0005-0000-0000-000034560000}"/>
    <cellStyle name="Percent 3 7 2 3 3 3" xfId="11444" xr:uid="{00000000-0005-0000-0000-000035560000}"/>
    <cellStyle name="Percent 3 7 2 3 4" xfId="11445" xr:uid="{00000000-0005-0000-0000-000036560000}"/>
    <cellStyle name="Percent 3 7 2 3 4 2" xfId="11446" xr:uid="{00000000-0005-0000-0000-000037560000}"/>
    <cellStyle name="Percent 3 7 2 3 5" xfId="11447" xr:uid="{00000000-0005-0000-0000-000038560000}"/>
    <cellStyle name="Percent 3 7 2 3 6" xfId="50139" xr:uid="{00000000-0005-0000-0000-000039560000}"/>
    <cellStyle name="Percent 3 7 2 4" xfId="11448" xr:uid="{00000000-0005-0000-0000-00003A560000}"/>
    <cellStyle name="Percent 3 7 2 4 2" xfId="11449" xr:uid="{00000000-0005-0000-0000-00003B560000}"/>
    <cellStyle name="Percent 3 7 2 4 2 2" xfId="11450" xr:uid="{00000000-0005-0000-0000-00003C560000}"/>
    <cellStyle name="Percent 3 7 2 4 2 2 2" xfId="11451" xr:uid="{00000000-0005-0000-0000-00003D560000}"/>
    <cellStyle name="Percent 3 7 2 4 2 3" xfId="11452" xr:uid="{00000000-0005-0000-0000-00003E560000}"/>
    <cellStyle name="Percent 3 7 2 4 3" xfId="11453" xr:uid="{00000000-0005-0000-0000-00003F560000}"/>
    <cellStyle name="Percent 3 7 2 4 3 2" xfId="11454" xr:uid="{00000000-0005-0000-0000-000040560000}"/>
    <cellStyle name="Percent 3 7 2 4 3 2 2" xfId="11455" xr:uid="{00000000-0005-0000-0000-000041560000}"/>
    <cellStyle name="Percent 3 7 2 4 3 3" xfId="11456" xr:uid="{00000000-0005-0000-0000-000042560000}"/>
    <cellStyle name="Percent 3 7 2 4 4" xfId="11457" xr:uid="{00000000-0005-0000-0000-000043560000}"/>
    <cellStyle name="Percent 3 7 2 4 4 2" xfId="11458" xr:uid="{00000000-0005-0000-0000-000044560000}"/>
    <cellStyle name="Percent 3 7 2 4 5" xfId="11459" xr:uid="{00000000-0005-0000-0000-000045560000}"/>
    <cellStyle name="Percent 3 7 2 4 6" xfId="50140" xr:uid="{00000000-0005-0000-0000-000046560000}"/>
    <cellStyle name="Percent 3 7 2 5" xfId="11460" xr:uid="{00000000-0005-0000-0000-000047560000}"/>
    <cellStyle name="Percent 3 7 2 5 2" xfId="11461" xr:uid="{00000000-0005-0000-0000-000048560000}"/>
    <cellStyle name="Percent 3 7 2 5 2 2" xfId="11462" xr:uid="{00000000-0005-0000-0000-000049560000}"/>
    <cellStyle name="Percent 3 7 2 5 2 2 2" xfId="11463" xr:uid="{00000000-0005-0000-0000-00004A560000}"/>
    <cellStyle name="Percent 3 7 2 5 2 3" xfId="11464" xr:uid="{00000000-0005-0000-0000-00004B560000}"/>
    <cellStyle name="Percent 3 7 2 5 3" xfId="11465" xr:uid="{00000000-0005-0000-0000-00004C560000}"/>
    <cellStyle name="Percent 3 7 2 5 3 2" xfId="11466" xr:uid="{00000000-0005-0000-0000-00004D560000}"/>
    <cellStyle name="Percent 3 7 2 5 3 2 2" xfId="11467" xr:uid="{00000000-0005-0000-0000-00004E560000}"/>
    <cellStyle name="Percent 3 7 2 5 3 3" xfId="11468" xr:uid="{00000000-0005-0000-0000-00004F560000}"/>
    <cellStyle name="Percent 3 7 2 5 4" xfId="11469" xr:uid="{00000000-0005-0000-0000-000050560000}"/>
    <cellStyle name="Percent 3 7 2 5 4 2" xfId="11470" xr:uid="{00000000-0005-0000-0000-000051560000}"/>
    <cellStyle name="Percent 3 7 2 5 4 2 2" xfId="11471" xr:uid="{00000000-0005-0000-0000-000052560000}"/>
    <cellStyle name="Percent 3 7 2 5 4 3" xfId="11472" xr:uid="{00000000-0005-0000-0000-000053560000}"/>
    <cellStyle name="Percent 3 7 2 5 5" xfId="11473" xr:uid="{00000000-0005-0000-0000-000054560000}"/>
    <cellStyle name="Percent 3 7 2 5 5 2" xfId="11474" xr:uid="{00000000-0005-0000-0000-000055560000}"/>
    <cellStyle name="Percent 3 7 2 5 6" xfId="11475" xr:uid="{00000000-0005-0000-0000-000056560000}"/>
    <cellStyle name="Percent 3 7 2 5 7" xfId="50141" xr:uid="{00000000-0005-0000-0000-000057560000}"/>
    <cellStyle name="Percent 3 7 2 6" xfId="11476" xr:uid="{00000000-0005-0000-0000-000058560000}"/>
    <cellStyle name="Percent 3 7 2 6 2" xfId="11477" xr:uid="{00000000-0005-0000-0000-000059560000}"/>
    <cellStyle name="Percent 3 7 2 6 2 2" xfId="11478" xr:uid="{00000000-0005-0000-0000-00005A560000}"/>
    <cellStyle name="Percent 3 7 2 6 2 2 2" xfId="11479" xr:uid="{00000000-0005-0000-0000-00005B560000}"/>
    <cellStyle name="Percent 3 7 2 6 2 3" xfId="11480" xr:uid="{00000000-0005-0000-0000-00005C560000}"/>
    <cellStyle name="Percent 3 7 2 6 3" xfId="11481" xr:uid="{00000000-0005-0000-0000-00005D560000}"/>
    <cellStyle name="Percent 3 7 2 6 3 2" xfId="11482" xr:uid="{00000000-0005-0000-0000-00005E560000}"/>
    <cellStyle name="Percent 3 7 2 6 3 2 2" xfId="11483" xr:uid="{00000000-0005-0000-0000-00005F560000}"/>
    <cellStyle name="Percent 3 7 2 6 3 3" xfId="11484" xr:uid="{00000000-0005-0000-0000-000060560000}"/>
    <cellStyle name="Percent 3 7 2 6 4" xfId="11485" xr:uid="{00000000-0005-0000-0000-000061560000}"/>
    <cellStyle name="Percent 3 7 2 6 4 2" xfId="11486" xr:uid="{00000000-0005-0000-0000-000062560000}"/>
    <cellStyle name="Percent 3 7 2 6 5" xfId="11487" xr:uid="{00000000-0005-0000-0000-000063560000}"/>
    <cellStyle name="Percent 3 7 2 6 6" xfId="50142" xr:uid="{00000000-0005-0000-0000-000064560000}"/>
    <cellStyle name="Percent 3 7 2 7" xfId="11488" xr:uid="{00000000-0005-0000-0000-000065560000}"/>
    <cellStyle name="Percent 3 7 2 7 2" xfId="11489" xr:uid="{00000000-0005-0000-0000-000066560000}"/>
    <cellStyle name="Percent 3 7 2 7 2 2" xfId="11490" xr:uid="{00000000-0005-0000-0000-000067560000}"/>
    <cellStyle name="Percent 3 7 2 7 3" xfId="11491" xr:uid="{00000000-0005-0000-0000-000068560000}"/>
    <cellStyle name="Percent 3 7 2 7 4" xfId="50143" xr:uid="{00000000-0005-0000-0000-000069560000}"/>
    <cellStyle name="Percent 3 7 2 8" xfId="11492" xr:uid="{00000000-0005-0000-0000-00006A560000}"/>
    <cellStyle name="Percent 3 7 2 8 2" xfId="11493" xr:uid="{00000000-0005-0000-0000-00006B560000}"/>
    <cellStyle name="Percent 3 7 2 8 2 2" xfId="11494" xr:uid="{00000000-0005-0000-0000-00006C560000}"/>
    <cellStyle name="Percent 3 7 2 8 3" xfId="11495" xr:uid="{00000000-0005-0000-0000-00006D560000}"/>
    <cellStyle name="Percent 3 7 2 8 4" xfId="50144" xr:uid="{00000000-0005-0000-0000-00006E560000}"/>
    <cellStyle name="Percent 3 7 2 9" xfId="11496" xr:uid="{00000000-0005-0000-0000-00006F560000}"/>
    <cellStyle name="Percent 3 7 2 9 2" xfId="11497" xr:uid="{00000000-0005-0000-0000-000070560000}"/>
    <cellStyle name="Percent 3 7 2 9 2 2" xfId="11498" xr:uid="{00000000-0005-0000-0000-000071560000}"/>
    <cellStyle name="Percent 3 7 2 9 3" xfId="11499" xr:uid="{00000000-0005-0000-0000-000072560000}"/>
    <cellStyle name="Percent 3 7 2 9 4" xfId="50145" xr:uid="{00000000-0005-0000-0000-000073560000}"/>
    <cellStyle name="Percent 3 7 20" xfId="11500" xr:uid="{00000000-0005-0000-0000-000074560000}"/>
    <cellStyle name="Percent 3 7 20 2" xfId="11501" xr:uid="{00000000-0005-0000-0000-000075560000}"/>
    <cellStyle name="Percent 3 7 20 2 2" xfId="11502" xr:uid="{00000000-0005-0000-0000-000076560000}"/>
    <cellStyle name="Percent 3 7 20 2 2 2" xfId="11503" xr:uid="{00000000-0005-0000-0000-000077560000}"/>
    <cellStyle name="Percent 3 7 20 2 3" xfId="11504" xr:uid="{00000000-0005-0000-0000-000078560000}"/>
    <cellStyle name="Percent 3 7 20 3" xfId="11505" xr:uid="{00000000-0005-0000-0000-000079560000}"/>
    <cellStyle name="Percent 3 7 20 3 2" xfId="11506" xr:uid="{00000000-0005-0000-0000-00007A560000}"/>
    <cellStyle name="Percent 3 7 20 3 2 2" xfId="11507" xr:uid="{00000000-0005-0000-0000-00007B560000}"/>
    <cellStyle name="Percent 3 7 20 3 3" xfId="11508" xr:uid="{00000000-0005-0000-0000-00007C560000}"/>
    <cellStyle name="Percent 3 7 20 4" xfId="11509" xr:uid="{00000000-0005-0000-0000-00007D560000}"/>
    <cellStyle name="Percent 3 7 20 4 2" xfId="11510" xr:uid="{00000000-0005-0000-0000-00007E560000}"/>
    <cellStyle name="Percent 3 7 20 5" xfId="11511" xr:uid="{00000000-0005-0000-0000-00007F560000}"/>
    <cellStyle name="Percent 3 7 20 6" xfId="50146" xr:uid="{00000000-0005-0000-0000-000080560000}"/>
    <cellStyle name="Percent 3 7 21" xfId="11512" xr:uid="{00000000-0005-0000-0000-000081560000}"/>
    <cellStyle name="Percent 3 7 21 2" xfId="11513" xr:uid="{00000000-0005-0000-0000-000082560000}"/>
    <cellStyle name="Percent 3 7 21 2 2" xfId="11514" xr:uid="{00000000-0005-0000-0000-000083560000}"/>
    <cellStyle name="Percent 3 7 21 3" xfId="11515" xr:uid="{00000000-0005-0000-0000-000084560000}"/>
    <cellStyle name="Percent 3 7 21 4" xfId="50147" xr:uid="{00000000-0005-0000-0000-000085560000}"/>
    <cellStyle name="Percent 3 7 22" xfId="11516" xr:uid="{00000000-0005-0000-0000-000086560000}"/>
    <cellStyle name="Percent 3 7 22 2" xfId="11517" xr:uid="{00000000-0005-0000-0000-000087560000}"/>
    <cellStyle name="Percent 3 7 22 2 2" xfId="11518" xr:uid="{00000000-0005-0000-0000-000088560000}"/>
    <cellStyle name="Percent 3 7 22 3" xfId="11519" xr:uid="{00000000-0005-0000-0000-000089560000}"/>
    <cellStyle name="Percent 3 7 22 4" xfId="50148" xr:uid="{00000000-0005-0000-0000-00008A560000}"/>
    <cellStyle name="Percent 3 7 23" xfId="11520" xr:uid="{00000000-0005-0000-0000-00008B560000}"/>
    <cellStyle name="Percent 3 7 23 2" xfId="11521" xr:uid="{00000000-0005-0000-0000-00008C560000}"/>
    <cellStyle name="Percent 3 7 23 2 2" xfId="11522" xr:uid="{00000000-0005-0000-0000-00008D560000}"/>
    <cellStyle name="Percent 3 7 23 3" xfId="11523" xr:uid="{00000000-0005-0000-0000-00008E560000}"/>
    <cellStyle name="Percent 3 7 23 4" xfId="50149" xr:uid="{00000000-0005-0000-0000-00008F560000}"/>
    <cellStyle name="Percent 3 7 24" xfId="11524" xr:uid="{00000000-0005-0000-0000-000090560000}"/>
    <cellStyle name="Percent 3 7 24 2" xfId="11525" xr:uid="{00000000-0005-0000-0000-000091560000}"/>
    <cellStyle name="Percent 3 7 24 2 2" xfId="11526" xr:uid="{00000000-0005-0000-0000-000092560000}"/>
    <cellStyle name="Percent 3 7 24 3" xfId="11527" xr:uid="{00000000-0005-0000-0000-000093560000}"/>
    <cellStyle name="Percent 3 7 24 4" xfId="50150" xr:uid="{00000000-0005-0000-0000-000094560000}"/>
    <cellStyle name="Percent 3 7 25" xfId="11528" xr:uid="{00000000-0005-0000-0000-000095560000}"/>
    <cellStyle name="Percent 3 7 25 2" xfId="11529" xr:uid="{00000000-0005-0000-0000-000096560000}"/>
    <cellStyle name="Percent 3 7 25 3" xfId="55955" xr:uid="{00000000-0005-0000-0000-000097560000}"/>
    <cellStyle name="Percent 3 7 26" xfId="11530" xr:uid="{00000000-0005-0000-0000-000098560000}"/>
    <cellStyle name="Percent 3 7 27" xfId="50071" xr:uid="{00000000-0005-0000-0000-000099560000}"/>
    <cellStyle name="Percent 3 7 3" xfId="4416" xr:uid="{00000000-0005-0000-0000-00009A560000}"/>
    <cellStyle name="Percent 3 7 3 10" xfId="11531" xr:uid="{00000000-0005-0000-0000-00009B560000}"/>
    <cellStyle name="Percent 3 7 3 10 2" xfId="11532" xr:uid="{00000000-0005-0000-0000-00009C560000}"/>
    <cellStyle name="Percent 3 7 3 10 2 2" xfId="11533" xr:uid="{00000000-0005-0000-0000-00009D560000}"/>
    <cellStyle name="Percent 3 7 3 10 3" xfId="11534" xr:uid="{00000000-0005-0000-0000-00009E560000}"/>
    <cellStyle name="Percent 3 7 3 10 4" xfId="50152" xr:uid="{00000000-0005-0000-0000-00009F560000}"/>
    <cellStyle name="Percent 3 7 3 11" xfId="11535" xr:uid="{00000000-0005-0000-0000-0000A0560000}"/>
    <cellStyle name="Percent 3 7 3 11 2" xfId="11536" xr:uid="{00000000-0005-0000-0000-0000A1560000}"/>
    <cellStyle name="Percent 3 7 3 12" xfId="11537" xr:uid="{00000000-0005-0000-0000-0000A2560000}"/>
    <cellStyle name="Percent 3 7 3 13" xfId="50151" xr:uid="{00000000-0005-0000-0000-0000A3560000}"/>
    <cellStyle name="Percent 3 7 3 2" xfId="9210" xr:uid="{00000000-0005-0000-0000-0000A4560000}"/>
    <cellStyle name="Percent 3 7 3 2 2" xfId="11538" xr:uid="{00000000-0005-0000-0000-0000A5560000}"/>
    <cellStyle name="Percent 3 7 3 2 2 2" xfId="11539" xr:uid="{00000000-0005-0000-0000-0000A6560000}"/>
    <cellStyle name="Percent 3 7 3 2 2 2 2" xfId="11540" xr:uid="{00000000-0005-0000-0000-0000A7560000}"/>
    <cellStyle name="Percent 3 7 3 2 2 3" xfId="11541" xr:uid="{00000000-0005-0000-0000-0000A8560000}"/>
    <cellStyle name="Percent 3 7 3 2 3" xfId="11542" xr:uid="{00000000-0005-0000-0000-0000A9560000}"/>
    <cellStyle name="Percent 3 7 3 2 3 2" xfId="11543" xr:uid="{00000000-0005-0000-0000-0000AA560000}"/>
    <cellStyle name="Percent 3 7 3 2 3 2 2" xfId="11544" xr:uid="{00000000-0005-0000-0000-0000AB560000}"/>
    <cellStyle name="Percent 3 7 3 2 3 3" xfId="11545" xr:uid="{00000000-0005-0000-0000-0000AC560000}"/>
    <cellStyle name="Percent 3 7 3 2 4" xfId="11546" xr:uid="{00000000-0005-0000-0000-0000AD560000}"/>
    <cellStyle name="Percent 3 7 3 2 4 2" xfId="11547" xr:uid="{00000000-0005-0000-0000-0000AE560000}"/>
    <cellStyle name="Percent 3 7 3 2 5" xfId="11548" xr:uid="{00000000-0005-0000-0000-0000AF560000}"/>
    <cellStyle name="Percent 3 7 3 2 6" xfId="50153" xr:uid="{00000000-0005-0000-0000-0000B0560000}"/>
    <cellStyle name="Percent 3 7 3 3" xfId="11549" xr:uid="{00000000-0005-0000-0000-0000B1560000}"/>
    <cellStyle name="Percent 3 7 3 3 2" xfId="11550" xr:uid="{00000000-0005-0000-0000-0000B2560000}"/>
    <cellStyle name="Percent 3 7 3 3 2 2" xfId="11551" xr:uid="{00000000-0005-0000-0000-0000B3560000}"/>
    <cellStyle name="Percent 3 7 3 3 2 2 2" xfId="11552" xr:uid="{00000000-0005-0000-0000-0000B4560000}"/>
    <cellStyle name="Percent 3 7 3 3 2 3" xfId="11553" xr:uid="{00000000-0005-0000-0000-0000B5560000}"/>
    <cellStyle name="Percent 3 7 3 3 3" xfId="11554" xr:uid="{00000000-0005-0000-0000-0000B6560000}"/>
    <cellStyle name="Percent 3 7 3 3 3 2" xfId="11555" xr:uid="{00000000-0005-0000-0000-0000B7560000}"/>
    <cellStyle name="Percent 3 7 3 3 3 2 2" xfId="11556" xr:uid="{00000000-0005-0000-0000-0000B8560000}"/>
    <cellStyle name="Percent 3 7 3 3 3 3" xfId="11557" xr:uid="{00000000-0005-0000-0000-0000B9560000}"/>
    <cellStyle name="Percent 3 7 3 3 4" xfId="11558" xr:uid="{00000000-0005-0000-0000-0000BA560000}"/>
    <cellStyle name="Percent 3 7 3 3 4 2" xfId="11559" xr:uid="{00000000-0005-0000-0000-0000BB560000}"/>
    <cellStyle name="Percent 3 7 3 3 5" xfId="11560" xr:uid="{00000000-0005-0000-0000-0000BC560000}"/>
    <cellStyle name="Percent 3 7 3 3 6" xfId="50154" xr:uid="{00000000-0005-0000-0000-0000BD560000}"/>
    <cellStyle name="Percent 3 7 3 4" xfId="11561" xr:uid="{00000000-0005-0000-0000-0000BE560000}"/>
    <cellStyle name="Percent 3 7 3 4 2" xfId="11562" xr:uid="{00000000-0005-0000-0000-0000BF560000}"/>
    <cellStyle name="Percent 3 7 3 4 2 2" xfId="11563" xr:uid="{00000000-0005-0000-0000-0000C0560000}"/>
    <cellStyle name="Percent 3 7 3 4 2 2 2" xfId="11564" xr:uid="{00000000-0005-0000-0000-0000C1560000}"/>
    <cellStyle name="Percent 3 7 3 4 2 3" xfId="11565" xr:uid="{00000000-0005-0000-0000-0000C2560000}"/>
    <cellStyle name="Percent 3 7 3 4 3" xfId="11566" xr:uid="{00000000-0005-0000-0000-0000C3560000}"/>
    <cellStyle name="Percent 3 7 3 4 3 2" xfId="11567" xr:uid="{00000000-0005-0000-0000-0000C4560000}"/>
    <cellStyle name="Percent 3 7 3 4 3 2 2" xfId="11568" xr:uid="{00000000-0005-0000-0000-0000C5560000}"/>
    <cellStyle name="Percent 3 7 3 4 3 3" xfId="11569" xr:uid="{00000000-0005-0000-0000-0000C6560000}"/>
    <cellStyle name="Percent 3 7 3 4 4" xfId="11570" xr:uid="{00000000-0005-0000-0000-0000C7560000}"/>
    <cellStyle name="Percent 3 7 3 4 4 2" xfId="11571" xr:uid="{00000000-0005-0000-0000-0000C8560000}"/>
    <cellStyle name="Percent 3 7 3 4 5" xfId="11572" xr:uid="{00000000-0005-0000-0000-0000C9560000}"/>
    <cellStyle name="Percent 3 7 3 4 6" xfId="50155" xr:uid="{00000000-0005-0000-0000-0000CA560000}"/>
    <cellStyle name="Percent 3 7 3 5" xfId="11573" xr:uid="{00000000-0005-0000-0000-0000CB560000}"/>
    <cellStyle name="Percent 3 7 3 5 2" xfId="11574" xr:uid="{00000000-0005-0000-0000-0000CC560000}"/>
    <cellStyle name="Percent 3 7 3 5 2 2" xfId="11575" xr:uid="{00000000-0005-0000-0000-0000CD560000}"/>
    <cellStyle name="Percent 3 7 3 5 2 2 2" xfId="11576" xr:uid="{00000000-0005-0000-0000-0000CE560000}"/>
    <cellStyle name="Percent 3 7 3 5 2 3" xfId="11577" xr:uid="{00000000-0005-0000-0000-0000CF560000}"/>
    <cellStyle name="Percent 3 7 3 5 3" xfId="11578" xr:uid="{00000000-0005-0000-0000-0000D0560000}"/>
    <cellStyle name="Percent 3 7 3 5 3 2" xfId="11579" xr:uid="{00000000-0005-0000-0000-0000D1560000}"/>
    <cellStyle name="Percent 3 7 3 5 3 2 2" xfId="11580" xr:uid="{00000000-0005-0000-0000-0000D2560000}"/>
    <cellStyle name="Percent 3 7 3 5 3 3" xfId="11581" xr:uid="{00000000-0005-0000-0000-0000D3560000}"/>
    <cellStyle name="Percent 3 7 3 5 4" xfId="11582" xr:uid="{00000000-0005-0000-0000-0000D4560000}"/>
    <cellStyle name="Percent 3 7 3 5 4 2" xfId="11583" xr:uid="{00000000-0005-0000-0000-0000D5560000}"/>
    <cellStyle name="Percent 3 7 3 5 4 2 2" xfId="11584" xr:uid="{00000000-0005-0000-0000-0000D6560000}"/>
    <cellStyle name="Percent 3 7 3 5 4 3" xfId="11585" xr:uid="{00000000-0005-0000-0000-0000D7560000}"/>
    <cellStyle name="Percent 3 7 3 5 5" xfId="11586" xr:uid="{00000000-0005-0000-0000-0000D8560000}"/>
    <cellStyle name="Percent 3 7 3 5 5 2" xfId="11587" xr:uid="{00000000-0005-0000-0000-0000D9560000}"/>
    <cellStyle name="Percent 3 7 3 5 6" xfId="11588" xr:uid="{00000000-0005-0000-0000-0000DA560000}"/>
    <cellStyle name="Percent 3 7 3 5 7" xfId="50156" xr:uid="{00000000-0005-0000-0000-0000DB560000}"/>
    <cellStyle name="Percent 3 7 3 6" xfId="11589" xr:uid="{00000000-0005-0000-0000-0000DC560000}"/>
    <cellStyle name="Percent 3 7 3 6 2" xfId="11590" xr:uid="{00000000-0005-0000-0000-0000DD560000}"/>
    <cellStyle name="Percent 3 7 3 6 2 2" xfId="11591" xr:uid="{00000000-0005-0000-0000-0000DE560000}"/>
    <cellStyle name="Percent 3 7 3 6 2 2 2" xfId="11592" xr:uid="{00000000-0005-0000-0000-0000DF560000}"/>
    <cellStyle name="Percent 3 7 3 6 2 3" xfId="11593" xr:uid="{00000000-0005-0000-0000-0000E0560000}"/>
    <cellStyle name="Percent 3 7 3 6 3" xfId="11594" xr:uid="{00000000-0005-0000-0000-0000E1560000}"/>
    <cellStyle name="Percent 3 7 3 6 3 2" xfId="11595" xr:uid="{00000000-0005-0000-0000-0000E2560000}"/>
    <cellStyle name="Percent 3 7 3 6 3 2 2" xfId="11596" xr:uid="{00000000-0005-0000-0000-0000E3560000}"/>
    <cellStyle name="Percent 3 7 3 6 3 3" xfId="11597" xr:uid="{00000000-0005-0000-0000-0000E4560000}"/>
    <cellStyle name="Percent 3 7 3 6 4" xfId="11598" xr:uid="{00000000-0005-0000-0000-0000E5560000}"/>
    <cellStyle name="Percent 3 7 3 6 4 2" xfId="11599" xr:uid="{00000000-0005-0000-0000-0000E6560000}"/>
    <cellStyle name="Percent 3 7 3 6 5" xfId="11600" xr:uid="{00000000-0005-0000-0000-0000E7560000}"/>
    <cellStyle name="Percent 3 7 3 6 6" xfId="50157" xr:uid="{00000000-0005-0000-0000-0000E8560000}"/>
    <cellStyle name="Percent 3 7 3 7" xfId="11601" xr:uid="{00000000-0005-0000-0000-0000E9560000}"/>
    <cellStyle name="Percent 3 7 3 7 2" xfId="11602" xr:uid="{00000000-0005-0000-0000-0000EA560000}"/>
    <cellStyle name="Percent 3 7 3 7 2 2" xfId="11603" xr:uid="{00000000-0005-0000-0000-0000EB560000}"/>
    <cellStyle name="Percent 3 7 3 7 3" xfId="11604" xr:uid="{00000000-0005-0000-0000-0000EC560000}"/>
    <cellStyle name="Percent 3 7 3 7 4" xfId="50158" xr:uid="{00000000-0005-0000-0000-0000ED560000}"/>
    <cellStyle name="Percent 3 7 3 8" xfId="11605" xr:uid="{00000000-0005-0000-0000-0000EE560000}"/>
    <cellStyle name="Percent 3 7 3 8 2" xfId="11606" xr:uid="{00000000-0005-0000-0000-0000EF560000}"/>
    <cellStyle name="Percent 3 7 3 8 2 2" xfId="11607" xr:uid="{00000000-0005-0000-0000-0000F0560000}"/>
    <cellStyle name="Percent 3 7 3 8 3" xfId="11608" xr:uid="{00000000-0005-0000-0000-0000F1560000}"/>
    <cellStyle name="Percent 3 7 3 8 4" xfId="50159" xr:uid="{00000000-0005-0000-0000-0000F2560000}"/>
    <cellStyle name="Percent 3 7 3 9" xfId="11609" xr:uid="{00000000-0005-0000-0000-0000F3560000}"/>
    <cellStyle name="Percent 3 7 3 9 2" xfId="11610" xr:uid="{00000000-0005-0000-0000-0000F4560000}"/>
    <cellStyle name="Percent 3 7 3 9 2 2" xfId="11611" xr:uid="{00000000-0005-0000-0000-0000F5560000}"/>
    <cellStyle name="Percent 3 7 3 9 3" xfId="11612" xr:uid="{00000000-0005-0000-0000-0000F6560000}"/>
    <cellStyle name="Percent 3 7 3 9 4" xfId="50160" xr:uid="{00000000-0005-0000-0000-0000F7560000}"/>
    <cellStyle name="Percent 3 7 4" xfId="4417" xr:uid="{00000000-0005-0000-0000-0000F8560000}"/>
    <cellStyle name="Percent 3 7 4 10" xfId="11613" xr:uid="{00000000-0005-0000-0000-0000F9560000}"/>
    <cellStyle name="Percent 3 7 4 10 2" xfId="11614" xr:uid="{00000000-0005-0000-0000-0000FA560000}"/>
    <cellStyle name="Percent 3 7 4 10 2 2" xfId="11615" xr:uid="{00000000-0005-0000-0000-0000FB560000}"/>
    <cellStyle name="Percent 3 7 4 10 3" xfId="11616" xr:uid="{00000000-0005-0000-0000-0000FC560000}"/>
    <cellStyle name="Percent 3 7 4 10 4" xfId="50162" xr:uid="{00000000-0005-0000-0000-0000FD560000}"/>
    <cellStyle name="Percent 3 7 4 11" xfId="11617" xr:uid="{00000000-0005-0000-0000-0000FE560000}"/>
    <cellStyle name="Percent 3 7 4 11 2" xfId="11618" xr:uid="{00000000-0005-0000-0000-0000FF560000}"/>
    <cellStyle name="Percent 3 7 4 12" xfId="11619" xr:uid="{00000000-0005-0000-0000-000000570000}"/>
    <cellStyle name="Percent 3 7 4 13" xfId="50161" xr:uid="{00000000-0005-0000-0000-000001570000}"/>
    <cellStyle name="Percent 3 7 4 2" xfId="9211" xr:uid="{00000000-0005-0000-0000-000002570000}"/>
    <cellStyle name="Percent 3 7 4 2 2" xfId="11620" xr:uid="{00000000-0005-0000-0000-000003570000}"/>
    <cellStyle name="Percent 3 7 4 2 2 2" xfId="11621" xr:uid="{00000000-0005-0000-0000-000004570000}"/>
    <cellStyle name="Percent 3 7 4 2 2 2 2" xfId="11622" xr:uid="{00000000-0005-0000-0000-000005570000}"/>
    <cellStyle name="Percent 3 7 4 2 2 3" xfId="11623" xr:uid="{00000000-0005-0000-0000-000006570000}"/>
    <cellStyle name="Percent 3 7 4 2 3" xfId="11624" xr:uid="{00000000-0005-0000-0000-000007570000}"/>
    <cellStyle name="Percent 3 7 4 2 3 2" xfId="11625" xr:uid="{00000000-0005-0000-0000-000008570000}"/>
    <cellStyle name="Percent 3 7 4 2 3 2 2" xfId="11626" xr:uid="{00000000-0005-0000-0000-000009570000}"/>
    <cellStyle name="Percent 3 7 4 2 3 3" xfId="11627" xr:uid="{00000000-0005-0000-0000-00000A570000}"/>
    <cellStyle name="Percent 3 7 4 2 4" xfId="11628" xr:uid="{00000000-0005-0000-0000-00000B570000}"/>
    <cellStyle name="Percent 3 7 4 2 4 2" xfId="11629" xr:uid="{00000000-0005-0000-0000-00000C570000}"/>
    <cellStyle name="Percent 3 7 4 2 5" xfId="11630" xr:uid="{00000000-0005-0000-0000-00000D570000}"/>
    <cellStyle name="Percent 3 7 4 2 6" xfId="50163" xr:uid="{00000000-0005-0000-0000-00000E570000}"/>
    <cellStyle name="Percent 3 7 4 3" xfId="11631" xr:uid="{00000000-0005-0000-0000-00000F570000}"/>
    <cellStyle name="Percent 3 7 4 3 2" xfId="11632" xr:uid="{00000000-0005-0000-0000-000010570000}"/>
    <cellStyle name="Percent 3 7 4 3 2 2" xfId="11633" xr:uid="{00000000-0005-0000-0000-000011570000}"/>
    <cellStyle name="Percent 3 7 4 3 2 2 2" xfId="11634" xr:uid="{00000000-0005-0000-0000-000012570000}"/>
    <cellStyle name="Percent 3 7 4 3 2 3" xfId="11635" xr:uid="{00000000-0005-0000-0000-000013570000}"/>
    <cellStyle name="Percent 3 7 4 3 3" xfId="11636" xr:uid="{00000000-0005-0000-0000-000014570000}"/>
    <cellStyle name="Percent 3 7 4 3 3 2" xfId="11637" xr:uid="{00000000-0005-0000-0000-000015570000}"/>
    <cellStyle name="Percent 3 7 4 3 3 2 2" xfId="11638" xr:uid="{00000000-0005-0000-0000-000016570000}"/>
    <cellStyle name="Percent 3 7 4 3 3 3" xfId="11639" xr:uid="{00000000-0005-0000-0000-000017570000}"/>
    <cellStyle name="Percent 3 7 4 3 4" xfId="11640" xr:uid="{00000000-0005-0000-0000-000018570000}"/>
    <cellStyle name="Percent 3 7 4 3 4 2" xfId="11641" xr:uid="{00000000-0005-0000-0000-000019570000}"/>
    <cellStyle name="Percent 3 7 4 3 5" xfId="11642" xr:uid="{00000000-0005-0000-0000-00001A570000}"/>
    <cellStyle name="Percent 3 7 4 3 6" xfId="50164" xr:uid="{00000000-0005-0000-0000-00001B570000}"/>
    <cellStyle name="Percent 3 7 4 4" xfId="11643" xr:uid="{00000000-0005-0000-0000-00001C570000}"/>
    <cellStyle name="Percent 3 7 4 4 2" xfId="11644" xr:uid="{00000000-0005-0000-0000-00001D570000}"/>
    <cellStyle name="Percent 3 7 4 4 2 2" xfId="11645" xr:uid="{00000000-0005-0000-0000-00001E570000}"/>
    <cellStyle name="Percent 3 7 4 4 2 2 2" xfId="11646" xr:uid="{00000000-0005-0000-0000-00001F570000}"/>
    <cellStyle name="Percent 3 7 4 4 2 3" xfId="11647" xr:uid="{00000000-0005-0000-0000-000020570000}"/>
    <cellStyle name="Percent 3 7 4 4 3" xfId="11648" xr:uid="{00000000-0005-0000-0000-000021570000}"/>
    <cellStyle name="Percent 3 7 4 4 3 2" xfId="11649" xr:uid="{00000000-0005-0000-0000-000022570000}"/>
    <cellStyle name="Percent 3 7 4 4 3 2 2" xfId="11650" xr:uid="{00000000-0005-0000-0000-000023570000}"/>
    <cellStyle name="Percent 3 7 4 4 3 3" xfId="11651" xr:uid="{00000000-0005-0000-0000-000024570000}"/>
    <cellStyle name="Percent 3 7 4 4 4" xfId="11652" xr:uid="{00000000-0005-0000-0000-000025570000}"/>
    <cellStyle name="Percent 3 7 4 4 4 2" xfId="11653" xr:uid="{00000000-0005-0000-0000-000026570000}"/>
    <cellStyle name="Percent 3 7 4 4 5" xfId="11654" xr:uid="{00000000-0005-0000-0000-000027570000}"/>
    <cellStyle name="Percent 3 7 4 4 6" xfId="50165" xr:uid="{00000000-0005-0000-0000-000028570000}"/>
    <cellStyle name="Percent 3 7 4 5" xfId="11655" xr:uid="{00000000-0005-0000-0000-000029570000}"/>
    <cellStyle name="Percent 3 7 4 5 2" xfId="11656" xr:uid="{00000000-0005-0000-0000-00002A570000}"/>
    <cellStyle name="Percent 3 7 4 5 2 2" xfId="11657" xr:uid="{00000000-0005-0000-0000-00002B570000}"/>
    <cellStyle name="Percent 3 7 4 5 2 2 2" xfId="11658" xr:uid="{00000000-0005-0000-0000-00002C570000}"/>
    <cellStyle name="Percent 3 7 4 5 2 3" xfId="11659" xr:uid="{00000000-0005-0000-0000-00002D570000}"/>
    <cellStyle name="Percent 3 7 4 5 3" xfId="11660" xr:uid="{00000000-0005-0000-0000-00002E570000}"/>
    <cellStyle name="Percent 3 7 4 5 3 2" xfId="11661" xr:uid="{00000000-0005-0000-0000-00002F570000}"/>
    <cellStyle name="Percent 3 7 4 5 3 2 2" xfId="11662" xr:uid="{00000000-0005-0000-0000-000030570000}"/>
    <cellStyle name="Percent 3 7 4 5 3 3" xfId="11663" xr:uid="{00000000-0005-0000-0000-000031570000}"/>
    <cellStyle name="Percent 3 7 4 5 4" xfId="11664" xr:uid="{00000000-0005-0000-0000-000032570000}"/>
    <cellStyle name="Percent 3 7 4 5 4 2" xfId="11665" xr:uid="{00000000-0005-0000-0000-000033570000}"/>
    <cellStyle name="Percent 3 7 4 5 4 2 2" xfId="11666" xr:uid="{00000000-0005-0000-0000-000034570000}"/>
    <cellStyle name="Percent 3 7 4 5 4 3" xfId="11667" xr:uid="{00000000-0005-0000-0000-000035570000}"/>
    <cellStyle name="Percent 3 7 4 5 5" xfId="11668" xr:uid="{00000000-0005-0000-0000-000036570000}"/>
    <cellStyle name="Percent 3 7 4 5 5 2" xfId="11669" xr:uid="{00000000-0005-0000-0000-000037570000}"/>
    <cellStyle name="Percent 3 7 4 5 6" xfId="11670" xr:uid="{00000000-0005-0000-0000-000038570000}"/>
    <cellStyle name="Percent 3 7 4 5 7" xfId="50166" xr:uid="{00000000-0005-0000-0000-000039570000}"/>
    <cellStyle name="Percent 3 7 4 6" xfId="11671" xr:uid="{00000000-0005-0000-0000-00003A570000}"/>
    <cellStyle name="Percent 3 7 4 6 2" xfId="11672" xr:uid="{00000000-0005-0000-0000-00003B570000}"/>
    <cellStyle name="Percent 3 7 4 6 2 2" xfId="11673" xr:uid="{00000000-0005-0000-0000-00003C570000}"/>
    <cellStyle name="Percent 3 7 4 6 2 2 2" xfId="11674" xr:uid="{00000000-0005-0000-0000-00003D570000}"/>
    <cellStyle name="Percent 3 7 4 6 2 3" xfId="11675" xr:uid="{00000000-0005-0000-0000-00003E570000}"/>
    <cellStyle name="Percent 3 7 4 6 3" xfId="11676" xr:uid="{00000000-0005-0000-0000-00003F570000}"/>
    <cellStyle name="Percent 3 7 4 6 3 2" xfId="11677" xr:uid="{00000000-0005-0000-0000-000040570000}"/>
    <cellStyle name="Percent 3 7 4 6 3 2 2" xfId="11678" xr:uid="{00000000-0005-0000-0000-000041570000}"/>
    <cellStyle name="Percent 3 7 4 6 3 3" xfId="11679" xr:uid="{00000000-0005-0000-0000-000042570000}"/>
    <cellStyle name="Percent 3 7 4 6 4" xfId="11680" xr:uid="{00000000-0005-0000-0000-000043570000}"/>
    <cellStyle name="Percent 3 7 4 6 4 2" xfId="11681" xr:uid="{00000000-0005-0000-0000-000044570000}"/>
    <cellStyle name="Percent 3 7 4 6 5" xfId="11682" xr:uid="{00000000-0005-0000-0000-000045570000}"/>
    <cellStyle name="Percent 3 7 4 6 6" xfId="50167" xr:uid="{00000000-0005-0000-0000-000046570000}"/>
    <cellStyle name="Percent 3 7 4 7" xfId="11683" xr:uid="{00000000-0005-0000-0000-000047570000}"/>
    <cellStyle name="Percent 3 7 4 7 2" xfId="11684" xr:uid="{00000000-0005-0000-0000-000048570000}"/>
    <cellStyle name="Percent 3 7 4 7 2 2" xfId="11685" xr:uid="{00000000-0005-0000-0000-000049570000}"/>
    <cellStyle name="Percent 3 7 4 7 3" xfId="11686" xr:uid="{00000000-0005-0000-0000-00004A570000}"/>
    <cellStyle name="Percent 3 7 4 7 4" xfId="50168" xr:uid="{00000000-0005-0000-0000-00004B570000}"/>
    <cellStyle name="Percent 3 7 4 8" xfId="11687" xr:uid="{00000000-0005-0000-0000-00004C570000}"/>
    <cellStyle name="Percent 3 7 4 8 2" xfId="11688" xr:uid="{00000000-0005-0000-0000-00004D570000}"/>
    <cellStyle name="Percent 3 7 4 8 2 2" xfId="11689" xr:uid="{00000000-0005-0000-0000-00004E570000}"/>
    <cellStyle name="Percent 3 7 4 8 3" xfId="11690" xr:uid="{00000000-0005-0000-0000-00004F570000}"/>
    <cellStyle name="Percent 3 7 4 8 4" xfId="50169" xr:uid="{00000000-0005-0000-0000-000050570000}"/>
    <cellStyle name="Percent 3 7 4 9" xfId="11691" xr:uid="{00000000-0005-0000-0000-000051570000}"/>
    <cellStyle name="Percent 3 7 4 9 2" xfId="11692" xr:uid="{00000000-0005-0000-0000-000052570000}"/>
    <cellStyle name="Percent 3 7 4 9 2 2" xfId="11693" xr:uid="{00000000-0005-0000-0000-000053570000}"/>
    <cellStyle name="Percent 3 7 4 9 3" xfId="11694" xr:uid="{00000000-0005-0000-0000-000054570000}"/>
    <cellStyle name="Percent 3 7 4 9 4" xfId="50170" xr:uid="{00000000-0005-0000-0000-000055570000}"/>
    <cellStyle name="Percent 3 7 5" xfId="4418" xr:uid="{00000000-0005-0000-0000-000056570000}"/>
    <cellStyle name="Percent 3 7 5 10" xfId="11695" xr:uid="{00000000-0005-0000-0000-000057570000}"/>
    <cellStyle name="Percent 3 7 5 10 2" xfId="11696" xr:uid="{00000000-0005-0000-0000-000058570000}"/>
    <cellStyle name="Percent 3 7 5 10 2 2" xfId="11697" xr:uid="{00000000-0005-0000-0000-000059570000}"/>
    <cellStyle name="Percent 3 7 5 10 3" xfId="11698" xr:uid="{00000000-0005-0000-0000-00005A570000}"/>
    <cellStyle name="Percent 3 7 5 10 4" xfId="50172" xr:uid="{00000000-0005-0000-0000-00005B570000}"/>
    <cellStyle name="Percent 3 7 5 11" xfId="11699" xr:uid="{00000000-0005-0000-0000-00005C570000}"/>
    <cellStyle name="Percent 3 7 5 11 2" xfId="11700" xr:uid="{00000000-0005-0000-0000-00005D570000}"/>
    <cellStyle name="Percent 3 7 5 12" xfId="11701" xr:uid="{00000000-0005-0000-0000-00005E570000}"/>
    <cellStyle name="Percent 3 7 5 13" xfId="50171" xr:uid="{00000000-0005-0000-0000-00005F570000}"/>
    <cellStyle name="Percent 3 7 5 2" xfId="9212" xr:uid="{00000000-0005-0000-0000-000060570000}"/>
    <cellStyle name="Percent 3 7 5 2 2" xfId="11702" xr:uid="{00000000-0005-0000-0000-000061570000}"/>
    <cellStyle name="Percent 3 7 5 2 2 2" xfId="11703" xr:uid="{00000000-0005-0000-0000-000062570000}"/>
    <cellStyle name="Percent 3 7 5 2 2 2 2" xfId="11704" xr:uid="{00000000-0005-0000-0000-000063570000}"/>
    <cellStyle name="Percent 3 7 5 2 2 3" xfId="11705" xr:uid="{00000000-0005-0000-0000-000064570000}"/>
    <cellStyle name="Percent 3 7 5 2 3" xfId="11706" xr:uid="{00000000-0005-0000-0000-000065570000}"/>
    <cellStyle name="Percent 3 7 5 2 3 2" xfId="11707" xr:uid="{00000000-0005-0000-0000-000066570000}"/>
    <cellStyle name="Percent 3 7 5 2 3 2 2" xfId="11708" xr:uid="{00000000-0005-0000-0000-000067570000}"/>
    <cellStyle name="Percent 3 7 5 2 3 3" xfId="11709" xr:uid="{00000000-0005-0000-0000-000068570000}"/>
    <cellStyle name="Percent 3 7 5 2 4" xfId="11710" xr:uid="{00000000-0005-0000-0000-000069570000}"/>
    <cellStyle name="Percent 3 7 5 2 4 2" xfId="11711" xr:uid="{00000000-0005-0000-0000-00006A570000}"/>
    <cellStyle name="Percent 3 7 5 2 5" xfId="11712" xr:uid="{00000000-0005-0000-0000-00006B570000}"/>
    <cellStyle name="Percent 3 7 5 2 6" xfId="50173" xr:uid="{00000000-0005-0000-0000-00006C570000}"/>
    <cellStyle name="Percent 3 7 5 3" xfId="11713" xr:uid="{00000000-0005-0000-0000-00006D570000}"/>
    <cellStyle name="Percent 3 7 5 3 2" xfId="11714" xr:uid="{00000000-0005-0000-0000-00006E570000}"/>
    <cellStyle name="Percent 3 7 5 3 2 2" xfId="11715" xr:uid="{00000000-0005-0000-0000-00006F570000}"/>
    <cellStyle name="Percent 3 7 5 3 2 2 2" xfId="11716" xr:uid="{00000000-0005-0000-0000-000070570000}"/>
    <cellStyle name="Percent 3 7 5 3 2 3" xfId="11717" xr:uid="{00000000-0005-0000-0000-000071570000}"/>
    <cellStyle name="Percent 3 7 5 3 3" xfId="11718" xr:uid="{00000000-0005-0000-0000-000072570000}"/>
    <cellStyle name="Percent 3 7 5 3 3 2" xfId="11719" xr:uid="{00000000-0005-0000-0000-000073570000}"/>
    <cellStyle name="Percent 3 7 5 3 3 2 2" xfId="11720" xr:uid="{00000000-0005-0000-0000-000074570000}"/>
    <cellStyle name="Percent 3 7 5 3 3 3" xfId="11721" xr:uid="{00000000-0005-0000-0000-000075570000}"/>
    <cellStyle name="Percent 3 7 5 3 4" xfId="11722" xr:uid="{00000000-0005-0000-0000-000076570000}"/>
    <cellStyle name="Percent 3 7 5 3 4 2" xfId="11723" xr:uid="{00000000-0005-0000-0000-000077570000}"/>
    <cellStyle name="Percent 3 7 5 3 5" xfId="11724" xr:uid="{00000000-0005-0000-0000-000078570000}"/>
    <cellStyle name="Percent 3 7 5 3 6" xfId="50174" xr:uid="{00000000-0005-0000-0000-000079570000}"/>
    <cellStyle name="Percent 3 7 5 4" xfId="11725" xr:uid="{00000000-0005-0000-0000-00007A570000}"/>
    <cellStyle name="Percent 3 7 5 4 2" xfId="11726" xr:uid="{00000000-0005-0000-0000-00007B570000}"/>
    <cellStyle name="Percent 3 7 5 4 2 2" xfId="11727" xr:uid="{00000000-0005-0000-0000-00007C570000}"/>
    <cellStyle name="Percent 3 7 5 4 2 2 2" xfId="11728" xr:uid="{00000000-0005-0000-0000-00007D570000}"/>
    <cellStyle name="Percent 3 7 5 4 2 3" xfId="11729" xr:uid="{00000000-0005-0000-0000-00007E570000}"/>
    <cellStyle name="Percent 3 7 5 4 3" xfId="11730" xr:uid="{00000000-0005-0000-0000-00007F570000}"/>
    <cellStyle name="Percent 3 7 5 4 3 2" xfId="11731" xr:uid="{00000000-0005-0000-0000-000080570000}"/>
    <cellStyle name="Percent 3 7 5 4 3 2 2" xfId="11732" xr:uid="{00000000-0005-0000-0000-000081570000}"/>
    <cellStyle name="Percent 3 7 5 4 3 3" xfId="11733" xr:uid="{00000000-0005-0000-0000-000082570000}"/>
    <cellStyle name="Percent 3 7 5 4 4" xfId="11734" xr:uid="{00000000-0005-0000-0000-000083570000}"/>
    <cellStyle name="Percent 3 7 5 4 4 2" xfId="11735" xr:uid="{00000000-0005-0000-0000-000084570000}"/>
    <cellStyle name="Percent 3 7 5 4 5" xfId="11736" xr:uid="{00000000-0005-0000-0000-000085570000}"/>
    <cellStyle name="Percent 3 7 5 4 6" xfId="50175" xr:uid="{00000000-0005-0000-0000-000086570000}"/>
    <cellStyle name="Percent 3 7 5 5" xfId="11737" xr:uid="{00000000-0005-0000-0000-000087570000}"/>
    <cellStyle name="Percent 3 7 5 5 2" xfId="11738" xr:uid="{00000000-0005-0000-0000-000088570000}"/>
    <cellStyle name="Percent 3 7 5 5 2 2" xfId="11739" xr:uid="{00000000-0005-0000-0000-000089570000}"/>
    <cellStyle name="Percent 3 7 5 5 2 2 2" xfId="11740" xr:uid="{00000000-0005-0000-0000-00008A570000}"/>
    <cellStyle name="Percent 3 7 5 5 2 3" xfId="11741" xr:uid="{00000000-0005-0000-0000-00008B570000}"/>
    <cellStyle name="Percent 3 7 5 5 3" xfId="11742" xr:uid="{00000000-0005-0000-0000-00008C570000}"/>
    <cellStyle name="Percent 3 7 5 5 3 2" xfId="11743" xr:uid="{00000000-0005-0000-0000-00008D570000}"/>
    <cellStyle name="Percent 3 7 5 5 3 2 2" xfId="11744" xr:uid="{00000000-0005-0000-0000-00008E570000}"/>
    <cellStyle name="Percent 3 7 5 5 3 3" xfId="11745" xr:uid="{00000000-0005-0000-0000-00008F570000}"/>
    <cellStyle name="Percent 3 7 5 5 4" xfId="11746" xr:uid="{00000000-0005-0000-0000-000090570000}"/>
    <cellStyle name="Percent 3 7 5 5 4 2" xfId="11747" xr:uid="{00000000-0005-0000-0000-000091570000}"/>
    <cellStyle name="Percent 3 7 5 5 4 2 2" xfId="11748" xr:uid="{00000000-0005-0000-0000-000092570000}"/>
    <cellStyle name="Percent 3 7 5 5 4 3" xfId="11749" xr:uid="{00000000-0005-0000-0000-000093570000}"/>
    <cellStyle name="Percent 3 7 5 5 5" xfId="11750" xr:uid="{00000000-0005-0000-0000-000094570000}"/>
    <cellStyle name="Percent 3 7 5 5 5 2" xfId="11751" xr:uid="{00000000-0005-0000-0000-000095570000}"/>
    <cellStyle name="Percent 3 7 5 5 6" xfId="11752" xr:uid="{00000000-0005-0000-0000-000096570000}"/>
    <cellStyle name="Percent 3 7 5 5 7" xfId="50176" xr:uid="{00000000-0005-0000-0000-000097570000}"/>
    <cellStyle name="Percent 3 7 5 6" xfId="11753" xr:uid="{00000000-0005-0000-0000-000098570000}"/>
    <cellStyle name="Percent 3 7 5 6 2" xfId="11754" xr:uid="{00000000-0005-0000-0000-000099570000}"/>
    <cellStyle name="Percent 3 7 5 6 2 2" xfId="11755" xr:uid="{00000000-0005-0000-0000-00009A570000}"/>
    <cellStyle name="Percent 3 7 5 6 2 2 2" xfId="11756" xr:uid="{00000000-0005-0000-0000-00009B570000}"/>
    <cellStyle name="Percent 3 7 5 6 2 3" xfId="11757" xr:uid="{00000000-0005-0000-0000-00009C570000}"/>
    <cellStyle name="Percent 3 7 5 6 3" xfId="11758" xr:uid="{00000000-0005-0000-0000-00009D570000}"/>
    <cellStyle name="Percent 3 7 5 6 3 2" xfId="11759" xr:uid="{00000000-0005-0000-0000-00009E570000}"/>
    <cellStyle name="Percent 3 7 5 6 3 2 2" xfId="11760" xr:uid="{00000000-0005-0000-0000-00009F570000}"/>
    <cellStyle name="Percent 3 7 5 6 3 3" xfId="11761" xr:uid="{00000000-0005-0000-0000-0000A0570000}"/>
    <cellStyle name="Percent 3 7 5 6 4" xfId="11762" xr:uid="{00000000-0005-0000-0000-0000A1570000}"/>
    <cellStyle name="Percent 3 7 5 6 4 2" xfId="11763" xr:uid="{00000000-0005-0000-0000-0000A2570000}"/>
    <cellStyle name="Percent 3 7 5 6 5" xfId="11764" xr:uid="{00000000-0005-0000-0000-0000A3570000}"/>
    <cellStyle name="Percent 3 7 5 6 6" xfId="50177" xr:uid="{00000000-0005-0000-0000-0000A4570000}"/>
    <cellStyle name="Percent 3 7 5 7" xfId="11765" xr:uid="{00000000-0005-0000-0000-0000A5570000}"/>
    <cellStyle name="Percent 3 7 5 7 2" xfId="11766" xr:uid="{00000000-0005-0000-0000-0000A6570000}"/>
    <cellStyle name="Percent 3 7 5 7 2 2" xfId="11767" xr:uid="{00000000-0005-0000-0000-0000A7570000}"/>
    <cellStyle name="Percent 3 7 5 7 3" xfId="11768" xr:uid="{00000000-0005-0000-0000-0000A8570000}"/>
    <cellStyle name="Percent 3 7 5 7 4" xfId="50178" xr:uid="{00000000-0005-0000-0000-0000A9570000}"/>
    <cellStyle name="Percent 3 7 5 8" xfId="11769" xr:uid="{00000000-0005-0000-0000-0000AA570000}"/>
    <cellStyle name="Percent 3 7 5 8 2" xfId="11770" xr:uid="{00000000-0005-0000-0000-0000AB570000}"/>
    <cellStyle name="Percent 3 7 5 8 2 2" xfId="11771" xr:uid="{00000000-0005-0000-0000-0000AC570000}"/>
    <cellStyle name="Percent 3 7 5 8 3" xfId="11772" xr:uid="{00000000-0005-0000-0000-0000AD570000}"/>
    <cellStyle name="Percent 3 7 5 8 4" xfId="50179" xr:uid="{00000000-0005-0000-0000-0000AE570000}"/>
    <cellStyle name="Percent 3 7 5 9" xfId="11773" xr:uid="{00000000-0005-0000-0000-0000AF570000}"/>
    <cellStyle name="Percent 3 7 5 9 2" xfId="11774" xr:uid="{00000000-0005-0000-0000-0000B0570000}"/>
    <cellStyle name="Percent 3 7 5 9 2 2" xfId="11775" xr:uid="{00000000-0005-0000-0000-0000B1570000}"/>
    <cellStyle name="Percent 3 7 5 9 3" xfId="11776" xr:uid="{00000000-0005-0000-0000-0000B2570000}"/>
    <cellStyle name="Percent 3 7 5 9 4" xfId="50180" xr:uid="{00000000-0005-0000-0000-0000B3570000}"/>
    <cellStyle name="Percent 3 7 6" xfId="4419" xr:uid="{00000000-0005-0000-0000-0000B4570000}"/>
    <cellStyle name="Percent 3 7 6 10" xfId="11777" xr:uid="{00000000-0005-0000-0000-0000B5570000}"/>
    <cellStyle name="Percent 3 7 6 10 2" xfId="11778" xr:uid="{00000000-0005-0000-0000-0000B6570000}"/>
    <cellStyle name="Percent 3 7 6 10 2 2" xfId="11779" xr:uid="{00000000-0005-0000-0000-0000B7570000}"/>
    <cellStyle name="Percent 3 7 6 10 3" xfId="11780" xr:uid="{00000000-0005-0000-0000-0000B8570000}"/>
    <cellStyle name="Percent 3 7 6 10 4" xfId="50182" xr:uid="{00000000-0005-0000-0000-0000B9570000}"/>
    <cellStyle name="Percent 3 7 6 11" xfId="11781" xr:uid="{00000000-0005-0000-0000-0000BA570000}"/>
    <cellStyle name="Percent 3 7 6 11 2" xfId="11782" xr:uid="{00000000-0005-0000-0000-0000BB570000}"/>
    <cellStyle name="Percent 3 7 6 12" xfId="11783" xr:uid="{00000000-0005-0000-0000-0000BC570000}"/>
    <cellStyle name="Percent 3 7 6 13" xfId="50181" xr:uid="{00000000-0005-0000-0000-0000BD570000}"/>
    <cellStyle name="Percent 3 7 6 2" xfId="9213" xr:uid="{00000000-0005-0000-0000-0000BE570000}"/>
    <cellStyle name="Percent 3 7 6 2 2" xfId="11784" xr:uid="{00000000-0005-0000-0000-0000BF570000}"/>
    <cellStyle name="Percent 3 7 6 2 2 2" xfId="11785" xr:uid="{00000000-0005-0000-0000-0000C0570000}"/>
    <cellStyle name="Percent 3 7 6 2 2 2 2" xfId="11786" xr:uid="{00000000-0005-0000-0000-0000C1570000}"/>
    <cellStyle name="Percent 3 7 6 2 2 3" xfId="11787" xr:uid="{00000000-0005-0000-0000-0000C2570000}"/>
    <cellStyle name="Percent 3 7 6 2 3" xfId="11788" xr:uid="{00000000-0005-0000-0000-0000C3570000}"/>
    <cellStyle name="Percent 3 7 6 2 3 2" xfId="11789" xr:uid="{00000000-0005-0000-0000-0000C4570000}"/>
    <cellStyle name="Percent 3 7 6 2 3 2 2" xfId="11790" xr:uid="{00000000-0005-0000-0000-0000C5570000}"/>
    <cellStyle name="Percent 3 7 6 2 3 3" xfId="11791" xr:uid="{00000000-0005-0000-0000-0000C6570000}"/>
    <cellStyle name="Percent 3 7 6 2 4" xfId="11792" xr:uid="{00000000-0005-0000-0000-0000C7570000}"/>
    <cellStyle name="Percent 3 7 6 2 4 2" xfId="11793" xr:uid="{00000000-0005-0000-0000-0000C8570000}"/>
    <cellStyle name="Percent 3 7 6 2 5" xfId="11794" xr:uid="{00000000-0005-0000-0000-0000C9570000}"/>
    <cellStyle name="Percent 3 7 6 2 6" xfId="50183" xr:uid="{00000000-0005-0000-0000-0000CA570000}"/>
    <cellStyle name="Percent 3 7 6 3" xfId="11795" xr:uid="{00000000-0005-0000-0000-0000CB570000}"/>
    <cellStyle name="Percent 3 7 6 3 2" xfId="11796" xr:uid="{00000000-0005-0000-0000-0000CC570000}"/>
    <cellStyle name="Percent 3 7 6 3 2 2" xfId="11797" xr:uid="{00000000-0005-0000-0000-0000CD570000}"/>
    <cellStyle name="Percent 3 7 6 3 2 2 2" xfId="11798" xr:uid="{00000000-0005-0000-0000-0000CE570000}"/>
    <cellStyle name="Percent 3 7 6 3 2 3" xfId="11799" xr:uid="{00000000-0005-0000-0000-0000CF570000}"/>
    <cellStyle name="Percent 3 7 6 3 3" xfId="11800" xr:uid="{00000000-0005-0000-0000-0000D0570000}"/>
    <cellStyle name="Percent 3 7 6 3 3 2" xfId="11801" xr:uid="{00000000-0005-0000-0000-0000D1570000}"/>
    <cellStyle name="Percent 3 7 6 3 3 2 2" xfId="11802" xr:uid="{00000000-0005-0000-0000-0000D2570000}"/>
    <cellStyle name="Percent 3 7 6 3 3 3" xfId="11803" xr:uid="{00000000-0005-0000-0000-0000D3570000}"/>
    <cellStyle name="Percent 3 7 6 3 4" xfId="11804" xr:uid="{00000000-0005-0000-0000-0000D4570000}"/>
    <cellStyle name="Percent 3 7 6 3 4 2" xfId="11805" xr:uid="{00000000-0005-0000-0000-0000D5570000}"/>
    <cellStyle name="Percent 3 7 6 3 5" xfId="11806" xr:uid="{00000000-0005-0000-0000-0000D6570000}"/>
    <cellStyle name="Percent 3 7 6 3 6" xfId="50184" xr:uid="{00000000-0005-0000-0000-0000D7570000}"/>
    <cellStyle name="Percent 3 7 6 4" xfId="11807" xr:uid="{00000000-0005-0000-0000-0000D8570000}"/>
    <cellStyle name="Percent 3 7 6 4 2" xfId="11808" xr:uid="{00000000-0005-0000-0000-0000D9570000}"/>
    <cellStyle name="Percent 3 7 6 4 2 2" xfId="11809" xr:uid="{00000000-0005-0000-0000-0000DA570000}"/>
    <cellStyle name="Percent 3 7 6 4 2 2 2" xfId="11810" xr:uid="{00000000-0005-0000-0000-0000DB570000}"/>
    <cellStyle name="Percent 3 7 6 4 2 3" xfId="11811" xr:uid="{00000000-0005-0000-0000-0000DC570000}"/>
    <cellStyle name="Percent 3 7 6 4 3" xfId="11812" xr:uid="{00000000-0005-0000-0000-0000DD570000}"/>
    <cellStyle name="Percent 3 7 6 4 3 2" xfId="11813" xr:uid="{00000000-0005-0000-0000-0000DE570000}"/>
    <cellStyle name="Percent 3 7 6 4 3 2 2" xfId="11814" xr:uid="{00000000-0005-0000-0000-0000DF570000}"/>
    <cellStyle name="Percent 3 7 6 4 3 3" xfId="11815" xr:uid="{00000000-0005-0000-0000-0000E0570000}"/>
    <cellStyle name="Percent 3 7 6 4 4" xfId="11816" xr:uid="{00000000-0005-0000-0000-0000E1570000}"/>
    <cellStyle name="Percent 3 7 6 4 4 2" xfId="11817" xr:uid="{00000000-0005-0000-0000-0000E2570000}"/>
    <cellStyle name="Percent 3 7 6 4 5" xfId="11818" xr:uid="{00000000-0005-0000-0000-0000E3570000}"/>
    <cellStyle name="Percent 3 7 6 4 6" xfId="50185" xr:uid="{00000000-0005-0000-0000-0000E4570000}"/>
    <cellStyle name="Percent 3 7 6 5" xfId="11819" xr:uid="{00000000-0005-0000-0000-0000E5570000}"/>
    <cellStyle name="Percent 3 7 6 5 2" xfId="11820" xr:uid="{00000000-0005-0000-0000-0000E6570000}"/>
    <cellStyle name="Percent 3 7 6 5 2 2" xfId="11821" xr:uid="{00000000-0005-0000-0000-0000E7570000}"/>
    <cellStyle name="Percent 3 7 6 5 2 2 2" xfId="11822" xr:uid="{00000000-0005-0000-0000-0000E8570000}"/>
    <cellStyle name="Percent 3 7 6 5 2 3" xfId="11823" xr:uid="{00000000-0005-0000-0000-0000E9570000}"/>
    <cellStyle name="Percent 3 7 6 5 3" xfId="11824" xr:uid="{00000000-0005-0000-0000-0000EA570000}"/>
    <cellStyle name="Percent 3 7 6 5 3 2" xfId="11825" xr:uid="{00000000-0005-0000-0000-0000EB570000}"/>
    <cellStyle name="Percent 3 7 6 5 3 2 2" xfId="11826" xr:uid="{00000000-0005-0000-0000-0000EC570000}"/>
    <cellStyle name="Percent 3 7 6 5 3 3" xfId="11827" xr:uid="{00000000-0005-0000-0000-0000ED570000}"/>
    <cellStyle name="Percent 3 7 6 5 4" xfId="11828" xr:uid="{00000000-0005-0000-0000-0000EE570000}"/>
    <cellStyle name="Percent 3 7 6 5 4 2" xfId="11829" xr:uid="{00000000-0005-0000-0000-0000EF570000}"/>
    <cellStyle name="Percent 3 7 6 5 4 2 2" xfId="11830" xr:uid="{00000000-0005-0000-0000-0000F0570000}"/>
    <cellStyle name="Percent 3 7 6 5 4 3" xfId="11831" xr:uid="{00000000-0005-0000-0000-0000F1570000}"/>
    <cellStyle name="Percent 3 7 6 5 5" xfId="11832" xr:uid="{00000000-0005-0000-0000-0000F2570000}"/>
    <cellStyle name="Percent 3 7 6 5 5 2" xfId="11833" xr:uid="{00000000-0005-0000-0000-0000F3570000}"/>
    <cellStyle name="Percent 3 7 6 5 6" xfId="11834" xr:uid="{00000000-0005-0000-0000-0000F4570000}"/>
    <cellStyle name="Percent 3 7 6 5 7" xfId="50186" xr:uid="{00000000-0005-0000-0000-0000F5570000}"/>
    <cellStyle name="Percent 3 7 6 6" xfId="11835" xr:uid="{00000000-0005-0000-0000-0000F6570000}"/>
    <cellStyle name="Percent 3 7 6 6 2" xfId="11836" xr:uid="{00000000-0005-0000-0000-0000F7570000}"/>
    <cellStyle name="Percent 3 7 6 6 2 2" xfId="11837" xr:uid="{00000000-0005-0000-0000-0000F8570000}"/>
    <cellStyle name="Percent 3 7 6 6 2 2 2" xfId="11838" xr:uid="{00000000-0005-0000-0000-0000F9570000}"/>
    <cellStyle name="Percent 3 7 6 6 2 3" xfId="11839" xr:uid="{00000000-0005-0000-0000-0000FA570000}"/>
    <cellStyle name="Percent 3 7 6 6 3" xfId="11840" xr:uid="{00000000-0005-0000-0000-0000FB570000}"/>
    <cellStyle name="Percent 3 7 6 6 3 2" xfId="11841" xr:uid="{00000000-0005-0000-0000-0000FC570000}"/>
    <cellStyle name="Percent 3 7 6 6 3 2 2" xfId="11842" xr:uid="{00000000-0005-0000-0000-0000FD570000}"/>
    <cellStyle name="Percent 3 7 6 6 3 3" xfId="11843" xr:uid="{00000000-0005-0000-0000-0000FE570000}"/>
    <cellStyle name="Percent 3 7 6 6 4" xfId="11844" xr:uid="{00000000-0005-0000-0000-0000FF570000}"/>
    <cellStyle name="Percent 3 7 6 6 4 2" xfId="11845" xr:uid="{00000000-0005-0000-0000-000000580000}"/>
    <cellStyle name="Percent 3 7 6 6 5" xfId="11846" xr:uid="{00000000-0005-0000-0000-000001580000}"/>
    <cellStyle name="Percent 3 7 6 6 6" xfId="50187" xr:uid="{00000000-0005-0000-0000-000002580000}"/>
    <cellStyle name="Percent 3 7 6 7" xfId="11847" xr:uid="{00000000-0005-0000-0000-000003580000}"/>
    <cellStyle name="Percent 3 7 6 7 2" xfId="11848" xr:uid="{00000000-0005-0000-0000-000004580000}"/>
    <cellStyle name="Percent 3 7 6 7 2 2" xfId="11849" xr:uid="{00000000-0005-0000-0000-000005580000}"/>
    <cellStyle name="Percent 3 7 6 7 3" xfId="11850" xr:uid="{00000000-0005-0000-0000-000006580000}"/>
    <cellStyle name="Percent 3 7 6 7 4" xfId="50188" xr:uid="{00000000-0005-0000-0000-000007580000}"/>
    <cellStyle name="Percent 3 7 6 8" xfId="11851" xr:uid="{00000000-0005-0000-0000-000008580000}"/>
    <cellStyle name="Percent 3 7 6 8 2" xfId="11852" xr:uid="{00000000-0005-0000-0000-000009580000}"/>
    <cellStyle name="Percent 3 7 6 8 2 2" xfId="11853" xr:uid="{00000000-0005-0000-0000-00000A580000}"/>
    <cellStyle name="Percent 3 7 6 8 3" xfId="11854" xr:uid="{00000000-0005-0000-0000-00000B580000}"/>
    <cellStyle name="Percent 3 7 6 8 4" xfId="50189" xr:uid="{00000000-0005-0000-0000-00000C580000}"/>
    <cellStyle name="Percent 3 7 6 9" xfId="11855" xr:uid="{00000000-0005-0000-0000-00000D580000}"/>
    <cellStyle name="Percent 3 7 6 9 2" xfId="11856" xr:uid="{00000000-0005-0000-0000-00000E580000}"/>
    <cellStyle name="Percent 3 7 6 9 2 2" xfId="11857" xr:uid="{00000000-0005-0000-0000-00000F580000}"/>
    <cellStyle name="Percent 3 7 6 9 3" xfId="11858" xr:uid="{00000000-0005-0000-0000-000010580000}"/>
    <cellStyle name="Percent 3 7 6 9 4" xfId="50190" xr:uid="{00000000-0005-0000-0000-000011580000}"/>
    <cellStyle name="Percent 3 7 7" xfId="4420" xr:uid="{00000000-0005-0000-0000-000012580000}"/>
    <cellStyle name="Percent 3 7 7 10" xfId="11859" xr:uid="{00000000-0005-0000-0000-000013580000}"/>
    <cellStyle name="Percent 3 7 7 10 2" xfId="11860" xr:uid="{00000000-0005-0000-0000-000014580000}"/>
    <cellStyle name="Percent 3 7 7 10 2 2" xfId="11861" xr:uid="{00000000-0005-0000-0000-000015580000}"/>
    <cellStyle name="Percent 3 7 7 10 3" xfId="11862" xr:uid="{00000000-0005-0000-0000-000016580000}"/>
    <cellStyle name="Percent 3 7 7 10 4" xfId="50192" xr:uid="{00000000-0005-0000-0000-000017580000}"/>
    <cellStyle name="Percent 3 7 7 11" xfId="11863" xr:uid="{00000000-0005-0000-0000-000018580000}"/>
    <cellStyle name="Percent 3 7 7 11 2" xfId="11864" xr:uid="{00000000-0005-0000-0000-000019580000}"/>
    <cellStyle name="Percent 3 7 7 12" xfId="11865" xr:uid="{00000000-0005-0000-0000-00001A580000}"/>
    <cellStyle name="Percent 3 7 7 13" xfId="50191" xr:uid="{00000000-0005-0000-0000-00001B580000}"/>
    <cellStyle name="Percent 3 7 7 2" xfId="9214" xr:uid="{00000000-0005-0000-0000-00001C580000}"/>
    <cellStyle name="Percent 3 7 7 2 2" xfId="11866" xr:uid="{00000000-0005-0000-0000-00001D580000}"/>
    <cellStyle name="Percent 3 7 7 2 2 2" xfId="11867" xr:uid="{00000000-0005-0000-0000-00001E580000}"/>
    <cellStyle name="Percent 3 7 7 2 2 2 2" xfId="11868" xr:uid="{00000000-0005-0000-0000-00001F580000}"/>
    <cellStyle name="Percent 3 7 7 2 2 3" xfId="11869" xr:uid="{00000000-0005-0000-0000-000020580000}"/>
    <cellStyle name="Percent 3 7 7 2 3" xfId="11870" xr:uid="{00000000-0005-0000-0000-000021580000}"/>
    <cellStyle name="Percent 3 7 7 2 3 2" xfId="11871" xr:uid="{00000000-0005-0000-0000-000022580000}"/>
    <cellStyle name="Percent 3 7 7 2 3 2 2" xfId="11872" xr:uid="{00000000-0005-0000-0000-000023580000}"/>
    <cellStyle name="Percent 3 7 7 2 3 3" xfId="11873" xr:uid="{00000000-0005-0000-0000-000024580000}"/>
    <cellStyle name="Percent 3 7 7 2 4" xfId="11874" xr:uid="{00000000-0005-0000-0000-000025580000}"/>
    <cellStyle name="Percent 3 7 7 2 4 2" xfId="11875" xr:uid="{00000000-0005-0000-0000-000026580000}"/>
    <cellStyle name="Percent 3 7 7 2 5" xfId="11876" xr:uid="{00000000-0005-0000-0000-000027580000}"/>
    <cellStyle name="Percent 3 7 7 2 6" xfId="50193" xr:uid="{00000000-0005-0000-0000-000028580000}"/>
    <cellStyle name="Percent 3 7 7 3" xfId="11877" xr:uid="{00000000-0005-0000-0000-000029580000}"/>
    <cellStyle name="Percent 3 7 7 3 2" xfId="11878" xr:uid="{00000000-0005-0000-0000-00002A580000}"/>
    <cellStyle name="Percent 3 7 7 3 2 2" xfId="11879" xr:uid="{00000000-0005-0000-0000-00002B580000}"/>
    <cellStyle name="Percent 3 7 7 3 2 2 2" xfId="11880" xr:uid="{00000000-0005-0000-0000-00002C580000}"/>
    <cellStyle name="Percent 3 7 7 3 2 3" xfId="11881" xr:uid="{00000000-0005-0000-0000-00002D580000}"/>
    <cellStyle name="Percent 3 7 7 3 3" xfId="11882" xr:uid="{00000000-0005-0000-0000-00002E580000}"/>
    <cellStyle name="Percent 3 7 7 3 3 2" xfId="11883" xr:uid="{00000000-0005-0000-0000-00002F580000}"/>
    <cellStyle name="Percent 3 7 7 3 3 2 2" xfId="11884" xr:uid="{00000000-0005-0000-0000-000030580000}"/>
    <cellStyle name="Percent 3 7 7 3 3 3" xfId="11885" xr:uid="{00000000-0005-0000-0000-000031580000}"/>
    <cellStyle name="Percent 3 7 7 3 4" xfId="11886" xr:uid="{00000000-0005-0000-0000-000032580000}"/>
    <cellStyle name="Percent 3 7 7 3 4 2" xfId="11887" xr:uid="{00000000-0005-0000-0000-000033580000}"/>
    <cellStyle name="Percent 3 7 7 3 5" xfId="11888" xr:uid="{00000000-0005-0000-0000-000034580000}"/>
    <cellStyle name="Percent 3 7 7 3 6" xfId="50194" xr:uid="{00000000-0005-0000-0000-000035580000}"/>
    <cellStyle name="Percent 3 7 7 4" xfId="11889" xr:uid="{00000000-0005-0000-0000-000036580000}"/>
    <cellStyle name="Percent 3 7 7 4 2" xfId="11890" xr:uid="{00000000-0005-0000-0000-000037580000}"/>
    <cellStyle name="Percent 3 7 7 4 2 2" xfId="11891" xr:uid="{00000000-0005-0000-0000-000038580000}"/>
    <cellStyle name="Percent 3 7 7 4 2 2 2" xfId="11892" xr:uid="{00000000-0005-0000-0000-000039580000}"/>
    <cellStyle name="Percent 3 7 7 4 2 3" xfId="11893" xr:uid="{00000000-0005-0000-0000-00003A580000}"/>
    <cellStyle name="Percent 3 7 7 4 3" xfId="11894" xr:uid="{00000000-0005-0000-0000-00003B580000}"/>
    <cellStyle name="Percent 3 7 7 4 3 2" xfId="11895" xr:uid="{00000000-0005-0000-0000-00003C580000}"/>
    <cellStyle name="Percent 3 7 7 4 3 2 2" xfId="11896" xr:uid="{00000000-0005-0000-0000-00003D580000}"/>
    <cellStyle name="Percent 3 7 7 4 3 3" xfId="11897" xr:uid="{00000000-0005-0000-0000-00003E580000}"/>
    <cellStyle name="Percent 3 7 7 4 4" xfId="11898" xr:uid="{00000000-0005-0000-0000-00003F580000}"/>
    <cellStyle name="Percent 3 7 7 4 4 2" xfId="11899" xr:uid="{00000000-0005-0000-0000-000040580000}"/>
    <cellStyle name="Percent 3 7 7 4 5" xfId="11900" xr:uid="{00000000-0005-0000-0000-000041580000}"/>
    <cellStyle name="Percent 3 7 7 4 6" xfId="50195" xr:uid="{00000000-0005-0000-0000-000042580000}"/>
    <cellStyle name="Percent 3 7 7 5" xfId="11901" xr:uid="{00000000-0005-0000-0000-000043580000}"/>
    <cellStyle name="Percent 3 7 7 5 2" xfId="11902" xr:uid="{00000000-0005-0000-0000-000044580000}"/>
    <cellStyle name="Percent 3 7 7 5 2 2" xfId="11903" xr:uid="{00000000-0005-0000-0000-000045580000}"/>
    <cellStyle name="Percent 3 7 7 5 2 2 2" xfId="11904" xr:uid="{00000000-0005-0000-0000-000046580000}"/>
    <cellStyle name="Percent 3 7 7 5 2 3" xfId="11905" xr:uid="{00000000-0005-0000-0000-000047580000}"/>
    <cellStyle name="Percent 3 7 7 5 3" xfId="11906" xr:uid="{00000000-0005-0000-0000-000048580000}"/>
    <cellStyle name="Percent 3 7 7 5 3 2" xfId="11907" xr:uid="{00000000-0005-0000-0000-000049580000}"/>
    <cellStyle name="Percent 3 7 7 5 3 2 2" xfId="11908" xr:uid="{00000000-0005-0000-0000-00004A580000}"/>
    <cellStyle name="Percent 3 7 7 5 3 3" xfId="11909" xr:uid="{00000000-0005-0000-0000-00004B580000}"/>
    <cellStyle name="Percent 3 7 7 5 4" xfId="11910" xr:uid="{00000000-0005-0000-0000-00004C580000}"/>
    <cellStyle name="Percent 3 7 7 5 4 2" xfId="11911" xr:uid="{00000000-0005-0000-0000-00004D580000}"/>
    <cellStyle name="Percent 3 7 7 5 4 2 2" xfId="11912" xr:uid="{00000000-0005-0000-0000-00004E580000}"/>
    <cellStyle name="Percent 3 7 7 5 4 3" xfId="11913" xr:uid="{00000000-0005-0000-0000-00004F580000}"/>
    <cellStyle name="Percent 3 7 7 5 5" xfId="11914" xr:uid="{00000000-0005-0000-0000-000050580000}"/>
    <cellStyle name="Percent 3 7 7 5 5 2" xfId="11915" xr:uid="{00000000-0005-0000-0000-000051580000}"/>
    <cellStyle name="Percent 3 7 7 5 6" xfId="11916" xr:uid="{00000000-0005-0000-0000-000052580000}"/>
    <cellStyle name="Percent 3 7 7 5 7" xfId="50196" xr:uid="{00000000-0005-0000-0000-000053580000}"/>
    <cellStyle name="Percent 3 7 7 6" xfId="11917" xr:uid="{00000000-0005-0000-0000-000054580000}"/>
    <cellStyle name="Percent 3 7 7 6 2" xfId="11918" xr:uid="{00000000-0005-0000-0000-000055580000}"/>
    <cellStyle name="Percent 3 7 7 6 2 2" xfId="11919" xr:uid="{00000000-0005-0000-0000-000056580000}"/>
    <cellStyle name="Percent 3 7 7 6 2 2 2" xfId="11920" xr:uid="{00000000-0005-0000-0000-000057580000}"/>
    <cellStyle name="Percent 3 7 7 6 2 3" xfId="11921" xr:uid="{00000000-0005-0000-0000-000058580000}"/>
    <cellStyle name="Percent 3 7 7 6 3" xfId="11922" xr:uid="{00000000-0005-0000-0000-000059580000}"/>
    <cellStyle name="Percent 3 7 7 6 3 2" xfId="11923" xr:uid="{00000000-0005-0000-0000-00005A580000}"/>
    <cellStyle name="Percent 3 7 7 6 3 2 2" xfId="11924" xr:uid="{00000000-0005-0000-0000-00005B580000}"/>
    <cellStyle name="Percent 3 7 7 6 3 3" xfId="11925" xr:uid="{00000000-0005-0000-0000-00005C580000}"/>
    <cellStyle name="Percent 3 7 7 6 4" xfId="11926" xr:uid="{00000000-0005-0000-0000-00005D580000}"/>
    <cellStyle name="Percent 3 7 7 6 4 2" xfId="11927" xr:uid="{00000000-0005-0000-0000-00005E580000}"/>
    <cellStyle name="Percent 3 7 7 6 5" xfId="11928" xr:uid="{00000000-0005-0000-0000-00005F580000}"/>
    <cellStyle name="Percent 3 7 7 6 6" xfId="50197" xr:uid="{00000000-0005-0000-0000-000060580000}"/>
    <cellStyle name="Percent 3 7 7 7" xfId="11929" xr:uid="{00000000-0005-0000-0000-000061580000}"/>
    <cellStyle name="Percent 3 7 7 7 2" xfId="11930" xr:uid="{00000000-0005-0000-0000-000062580000}"/>
    <cellStyle name="Percent 3 7 7 7 2 2" xfId="11931" xr:uid="{00000000-0005-0000-0000-000063580000}"/>
    <cellStyle name="Percent 3 7 7 7 3" xfId="11932" xr:uid="{00000000-0005-0000-0000-000064580000}"/>
    <cellStyle name="Percent 3 7 7 7 4" xfId="50198" xr:uid="{00000000-0005-0000-0000-000065580000}"/>
    <cellStyle name="Percent 3 7 7 8" xfId="11933" xr:uid="{00000000-0005-0000-0000-000066580000}"/>
    <cellStyle name="Percent 3 7 7 8 2" xfId="11934" xr:uid="{00000000-0005-0000-0000-000067580000}"/>
    <cellStyle name="Percent 3 7 7 8 2 2" xfId="11935" xr:uid="{00000000-0005-0000-0000-000068580000}"/>
    <cellStyle name="Percent 3 7 7 8 3" xfId="11936" xr:uid="{00000000-0005-0000-0000-000069580000}"/>
    <cellStyle name="Percent 3 7 7 8 4" xfId="50199" xr:uid="{00000000-0005-0000-0000-00006A580000}"/>
    <cellStyle name="Percent 3 7 7 9" xfId="11937" xr:uid="{00000000-0005-0000-0000-00006B580000}"/>
    <cellStyle name="Percent 3 7 7 9 2" xfId="11938" xr:uid="{00000000-0005-0000-0000-00006C580000}"/>
    <cellStyle name="Percent 3 7 7 9 2 2" xfId="11939" xr:uid="{00000000-0005-0000-0000-00006D580000}"/>
    <cellStyle name="Percent 3 7 7 9 3" xfId="11940" xr:uid="{00000000-0005-0000-0000-00006E580000}"/>
    <cellStyle name="Percent 3 7 7 9 4" xfId="50200" xr:uid="{00000000-0005-0000-0000-00006F580000}"/>
    <cellStyle name="Percent 3 7 8" xfId="4421" xr:uid="{00000000-0005-0000-0000-000070580000}"/>
    <cellStyle name="Percent 3 7 8 10" xfId="11941" xr:uid="{00000000-0005-0000-0000-000071580000}"/>
    <cellStyle name="Percent 3 7 8 10 2" xfId="11942" xr:uid="{00000000-0005-0000-0000-000072580000}"/>
    <cellStyle name="Percent 3 7 8 10 2 2" xfId="11943" xr:uid="{00000000-0005-0000-0000-000073580000}"/>
    <cellStyle name="Percent 3 7 8 10 3" xfId="11944" xr:uid="{00000000-0005-0000-0000-000074580000}"/>
    <cellStyle name="Percent 3 7 8 10 4" xfId="50202" xr:uid="{00000000-0005-0000-0000-000075580000}"/>
    <cellStyle name="Percent 3 7 8 11" xfId="11945" xr:uid="{00000000-0005-0000-0000-000076580000}"/>
    <cellStyle name="Percent 3 7 8 11 2" xfId="11946" xr:uid="{00000000-0005-0000-0000-000077580000}"/>
    <cellStyle name="Percent 3 7 8 12" xfId="11947" xr:uid="{00000000-0005-0000-0000-000078580000}"/>
    <cellStyle name="Percent 3 7 8 13" xfId="50201" xr:uid="{00000000-0005-0000-0000-000079580000}"/>
    <cellStyle name="Percent 3 7 8 2" xfId="9215" xr:uid="{00000000-0005-0000-0000-00007A580000}"/>
    <cellStyle name="Percent 3 7 8 2 2" xfId="11948" xr:uid="{00000000-0005-0000-0000-00007B580000}"/>
    <cellStyle name="Percent 3 7 8 2 2 2" xfId="11949" xr:uid="{00000000-0005-0000-0000-00007C580000}"/>
    <cellStyle name="Percent 3 7 8 2 2 2 2" xfId="11950" xr:uid="{00000000-0005-0000-0000-00007D580000}"/>
    <cellStyle name="Percent 3 7 8 2 2 3" xfId="11951" xr:uid="{00000000-0005-0000-0000-00007E580000}"/>
    <cellStyle name="Percent 3 7 8 2 3" xfId="11952" xr:uid="{00000000-0005-0000-0000-00007F580000}"/>
    <cellStyle name="Percent 3 7 8 2 3 2" xfId="11953" xr:uid="{00000000-0005-0000-0000-000080580000}"/>
    <cellStyle name="Percent 3 7 8 2 3 2 2" xfId="11954" xr:uid="{00000000-0005-0000-0000-000081580000}"/>
    <cellStyle name="Percent 3 7 8 2 3 3" xfId="11955" xr:uid="{00000000-0005-0000-0000-000082580000}"/>
    <cellStyle name="Percent 3 7 8 2 4" xfId="11956" xr:uid="{00000000-0005-0000-0000-000083580000}"/>
    <cellStyle name="Percent 3 7 8 2 4 2" xfId="11957" xr:uid="{00000000-0005-0000-0000-000084580000}"/>
    <cellStyle name="Percent 3 7 8 2 5" xfId="11958" xr:uid="{00000000-0005-0000-0000-000085580000}"/>
    <cellStyle name="Percent 3 7 8 2 6" xfId="50203" xr:uid="{00000000-0005-0000-0000-000086580000}"/>
    <cellStyle name="Percent 3 7 8 3" xfId="11959" xr:uid="{00000000-0005-0000-0000-000087580000}"/>
    <cellStyle name="Percent 3 7 8 3 2" xfId="11960" xr:uid="{00000000-0005-0000-0000-000088580000}"/>
    <cellStyle name="Percent 3 7 8 3 2 2" xfId="11961" xr:uid="{00000000-0005-0000-0000-000089580000}"/>
    <cellStyle name="Percent 3 7 8 3 2 2 2" xfId="11962" xr:uid="{00000000-0005-0000-0000-00008A580000}"/>
    <cellStyle name="Percent 3 7 8 3 2 3" xfId="11963" xr:uid="{00000000-0005-0000-0000-00008B580000}"/>
    <cellStyle name="Percent 3 7 8 3 3" xfId="11964" xr:uid="{00000000-0005-0000-0000-00008C580000}"/>
    <cellStyle name="Percent 3 7 8 3 3 2" xfId="11965" xr:uid="{00000000-0005-0000-0000-00008D580000}"/>
    <cellStyle name="Percent 3 7 8 3 3 2 2" xfId="11966" xr:uid="{00000000-0005-0000-0000-00008E580000}"/>
    <cellStyle name="Percent 3 7 8 3 3 3" xfId="11967" xr:uid="{00000000-0005-0000-0000-00008F580000}"/>
    <cellStyle name="Percent 3 7 8 3 4" xfId="11968" xr:uid="{00000000-0005-0000-0000-000090580000}"/>
    <cellStyle name="Percent 3 7 8 3 4 2" xfId="11969" xr:uid="{00000000-0005-0000-0000-000091580000}"/>
    <cellStyle name="Percent 3 7 8 3 5" xfId="11970" xr:uid="{00000000-0005-0000-0000-000092580000}"/>
    <cellStyle name="Percent 3 7 8 3 6" xfId="50204" xr:uid="{00000000-0005-0000-0000-000093580000}"/>
    <cellStyle name="Percent 3 7 8 4" xfId="11971" xr:uid="{00000000-0005-0000-0000-000094580000}"/>
    <cellStyle name="Percent 3 7 8 4 2" xfId="11972" xr:uid="{00000000-0005-0000-0000-000095580000}"/>
    <cellStyle name="Percent 3 7 8 4 2 2" xfId="11973" xr:uid="{00000000-0005-0000-0000-000096580000}"/>
    <cellStyle name="Percent 3 7 8 4 2 2 2" xfId="11974" xr:uid="{00000000-0005-0000-0000-000097580000}"/>
    <cellStyle name="Percent 3 7 8 4 2 3" xfId="11975" xr:uid="{00000000-0005-0000-0000-000098580000}"/>
    <cellStyle name="Percent 3 7 8 4 3" xfId="11976" xr:uid="{00000000-0005-0000-0000-000099580000}"/>
    <cellStyle name="Percent 3 7 8 4 3 2" xfId="11977" xr:uid="{00000000-0005-0000-0000-00009A580000}"/>
    <cellStyle name="Percent 3 7 8 4 3 2 2" xfId="11978" xr:uid="{00000000-0005-0000-0000-00009B580000}"/>
    <cellStyle name="Percent 3 7 8 4 3 3" xfId="11979" xr:uid="{00000000-0005-0000-0000-00009C580000}"/>
    <cellStyle name="Percent 3 7 8 4 4" xfId="11980" xr:uid="{00000000-0005-0000-0000-00009D580000}"/>
    <cellStyle name="Percent 3 7 8 4 4 2" xfId="11981" xr:uid="{00000000-0005-0000-0000-00009E580000}"/>
    <cellStyle name="Percent 3 7 8 4 5" xfId="11982" xr:uid="{00000000-0005-0000-0000-00009F580000}"/>
    <cellStyle name="Percent 3 7 8 4 6" xfId="50205" xr:uid="{00000000-0005-0000-0000-0000A0580000}"/>
    <cellStyle name="Percent 3 7 8 5" xfId="11983" xr:uid="{00000000-0005-0000-0000-0000A1580000}"/>
    <cellStyle name="Percent 3 7 8 5 2" xfId="11984" xr:uid="{00000000-0005-0000-0000-0000A2580000}"/>
    <cellStyle name="Percent 3 7 8 5 2 2" xfId="11985" xr:uid="{00000000-0005-0000-0000-0000A3580000}"/>
    <cellStyle name="Percent 3 7 8 5 2 2 2" xfId="11986" xr:uid="{00000000-0005-0000-0000-0000A4580000}"/>
    <cellStyle name="Percent 3 7 8 5 2 3" xfId="11987" xr:uid="{00000000-0005-0000-0000-0000A5580000}"/>
    <cellStyle name="Percent 3 7 8 5 3" xfId="11988" xr:uid="{00000000-0005-0000-0000-0000A6580000}"/>
    <cellStyle name="Percent 3 7 8 5 3 2" xfId="11989" xr:uid="{00000000-0005-0000-0000-0000A7580000}"/>
    <cellStyle name="Percent 3 7 8 5 3 2 2" xfId="11990" xr:uid="{00000000-0005-0000-0000-0000A8580000}"/>
    <cellStyle name="Percent 3 7 8 5 3 3" xfId="11991" xr:uid="{00000000-0005-0000-0000-0000A9580000}"/>
    <cellStyle name="Percent 3 7 8 5 4" xfId="11992" xr:uid="{00000000-0005-0000-0000-0000AA580000}"/>
    <cellStyle name="Percent 3 7 8 5 4 2" xfId="11993" xr:uid="{00000000-0005-0000-0000-0000AB580000}"/>
    <cellStyle name="Percent 3 7 8 5 4 2 2" xfId="11994" xr:uid="{00000000-0005-0000-0000-0000AC580000}"/>
    <cellStyle name="Percent 3 7 8 5 4 3" xfId="11995" xr:uid="{00000000-0005-0000-0000-0000AD580000}"/>
    <cellStyle name="Percent 3 7 8 5 5" xfId="11996" xr:uid="{00000000-0005-0000-0000-0000AE580000}"/>
    <cellStyle name="Percent 3 7 8 5 5 2" xfId="11997" xr:uid="{00000000-0005-0000-0000-0000AF580000}"/>
    <cellStyle name="Percent 3 7 8 5 6" xfId="11998" xr:uid="{00000000-0005-0000-0000-0000B0580000}"/>
    <cellStyle name="Percent 3 7 8 5 7" xfId="50206" xr:uid="{00000000-0005-0000-0000-0000B1580000}"/>
    <cellStyle name="Percent 3 7 8 6" xfId="11999" xr:uid="{00000000-0005-0000-0000-0000B2580000}"/>
    <cellStyle name="Percent 3 7 8 6 2" xfId="12000" xr:uid="{00000000-0005-0000-0000-0000B3580000}"/>
    <cellStyle name="Percent 3 7 8 6 2 2" xfId="12001" xr:uid="{00000000-0005-0000-0000-0000B4580000}"/>
    <cellStyle name="Percent 3 7 8 6 2 2 2" xfId="12002" xr:uid="{00000000-0005-0000-0000-0000B5580000}"/>
    <cellStyle name="Percent 3 7 8 6 2 3" xfId="12003" xr:uid="{00000000-0005-0000-0000-0000B6580000}"/>
    <cellStyle name="Percent 3 7 8 6 3" xfId="12004" xr:uid="{00000000-0005-0000-0000-0000B7580000}"/>
    <cellStyle name="Percent 3 7 8 6 3 2" xfId="12005" xr:uid="{00000000-0005-0000-0000-0000B8580000}"/>
    <cellStyle name="Percent 3 7 8 6 3 2 2" xfId="12006" xr:uid="{00000000-0005-0000-0000-0000B9580000}"/>
    <cellStyle name="Percent 3 7 8 6 3 3" xfId="12007" xr:uid="{00000000-0005-0000-0000-0000BA580000}"/>
    <cellStyle name="Percent 3 7 8 6 4" xfId="12008" xr:uid="{00000000-0005-0000-0000-0000BB580000}"/>
    <cellStyle name="Percent 3 7 8 6 4 2" xfId="12009" xr:uid="{00000000-0005-0000-0000-0000BC580000}"/>
    <cellStyle name="Percent 3 7 8 6 5" xfId="12010" xr:uid="{00000000-0005-0000-0000-0000BD580000}"/>
    <cellStyle name="Percent 3 7 8 6 6" xfId="50207" xr:uid="{00000000-0005-0000-0000-0000BE580000}"/>
    <cellStyle name="Percent 3 7 8 7" xfId="12011" xr:uid="{00000000-0005-0000-0000-0000BF580000}"/>
    <cellStyle name="Percent 3 7 8 7 2" xfId="12012" xr:uid="{00000000-0005-0000-0000-0000C0580000}"/>
    <cellStyle name="Percent 3 7 8 7 2 2" xfId="12013" xr:uid="{00000000-0005-0000-0000-0000C1580000}"/>
    <cellStyle name="Percent 3 7 8 7 3" xfId="12014" xr:uid="{00000000-0005-0000-0000-0000C2580000}"/>
    <cellStyle name="Percent 3 7 8 7 4" xfId="50208" xr:uid="{00000000-0005-0000-0000-0000C3580000}"/>
    <cellStyle name="Percent 3 7 8 8" xfId="12015" xr:uid="{00000000-0005-0000-0000-0000C4580000}"/>
    <cellStyle name="Percent 3 7 8 8 2" xfId="12016" xr:uid="{00000000-0005-0000-0000-0000C5580000}"/>
    <cellStyle name="Percent 3 7 8 8 2 2" xfId="12017" xr:uid="{00000000-0005-0000-0000-0000C6580000}"/>
    <cellStyle name="Percent 3 7 8 8 3" xfId="12018" xr:uid="{00000000-0005-0000-0000-0000C7580000}"/>
    <cellStyle name="Percent 3 7 8 8 4" xfId="50209" xr:uid="{00000000-0005-0000-0000-0000C8580000}"/>
    <cellStyle name="Percent 3 7 8 9" xfId="12019" xr:uid="{00000000-0005-0000-0000-0000C9580000}"/>
    <cellStyle name="Percent 3 7 8 9 2" xfId="12020" xr:uid="{00000000-0005-0000-0000-0000CA580000}"/>
    <cellStyle name="Percent 3 7 8 9 2 2" xfId="12021" xr:uid="{00000000-0005-0000-0000-0000CB580000}"/>
    <cellStyle name="Percent 3 7 8 9 3" xfId="12022" xr:uid="{00000000-0005-0000-0000-0000CC580000}"/>
    <cellStyle name="Percent 3 7 8 9 4" xfId="50210" xr:uid="{00000000-0005-0000-0000-0000CD580000}"/>
    <cellStyle name="Percent 3 7 9" xfId="4422" xr:uid="{00000000-0005-0000-0000-0000CE580000}"/>
    <cellStyle name="Percent 3 7 9 10" xfId="12023" xr:uid="{00000000-0005-0000-0000-0000CF580000}"/>
    <cellStyle name="Percent 3 7 9 10 2" xfId="12024" xr:uid="{00000000-0005-0000-0000-0000D0580000}"/>
    <cellStyle name="Percent 3 7 9 10 2 2" xfId="12025" xr:uid="{00000000-0005-0000-0000-0000D1580000}"/>
    <cellStyle name="Percent 3 7 9 10 3" xfId="12026" xr:uid="{00000000-0005-0000-0000-0000D2580000}"/>
    <cellStyle name="Percent 3 7 9 10 4" xfId="50212" xr:uid="{00000000-0005-0000-0000-0000D3580000}"/>
    <cellStyle name="Percent 3 7 9 11" xfId="12027" xr:uid="{00000000-0005-0000-0000-0000D4580000}"/>
    <cellStyle name="Percent 3 7 9 11 2" xfId="12028" xr:uid="{00000000-0005-0000-0000-0000D5580000}"/>
    <cellStyle name="Percent 3 7 9 12" xfId="12029" xr:uid="{00000000-0005-0000-0000-0000D6580000}"/>
    <cellStyle name="Percent 3 7 9 13" xfId="50211" xr:uid="{00000000-0005-0000-0000-0000D7580000}"/>
    <cellStyle name="Percent 3 7 9 2" xfId="9216" xr:uid="{00000000-0005-0000-0000-0000D8580000}"/>
    <cellStyle name="Percent 3 7 9 2 2" xfId="12030" xr:uid="{00000000-0005-0000-0000-0000D9580000}"/>
    <cellStyle name="Percent 3 7 9 2 2 2" xfId="12031" xr:uid="{00000000-0005-0000-0000-0000DA580000}"/>
    <cellStyle name="Percent 3 7 9 2 2 2 2" xfId="12032" xr:uid="{00000000-0005-0000-0000-0000DB580000}"/>
    <cellStyle name="Percent 3 7 9 2 2 3" xfId="12033" xr:uid="{00000000-0005-0000-0000-0000DC580000}"/>
    <cellStyle name="Percent 3 7 9 2 3" xfId="12034" xr:uid="{00000000-0005-0000-0000-0000DD580000}"/>
    <cellStyle name="Percent 3 7 9 2 3 2" xfId="12035" xr:uid="{00000000-0005-0000-0000-0000DE580000}"/>
    <cellStyle name="Percent 3 7 9 2 3 2 2" xfId="12036" xr:uid="{00000000-0005-0000-0000-0000DF580000}"/>
    <cellStyle name="Percent 3 7 9 2 3 3" xfId="12037" xr:uid="{00000000-0005-0000-0000-0000E0580000}"/>
    <cellStyle name="Percent 3 7 9 2 4" xfId="12038" xr:uid="{00000000-0005-0000-0000-0000E1580000}"/>
    <cellStyle name="Percent 3 7 9 2 4 2" xfId="12039" xr:uid="{00000000-0005-0000-0000-0000E2580000}"/>
    <cellStyle name="Percent 3 7 9 2 5" xfId="12040" xr:uid="{00000000-0005-0000-0000-0000E3580000}"/>
    <cellStyle name="Percent 3 7 9 2 6" xfId="50213" xr:uid="{00000000-0005-0000-0000-0000E4580000}"/>
    <cellStyle name="Percent 3 7 9 3" xfId="12041" xr:uid="{00000000-0005-0000-0000-0000E5580000}"/>
    <cellStyle name="Percent 3 7 9 3 2" xfId="12042" xr:uid="{00000000-0005-0000-0000-0000E6580000}"/>
    <cellStyle name="Percent 3 7 9 3 2 2" xfId="12043" xr:uid="{00000000-0005-0000-0000-0000E7580000}"/>
    <cellStyle name="Percent 3 7 9 3 2 2 2" xfId="12044" xr:uid="{00000000-0005-0000-0000-0000E8580000}"/>
    <cellStyle name="Percent 3 7 9 3 2 3" xfId="12045" xr:uid="{00000000-0005-0000-0000-0000E9580000}"/>
    <cellStyle name="Percent 3 7 9 3 3" xfId="12046" xr:uid="{00000000-0005-0000-0000-0000EA580000}"/>
    <cellStyle name="Percent 3 7 9 3 3 2" xfId="12047" xr:uid="{00000000-0005-0000-0000-0000EB580000}"/>
    <cellStyle name="Percent 3 7 9 3 3 2 2" xfId="12048" xr:uid="{00000000-0005-0000-0000-0000EC580000}"/>
    <cellStyle name="Percent 3 7 9 3 3 3" xfId="12049" xr:uid="{00000000-0005-0000-0000-0000ED580000}"/>
    <cellStyle name="Percent 3 7 9 3 4" xfId="12050" xr:uid="{00000000-0005-0000-0000-0000EE580000}"/>
    <cellStyle name="Percent 3 7 9 3 4 2" xfId="12051" xr:uid="{00000000-0005-0000-0000-0000EF580000}"/>
    <cellStyle name="Percent 3 7 9 3 5" xfId="12052" xr:uid="{00000000-0005-0000-0000-0000F0580000}"/>
    <cellStyle name="Percent 3 7 9 3 6" xfId="50214" xr:uid="{00000000-0005-0000-0000-0000F1580000}"/>
    <cellStyle name="Percent 3 7 9 4" xfId="12053" xr:uid="{00000000-0005-0000-0000-0000F2580000}"/>
    <cellStyle name="Percent 3 7 9 4 2" xfId="12054" xr:uid="{00000000-0005-0000-0000-0000F3580000}"/>
    <cellStyle name="Percent 3 7 9 4 2 2" xfId="12055" xr:uid="{00000000-0005-0000-0000-0000F4580000}"/>
    <cellStyle name="Percent 3 7 9 4 2 2 2" xfId="12056" xr:uid="{00000000-0005-0000-0000-0000F5580000}"/>
    <cellStyle name="Percent 3 7 9 4 2 3" xfId="12057" xr:uid="{00000000-0005-0000-0000-0000F6580000}"/>
    <cellStyle name="Percent 3 7 9 4 3" xfId="12058" xr:uid="{00000000-0005-0000-0000-0000F7580000}"/>
    <cellStyle name="Percent 3 7 9 4 3 2" xfId="12059" xr:uid="{00000000-0005-0000-0000-0000F8580000}"/>
    <cellStyle name="Percent 3 7 9 4 3 2 2" xfId="12060" xr:uid="{00000000-0005-0000-0000-0000F9580000}"/>
    <cellStyle name="Percent 3 7 9 4 3 3" xfId="12061" xr:uid="{00000000-0005-0000-0000-0000FA580000}"/>
    <cellStyle name="Percent 3 7 9 4 4" xfId="12062" xr:uid="{00000000-0005-0000-0000-0000FB580000}"/>
    <cellStyle name="Percent 3 7 9 4 4 2" xfId="12063" xr:uid="{00000000-0005-0000-0000-0000FC580000}"/>
    <cellStyle name="Percent 3 7 9 4 5" xfId="12064" xr:uid="{00000000-0005-0000-0000-0000FD580000}"/>
    <cellStyle name="Percent 3 7 9 4 6" xfId="50215" xr:uid="{00000000-0005-0000-0000-0000FE580000}"/>
    <cellStyle name="Percent 3 7 9 5" xfId="12065" xr:uid="{00000000-0005-0000-0000-0000FF580000}"/>
    <cellStyle name="Percent 3 7 9 5 2" xfId="12066" xr:uid="{00000000-0005-0000-0000-000000590000}"/>
    <cellStyle name="Percent 3 7 9 5 2 2" xfId="12067" xr:uid="{00000000-0005-0000-0000-000001590000}"/>
    <cellStyle name="Percent 3 7 9 5 2 2 2" xfId="12068" xr:uid="{00000000-0005-0000-0000-000002590000}"/>
    <cellStyle name="Percent 3 7 9 5 2 3" xfId="12069" xr:uid="{00000000-0005-0000-0000-000003590000}"/>
    <cellStyle name="Percent 3 7 9 5 3" xfId="12070" xr:uid="{00000000-0005-0000-0000-000004590000}"/>
    <cellStyle name="Percent 3 7 9 5 3 2" xfId="12071" xr:uid="{00000000-0005-0000-0000-000005590000}"/>
    <cellStyle name="Percent 3 7 9 5 3 2 2" xfId="12072" xr:uid="{00000000-0005-0000-0000-000006590000}"/>
    <cellStyle name="Percent 3 7 9 5 3 3" xfId="12073" xr:uid="{00000000-0005-0000-0000-000007590000}"/>
    <cellStyle name="Percent 3 7 9 5 4" xfId="12074" xr:uid="{00000000-0005-0000-0000-000008590000}"/>
    <cellStyle name="Percent 3 7 9 5 4 2" xfId="12075" xr:uid="{00000000-0005-0000-0000-000009590000}"/>
    <cellStyle name="Percent 3 7 9 5 4 2 2" xfId="12076" xr:uid="{00000000-0005-0000-0000-00000A590000}"/>
    <cellStyle name="Percent 3 7 9 5 4 3" xfId="12077" xr:uid="{00000000-0005-0000-0000-00000B590000}"/>
    <cellStyle name="Percent 3 7 9 5 5" xfId="12078" xr:uid="{00000000-0005-0000-0000-00000C590000}"/>
    <cellStyle name="Percent 3 7 9 5 5 2" xfId="12079" xr:uid="{00000000-0005-0000-0000-00000D590000}"/>
    <cellStyle name="Percent 3 7 9 5 6" xfId="12080" xr:uid="{00000000-0005-0000-0000-00000E590000}"/>
    <cellStyle name="Percent 3 7 9 5 7" xfId="50216" xr:uid="{00000000-0005-0000-0000-00000F590000}"/>
    <cellStyle name="Percent 3 7 9 6" xfId="12081" xr:uid="{00000000-0005-0000-0000-000010590000}"/>
    <cellStyle name="Percent 3 7 9 6 2" xfId="12082" xr:uid="{00000000-0005-0000-0000-000011590000}"/>
    <cellStyle name="Percent 3 7 9 6 2 2" xfId="12083" xr:uid="{00000000-0005-0000-0000-000012590000}"/>
    <cellStyle name="Percent 3 7 9 6 2 2 2" xfId="12084" xr:uid="{00000000-0005-0000-0000-000013590000}"/>
    <cellStyle name="Percent 3 7 9 6 2 3" xfId="12085" xr:uid="{00000000-0005-0000-0000-000014590000}"/>
    <cellStyle name="Percent 3 7 9 6 3" xfId="12086" xr:uid="{00000000-0005-0000-0000-000015590000}"/>
    <cellStyle name="Percent 3 7 9 6 3 2" xfId="12087" xr:uid="{00000000-0005-0000-0000-000016590000}"/>
    <cellStyle name="Percent 3 7 9 6 3 2 2" xfId="12088" xr:uid="{00000000-0005-0000-0000-000017590000}"/>
    <cellStyle name="Percent 3 7 9 6 3 3" xfId="12089" xr:uid="{00000000-0005-0000-0000-000018590000}"/>
    <cellStyle name="Percent 3 7 9 6 4" xfId="12090" xr:uid="{00000000-0005-0000-0000-000019590000}"/>
    <cellStyle name="Percent 3 7 9 6 4 2" xfId="12091" xr:uid="{00000000-0005-0000-0000-00001A590000}"/>
    <cellStyle name="Percent 3 7 9 6 5" xfId="12092" xr:uid="{00000000-0005-0000-0000-00001B590000}"/>
    <cellStyle name="Percent 3 7 9 6 6" xfId="50217" xr:uid="{00000000-0005-0000-0000-00001C590000}"/>
    <cellStyle name="Percent 3 7 9 7" xfId="12093" xr:uid="{00000000-0005-0000-0000-00001D590000}"/>
    <cellStyle name="Percent 3 7 9 7 2" xfId="12094" xr:uid="{00000000-0005-0000-0000-00001E590000}"/>
    <cellStyle name="Percent 3 7 9 7 2 2" xfId="12095" xr:uid="{00000000-0005-0000-0000-00001F590000}"/>
    <cellStyle name="Percent 3 7 9 7 3" xfId="12096" xr:uid="{00000000-0005-0000-0000-000020590000}"/>
    <cellStyle name="Percent 3 7 9 7 4" xfId="50218" xr:uid="{00000000-0005-0000-0000-000021590000}"/>
    <cellStyle name="Percent 3 7 9 8" xfId="12097" xr:uid="{00000000-0005-0000-0000-000022590000}"/>
    <cellStyle name="Percent 3 7 9 8 2" xfId="12098" xr:uid="{00000000-0005-0000-0000-000023590000}"/>
    <cellStyle name="Percent 3 7 9 8 2 2" xfId="12099" xr:uid="{00000000-0005-0000-0000-000024590000}"/>
    <cellStyle name="Percent 3 7 9 8 3" xfId="12100" xr:uid="{00000000-0005-0000-0000-000025590000}"/>
    <cellStyle name="Percent 3 7 9 8 4" xfId="50219" xr:uid="{00000000-0005-0000-0000-000026590000}"/>
    <cellStyle name="Percent 3 7 9 9" xfId="12101" xr:uid="{00000000-0005-0000-0000-000027590000}"/>
    <cellStyle name="Percent 3 7 9 9 2" xfId="12102" xr:uid="{00000000-0005-0000-0000-000028590000}"/>
    <cellStyle name="Percent 3 7 9 9 2 2" xfId="12103" xr:uid="{00000000-0005-0000-0000-000029590000}"/>
    <cellStyle name="Percent 3 7 9 9 3" xfId="12104" xr:uid="{00000000-0005-0000-0000-00002A590000}"/>
    <cellStyle name="Percent 3 7 9 9 4" xfId="50220" xr:uid="{00000000-0005-0000-0000-00002B590000}"/>
    <cellStyle name="Percent 3 8" xfId="4423" xr:uid="{00000000-0005-0000-0000-00002C590000}"/>
    <cellStyle name="Percent 3 8 10" xfId="4424" xr:uid="{00000000-0005-0000-0000-00002D590000}"/>
    <cellStyle name="Percent 3 8 10 10" xfId="12105" xr:uid="{00000000-0005-0000-0000-00002E590000}"/>
    <cellStyle name="Percent 3 8 10 10 2" xfId="12106" xr:uid="{00000000-0005-0000-0000-00002F590000}"/>
    <cellStyle name="Percent 3 8 10 10 2 2" xfId="12107" xr:uid="{00000000-0005-0000-0000-000030590000}"/>
    <cellStyle name="Percent 3 8 10 10 3" xfId="12108" xr:uid="{00000000-0005-0000-0000-000031590000}"/>
    <cellStyle name="Percent 3 8 10 10 4" xfId="50223" xr:uid="{00000000-0005-0000-0000-000032590000}"/>
    <cellStyle name="Percent 3 8 10 11" xfId="12109" xr:uid="{00000000-0005-0000-0000-000033590000}"/>
    <cellStyle name="Percent 3 8 10 11 2" xfId="12110" xr:uid="{00000000-0005-0000-0000-000034590000}"/>
    <cellStyle name="Percent 3 8 10 12" xfId="12111" xr:uid="{00000000-0005-0000-0000-000035590000}"/>
    <cellStyle name="Percent 3 8 10 13" xfId="50222" xr:uid="{00000000-0005-0000-0000-000036590000}"/>
    <cellStyle name="Percent 3 8 10 2" xfId="9218" xr:uid="{00000000-0005-0000-0000-000037590000}"/>
    <cellStyle name="Percent 3 8 10 2 2" xfId="12112" xr:uid="{00000000-0005-0000-0000-000038590000}"/>
    <cellStyle name="Percent 3 8 10 2 2 2" xfId="12113" xr:uid="{00000000-0005-0000-0000-000039590000}"/>
    <cellStyle name="Percent 3 8 10 2 2 2 2" xfId="12114" xr:uid="{00000000-0005-0000-0000-00003A590000}"/>
    <cellStyle name="Percent 3 8 10 2 2 3" xfId="12115" xr:uid="{00000000-0005-0000-0000-00003B590000}"/>
    <cellStyle name="Percent 3 8 10 2 3" xfId="12116" xr:uid="{00000000-0005-0000-0000-00003C590000}"/>
    <cellStyle name="Percent 3 8 10 2 3 2" xfId="12117" xr:uid="{00000000-0005-0000-0000-00003D590000}"/>
    <cellStyle name="Percent 3 8 10 2 3 2 2" xfId="12118" xr:uid="{00000000-0005-0000-0000-00003E590000}"/>
    <cellStyle name="Percent 3 8 10 2 3 3" xfId="12119" xr:uid="{00000000-0005-0000-0000-00003F590000}"/>
    <cellStyle name="Percent 3 8 10 2 4" xfId="12120" xr:uid="{00000000-0005-0000-0000-000040590000}"/>
    <cellStyle name="Percent 3 8 10 2 4 2" xfId="12121" xr:uid="{00000000-0005-0000-0000-000041590000}"/>
    <cellStyle name="Percent 3 8 10 2 5" xfId="12122" xr:uid="{00000000-0005-0000-0000-000042590000}"/>
    <cellStyle name="Percent 3 8 10 2 6" xfId="50224" xr:uid="{00000000-0005-0000-0000-000043590000}"/>
    <cellStyle name="Percent 3 8 10 3" xfId="12123" xr:uid="{00000000-0005-0000-0000-000044590000}"/>
    <cellStyle name="Percent 3 8 10 3 2" xfId="12124" xr:uid="{00000000-0005-0000-0000-000045590000}"/>
    <cellStyle name="Percent 3 8 10 3 2 2" xfId="12125" xr:uid="{00000000-0005-0000-0000-000046590000}"/>
    <cellStyle name="Percent 3 8 10 3 2 2 2" xfId="12126" xr:uid="{00000000-0005-0000-0000-000047590000}"/>
    <cellStyle name="Percent 3 8 10 3 2 3" xfId="12127" xr:uid="{00000000-0005-0000-0000-000048590000}"/>
    <cellStyle name="Percent 3 8 10 3 3" xfId="12128" xr:uid="{00000000-0005-0000-0000-000049590000}"/>
    <cellStyle name="Percent 3 8 10 3 3 2" xfId="12129" xr:uid="{00000000-0005-0000-0000-00004A590000}"/>
    <cellStyle name="Percent 3 8 10 3 3 2 2" xfId="12130" xr:uid="{00000000-0005-0000-0000-00004B590000}"/>
    <cellStyle name="Percent 3 8 10 3 3 3" xfId="12131" xr:uid="{00000000-0005-0000-0000-00004C590000}"/>
    <cellStyle name="Percent 3 8 10 3 4" xfId="12132" xr:uid="{00000000-0005-0000-0000-00004D590000}"/>
    <cellStyle name="Percent 3 8 10 3 4 2" xfId="12133" xr:uid="{00000000-0005-0000-0000-00004E590000}"/>
    <cellStyle name="Percent 3 8 10 3 5" xfId="12134" xr:uid="{00000000-0005-0000-0000-00004F590000}"/>
    <cellStyle name="Percent 3 8 10 3 6" xfId="50225" xr:uid="{00000000-0005-0000-0000-000050590000}"/>
    <cellStyle name="Percent 3 8 10 4" xfId="12135" xr:uid="{00000000-0005-0000-0000-000051590000}"/>
    <cellStyle name="Percent 3 8 10 4 2" xfId="12136" xr:uid="{00000000-0005-0000-0000-000052590000}"/>
    <cellStyle name="Percent 3 8 10 4 2 2" xfId="12137" xr:uid="{00000000-0005-0000-0000-000053590000}"/>
    <cellStyle name="Percent 3 8 10 4 2 2 2" xfId="12138" xr:uid="{00000000-0005-0000-0000-000054590000}"/>
    <cellStyle name="Percent 3 8 10 4 2 3" xfId="12139" xr:uid="{00000000-0005-0000-0000-000055590000}"/>
    <cellStyle name="Percent 3 8 10 4 3" xfId="12140" xr:uid="{00000000-0005-0000-0000-000056590000}"/>
    <cellStyle name="Percent 3 8 10 4 3 2" xfId="12141" xr:uid="{00000000-0005-0000-0000-000057590000}"/>
    <cellStyle name="Percent 3 8 10 4 3 2 2" xfId="12142" xr:uid="{00000000-0005-0000-0000-000058590000}"/>
    <cellStyle name="Percent 3 8 10 4 3 3" xfId="12143" xr:uid="{00000000-0005-0000-0000-000059590000}"/>
    <cellStyle name="Percent 3 8 10 4 4" xfId="12144" xr:uid="{00000000-0005-0000-0000-00005A590000}"/>
    <cellStyle name="Percent 3 8 10 4 4 2" xfId="12145" xr:uid="{00000000-0005-0000-0000-00005B590000}"/>
    <cellStyle name="Percent 3 8 10 4 5" xfId="12146" xr:uid="{00000000-0005-0000-0000-00005C590000}"/>
    <cellStyle name="Percent 3 8 10 4 6" xfId="50226" xr:uid="{00000000-0005-0000-0000-00005D590000}"/>
    <cellStyle name="Percent 3 8 10 5" xfId="12147" xr:uid="{00000000-0005-0000-0000-00005E590000}"/>
    <cellStyle name="Percent 3 8 10 5 2" xfId="12148" xr:uid="{00000000-0005-0000-0000-00005F590000}"/>
    <cellStyle name="Percent 3 8 10 5 2 2" xfId="12149" xr:uid="{00000000-0005-0000-0000-000060590000}"/>
    <cellStyle name="Percent 3 8 10 5 2 2 2" xfId="12150" xr:uid="{00000000-0005-0000-0000-000061590000}"/>
    <cellStyle name="Percent 3 8 10 5 2 3" xfId="12151" xr:uid="{00000000-0005-0000-0000-000062590000}"/>
    <cellStyle name="Percent 3 8 10 5 3" xfId="12152" xr:uid="{00000000-0005-0000-0000-000063590000}"/>
    <cellStyle name="Percent 3 8 10 5 3 2" xfId="12153" xr:uid="{00000000-0005-0000-0000-000064590000}"/>
    <cellStyle name="Percent 3 8 10 5 3 2 2" xfId="12154" xr:uid="{00000000-0005-0000-0000-000065590000}"/>
    <cellStyle name="Percent 3 8 10 5 3 3" xfId="12155" xr:uid="{00000000-0005-0000-0000-000066590000}"/>
    <cellStyle name="Percent 3 8 10 5 4" xfId="12156" xr:uid="{00000000-0005-0000-0000-000067590000}"/>
    <cellStyle name="Percent 3 8 10 5 4 2" xfId="12157" xr:uid="{00000000-0005-0000-0000-000068590000}"/>
    <cellStyle name="Percent 3 8 10 5 4 2 2" xfId="12158" xr:uid="{00000000-0005-0000-0000-000069590000}"/>
    <cellStyle name="Percent 3 8 10 5 4 3" xfId="12159" xr:uid="{00000000-0005-0000-0000-00006A590000}"/>
    <cellStyle name="Percent 3 8 10 5 5" xfId="12160" xr:uid="{00000000-0005-0000-0000-00006B590000}"/>
    <cellStyle name="Percent 3 8 10 5 5 2" xfId="12161" xr:uid="{00000000-0005-0000-0000-00006C590000}"/>
    <cellStyle name="Percent 3 8 10 5 6" xfId="12162" xr:uid="{00000000-0005-0000-0000-00006D590000}"/>
    <cellStyle name="Percent 3 8 10 5 7" xfId="50227" xr:uid="{00000000-0005-0000-0000-00006E590000}"/>
    <cellStyle name="Percent 3 8 10 6" xfId="12163" xr:uid="{00000000-0005-0000-0000-00006F590000}"/>
    <cellStyle name="Percent 3 8 10 6 2" xfId="12164" xr:uid="{00000000-0005-0000-0000-000070590000}"/>
    <cellStyle name="Percent 3 8 10 6 2 2" xfId="12165" xr:uid="{00000000-0005-0000-0000-000071590000}"/>
    <cellStyle name="Percent 3 8 10 6 2 2 2" xfId="12166" xr:uid="{00000000-0005-0000-0000-000072590000}"/>
    <cellStyle name="Percent 3 8 10 6 2 3" xfId="12167" xr:uid="{00000000-0005-0000-0000-000073590000}"/>
    <cellStyle name="Percent 3 8 10 6 3" xfId="12168" xr:uid="{00000000-0005-0000-0000-000074590000}"/>
    <cellStyle name="Percent 3 8 10 6 3 2" xfId="12169" xr:uid="{00000000-0005-0000-0000-000075590000}"/>
    <cellStyle name="Percent 3 8 10 6 3 2 2" xfId="12170" xr:uid="{00000000-0005-0000-0000-000076590000}"/>
    <cellStyle name="Percent 3 8 10 6 3 3" xfId="12171" xr:uid="{00000000-0005-0000-0000-000077590000}"/>
    <cellStyle name="Percent 3 8 10 6 4" xfId="12172" xr:uid="{00000000-0005-0000-0000-000078590000}"/>
    <cellStyle name="Percent 3 8 10 6 4 2" xfId="12173" xr:uid="{00000000-0005-0000-0000-000079590000}"/>
    <cellStyle name="Percent 3 8 10 6 5" xfId="12174" xr:uid="{00000000-0005-0000-0000-00007A590000}"/>
    <cellStyle name="Percent 3 8 10 6 6" xfId="50228" xr:uid="{00000000-0005-0000-0000-00007B590000}"/>
    <cellStyle name="Percent 3 8 10 7" xfId="12175" xr:uid="{00000000-0005-0000-0000-00007C590000}"/>
    <cellStyle name="Percent 3 8 10 7 2" xfId="12176" xr:uid="{00000000-0005-0000-0000-00007D590000}"/>
    <cellStyle name="Percent 3 8 10 7 2 2" xfId="12177" xr:uid="{00000000-0005-0000-0000-00007E590000}"/>
    <cellStyle name="Percent 3 8 10 7 3" xfId="12178" xr:uid="{00000000-0005-0000-0000-00007F590000}"/>
    <cellStyle name="Percent 3 8 10 7 4" xfId="50229" xr:uid="{00000000-0005-0000-0000-000080590000}"/>
    <cellStyle name="Percent 3 8 10 8" xfId="12179" xr:uid="{00000000-0005-0000-0000-000081590000}"/>
    <cellStyle name="Percent 3 8 10 8 2" xfId="12180" xr:uid="{00000000-0005-0000-0000-000082590000}"/>
    <cellStyle name="Percent 3 8 10 8 2 2" xfId="12181" xr:uid="{00000000-0005-0000-0000-000083590000}"/>
    <cellStyle name="Percent 3 8 10 8 3" xfId="12182" xr:uid="{00000000-0005-0000-0000-000084590000}"/>
    <cellStyle name="Percent 3 8 10 8 4" xfId="50230" xr:uid="{00000000-0005-0000-0000-000085590000}"/>
    <cellStyle name="Percent 3 8 10 9" xfId="12183" xr:uid="{00000000-0005-0000-0000-000086590000}"/>
    <cellStyle name="Percent 3 8 10 9 2" xfId="12184" xr:uid="{00000000-0005-0000-0000-000087590000}"/>
    <cellStyle name="Percent 3 8 10 9 2 2" xfId="12185" xr:uid="{00000000-0005-0000-0000-000088590000}"/>
    <cellStyle name="Percent 3 8 10 9 3" xfId="12186" xr:uid="{00000000-0005-0000-0000-000089590000}"/>
    <cellStyle name="Percent 3 8 10 9 4" xfId="50231" xr:uid="{00000000-0005-0000-0000-00008A590000}"/>
    <cellStyle name="Percent 3 8 11" xfId="4425" xr:uid="{00000000-0005-0000-0000-00008B590000}"/>
    <cellStyle name="Percent 3 8 11 10" xfId="12187" xr:uid="{00000000-0005-0000-0000-00008C590000}"/>
    <cellStyle name="Percent 3 8 11 10 2" xfId="12188" xr:uid="{00000000-0005-0000-0000-00008D590000}"/>
    <cellStyle name="Percent 3 8 11 10 2 2" xfId="12189" xr:uid="{00000000-0005-0000-0000-00008E590000}"/>
    <cellStyle name="Percent 3 8 11 10 3" xfId="12190" xr:uid="{00000000-0005-0000-0000-00008F590000}"/>
    <cellStyle name="Percent 3 8 11 10 4" xfId="50233" xr:uid="{00000000-0005-0000-0000-000090590000}"/>
    <cellStyle name="Percent 3 8 11 11" xfId="12191" xr:uid="{00000000-0005-0000-0000-000091590000}"/>
    <cellStyle name="Percent 3 8 11 11 2" xfId="12192" xr:uid="{00000000-0005-0000-0000-000092590000}"/>
    <cellStyle name="Percent 3 8 11 12" xfId="12193" xr:uid="{00000000-0005-0000-0000-000093590000}"/>
    <cellStyle name="Percent 3 8 11 13" xfId="50232" xr:uid="{00000000-0005-0000-0000-000094590000}"/>
    <cellStyle name="Percent 3 8 11 2" xfId="9219" xr:uid="{00000000-0005-0000-0000-000095590000}"/>
    <cellStyle name="Percent 3 8 11 2 2" xfId="12194" xr:uid="{00000000-0005-0000-0000-000096590000}"/>
    <cellStyle name="Percent 3 8 11 2 2 2" xfId="12195" xr:uid="{00000000-0005-0000-0000-000097590000}"/>
    <cellStyle name="Percent 3 8 11 2 2 2 2" xfId="12196" xr:uid="{00000000-0005-0000-0000-000098590000}"/>
    <cellStyle name="Percent 3 8 11 2 2 3" xfId="12197" xr:uid="{00000000-0005-0000-0000-000099590000}"/>
    <cellStyle name="Percent 3 8 11 2 3" xfId="12198" xr:uid="{00000000-0005-0000-0000-00009A590000}"/>
    <cellStyle name="Percent 3 8 11 2 3 2" xfId="12199" xr:uid="{00000000-0005-0000-0000-00009B590000}"/>
    <cellStyle name="Percent 3 8 11 2 3 2 2" xfId="12200" xr:uid="{00000000-0005-0000-0000-00009C590000}"/>
    <cellStyle name="Percent 3 8 11 2 3 3" xfId="12201" xr:uid="{00000000-0005-0000-0000-00009D590000}"/>
    <cellStyle name="Percent 3 8 11 2 4" xfId="12202" xr:uid="{00000000-0005-0000-0000-00009E590000}"/>
    <cellStyle name="Percent 3 8 11 2 4 2" xfId="12203" xr:uid="{00000000-0005-0000-0000-00009F590000}"/>
    <cellStyle name="Percent 3 8 11 2 5" xfId="12204" xr:uid="{00000000-0005-0000-0000-0000A0590000}"/>
    <cellStyle name="Percent 3 8 11 2 6" xfId="50234" xr:uid="{00000000-0005-0000-0000-0000A1590000}"/>
    <cellStyle name="Percent 3 8 11 3" xfId="12205" xr:uid="{00000000-0005-0000-0000-0000A2590000}"/>
    <cellStyle name="Percent 3 8 11 3 2" xfId="12206" xr:uid="{00000000-0005-0000-0000-0000A3590000}"/>
    <cellStyle name="Percent 3 8 11 3 2 2" xfId="12207" xr:uid="{00000000-0005-0000-0000-0000A4590000}"/>
    <cellStyle name="Percent 3 8 11 3 2 2 2" xfId="12208" xr:uid="{00000000-0005-0000-0000-0000A5590000}"/>
    <cellStyle name="Percent 3 8 11 3 2 3" xfId="12209" xr:uid="{00000000-0005-0000-0000-0000A6590000}"/>
    <cellStyle name="Percent 3 8 11 3 3" xfId="12210" xr:uid="{00000000-0005-0000-0000-0000A7590000}"/>
    <cellStyle name="Percent 3 8 11 3 3 2" xfId="12211" xr:uid="{00000000-0005-0000-0000-0000A8590000}"/>
    <cellStyle name="Percent 3 8 11 3 3 2 2" xfId="12212" xr:uid="{00000000-0005-0000-0000-0000A9590000}"/>
    <cellStyle name="Percent 3 8 11 3 3 3" xfId="12213" xr:uid="{00000000-0005-0000-0000-0000AA590000}"/>
    <cellStyle name="Percent 3 8 11 3 4" xfId="12214" xr:uid="{00000000-0005-0000-0000-0000AB590000}"/>
    <cellStyle name="Percent 3 8 11 3 4 2" xfId="12215" xr:uid="{00000000-0005-0000-0000-0000AC590000}"/>
    <cellStyle name="Percent 3 8 11 3 5" xfId="12216" xr:uid="{00000000-0005-0000-0000-0000AD590000}"/>
    <cellStyle name="Percent 3 8 11 3 6" xfId="50235" xr:uid="{00000000-0005-0000-0000-0000AE590000}"/>
    <cellStyle name="Percent 3 8 11 4" xfId="12217" xr:uid="{00000000-0005-0000-0000-0000AF590000}"/>
    <cellStyle name="Percent 3 8 11 4 2" xfId="12218" xr:uid="{00000000-0005-0000-0000-0000B0590000}"/>
    <cellStyle name="Percent 3 8 11 4 2 2" xfId="12219" xr:uid="{00000000-0005-0000-0000-0000B1590000}"/>
    <cellStyle name="Percent 3 8 11 4 2 2 2" xfId="12220" xr:uid="{00000000-0005-0000-0000-0000B2590000}"/>
    <cellStyle name="Percent 3 8 11 4 2 3" xfId="12221" xr:uid="{00000000-0005-0000-0000-0000B3590000}"/>
    <cellStyle name="Percent 3 8 11 4 3" xfId="12222" xr:uid="{00000000-0005-0000-0000-0000B4590000}"/>
    <cellStyle name="Percent 3 8 11 4 3 2" xfId="12223" xr:uid="{00000000-0005-0000-0000-0000B5590000}"/>
    <cellStyle name="Percent 3 8 11 4 3 2 2" xfId="12224" xr:uid="{00000000-0005-0000-0000-0000B6590000}"/>
    <cellStyle name="Percent 3 8 11 4 3 3" xfId="12225" xr:uid="{00000000-0005-0000-0000-0000B7590000}"/>
    <cellStyle name="Percent 3 8 11 4 4" xfId="12226" xr:uid="{00000000-0005-0000-0000-0000B8590000}"/>
    <cellStyle name="Percent 3 8 11 4 4 2" xfId="12227" xr:uid="{00000000-0005-0000-0000-0000B9590000}"/>
    <cellStyle name="Percent 3 8 11 4 5" xfId="12228" xr:uid="{00000000-0005-0000-0000-0000BA590000}"/>
    <cellStyle name="Percent 3 8 11 4 6" xfId="50236" xr:uid="{00000000-0005-0000-0000-0000BB590000}"/>
    <cellStyle name="Percent 3 8 11 5" xfId="12229" xr:uid="{00000000-0005-0000-0000-0000BC590000}"/>
    <cellStyle name="Percent 3 8 11 5 2" xfId="12230" xr:uid="{00000000-0005-0000-0000-0000BD590000}"/>
    <cellStyle name="Percent 3 8 11 5 2 2" xfId="12231" xr:uid="{00000000-0005-0000-0000-0000BE590000}"/>
    <cellStyle name="Percent 3 8 11 5 2 2 2" xfId="12232" xr:uid="{00000000-0005-0000-0000-0000BF590000}"/>
    <cellStyle name="Percent 3 8 11 5 2 3" xfId="12233" xr:uid="{00000000-0005-0000-0000-0000C0590000}"/>
    <cellStyle name="Percent 3 8 11 5 3" xfId="12234" xr:uid="{00000000-0005-0000-0000-0000C1590000}"/>
    <cellStyle name="Percent 3 8 11 5 3 2" xfId="12235" xr:uid="{00000000-0005-0000-0000-0000C2590000}"/>
    <cellStyle name="Percent 3 8 11 5 3 2 2" xfId="12236" xr:uid="{00000000-0005-0000-0000-0000C3590000}"/>
    <cellStyle name="Percent 3 8 11 5 3 3" xfId="12237" xr:uid="{00000000-0005-0000-0000-0000C4590000}"/>
    <cellStyle name="Percent 3 8 11 5 4" xfId="12238" xr:uid="{00000000-0005-0000-0000-0000C5590000}"/>
    <cellStyle name="Percent 3 8 11 5 4 2" xfId="12239" xr:uid="{00000000-0005-0000-0000-0000C6590000}"/>
    <cellStyle name="Percent 3 8 11 5 4 2 2" xfId="12240" xr:uid="{00000000-0005-0000-0000-0000C7590000}"/>
    <cellStyle name="Percent 3 8 11 5 4 3" xfId="12241" xr:uid="{00000000-0005-0000-0000-0000C8590000}"/>
    <cellStyle name="Percent 3 8 11 5 5" xfId="12242" xr:uid="{00000000-0005-0000-0000-0000C9590000}"/>
    <cellStyle name="Percent 3 8 11 5 5 2" xfId="12243" xr:uid="{00000000-0005-0000-0000-0000CA590000}"/>
    <cellStyle name="Percent 3 8 11 5 6" xfId="12244" xr:uid="{00000000-0005-0000-0000-0000CB590000}"/>
    <cellStyle name="Percent 3 8 11 5 7" xfId="50237" xr:uid="{00000000-0005-0000-0000-0000CC590000}"/>
    <cellStyle name="Percent 3 8 11 6" xfId="12245" xr:uid="{00000000-0005-0000-0000-0000CD590000}"/>
    <cellStyle name="Percent 3 8 11 6 2" xfId="12246" xr:uid="{00000000-0005-0000-0000-0000CE590000}"/>
    <cellStyle name="Percent 3 8 11 6 2 2" xfId="12247" xr:uid="{00000000-0005-0000-0000-0000CF590000}"/>
    <cellStyle name="Percent 3 8 11 6 2 2 2" xfId="12248" xr:uid="{00000000-0005-0000-0000-0000D0590000}"/>
    <cellStyle name="Percent 3 8 11 6 2 3" xfId="12249" xr:uid="{00000000-0005-0000-0000-0000D1590000}"/>
    <cellStyle name="Percent 3 8 11 6 3" xfId="12250" xr:uid="{00000000-0005-0000-0000-0000D2590000}"/>
    <cellStyle name="Percent 3 8 11 6 3 2" xfId="12251" xr:uid="{00000000-0005-0000-0000-0000D3590000}"/>
    <cellStyle name="Percent 3 8 11 6 3 2 2" xfId="12252" xr:uid="{00000000-0005-0000-0000-0000D4590000}"/>
    <cellStyle name="Percent 3 8 11 6 3 3" xfId="12253" xr:uid="{00000000-0005-0000-0000-0000D5590000}"/>
    <cellStyle name="Percent 3 8 11 6 4" xfId="12254" xr:uid="{00000000-0005-0000-0000-0000D6590000}"/>
    <cellStyle name="Percent 3 8 11 6 4 2" xfId="12255" xr:uid="{00000000-0005-0000-0000-0000D7590000}"/>
    <cellStyle name="Percent 3 8 11 6 5" xfId="12256" xr:uid="{00000000-0005-0000-0000-0000D8590000}"/>
    <cellStyle name="Percent 3 8 11 6 6" xfId="50238" xr:uid="{00000000-0005-0000-0000-0000D9590000}"/>
    <cellStyle name="Percent 3 8 11 7" xfId="12257" xr:uid="{00000000-0005-0000-0000-0000DA590000}"/>
    <cellStyle name="Percent 3 8 11 7 2" xfId="12258" xr:uid="{00000000-0005-0000-0000-0000DB590000}"/>
    <cellStyle name="Percent 3 8 11 7 2 2" xfId="12259" xr:uid="{00000000-0005-0000-0000-0000DC590000}"/>
    <cellStyle name="Percent 3 8 11 7 3" xfId="12260" xr:uid="{00000000-0005-0000-0000-0000DD590000}"/>
    <cellStyle name="Percent 3 8 11 7 4" xfId="50239" xr:uid="{00000000-0005-0000-0000-0000DE590000}"/>
    <cellStyle name="Percent 3 8 11 8" xfId="12261" xr:uid="{00000000-0005-0000-0000-0000DF590000}"/>
    <cellStyle name="Percent 3 8 11 8 2" xfId="12262" xr:uid="{00000000-0005-0000-0000-0000E0590000}"/>
    <cellStyle name="Percent 3 8 11 8 2 2" xfId="12263" xr:uid="{00000000-0005-0000-0000-0000E1590000}"/>
    <cellStyle name="Percent 3 8 11 8 3" xfId="12264" xr:uid="{00000000-0005-0000-0000-0000E2590000}"/>
    <cellStyle name="Percent 3 8 11 8 4" xfId="50240" xr:uid="{00000000-0005-0000-0000-0000E3590000}"/>
    <cellStyle name="Percent 3 8 11 9" xfId="12265" xr:uid="{00000000-0005-0000-0000-0000E4590000}"/>
    <cellStyle name="Percent 3 8 11 9 2" xfId="12266" xr:uid="{00000000-0005-0000-0000-0000E5590000}"/>
    <cellStyle name="Percent 3 8 11 9 2 2" xfId="12267" xr:uid="{00000000-0005-0000-0000-0000E6590000}"/>
    <cellStyle name="Percent 3 8 11 9 3" xfId="12268" xr:uid="{00000000-0005-0000-0000-0000E7590000}"/>
    <cellStyle name="Percent 3 8 11 9 4" xfId="50241" xr:uid="{00000000-0005-0000-0000-0000E8590000}"/>
    <cellStyle name="Percent 3 8 12" xfId="4426" xr:uid="{00000000-0005-0000-0000-0000E9590000}"/>
    <cellStyle name="Percent 3 8 12 10" xfId="12269" xr:uid="{00000000-0005-0000-0000-0000EA590000}"/>
    <cellStyle name="Percent 3 8 12 10 2" xfId="12270" xr:uid="{00000000-0005-0000-0000-0000EB590000}"/>
    <cellStyle name="Percent 3 8 12 10 2 2" xfId="12271" xr:uid="{00000000-0005-0000-0000-0000EC590000}"/>
    <cellStyle name="Percent 3 8 12 10 3" xfId="12272" xr:uid="{00000000-0005-0000-0000-0000ED590000}"/>
    <cellStyle name="Percent 3 8 12 10 4" xfId="50243" xr:uid="{00000000-0005-0000-0000-0000EE590000}"/>
    <cellStyle name="Percent 3 8 12 11" xfId="12273" xr:uid="{00000000-0005-0000-0000-0000EF590000}"/>
    <cellStyle name="Percent 3 8 12 11 2" xfId="12274" xr:uid="{00000000-0005-0000-0000-0000F0590000}"/>
    <cellStyle name="Percent 3 8 12 12" xfId="12275" xr:uid="{00000000-0005-0000-0000-0000F1590000}"/>
    <cellStyle name="Percent 3 8 12 13" xfId="50242" xr:uid="{00000000-0005-0000-0000-0000F2590000}"/>
    <cellStyle name="Percent 3 8 12 2" xfId="9220" xr:uid="{00000000-0005-0000-0000-0000F3590000}"/>
    <cellStyle name="Percent 3 8 12 2 2" xfId="12276" xr:uid="{00000000-0005-0000-0000-0000F4590000}"/>
    <cellStyle name="Percent 3 8 12 2 2 2" xfId="12277" xr:uid="{00000000-0005-0000-0000-0000F5590000}"/>
    <cellStyle name="Percent 3 8 12 2 2 2 2" xfId="12278" xr:uid="{00000000-0005-0000-0000-0000F6590000}"/>
    <cellStyle name="Percent 3 8 12 2 2 3" xfId="12279" xr:uid="{00000000-0005-0000-0000-0000F7590000}"/>
    <cellStyle name="Percent 3 8 12 2 3" xfId="12280" xr:uid="{00000000-0005-0000-0000-0000F8590000}"/>
    <cellStyle name="Percent 3 8 12 2 3 2" xfId="12281" xr:uid="{00000000-0005-0000-0000-0000F9590000}"/>
    <cellStyle name="Percent 3 8 12 2 3 2 2" xfId="12282" xr:uid="{00000000-0005-0000-0000-0000FA590000}"/>
    <cellStyle name="Percent 3 8 12 2 3 3" xfId="12283" xr:uid="{00000000-0005-0000-0000-0000FB590000}"/>
    <cellStyle name="Percent 3 8 12 2 4" xfId="12284" xr:uid="{00000000-0005-0000-0000-0000FC590000}"/>
    <cellStyle name="Percent 3 8 12 2 4 2" xfId="12285" xr:uid="{00000000-0005-0000-0000-0000FD590000}"/>
    <cellStyle name="Percent 3 8 12 2 5" xfId="12286" xr:uid="{00000000-0005-0000-0000-0000FE590000}"/>
    <cellStyle name="Percent 3 8 12 2 6" xfId="50244" xr:uid="{00000000-0005-0000-0000-0000FF590000}"/>
    <cellStyle name="Percent 3 8 12 3" xfId="12287" xr:uid="{00000000-0005-0000-0000-0000005A0000}"/>
    <cellStyle name="Percent 3 8 12 3 2" xfId="12288" xr:uid="{00000000-0005-0000-0000-0000015A0000}"/>
    <cellStyle name="Percent 3 8 12 3 2 2" xfId="12289" xr:uid="{00000000-0005-0000-0000-0000025A0000}"/>
    <cellStyle name="Percent 3 8 12 3 2 2 2" xfId="12290" xr:uid="{00000000-0005-0000-0000-0000035A0000}"/>
    <cellStyle name="Percent 3 8 12 3 2 3" xfId="12291" xr:uid="{00000000-0005-0000-0000-0000045A0000}"/>
    <cellStyle name="Percent 3 8 12 3 3" xfId="12292" xr:uid="{00000000-0005-0000-0000-0000055A0000}"/>
    <cellStyle name="Percent 3 8 12 3 3 2" xfId="12293" xr:uid="{00000000-0005-0000-0000-0000065A0000}"/>
    <cellStyle name="Percent 3 8 12 3 3 2 2" xfId="12294" xr:uid="{00000000-0005-0000-0000-0000075A0000}"/>
    <cellStyle name="Percent 3 8 12 3 3 3" xfId="12295" xr:uid="{00000000-0005-0000-0000-0000085A0000}"/>
    <cellStyle name="Percent 3 8 12 3 4" xfId="12296" xr:uid="{00000000-0005-0000-0000-0000095A0000}"/>
    <cellStyle name="Percent 3 8 12 3 4 2" xfId="12297" xr:uid="{00000000-0005-0000-0000-00000A5A0000}"/>
    <cellStyle name="Percent 3 8 12 3 5" xfId="12298" xr:uid="{00000000-0005-0000-0000-00000B5A0000}"/>
    <cellStyle name="Percent 3 8 12 3 6" xfId="50245" xr:uid="{00000000-0005-0000-0000-00000C5A0000}"/>
    <cellStyle name="Percent 3 8 12 4" xfId="12299" xr:uid="{00000000-0005-0000-0000-00000D5A0000}"/>
    <cellStyle name="Percent 3 8 12 4 2" xfId="12300" xr:uid="{00000000-0005-0000-0000-00000E5A0000}"/>
    <cellStyle name="Percent 3 8 12 4 2 2" xfId="12301" xr:uid="{00000000-0005-0000-0000-00000F5A0000}"/>
    <cellStyle name="Percent 3 8 12 4 2 2 2" xfId="12302" xr:uid="{00000000-0005-0000-0000-0000105A0000}"/>
    <cellStyle name="Percent 3 8 12 4 2 3" xfId="12303" xr:uid="{00000000-0005-0000-0000-0000115A0000}"/>
    <cellStyle name="Percent 3 8 12 4 3" xfId="12304" xr:uid="{00000000-0005-0000-0000-0000125A0000}"/>
    <cellStyle name="Percent 3 8 12 4 3 2" xfId="12305" xr:uid="{00000000-0005-0000-0000-0000135A0000}"/>
    <cellStyle name="Percent 3 8 12 4 3 2 2" xfId="12306" xr:uid="{00000000-0005-0000-0000-0000145A0000}"/>
    <cellStyle name="Percent 3 8 12 4 3 3" xfId="12307" xr:uid="{00000000-0005-0000-0000-0000155A0000}"/>
    <cellStyle name="Percent 3 8 12 4 4" xfId="12308" xr:uid="{00000000-0005-0000-0000-0000165A0000}"/>
    <cellStyle name="Percent 3 8 12 4 4 2" xfId="12309" xr:uid="{00000000-0005-0000-0000-0000175A0000}"/>
    <cellStyle name="Percent 3 8 12 4 5" xfId="12310" xr:uid="{00000000-0005-0000-0000-0000185A0000}"/>
    <cellStyle name="Percent 3 8 12 4 6" xfId="50246" xr:uid="{00000000-0005-0000-0000-0000195A0000}"/>
    <cellStyle name="Percent 3 8 12 5" xfId="12311" xr:uid="{00000000-0005-0000-0000-00001A5A0000}"/>
    <cellStyle name="Percent 3 8 12 5 2" xfId="12312" xr:uid="{00000000-0005-0000-0000-00001B5A0000}"/>
    <cellStyle name="Percent 3 8 12 5 2 2" xfId="12313" xr:uid="{00000000-0005-0000-0000-00001C5A0000}"/>
    <cellStyle name="Percent 3 8 12 5 2 2 2" xfId="12314" xr:uid="{00000000-0005-0000-0000-00001D5A0000}"/>
    <cellStyle name="Percent 3 8 12 5 2 3" xfId="12315" xr:uid="{00000000-0005-0000-0000-00001E5A0000}"/>
    <cellStyle name="Percent 3 8 12 5 3" xfId="12316" xr:uid="{00000000-0005-0000-0000-00001F5A0000}"/>
    <cellStyle name="Percent 3 8 12 5 3 2" xfId="12317" xr:uid="{00000000-0005-0000-0000-0000205A0000}"/>
    <cellStyle name="Percent 3 8 12 5 3 2 2" xfId="12318" xr:uid="{00000000-0005-0000-0000-0000215A0000}"/>
    <cellStyle name="Percent 3 8 12 5 3 3" xfId="12319" xr:uid="{00000000-0005-0000-0000-0000225A0000}"/>
    <cellStyle name="Percent 3 8 12 5 4" xfId="12320" xr:uid="{00000000-0005-0000-0000-0000235A0000}"/>
    <cellStyle name="Percent 3 8 12 5 4 2" xfId="12321" xr:uid="{00000000-0005-0000-0000-0000245A0000}"/>
    <cellStyle name="Percent 3 8 12 5 4 2 2" xfId="12322" xr:uid="{00000000-0005-0000-0000-0000255A0000}"/>
    <cellStyle name="Percent 3 8 12 5 4 3" xfId="12323" xr:uid="{00000000-0005-0000-0000-0000265A0000}"/>
    <cellStyle name="Percent 3 8 12 5 5" xfId="12324" xr:uid="{00000000-0005-0000-0000-0000275A0000}"/>
    <cellStyle name="Percent 3 8 12 5 5 2" xfId="12325" xr:uid="{00000000-0005-0000-0000-0000285A0000}"/>
    <cellStyle name="Percent 3 8 12 5 6" xfId="12326" xr:uid="{00000000-0005-0000-0000-0000295A0000}"/>
    <cellStyle name="Percent 3 8 12 5 7" xfId="50247" xr:uid="{00000000-0005-0000-0000-00002A5A0000}"/>
    <cellStyle name="Percent 3 8 12 6" xfId="12327" xr:uid="{00000000-0005-0000-0000-00002B5A0000}"/>
    <cellStyle name="Percent 3 8 12 6 2" xfId="12328" xr:uid="{00000000-0005-0000-0000-00002C5A0000}"/>
    <cellStyle name="Percent 3 8 12 6 2 2" xfId="12329" xr:uid="{00000000-0005-0000-0000-00002D5A0000}"/>
    <cellStyle name="Percent 3 8 12 6 2 2 2" xfId="12330" xr:uid="{00000000-0005-0000-0000-00002E5A0000}"/>
    <cellStyle name="Percent 3 8 12 6 2 3" xfId="12331" xr:uid="{00000000-0005-0000-0000-00002F5A0000}"/>
    <cellStyle name="Percent 3 8 12 6 3" xfId="12332" xr:uid="{00000000-0005-0000-0000-0000305A0000}"/>
    <cellStyle name="Percent 3 8 12 6 3 2" xfId="12333" xr:uid="{00000000-0005-0000-0000-0000315A0000}"/>
    <cellStyle name="Percent 3 8 12 6 3 2 2" xfId="12334" xr:uid="{00000000-0005-0000-0000-0000325A0000}"/>
    <cellStyle name="Percent 3 8 12 6 3 3" xfId="12335" xr:uid="{00000000-0005-0000-0000-0000335A0000}"/>
    <cellStyle name="Percent 3 8 12 6 4" xfId="12336" xr:uid="{00000000-0005-0000-0000-0000345A0000}"/>
    <cellStyle name="Percent 3 8 12 6 4 2" xfId="12337" xr:uid="{00000000-0005-0000-0000-0000355A0000}"/>
    <cellStyle name="Percent 3 8 12 6 5" xfId="12338" xr:uid="{00000000-0005-0000-0000-0000365A0000}"/>
    <cellStyle name="Percent 3 8 12 6 6" xfId="50248" xr:uid="{00000000-0005-0000-0000-0000375A0000}"/>
    <cellStyle name="Percent 3 8 12 7" xfId="12339" xr:uid="{00000000-0005-0000-0000-0000385A0000}"/>
    <cellStyle name="Percent 3 8 12 7 2" xfId="12340" xr:uid="{00000000-0005-0000-0000-0000395A0000}"/>
    <cellStyle name="Percent 3 8 12 7 2 2" xfId="12341" xr:uid="{00000000-0005-0000-0000-00003A5A0000}"/>
    <cellStyle name="Percent 3 8 12 7 3" xfId="12342" xr:uid="{00000000-0005-0000-0000-00003B5A0000}"/>
    <cellStyle name="Percent 3 8 12 7 4" xfId="50249" xr:uid="{00000000-0005-0000-0000-00003C5A0000}"/>
    <cellStyle name="Percent 3 8 12 8" xfId="12343" xr:uid="{00000000-0005-0000-0000-00003D5A0000}"/>
    <cellStyle name="Percent 3 8 12 8 2" xfId="12344" xr:uid="{00000000-0005-0000-0000-00003E5A0000}"/>
    <cellStyle name="Percent 3 8 12 8 2 2" xfId="12345" xr:uid="{00000000-0005-0000-0000-00003F5A0000}"/>
    <cellStyle name="Percent 3 8 12 8 3" xfId="12346" xr:uid="{00000000-0005-0000-0000-0000405A0000}"/>
    <cellStyle name="Percent 3 8 12 8 4" xfId="50250" xr:uid="{00000000-0005-0000-0000-0000415A0000}"/>
    <cellStyle name="Percent 3 8 12 9" xfId="12347" xr:uid="{00000000-0005-0000-0000-0000425A0000}"/>
    <cellStyle name="Percent 3 8 12 9 2" xfId="12348" xr:uid="{00000000-0005-0000-0000-0000435A0000}"/>
    <cellStyle name="Percent 3 8 12 9 2 2" xfId="12349" xr:uid="{00000000-0005-0000-0000-0000445A0000}"/>
    <cellStyle name="Percent 3 8 12 9 3" xfId="12350" xr:uid="{00000000-0005-0000-0000-0000455A0000}"/>
    <cellStyle name="Percent 3 8 12 9 4" xfId="50251" xr:uid="{00000000-0005-0000-0000-0000465A0000}"/>
    <cellStyle name="Percent 3 8 13" xfId="4427" xr:uid="{00000000-0005-0000-0000-0000475A0000}"/>
    <cellStyle name="Percent 3 8 13 10" xfId="12351" xr:uid="{00000000-0005-0000-0000-0000485A0000}"/>
    <cellStyle name="Percent 3 8 13 10 2" xfId="12352" xr:uid="{00000000-0005-0000-0000-0000495A0000}"/>
    <cellStyle name="Percent 3 8 13 10 2 2" xfId="12353" xr:uid="{00000000-0005-0000-0000-00004A5A0000}"/>
    <cellStyle name="Percent 3 8 13 10 3" xfId="12354" xr:uid="{00000000-0005-0000-0000-00004B5A0000}"/>
    <cellStyle name="Percent 3 8 13 10 4" xfId="50253" xr:uid="{00000000-0005-0000-0000-00004C5A0000}"/>
    <cellStyle name="Percent 3 8 13 11" xfId="12355" xr:uid="{00000000-0005-0000-0000-00004D5A0000}"/>
    <cellStyle name="Percent 3 8 13 11 2" xfId="12356" xr:uid="{00000000-0005-0000-0000-00004E5A0000}"/>
    <cellStyle name="Percent 3 8 13 12" xfId="12357" xr:uid="{00000000-0005-0000-0000-00004F5A0000}"/>
    <cellStyle name="Percent 3 8 13 13" xfId="50252" xr:uid="{00000000-0005-0000-0000-0000505A0000}"/>
    <cellStyle name="Percent 3 8 13 2" xfId="9221" xr:uid="{00000000-0005-0000-0000-0000515A0000}"/>
    <cellStyle name="Percent 3 8 13 2 2" xfId="12358" xr:uid="{00000000-0005-0000-0000-0000525A0000}"/>
    <cellStyle name="Percent 3 8 13 2 2 2" xfId="12359" xr:uid="{00000000-0005-0000-0000-0000535A0000}"/>
    <cellStyle name="Percent 3 8 13 2 2 2 2" xfId="12360" xr:uid="{00000000-0005-0000-0000-0000545A0000}"/>
    <cellStyle name="Percent 3 8 13 2 2 3" xfId="12361" xr:uid="{00000000-0005-0000-0000-0000555A0000}"/>
    <cellStyle name="Percent 3 8 13 2 3" xfId="12362" xr:uid="{00000000-0005-0000-0000-0000565A0000}"/>
    <cellStyle name="Percent 3 8 13 2 3 2" xfId="12363" xr:uid="{00000000-0005-0000-0000-0000575A0000}"/>
    <cellStyle name="Percent 3 8 13 2 3 2 2" xfId="12364" xr:uid="{00000000-0005-0000-0000-0000585A0000}"/>
    <cellStyle name="Percent 3 8 13 2 3 3" xfId="12365" xr:uid="{00000000-0005-0000-0000-0000595A0000}"/>
    <cellStyle name="Percent 3 8 13 2 4" xfId="12366" xr:uid="{00000000-0005-0000-0000-00005A5A0000}"/>
    <cellStyle name="Percent 3 8 13 2 4 2" xfId="12367" xr:uid="{00000000-0005-0000-0000-00005B5A0000}"/>
    <cellStyle name="Percent 3 8 13 2 5" xfId="12368" xr:uid="{00000000-0005-0000-0000-00005C5A0000}"/>
    <cellStyle name="Percent 3 8 13 2 6" xfId="50254" xr:uid="{00000000-0005-0000-0000-00005D5A0000}"/>
    <cellStyle name="Percent 3 8 13 3" xfId="12369" xr:uid="{00000000-0005-0000-0000-00005E5A0000}"/>
    <cellStyle name="Percent 3 8 13 3 2" xfId="12370" xr:uid="{00000000-0005-0000-0000-00005F5A0000}"/>
    <cellStyle name="Percent 3 8 13 3 2 2" xfId="12371" xr:uid="{00000000-0005-0000-0000-0000605A0000}"/>
    <cellStyle name="Percent 3 8 13 3 2 2 2" xfId="12372" xr:uid="{00000000-0005-0000-0000-0000615A0000}"/>
    <cellStyle name="Percent 3 8 13 3 2 3" xfId="12373" xr:uid="{00000000-0005-0000-0000-0000625A0000}"/>
    <cellStyle name="Percent 3 8 13 3 3" xfId="12374" xr:uid="{00000000-0005-0000-0000-0000635A0000}"/>
    <cellStyle name="Percent 3 8 13 3 3 2" xfId="12375" xr:uid="{00000000-0005-0000-0000-0000645A0000}"/>
    <cellStyle name="Percent 3 8 13 3 3 2 2" xfId="12376" xr:uid="{00000000-0005-0000-0000-0000655A0000}"/>
    <cellStyle name="Percent 3 8 13 3 3 3" xfId="12377" xr:uid="{00000000-0005-0000-0000-0000665A0000}"/>
    <cellStyle name="Percent 3 8 13 3 4" xfId="12378" xr:uid="{00000000-0005-0000-0000-0000675A0000}"/>
    <cellStyle name="Percent 3 8 13 3 4 2" xfId="12379" xr:uid="{00000000-0005-0000-0000-0000685A0000}"/>
    <cellStyle name="Percent 3 8 13 3 5" xfId="12380" xr:uid="{00000000-0005-0000-0000-0000695A0000}"/>
    <cellStyle name="Percent 3 8 13 3 6" xfId="50255" xr:uid="{00000000-0005-0000-0000-00006A5A0000}"/>
    <cellStyle name="Percent 3 8 13 4" xfId="12381" xr:uid="{00000000-0005-0000-0000-00006B5A0000}"/>
    <cellStyle name="Percent 3 8 13 4 2" xfId="12382" xr:uid="{00000000-0005-0000-0000-00006C5A0000}"/>
    <cellStyle name="Percent 3 8 13 4 2 2" xfId="12383" xr:uid="{00000000-0005-0000-0000-00006D5A0000}"/>
    <cellStyle name="Percent 3 8 13 4 2 2 2" xfId="12384" xr:uid="{00000000-0005-0000-0000-00006E5A0000}"/>
    <cellStyle name="Percent 3 8 13 4 2 3" xfId="12385" xr:uid="{00000000-0005-0000-0000-00006F5A0000}"/>
    <cellStyle name="Percent 3 8 13 4 3" xfId="12386" xr:uid="{00000000-0005-0000-0000-0000705A0000}"/>
    <cellStyle name="Percent 3 8 13 4 3 2" xfId="12387" xr:uid="{00000000-0005-0000-0000-0000715A0000}"/>
    <cellStyle name="Percent 3 8 13 4 3 2 2" xfId="12388" xr:uid="{00000000-0005-0000-0000-0000725A0000}"/>
    <cellStyle name="Percent 3 8 13 4 3 3" xfId="12389" xr:uid="{00000000-0005-0000-0000-0000735A0000}"/>
    <cellStyle name="Percent 3 8 13 4 4" xfId="12390" xr:uid="{00000000-0005-0000-0000-0000745A0000}"/>
    <cellStyle name="Percent 3 8 13 4 4 2" xfId="12391" xr:uid="{00000000-0005-0000-0000-0000755A0000}"/>
    <cellStyle name="Percent 3 8 13 4 5" xfId="12392" xr:uid="{00000000-0005-0000-0000-0000765A0000}"/>
    <cellStyle name="Percent 3 8 13 4 6" xfId="50256" xr:uid="{00000000-0005-0000-0000-0000775A0000}"/>
    <cellStyle name="Percent 3 8 13 5" xfId="12393" xr:uid="{00000000-0005-0000-0000-0000785A0000}"/>
    <cellStyle name="Percent 3 8 13 5 2" xfId="12394" xr:uid="{00000000-0005-0000-0000-0000795A0000}"/>
    <cellStyle name="Percent 3 8 13 5 2 2" xfId="12395" xr:uid="{00000000-0005-0000-0000-00007A5A0000}"/>
    <cellStyle name="Percent 3 8 13 5 2 2 2" xfId="12396" xr:uid="{00000000-0005-0000-0000-00007B5A0000}"/>
    <cellStyle name="Percent 3 8 13 5 2 3" xfId="12397" xr:uid="{00000000-0005-0000-0000-00007C5A0000}"/>
    <cellStyle name="Percent 3 8 13 5 3" xfId="12398" xr:uid="{00000000-0005-0000-0000-00007D5A0000}"/>
    <cellStyle name="Percent 3 8 13 5 3 2" xfId="12399" xr:uid="{00000000-0005-0000-0000-00007E5A0000}"/>
    <cellStyle name="Percent 3 8 13 5 3 2 2" xfId="12400" xr:uid="{00000000-0005-0000-0000-00007F5A0000}"/>
    <cellStyle name="Percent 3 8 13 5 3 3" xfId="12401" xr:uid="{00000000-0005-0000-0000-0000805A0000}"/>
    <cellStyle name="Percent 3 8 13 5 4" xfId="12402" xr:uid="{00000000-0005-0000-0000-0000815A0000}"/>
    <cellStyle name="Percent 3 8 13 5 4 2" xfId="12403" xr:uid="{00000000-0005-0000-0000-0000825A0000}"/>
    <cellStyle name="Percent 3 8 13 5 4 2 2" xfId="12404" xr:uid="{00000000-0005-0000-0000-0000835A0000}"/>
    <cellStyle name="Percent 3 8 13 5 4 3" xfId="12405" xr:uid="{00000000-0005-0000-0000-0000845A0000}"/>
    <cellStyle name="Percent 3 8 13 5 5" xfId="12406" xr:uid="{00000000-0005-0000-0000-0000855A0000}"/>
    <cellStyle name="Percent 3 8 13 5 5 2" xfId="12407" xr:uid="{00000000-0005-0000-0000-0000865A0000}"/>
    <cellStyle name="Percent 3 8 13 5 6" xfId="12408" xr:uid="{00000000-0005-0000-0000-0000875A0000}"/>
    <cellStyle name="Percent 3 8 13 5 7" xfId="50257" xr:uid="{00000000-0005-0000-0000-0000885A0000}"/>
    <cellStyle name="Percent 3 8 13 6" xfId="12409" xr:uid="{00000000-0005-0000-0000-0000895A0000}"/>
    <cellStyle name="Percent 3 8 13 6 2" xfId="12410" xr:uid="{00000000-0005-0000-0000-00008A5A0000}"/>
    <cellStyle name="Percent 3 8 13 6 2 2" xfId="12411" xr:uid="{00000000-0005-0000-0000-00008B5A0000}"/>
    <cellStyle name="Percent 3 8 13 6 2 2 2" xfId="12412" xr:uid="{00000000-0005-0000-0000-00008C5A0000}"/>
    <cellStyle name="Percent 3 8 13 6 2 3" xfId="12413" xr:uid="{00000000-0005-0000-0000-00008D5A0000}"/>
    <cellStyle name="Percent 3 8 13 6 3" xfId="12414" xr:uid="{00000000-0005-0000-0000-00008E5A0000}"/>
    <cellStyle name="Percent 3 8 13 6 3 2" xfId="12415" xr:uid="{00000000-0005-0000-0000-00008F5A0000}"/>
    <cellStyle name="Percent 3 8 13 6 3 2 2" xfId="12416" xr:uid="{00000000-0005-0000-0000-0000905A0000}"/>
    <cellStyle name="Percent 3 8 13 6 3 3" xfId="12417" xr:uid="{00000000-0005-0000-0000-0000915A0000}"/>
    <cellStyle name="Percent 3 8 13 6 4" xfId="12418" xr:uid="{00000000-0005-0000-0000-0000925A0000}"/>
    <cellStyle name="Percent 3 8 13 6 4 2" xfId="12419" xr:uid="{00000000-0005-0000-0000-0000935A0000}"/>
    <cellStyle name="Percent 3 8 13 6 5" xfId="12420" xr:uid="{00000000-0005-0000-0000-0000945A0000}"/>
    <cellStyle name="Percent 3 8 13 6 6" xfId="50258" xr:uid="{00000000-0005-0000-0000-0000955A0000}"/>
    <cellStyle name="Percent 3 8 13 7" xfId="12421" xr:uid="{00000000-0005-0000-0000-0000965A0000}"/>
    <cellStyle name="Percent 3 8 13 7 2" xfId="12422" xr:uid="{00000000-0005-0000-0000-0000975A0000}"/>
    <cellStyle name="Percent 3 8 13 7 2 2" xfId="12423" xr:uid="{00000000-0005-0000-0000-0000985A0000}"/>
    <cellStyle name="Percent 3 8 13 7 3" xfId="12424" xr:uid="{00000000-0005-0000-0000-0000995A0000}"/>
    <cellStyle name="Percent 3 8 13 7 4" xfId="50259" xr:uid="{00000000-0005-0000-0000-00009A5A0000}"/>
    <cellStyle name="Percent 3 8 13 8" xfId="12425" xr:uid="{00000000-0005-0000-0000-00009B5A0000}"/>
    <cellStyle name="Percent 3 8 13 8 2" xfId="12426" xr:uid="{00000000-0005-0000-0000-00009C5A0000}"/>
    <cellStyle name="Percent 3 8 13 8 2 2" xfId="12427" xr:uid="{00000000-0005-0000-0000-00009D5A0000}"/>
    <cellStyle name="Percent 3 8 13 8 3" xfId="12428" xr:uid="{00000000-0005-0000-0000-00009E5A0000}"/>
    <cellStyle name="Percent 3 8 13 8 4" xfId="50260" xr:uid="{00000000-0005-0000-0000-00009F5A0000}"/>
    <cellStyle name="Percent 3 8 13 9" xfId="12429" xr:uid="{00000000-0005-0000-0000-0000A05A0000}"/>
    <cellStyle name="Percent 3 8 13 9 2" xfId="12430" xr:uid="{00000000-0005-0000-0000-0000A15A0000}"/>
    <cellStyle name="Percent 3 8 13 9 2 2" xfId="12431" xr:uid="{00000000-0005-0000-0000-0000A25A0000}"/>
    <cellStyle name="Percent 3 8 13 9 3" xfId="12432" xr:uid="{00000000-0005-0000-0000-0000A35A0000}"/>
    <cellStyle name="Percent 3 8 13 9 4" xfId="50261" xr:uid="{00000000-0005-0000-0000-0000A45A0000}"/>
    <cellStyle name="Percent 3 8 14" xfId="4428" xr:uid="{00000000-0005-0000-0000-0000A55A0000}"/>
    <cellStyle name="Percent 3 8 14 10" xfId="12433" xr:uid="{00000000-0005-0000-0000-0000A65A0000}"/>
    <cellStyle name="Percent 3 8 14 10 2" xfId="12434" xr:uid="{00000000-0005-0000-0000-0000A75A0000}"/>
    <cellStyle name="Percent 3 8 14 10 2 2" xfId="12435" xr:uid="{00000000-0005-0000-0000-0000A85A0000}"/>
    <cellStyle name="Percent 3 8 14 10 3" xfId="12436" xr:uid="{00000000-0005-0000-0000-0000A95A0000}"/>
    <cellStyle name="Percent 3 8 14 10 4" xfId="50263" xr:uid="{00000000-0005-0000-0000-0000AA5A0000}"/>
    <cellStyle name="Percent 3 8 14 11" xfId="12437" xr:uid="{00000000-0005-0000-0000-0000AB5A0000}"/>
    <cellStyle name="Percent 3 8 14 11 2" xfId="12438" xr:uid="{00000000-0005-0000-0000-0000AC5A0000}"/>
    <cellStyle name="Percent 3 8 14 12" xfId="12439" xr:uid="{00000000-0005-0000-0000-0000AD5A0000}"/>
    <cellStyle name="Percent 3 8 14 13" xfId="50262" xr:uid="{00000000-0005-0000-0000-0000AE5A0000}"/>
    <cellStyle name="Percent 3 8 14 2" xfId="9222" xr:uid="{00000000-0005-0000-0000-0000AF5A0000}"/>
    <cellStyle name="Percent 3 8 14 2 2" xfId="12440" xr:uid="{00000000-0005-0000-0000-0000B05A0000}"/>
    <cellStyle name="Percent 3 8 14 2 2 2" xfId="12441" xr:uid="{00000000-0005-0000-0000-0000B15A0000}"/>
    <cellStyle name="Percent 3 8 14 2 2 2 2" xfId="12442" xr:uid="{00000000-0005-0000-0000-0000B25A0000}"/>
    <cellStyle name="Percent 3 8 14 2 2 3" xfId="12443" xr:uid="{00000000-0005-0000-0000-0000B35A0000}"/>
    <cellStyle name="Percent 3 8 14 2 3" xfId="12444" xr:uid="{00000000-0005-0000-0000-0000B45A0000}"/>
    <cellStyle name="Percent 3 8 14 2 3 2" xfId="12445" xr:uid="{00000000-0005-0000-0000-0000B55A0000}"/>
    <cellStyle name="Percent 3 8 14 2 3 2 2" xfId="12446" xr:uid="{00000000-0005-0000-0000-0000B65A0000}"/>
    <cellStyle name="Percent 3 8 14 2 3 3" xfId="12447" xr:uid="{00000000-0005-0000-0000-0000B75A0000}"/>
    <cellStyle name="Percent 3 8 14 2 4" xfId="12448" xr:uid="{00000000-0005-0000-0000-0000B85A0000}"/>
    <cellStyle name="Percent 3 8 14 2 4 2" xfId="12449" xr:uid="{00000000-0005-0000-0000-0000B95A0000}"/>
    <cellStyle name="Percent 3 8 14 2 5" xfId="12450" xr:uid="{00000000-0005-0000-0000-0000BA5A0000}"/>
    <cellStyle name="Percent 3 8 14 2 6" xfId="50264" xr:uid="{00000000-0005-0000-0000-0000BB5A0000}"/>
    <cellStyle name="Percent 3 8 14 3" xfId="12451" xr:uid="{00000000-0005-0000-0000-0000BC5A0000}"/>
    <cellStyle name="Percent 3 8 14 3 2" xfId="12452" xr:uid="{00000000-0005-0000-0000-0000BD5A0000}"/>
    <cellStyle name="Percent 3 8 14 3 2 2" xfId="12453" xr:uid="{00000000-0005-0000-0000-0000BE5A0000}"/>
    <cellStyle name="Percent 3 8 14 3 2 2 2" xfId="12454" xr:uid="{00000000-0005-0000-0000-0000BF5A0000}"/>
    <cellStyle name="Percent 3 8 14 3 2 3" xfId="12455" xr:uid="{00000000-0005-0000-0000-0000C05A0000}"/>
    <cellStyle name="Percent 3 8 14 3 3" xfId="12456" xr:uid="{00000000-0005-0000-0000-0000C15A0000}"/>
    <cellStyle name="Percent 3 8 14 3 3 2" xfId="12457" xr:uid="{00000000-0005-0000-0000-0000C25A0000}"/>
    <cellStyle name="Percent 3 8 14 3 3 2 2" xfId="12458" xr:uid="{00000000-0005-0000-0000-0000C35A0000}"/>
    <cellStyle name="Percent 3 8 14 3 3 3" xfId="12459" xr:uid="{00000000-0005-0000-0000-0000C45A0000}"/>
    <cellStyle name="Percent 3 8 14 3 4" xfId="12460" xr:uid="{00000000-0005-0000-0000-0000C55A0000}"/>
    <cellStyle name="Percent 3 8 14 3 4 2" xfId="12461" xr:uid="{00000000-0005-0000-0000-0000C65A0000}"/>
    <cellStyle name="Percent 3 8 14 3 5" xfId="12462" xr:uid="{00000000-0005-0000-0000-0000C75A0000}"/>
    <cellStyle name="Percent 3 8 14 3 6" xfId="50265" xr:uid="{00000000-0005-0000-0000-0000C85A0000}"/>
    <cellStyle name="Percent 3 8 14 4" xfId="12463" xr:uid="{00000000-0005-0000-0000-0000C95A0000}"/>
    <cellStyle name="Percent 3 8 14 4 2" xfId="12464" xr:uid="{00000000-0005-0000-0000-0000CA5A0000}"/>
    <cellStyle name="Percent 3 8 14 4 2 2" xfId="12465" xr:uid="{00000000-0005-0000-0000-0000CB5A0000}"/>
    <cellStyle name="Percent 3 8 14 4 2 2 2" xfId="12466" xr:uid="{00000000-0005-0000-0000-0000CC5A0000}"/>
    <cellStyle name="Percent 3 8 14 4 2 3" xfId="12467" xr:uid="{00000000-0005-0000-0000-0000CD5A0000}"/>
    <cellStyle name="Percent 3 8 14 4 3" xfId="12468" xr:uid="{00000000-0005-0000-0000-0000CE5A0000}"/>
    <cellStyle name="Percent 3 8 14 4 3 2" xfId="12469" xr:uid="{00000000-0005-0000-0000-0000CF5A0000}"/>
    <cellStyle name="Percent 3 8 14 4 3 2 2" xfId="12470" xr:uid="{00000000-0005-0000-0000-0000D05A0000}"/>
    <cellStyle name="Percent 3 8 14 4 3 3" xfId="12471" xr:uid="{00000000-0005-0000-0000-0000D15A0000}"/>
    <cellStyle name="Percent 3 8 14 4 4" xfId="12472" xr:uid="{00000000-0005-0000-0000-0000D25A0000}"/>
    <cellStyle name="Percent 3 8 14 4 4 2" xfId="12473" xr:uid="{00000000-0005-0000-0000-0000D35A0000}"/>
    <cellStyle name="Percent 3 8 14 4 5" xfId="12474" xr:uid="{00000000-0005-0000-0000-0000D45A0000}"/>
    <cellStyle name="Percent 3 8 14 4 6" xfId="50266" xr:uid="{00000000-0005-0000-0000-0000D55A0000}"/>
    <cellStyle name="Percent 3 8 14 5" xfId="12475" xr:uid="{00000000-0005-0000-0000-0000D65A0000}"/>
    <cellStyle name="Percent 3 8 14 5 2" xfId="12476" xr:uid="{00000000-0005-0000-0000-0000D75A0000}"/>
    <cellStyle name="Percent 3 8 14 5 2 2" xfId="12477" xr:uid="{00000000-0005-0000-0000-0000D85A0000}"/>
    <cellStyle name="Percent 3 8 14 5 2 2 2" xfId="12478" xr:uid="{00000000-0005-0000-0000-0000D95A0000}"/>
    <cellStyle name="Percent 3 8 14 5 2 3" xfId="12479" xr:uid="{00000000-0005-0000-0000-0000DA5A0000}"/>
    <cellStyle name="Percent 3 8 14 5 3" xfId="12480" xr:uid="{00000000-0005-0000-0000-0000DB5A0000}"/>
    <cellStyle name="Percent 3 8 14 5 3 2" xfId="12481" xr:uid="{00000000-0005-0000-0000-0000DC5A0000}"/>
    <cellStyle name="Percent 3 8 14 5 3 2 2" xfId="12482" xr:uid="{00000000-0005-0000-0000-0000DD5A0000}"/>
    <cellStyle name="Percent 3 8 14 5 3 3" xfId="12483" xr:uid="{00000000-0005-0000-0000-0000DE5A0000}"/>
    <cellStyle name="Percent 3 8 14 5 4" xfId="12484" xr:uid="{00000000-0005-0000-0000-0000DF5A0000}"/>
    <cellStyle name="Percent 3 8 14 5 4 2" xfId="12485" xr:uid="{00000000-0005-0000-0000-0000E05A0000}"/>
    <cellStyle name="Percent 3 8 14 5 4 2 2" xfId="12486" xr:uid="{00000000-0005-0000-0000-0000E15A0000}"/>
    <cellStyle name="Percent 3 8 14 5 4 3" xfId="12487" xr:uid="{00000000-0005-0000-0000-0000E25A0000}"/>
    <cellStyle name="Percent 3 8 14 5 5" xfId="12488" xr:uid="{00000000-0005-0000-0000-0000E35A0000}"/>
    <cellStyle name="Percent 3 8 14 5 5 2" xfId="12489" xr:uid="{00000000-0005-0000-0000-0000E45A0000}"/>
    <cellStyle name="Percent 3 8 14 5 6" xfId="12490" xr:uid="{00000000-0005-0000-0000-0000E55A0000}"/>
    <cellStyle name="Percent 3 8 14 5 7" xfId="50267" xr:uid="{00000000-0005-0000-0000-0000E65A0000}"/>
    <cellStyle name="Percent 3 8 14 6" xfId="12491" xr:uid="{00000000-0005-0000-0000-0000E75A0000}"/>
    <cellStyle name="Percent 3 8 14 6 2" xfId="12492" xr:uid="{00000000-0005-0000-0000-0000E85A0000}"/>
    <cellStyle name="Percent 3 8 14 6 2 2" xfId="12493" xr:uid="{00000000-0005-0000-0000-0000E95A0000}"/>
    <cellStyle name="Percent 3 8 14 6 2 2 2" xfId="12494" xr:uid="{00000000-0005-0000-0000-0000EA5A0000}"/>
    <cellStyle name="Percent 3 8 14 6 2 3" xfId="12495" xr:uid="{00000000-0005-0000-0000-0000EB5A0000}"/>
    <cellStyle name="Percent 3 8 14 6 3" xfId="12496" xr:uid="{00000000-0005-0000-0000-0000EC5A0000}"/>
    <cellStyle name="Percent 3 8 14 6 3 2" xfId="12497" xr:uid="{00000000-0005-0000-0000-0000ED5A0000}"/>
    <cellStyle name="Percent 3 8 14 6 3 2 2" xfId="12498" xr:uid="{00000000-0005-0000-0000-0000EE5A0000}"/>
    <cellStyle name="Percent 3 8 14 6 3 3" xfId="12499" xr:uid="{00000000-0005-0000-0000-0000EF5A0000}"/>
    <cellStyle name="Percent 3 8 14 6 4" xfId="12500" xr:uid="{00000000-0005-0000-0000-0000F05A0000}"/>
    <cellStyle name="Percent 3 8 14 6 4 2" xfId="12501" xr:uid="{00000000-0005-0000-0000-0000F15A0000}"/>
    <cellStyle name="Percent 3 8 14 6 5" xfId="12502" xr:uid="{00000000-0005-0000-0000-0000F25A0000}"/>
    <cellStyle name="Percent 3 8 14 6 6" xfId="50268" xr:uid="{00000000-0005-0000-0000-0000F35A0000}"/>
    <cellStyle name="Percent 3 8 14 7" xfId="12503" xr:uid="{00000000-0005-0000-0000-0000F45A0000}"/>
    <cellStyle name="Percent 3 8 14 7 2" xfId="12504" xr:uid="{00000000-0005-0000-0000-0000F55A0000}"/>
    <cellStyle name="Percent 3 8 14 7 2 2" xfId="12505" xr:uid="{00000000-0005-0000-0000-0000F65A0000}"/>
    <cellStyle name="Percent 3 8 14 7 3" xfId="12506" xr:uid="{00000000-0005-0000-0000-0000F75A0000}"/>
    <cellStyle name="Percent 3 8 14 7 4" xfId="50269" xr:uid="{00000000-0005-0000-0000-0000F85A0000}"/>
    <cellStyle name="Percent 3 8 14 8" xfId="12507" xr:uid="{00000000-0005-0000-0000-0000F95A0000}"/>
    <cellStyle name="Percent 3 8 14 8 2" xfId="12508" xr:uid="{00000000-0005-0000-0000-0000FA5A0000}"/>
    <cellStyle name="Percent 3 8 14 8 2 2" xfId="12509" xr:uid="{00000000-0005-0000-0000-0000FB5A0000}"/>
    <cellStyle name="Percent 3 8 14 8 3" xfId="12510" xr:uid="{00000000-0005-0000-0000-0000FC5A0000}"/>
    <cellStyle name="Percent 3 8 14 8 4" xfId="50270" xr:uid="{00000000-0005-0000-0000-0000FD5A0000}"/>
    <cellStyle name="Percent 3 8 14 9" xfId="12511" xr:uid="{00000000-0005-0000-0000-0000FE5A0000}"/>
    <cellStyle name="Percent 3 8 14 9 2" xfId="12512" xr:uid="{00000000-0005-0000-0000-0000FF5A0000}"/>
    <cellStyle name="Percent 3 8 14 9 2 2" xfId="12513" xr:uid="{00000000-0005-0000-0000-0000005B0000}"/>
    <cellStyle name="Percent 3 8 14 9 3" xfId="12514" xr:uid="{00000000-0005-0000-0000-0000015B0000}"/>
    <cellStyle name="Percent 3 8 14 9 4" xfId="50271" xr:uid="{00000000-0005-0000-0000-0000025B0000}"/>
    <cellStyle name="Percent 3 8 15" xfId="4429" xr:uid="{00000000-0005-0000-0000-0000035B0000}"/>
    <cellStyle name="Percent 3 8 15 10" xfId="12515" xr:uid="{00000000-0005-0000-0000-0000045B0000}"/>
    <cellStyle name="Percent 3 8 15 10 2" xfId="12516" xr:uid="{00000000-0005-0000-0000-0000055B0000}"/>
    <cellStyle name="Percent 3 8 15 10 2 2" xfId="12517" xr:uid="{00000000-0005-0000-0000-0000065B0000}"/>
    <cellStyle name="Percent 3 8 15 10 3" xfId="12518" xr:uid="{00000000-0005-0000-0000-0000075B0000}"/>
    <cellStyle name="Percent 3 8 15 10 4" xfId="50273" xr:uid="{00000000-0005-0000-0000-0000085B0000}"/>
    <cellStyle name="Percent 3 8 15 11" xfId="12519" xr:uid="{00000000-0005-0000-0000-0000095B0000}"/>
    <cellStyle name="Percent 3 8 15 11 2" xfId="12520" xr:uid="{00000000-0005-0000-0000-00000A5B0000}"/>
    <cellStyle name="Percent 3 8 15 12" xfId="12521" xr:uid="{00000000-0005-0000-0000-00000B5B0000}"/>
    <cellStyle name="Percent 3 8 15 13" xfId="50272" xr:uid="{00000000-0005-0000-0000-00000C5B0000}"/>
    <cellStyle name="Percent 3 8 15 2" xfId="9223" xr:uid="{00000000-0005-0000-0000-00000D5B0000}"/>
    <cellStyle name="Percent 3 8 15 2 2" xfId="12522" xr:uid="{00000000-0005-0000-0000-00000E5B0000}"/>
    <cellStyle name="Percent 3 8 15 2 2 2" xfId="12523" xr:uid="{00000000-0005-0000-0000-00000F5B0000}"/>
    <cellStyle name="Percent 3 8 15 2 2 2 2" xfId="12524" xr:uid="{00000000-0005-0000-0000-0000105B0000}"/>
    <cellStyle name="Percent 3 8 15 2 2 3" xfId="12525" xr:uid="{00000000-0005-0000-0000-0000115B0000}"/>
    <cellStyle name="Percent 3 8 15 2 3" xfId="12526" xr:uid="{00000000-0005-0000-0000-0000125B0000}"/>
    <cellStyle name="Percent 3 8 15 2 3 2" xfId="12527" xr:uid="{00000000-0005-0000-0000-0000135B0000}"/>
    <cellStyle name="Percent 3 8 15 2 3 2 2" xfId="12528" xr:uid="{00000000-0005-0000-0000-0000145B0000}"/>
    <cellStyle name="Percent 3 8 15 2 3 3" xfId="12529" xr:uid="{00000000-0005-0000-0000-0000155B0000}"/>
    <cellStyle name="Percent 3 8 15 2 4" xfId="12530" xr:uid="{00000000-0005-0000-0000-0000165B0000}"/>
    <cellStyle name="Percent 3 8 15 2 4 2" xfId="12531" xr:uid="{00000000-0005-0000-0000-0000175B0000}"/>
    <cellStyle name="Percent 3 8 15 2 5" xfId="12532" xr:uid="{00000000-0005-0000-0000-0000185B0000}"/>
    <cellStyle name="Percent 3 8 15 2 6" xfId="50274" xr:uid="{00000000-0005-0000-0000-0000195B0000}"/>
    <cellStyle name="Percent 3 8 15 3" xfId="12533" xr:uid="{00000000-0005-0000-0000-00001A5B0000}"/>
    <cellStyle name="Percent 3 8 15 3 2" xfId="12534" xr:uid="{00000000-0005-0000-0000-00001B5B0000}"/>
    <cellStyle name="Percent 3 8 15 3 2 2" xfId="12535" xr:uid="{00000000-0005-0000-0000-00001C5B0000}"/>
    <cellStyle name="Percent 3 8 15 3 2 2 2" xfId="12536" xr:uid="{00000000-0005-0000-0000-00001D5B0000}"/>
    <cellStyle name="Percent 3 8 15 3 2 3" xfId="12537" xr:uid="{00000000-0005-0000-0000-00001E5B0000}"/>
    <cellStyle name="Percent 3 8 15 3 3" xfId="12538" xr:uid="{00000000-0005-0000-0000-00001F5B0000}"/>
    <cellStyle name="Percent 3 8 15 3 3 2" xfId="12539" xr:uid="{00000000-0005-0000-0000-0000205B0000}"/>
    <cellStyle name="Percent 3 8 15 3 3 2 2" xfId="12540" xr:uid="{00000000-0005-0000-0000-0000215B0000}"/>
    <cellStyle name="Percent 3 8 15 3 3 3" xfId="12541" xr:uid="{00000000-0005-0000-0000-0000225B0000}"/>
    <cellStyle name="Percent 3 8 15 3 4" xfId="12542" xr:uid="{00000000-0005-0000-0000-0000235B0000}"/>
    <cellStyle name="Percent 3 8 15 3 4 2" xfId="12543" xr:uid="{00000000-0005-0000-0000-0000245B0000}"/>
    <cellStyle name="Percent 3 8 15 3 5" xfId="12544" xr:uid="{00000000-0005-0000-0000-0000255B0000}"/>
    <cellStyle name="Percent 3 8 15 3 6" xfId="50275" xr:uid="{00000000-0005-0000-0000-0000265B0000}"/>
    <cellStyle name="Percent 3 8 15 4" xfId="12545" xr:uid="{00000000-0005-0000-0000-0000275B0000}"/>
    <cellStyle name="Percent 3 8 15 4 2" xfId="12546" xr:uid="{00000000-0005-0000-0000-0000285B0000}"/>
    <cellStyle name="Percent 3 8 15 4 2 2" xfId="12547" xr:uid="{00000000-0005-0000-0000-0000295B0000}"/>
    <cellStyle name="Percent 3 8 15 4 2 2 2" xfId="12548" xr:uid="{00000000-0005-0000-0000-00002A5B0000}"/>
    <cellStyle name="Percent 3 8 15 4 2 3" xfId="12549" xr:uid="{00000000-0005-0000-0000-00002B5B0000}"/>
    <cellStyle name="Percent 3 8 15 4 3" xfId="12550" xr:uid="{00000000-0005-0000-0000-00002C5B0000}"/>
    <cellStyle name="Percent 3 8 15 4 3 2" xfId="12551" xr:uid="{00000000-0005-0000-0000-00002D5B0000}"/>
    <cellStyle name="Percent 3 8 15 4 3 2 2" xfId="12552" xr:uid="{00000000-0005-0000-0000-00002E5B0000}"/>
    <cellStyle name="Percent 3 8 15 4 3 3" xfId="12553" xr:uid="{00000000-0005-0000-0000-00002F5B0000}"/>
    <cellStyle name="Percent 3 8 15 4 4" xfId="12554" xr:uid="{00000000-0005-0000-0000-0000305B0000}"/>
    <cellStyle name="Percent 3 8 15 4 4 2" xfId="12555" xr:uid="{00000000-0005-0000-0000-0000315B0000}"/>
    <cellStyle name="Percent 3 8 15 4 5" xfId="12556" xr:uid="{00000000-0005-0000-0000-0000325B0000}"/>
    <cellStyle name="Percent 3 8 15 4 6" xfId="50276" xr:uid="{00000000-0005-0000-0000-0000335B0000}"/>
    <cellStyle name="Percent 3 8 15 5" xfId="12557" xr:uid="{00000000-0005-0000-0000-0000345B0000}"/>
    <cellStyle name="Percent 3 8 15 5 2" xfId="12558" xr:uid="{00000000-0005-0000-0000-0000355B0000}"/>
    <cellStyle name="Percent 3 8 15 5 2 2" xfId="12559" xr:uid="{00000000-0005-0000-0000-0000365B0000}"/>
    <cellStyle name="Percent 3 8 15 5 2 2 2" xfId="12560" xr:uid="{00000000-0005-0000-0000-0000375B0000}"/>
    <cellStyle name="Percent 3 8 15 5 2 3" xfId="12561" xr:uid="{00000000-0005-0000-0000-0000385B0000}"/>
    <cellStyle name="Percent 3 8 15 5 3" xfId="12562" xr:uid="{00000000-0005-0000-0000-0000395B0000}"/>
    <cellStyle name="Percent 3 8 15 5 3 2" xfId="12563" xr:uid="{00000000-0005-0000-0000-00003A5B0000}"/>
    <cellStyle name="Percent 3 8 15 5 3 2 2" xfId="12564" xr:uid="{00000000-0005-0000-0000-00003B5B0000}"/>
    <cellStyle name="Percent 3 8 15 5 3 3" xfId="12565" xr:uid="{00000000-0005-0000-0000-00003C5B0000}"/>
    <cellStyle name="Percent 3 8 15 5 4" xfId="12566" xr:uid="{00000000-0005-0000-0000-00003D5B0000}"/>
    <cellStyle name="Percent 3 8 15 5 4 2" xfId="12567" xr:uid="{00000000-0005-0000-0000-00003E5B0000}"/>
    <cellStyle name="Percent 3 8 15 5 4 2 2" xfId="12568" xr:uid="{00000000-0005-0000-0000-00003F5B0000}"/>
    <cellStyle name="Percent 3 8 15 5 4 3" xfId="12569" xr:uid="{00000000-0005-0000-0000-0000405B0000}"/>
    <cellStyle name="Percent 3 8 15 5 5" xfId="12570" xr:uid="{00000000-0005-0000-0000-0000415B0000}"/>
    <cellStyle name="Percent 3 8 15 5 5 2" xfId="12571" xr:uid="{00000000-0005-0000-0000-0000425B0000}"/>
    <cellStyle name="Percent 3 8 15 5 6" xfId="12572" xr:uid="{00000000-0005-0000-0000-0000435B0000}"/>
    <cellStyle name="Percent 3 8 15 5 7" xfId="50277" xr:uid="{00000000-0005-0000-0000-0000445B0000}"/>
    <cellStyle name="Percent 3 8 15 6" xfId="12573" xr:uid="{00000000-0005-0000-0000-0000455B0000}"/>
    <cellStyle name="Percent 3 8 15 6 2" xfId="12574" xr:uid="{00000000-0005-0000-0000-0000465B0000}"/>
    <cellStyle name="Percent 3 8 15 6 2 2" xfId="12575" xr:uid="{00000000-0005-0000-0000-0000475B0000}"/>
    <cellStyle name="Percent 3 8 15 6 2 2 2" xfId="12576" xr:uid="{00000000-0005-0000-0000-0000485B0000}"/>
    <cellStyle name="Percent 3 8 15 6 2 3" xfId="12577" xr:uid="{00000000-0005-0000-0000-0000495B0000}"/>
    <cellStyle name="Percent 3 8 15 6 3" xfId="12578" xr:uid="{00000000-0005-0000-0000-00004A5B0000}"/>
    <cellStyle name="Percent 3 8 15 6 3 2" xfId="12579" xr:uid="{00000000-0005-0000-0000-00004B5B0000}"/>
    <cellStyle name="Percent 3 8 15 6 3 2 2" xfId="12580" xr:uid="{00000000-0005-0000-0000-00004C5B0000}"/>
    <cellStyle name="Percent 3 8 15 6 3 3" xfId="12581" xr:uid="{00000000-0005-0000-0000-00004D5B0000}"/>
    <cellStyle name="Percent 3 8 15 6 4" xfId="12582" xr:uid="{00000000-0005-0000-0000-00004E5B0000}"/>
    <cellStyle name="Percent 3 8 15 6 4 2" xfId="12583" xr:uid="{00000000-0005-0000-0000-00004F5B0000}"/>
    <cellStyle name="Percent 3 8 15 6 5" xfId="12584" xr:uid="{00000000-0005-0000-0000-0000505B0000}"/>
    <cellStyle name="Percent 3 8 15 6 6" xfId="50278" xr:uid="{00000000-0005-0000-0000-0000515B0000}"/>
    <cellStyle name="Percent 3 8 15 7" xfId="12585" xr:uid="{00000000-0005-0000-0000-0000525B0000}"/>
    <cellStyle name="Percent 3 8 15 7 2" xfId="12586" xr:uid="{00000000-0005-0000-0000-0000535B0000}"/>
    <cellStyle name="Percent 3 8 15 7 2 2" xfId="12587" xr:uid="{00000000-0005-0000-0000-0000545B0000}"/>
    <cellStyle name="Percent 3 8 15 7 3" xfId="12588" xr:uid="{00000000-0005-0000-0000-0000555B0000}"/>
    <cellStyle name="Percent 3 8 15 7 4" xfId="50279" xr:uid="{00000000-0005-0000-0000-0000565B0000}"/>
    <cellStyle name="Percent 3 8 15 8" xfId="12589" xr:uid="{00000000-0005-0000-0000-0000575B0000}"/>
    <cellStyle name="Percent 3 8 15 8 2" xfId="12590" xr:uid="{00000000-0005-0000-0000-0000585B0000}"/>
    <cellStyle name="Percent 3 8 15 8 2 2" xfId="12591" xr:uid="{00000000-0005-0000-0000-0000595B0000}"/>
    <cellStyle name="Percent 3 8 15 8 3" xfId="12592" xr:uid="{00000000-0005-0000-0000-00005A5B0000}"/>
    <cellStyle name="Percent 3 8 15 8 4" xfId="50280" xr:uid="{00000000-0005-0000-0000-00005B5B0000}"/>
    <cellStyle name="Percent 3 8 15 9" xfId="12593" xr:uid="{00000000-0005-0000-0000-00005C5B0000}"/>
    <cellStyle name="Percent 3 8 15 9 2" xfId="12594" xr:uid="{00000000-0005-0000-0000-00005D5B0000}"/>
    <cellStyle name="Percent 3 8 15 9 2 2" xfId="12595" xr:uid="{00000000-0005-0000-0000-00005E5B0000}"/>
    <cellStyle name="Percent 3 8 15 9 3" xfId="12596" xr:uid="{00000000-0005-0000-0000-00005F5B0000}"/>
    <cellStyle name="Percent 3 8 15 9 4" xfId="50281" xr:uid="{00000000-0005-0000-0000-0000605B0000}"/>
    <cellStyle name="Percent 3 8 16" xfId="9217" xr:uid="{00000000-0005-0000-0000-0000615B0000}"/>
    <cellStyle name="Percent 3 8 16 2" xfId="12597" xr:uid="{00000000-0005-0000-0000-0000625B0000}"/>
    <cellStyle name="Percent 3 8 16 2 2" xfId="12598" xr:uid="{00000000-0005-0000-0000-0000635B0000}"/>
    <cellStyle name="Percent 3 8 16 2 2 2" xfId="12599" xr:uid="{00000000-0005-0000-0000-0000645B0000}"/>
    <cellStyle name="Percent 3 8 16 2 3" xfId="12600" xr:uid="{00000000-0005-0000-0000-0000655B0000}"/>
    <cellStyle name="Percent 3 8 16 3" xfId="12601" xr:uid="{00000000-0005-0000-0000-0000665B0000}"/>
    <cellStyle name="Percent 3 8 16 3 2" xfId="12602" xr:uid="{00000000-0005-0000-0000-0000675B0000}"/>
    <cellStyle name="Percent 3 8 16 3 2 2" xfId="12603" xr:uid="{00000000-0005-0000-0000-0000685B0000}"/>
    <cellStyle name="Percent 3 8 16 3 3" xfId="12604" xr:uid="{00000000-0005-0000-0000-0000695B0000}"/>
    <cellStyle name="Percent 3 8 16 4" xfId="12605" xr:uid="{00000000-0005-0000-0000-00006A5B0000}"/>
    <cellStyle name="Percent 3 8 16 4 2" xfId="12606" xr:uid="{00000000-0005-0000-0000-00006B5B0000}"/>
    <cellStyle name="Percent 3 8 16 5" xfId="12607" xr:uid="{00000000-0005-0000-0000-00006C5B0000}"/>
    <cellStyle name="Percent 3 8 16 6" xfId="50282" xr:uid="{00000000-0005-0000-0000-00006D5B0000}"/>
    <cellStyle name="Percent 3 8 17" xfId="12608" xr:uid="{00000000-0005-0000-0000-00006E5B0000}"/>
    <cellStyle name="Percent 3 8 17 2" xfId="12609" xr:uid="{00000000-0005-0000-0000-00006F5B0000}"/>
    <cellStyle name="Percent 3 8 17 2 2" xfId="12610" xr:uid="{00000000-0005-0000-0000-0000705B0000}"/>
    <cellStyle name="Percent 3 8 17 2 2 2" xfId="12611" xr:uid="{00000000-0005-0000-0000-0000715B0000}"/>
    <cellStyle name="Percent 3 8 17 2 3" xfId="12612" xr:uid="{00000000-0005-0000-0000-0000725B0000}"/>
    <cellStyle name="Percent 3 8 17 3" xfId="12613" xr:uid="{00000000-0005-0000-0000-0000735B0000}"/>
    <cellStyle name="Percent 3 8 17 3 2" xfId="12614" xr:uid="{00000000-0005-0000-0000-0000745B0000}"/>
    <cellStyle name="Percent 3 8 17 3 2 2" xfId="12615" xr:uid="{00000000-0005-0000-0000-0000755B0000}"/>
    <cellStyle name="Percent 3 8 17 3 3" xfId="12616" xr:uid="{00000000-0005-0000-0000-0000765B0000}"/>
    <cellStyle name="Percent 3 8 17 4" xfId="12617" xr:uid="{00000000-0005-0000-0000-0000775B0000}"/>
    <cellStyle name="Percent 3 8 17 4 2" xfId="12618" xr:uid="{00000000-0005-0000-0000-0000785B0000}"/>
    <cellStyle name="Percent 3 8 17 5" xfId="12619" xr:uid="{00000000-0005-0000-0000-0000795B0000}"/>
    <cellStyle name="Percent 3 8 17 6" xfId="50283" xr:uid="{00000000-0005-0000-0000-00007A5B0000}"/>
    <cellStyle name="Percent 3 8 18" xfId="12620" xr:uid="{00000000-0005-0000-0000-00007B5B0000}"/>
    <cellStyle name="Percent 3 8 18 2" xfId="12621" xr:uid="{00000000-0005-0000-0000-00007C5B0000}"/>
    <cellStyle name="Percent 3 8 18 2 2" xfId="12622" xr:uid="{00000000-0005-0000-0000-00007D5B0000}"/>
    <cellStyle name="Percent 3 8 18 2 2 2" xfId="12623" xr:uid="{00000000-0005-0000-0000-00007E5B0000}"/>
    <cellStyle name="Percent 3 8 18 2 3" xfId="12624" xr:uid="{00000000-0005-0000-0000-00007F5B0000}"/>
    <cellStyle name="Percent 3 8 18 3" xfId="12625" xr:uid="{00000000-0005-0000-0000-0000805B0000}"/>
    <cellStyle name="Percent 3 8 18 3 2" xfId="12626" xr:uid="{00000000-0005-0000-0000-0000815B0000}"/>
    <cellStyle name="Percent 3 8 18 3 2 2" xfId="12627" xr:uid="{00000000-0005-0000-0000-0000825B0000}"/>
    <cellStyle name="Percent 3 8 18 3 3" xfId="12628" xr:uid="{00000000-0005-0000-0000-0000835B0000}"/>
    <cellStyle name="Percent 3 8 18 4" xfId="12629" xr:uid="{00000000-0005-0000-0000-0000845B0000}"/>
    <cellStyle name="Percent 3 8 18 4 2" xfId="12630" xr:uid="{00000000-0005-0000-0000-0000855B0000}"/>
    <cellStyle name="Percent 3 8 18 5" xfId="12631" xr:uid="{00000000-0005-0000-0000-0000865B0000}"/>
    <cellStyle name="Percent 3 8 18 6" xfId="50284" xr:uid="{00000000-0005-0000-0000-0000875B0000}"/>
    <cellStyle name="Percent 3 8 19" xfId="12632" xr:uid="{00000000-0005-0000-0000-0000885B0000}"/>
    <cellStyle name="Percent 3 8 19 2" xfId="12633" xr:uid="{00000000-0005-0000-0000-0000895B0000}"/>
    <cellStyle name="Percent 3 8 19 2 2" xfId="12634" xr:uid="{00000000-0005-0000-0000-00008A5B0000}"/>
    <cellStyle name="Percent 3 8 19 2 2 2" xfId="12635" xr:uid="{00000000-0005-0000-0000-00008B5B0000}"/>
    <cellStyle name="Percent 3 8 19 2 3" xfId="12636" xr:uid="{00000000-0005-0000-0000-00008C5B0000}"/>
    <cellStyle name="Percent 3 8 19 3" xfId="12637" xr:uid="{00000000-0005-0000-0000-00008D5B0000}"/>
    <cellStyle name="Percent 3 8 19 3 2" xfId="12638" xr:uid="{00000000-0005-0000-0000-00008E5B0000}"/>
    <cellStyle name="Percent 3 8 19 3 2 2" xfId="12639" xr:uid="{00000000-0005-0000-0000-00008F5B0000}"/>
    <cellStyle name="Percent 3 8 19 3 3" xfId="12640" xr:uid="{00000000-0005-0000-0000-0000905B0000}"/>
    <cellStyle name="Percent 3 8 19 4" xfId="12641" xr:uid="{00000000-0005-0000-0000-0000915B0000}"/>
    <cellStyle name="Percent 3 8 19 4 2" xfId="12642" xr:uid="{00000000-0005-0000-0000-0000925B0000}"/>
    <cellStyle name="Percent 3 8 19 4 2 2" xfId="12643" xr:uid="{00000000-0005-0000-0000-0000935B0000}"/>
    <cellStyle name="Percent 3 8 19 4 3" xfId="12644" xr:uid="{00000000-0005-0000-0000-0000945B0000}"/>
    <cellStyle name="Percent 3 8 19 5" xfId="12645" xr:uid="{00000000-0005-0000-0000-0000955B0000}"/>
    <cellStyle name="Percent 3 8 19 5 2" xfId="12646" xr:uid="{00000000-0005-0000-0000-0000965B0000}"/>
    <cellStyle name="Percent 3 8 19 6" xfId="12647" xr:uid="{00000000-0005-0000-0000-0000975B0000}"/>
    <cellStyle name="Percent 3 8 19 7" xfId="50285" xr:uid="{00000000-0005-0000-0000-0000985B0000}"/>
    <cellStyle name="Percent 3 8 2" xfId="4430" xr:uid="{00000000-0005-0000-0000-0000995B0000}"/>
    <cellStyle name="Percent 3 8 2 10" xfId="12648" xr:uid="{00000000-0005-0000-0000-00009A5B0000}"/>
    <cellStyle name="Percent 3 8 2 10 2" xfId="12649" xr:uid="{00000000-0005-0000-0000-00009B5B0000}"/>
    <cellStyle name="Percent 3 8 2 10 2 2" xfId="12650" xr:uid="{00000000-0005-0000-0000-00009C5B0000}"/>
    <cellStyle name="Percent 3 8 2 10 3" xfId="12651" xr:uid="{00000000-0005-0000-0000-00009D5B0000}"/>
    <cellStyle name="Percent 3 8 2 10 4" xfId="50287" xr:uid="{00000000-0005-0000-0000-00009E5B0000}"/>
    <cellStyle name="Percent 3 8 2 11" xfId="12652" xr:uid="{00000000-0005-0000-0000-00009F5B0000}"/>
    <cellStyle name="Percent 3 8 2 11 2" xfId="12653" xr:uid="{00000000-0005-0000-0000-0000A05B0000}"/>
    <cellStyle name="Percent 3 8 2 12" xfId="12654" xr:uid="{00000000-0005-0000-0000-0000A15B0000}"/>
    <cellStyle name="Percent 3 8 2 13" xfId="50286" xr:uid="{00000000-0005-0000-0000-0000A25B0000}"/>
    <cellStyle name="Percent 3 8 2 2" xfId="9224" xr:uid="{00000000-0005-0000-0000-0000A35B0000}"/>
    <cellStyle name="Percent 3 8 2 2 2" xfId="12655" xr:uid="{00000000-0005-0000-0000-0000A45B0000}"/>
    <cellStyle name="Percent 3 8 2 2 2 2" xfId="12656" xr:uid="{00000000-0005-0000-0000-0000A55B0000}"/>
    <cellStyle name="Percent 3 8 2 2 2 2 2" xfId="12657" xr:uid="{00000000-0005-0000-0000-0000A65B0000}"/>
    <cellStyle name="Percent 3 8 2 2 2 3" xfId="12658" xr:uid="{00000000-0005-0000-0000-0000A75B0000}"/>
    <cellStyle name="Percent 3 8 2 2 3" xfId="12659" xr:uid="{00000000-0005-0000-0000-0000A85B0000}"/>
    <cellStyle name="Percent 3 8 2 2 3 2" xfId="12660" xr:uid="{00000000-0005-0000-0000-0000A95B0000}"/>
    <cellStyle name="Percent 3 8 2 2 3 2 2" xfId="12661" xr:uid="{00000000-0005-0000-0000-0000AA5B0000}"/>
    <cellStyle name="Percent 3 8 2 2 3 3" xfId="12662" xr:uid="{00000000-0005-0000-0000-0000AB5B0000}"/>
    <cellStyle name="Percent 3 8 2 2 4" xfId="12663" xr:uid="{00000000-0005-0000-0000-0000AC5B0000}"/>
    <cellStyle name="Percent 3 8 2 2 4 2" xfId="12664" xr:uid="{00000000-0005-0000-0000-0000AD5B0000}"/>
    <cellStyle name="Percent 3 8 2 2 5" xfId="12665" xr:uid="{00000000-0005-0000-0000-0000AE5B0000}"/>
    <cellStyle name="Percent 3 8 2 2 6" xfId="50288" xr:uid="{00000000-0005-0000-0000-0000AF5B0000}"/>
    <cellStyle name="Percent 3 8 2 3" xfId="12666" xr:uid="{00000000-0005-0000-0000-0000B05B0000}"/>
    <cellStyle name="Percent 3 8 2 3 2" xfId="12667" xr:uid="{00000000-0005-0000-0000-0000B15B0000}"/>
    <cellStyle name="Percent 3 8 2 3 2 2" xfId="12668" xr:uid="{00000000-0005-0000-0000-0000B25B0000}"/>
    <cellStyle name="Percent 3 8 2 3 2 2 2" xfId="12669" xr:uid="{00000000-0005-0000-0000-0000B35B0000}"/>
    <cellStyle name="Percent 3 8 2 3 2 3" xfId="12670" xr:uid="{00000000-0005-0000-0000-0000B45B0000}"/>
    <cellStyle name="Percent 3 8 2 3 3" xfId="12671" xr:uid="{00000000-0005-0000-0000-0000B55B0000}"/>
    <cellStyle name="Percent 3 8 2 3 3 2" xfId="12672" xr:uid="{00000000-0005-0000-0000-0000B65B0000}"/>
    <cellStyle name="Percent 3 8 2 3 3 2 2" xfId="12673" xr:uid="{00000000-0005-0000-0000-0000B75B0000}"/>
    <cellStyle name="Percent 3 8 2 3 3 3" xfId="12674" xr:uid="{00000000-0005-0000-0000-0000B85B0000}"/>
    <cellStyle name="Percent 3 8 2 3 4" xfId="12675" xr:uid="{00000000-0005-0000-0000-0000B95B0000}"/>
    <cellStyle name="Percent 3 8 2 3 4 2" xfId="12676" xr:uid="{00000000-0005-0000-0000-0000BA5B0000}"/>
    <cellStyle name="Percent 3 8 2 3 5" xfId="12677" xr:uid="{00000000-0005-0000-0000-0000BB5B0000}"/>
    <cellStyle name="Percent 3 8 2 3 6" xfId="50289" xr:uid="{00000000-0005-0000-0000-0000BC5B0000}"/>
    <cellStyle name="Percent 3 8 2 4" xfId="12678" xr:uid="{00000000-0005-0000-0000-0000BD5B0000}"/>
    <cellStyle name="Percent 3 8 2 4 2" xfId="12679" xr:uid="{00000000-0005-0000-0000-0000BE5B0000}"/>
    <cellStyle name="Percent 3 8 2 4 2 2" xfId="12680" xr:uid="{00000000-0005-0000-0000-0000BF5B0000}"/>
    <cellStyle name="Percent 3 8 2 4 2 2 2" xfId="12681" xr:uid="{00000000-0005-0000-0000-0000C05B0000}"/>
    <cellStyle name="Percent 3 8 2 4 2 3" xfId="12682" xr:uid="{00000000-0005-0000-0000-0000C15B0000}"/>
    <cellStyle name="Percent 3 8 2 4 3" xfId="12683" xr:uid="{00000000-0005-0000-0000-0000C25B0000}"/>
    <cellStyle name="Percent 3 8 2 4 3 2" xfId="12684" xr:uid="{00000000-0005-0000-0000-0000C35B0000}"/>
    <cellStyle name="Percent 3 8 2 4 3 2 2" xfId="12685" xr:uid="{00000000-0005-0000-0000-0000C45B0000}"/>
    <cellStyle name="Percent 3 8 2 4 3 3" xfId="12686" xr:uid="{00000000-0005-0000-0000-0000C55B0000}"/>
    <cellStyle name="Percent 3 8 2 4 4" xfId="12687" xr:uid="{00000000-0005-0000-0000-0000C65B0000}"/>
    <cellStyle name="Percent 3 8 2 4 4 2" xfId="12688" xr:uid="{00000000-0005-0000-0000-0000C75B0000}"/>
    <cellStyle name="Percent 3 8 2 4 5" xfId="12689" xr:uid="{00000000-0005-0000-0000-0000C85B0000}"/>
    <cellStyle name="Percent 3 8 2 4 6" xfId="50290" xr:uid="{00000000-0005-0000-0000-0000C95B0000}"/>
    <cellStyle name="Percent 3 8 2 5" xfId="12690" xr:uid="{00000000-0005-0000-0000-0000CA5B0000}"/>
    <cellStyle name="Percent 3 8 2 5 2" xfId="12691" xr:uid="{00000000-0005-0000-0000-0000CB5B0000}"/>
    <cellStyle name="Percent 3 8 2 5 2 2" xfId="12692" xr:uid="{00000000-0005-0000-0000-0000CC5B0000}"/>
    <cellStyle name="Percent 3 8 2 5 2 2 2" xfId="12693" xr:uid="{00000000-0005-0000-0000-0000CD5B0000}"/>
    <cellStyle name="Percent 3 8 2 5 2 3" xfId="12694" xr:uid="{00000000-0005-0000-0000-0000CE5B0000}"/>
    <cellStyle name="Percent 3 8 2 5 3" xfId="12695" xr:uid="{00000000-0005-0000-0000-0000CF5B0000}"/>
    <cellStyle name="Percent 3 8 2 5 3 2" xfId="12696" xr:uid="{00000000-0005-0000-0000-0000D05B0000}"/>
    <cellStyle name="Percent 3 8 2 5 3 2 2" xfId="12697" xr:uid="{00000000-0005-0000-0000-0000D15B0000}"/>
    <cellStyle name="Percent 3 8 2 5 3 3" xfId="12698" xr:uid="{00000000-0005-0000-0000-0000D25B0000}"/>
    <cellStyle name="Percent 3 8 2 5 4" xfId="12699" xr:uid="{00000000-0005-0000-0000-0000D35B0000}"/>
    <cellStyle name="Percent 3 8 2 5 4 2" xfId="12700" xr:uid="{00000000-0005-0000-0000-0000D45B0000}"/>
    <cellStyle name="Percent 3 8 2 5 4 2 2" xfId="12701" xr:uid="{00000000-0005-0000-0000-0000D55B0000}"/>
    <cellStyle name="Percent 3 8 2 5 4 3" xfId="12702" xr:uid="{00000000-0005-0000-0000-0000D65B0000}"/>
    <cellStyle name="Percent 3 8 2 5 5" xfId="12703" xr:uid="{00000000-0005-0000-0000-0000D75B0000}"/>
    <cellStyle name="Percent 3 8 2 5 5 2" xfId="12704" xr:uid="{00000000-0005-0000-0000-0000D85B0000}"/>
    <cellStyle name="Percent 3 8 2 5 6" xfId="12705" xr:uid="{00000000-0005-0000-0000-0000D95B0000}"/>
    <cellStyle name="Percent 3 8 2 5 7" xfId="50291" xr:uid="{00000000-0005-0000-0000-0000DA5B0000}"/>
    <cellStyle name="Percent 3 8 2 6" xfId="12706" xr:uid="{00000000-0005-0000-0000-0000DB5B0000}"/>
    <cellStyle name="Percent 3 8 2 6 2" xfId="12707" xr:uid="{00000000-0005-0000-0000-0000DC5B0000}"/>
    <cellStyle name="Percent 3 8 2 6 2 2" xfId="12708" xr:uid="{00000000-0005-0000-0000-0000DD5B0000}"/>
    <cellStyle name="Percent 3 8 2 6 2 2 2" xfId="12709" xr:uid="{00000000-0005-0000-0000-0000DE5B0000}"/>
    <cellStyle name="Percent 3 8 2 6 2 3" xfId="12710" xr:uid="{00000000-0005-0000-0000-0000DF5B0000}"/>
    <cellStyle name="Percent 3 8 2 6 3" xfId="12711" xr:uid="{00000000-0005-0000-0000-0000E05B0000}"/>
    <cellStyle name="Percent 3 8 2 6 3 2" xfId="12712" xr:uid="{00000000-0005-0000-0000-0000E15B0000}"/>
    <cellStyle name="Percent 3 8 2 6 3 2 2" xfId="12713" xr:uid="{00000000-0005-0000-0000-0000E25B0000}"/>
    <cellStyle name="Percent 3 8 2 6 3 3" xfId="12714" xr:uid="{00000000-0005-0000-0000-0000E35B0000}"/>
    <cellStyle name="Percent 3 8 2 6 4" xfId="12715" xr:uid="{00000000-0005-0000-0000-0000E45B0000}"/>
    <cellStyle name="Percent 3 8 2 6 4 2" xfId="12716" xr:uid="{00000000-0005-0000-0000-0000E55B0000}"/>
    <cellStyle name="Percent 3 8 2 6 5" xfId="12717" xr:uid="{00000000-0005-0000-0000-0000E65B0000}"/>
    <cellStyle name="Percent 3 8 2 6 6" xfId="50292" xr:uid="{00000000-0005-0000-0000-0000E75B0000}"/>
    <cellStyle name="Percent 3 8 2 7" xfId="12718" xr:uid="{00000000-0005-0000-0000-0000E85B0000}"/>
    <cellStyle name="Percent 3 8 2 7 2" xfId="12719" xr:uid="{00000000-0005-0000-0000-0000E95B0000}"/>
    <cellStyle name="Percent 3 8 2 7 2 2" xfId="12720" xr:uid="{00000000-0005-0000-0000-0000EA5B0000}"/>
    <cellStyle name="Percent 3 8 2 7 3" xfId="12721" xr:uid="{00000000-0005-0000-0000-0000EB5B0000}"/>
    <cellStyle name="Percent 3 8 2 7 4" xfId="50293" xr:uid="{00000000-0005-0000-0000-0000EC5B0000}"/>
    <cellStyle name="Percent 3 8 2 8" xfId="12722" xr:uid="{00000000-0005-0000-0000-0000ED5B0000}"/>
    <cellStyle name="Percent 3 8 2 8 2" xfId="12723" xr:uid="{00000000-0005-0000-0000-0000EE5B0000}"/>
    <cellStyle name="Percent 3 8 2 8 2 2" xfId="12724" xr:uid="{00000000-0005-0000-0000-0000EF5B0000}"/>
    <cellStyle name="Percent 3 8 2 8 3" xfId="12725" xr:uid="{00000000-0005-0000-0000-0000F05B0000}"/>
    <cellStyle name="Percent 3 8 2 8 4" xfId="50294" xr:uid="{00000000-0005-0000-0000-0000F15B0000}"/>
    <cellStyle name="Percent 3 8 2 9" xfId="12726" xr:uid="{00000000-0005-0000-0000-0000F25B0000}"/>
    <cellStyle name="Percent 3 8 2 9 2" xfId="12727" xr:uid="{00000000-0005-0000-0000-0000F35B0000}"/>
    <cellStyle name="Percent 3 8 2 9 2 2" xfId="12728" xr:uid="{00000000-0005-0000-0000-0000F45B0000}"/>
    <cellStyle name="Percent 3 8 2 9 3" xfId="12729" xr:uid="{00000000-0005-0000-0000-0000F55B0000}"/>
    <cellStyle name="Percent 3 8 2 9 4" xfId="50295" xr:uid="{00000000-0005-0000-0000-0000F65B0000}"/>
    <cellStyle name="Percent 3 8 20" xfId="12730" xr:uid="{00000000-0005-0000-0000-0000F75B0000}"/>
    <cellStyle name="Percent 3 8 20 2" xfId="12731" xr:uid="{00000000-0005-0000-0000-0000F85B0000}"/>
    <cellStyle name="Percent 3 8 20 2 2" xfId="12732" xr:uid="{00000000-0005-0000-0000-0000F95B0000}"/>
    <cellStyle name="Percent 3 8 20 2 2 2" xfId="12733" xr:uid="{00000000-0005-0000-0000-0000FA5B0000}"/>
    <cellStyle name="Percent 3 8 20 2 3" xfId="12734" xr:uid="{00000000-0005-0000-0000-0000FB5B0000}"/>
    <cellStyle name="Percent 3 8 20 3" xfId="12735" xr:uid="{00000000-0005-0000-0000-0000FC5B0000}"/>
    <cellStyle name="Percent 3 8 20 3 2" xfId="12736" xr:uid="{00000000-0005-0000-0000-0000FD5B0000}"/>
    <cellStyle name="Percent 3 8 20 3 2 2" xfId="12737" xr:uid="{00000000-0005-0000-0000-0000FE5B0000}"/>
    <cellStyle name="Percent 3 8 20 3 3" xfId="12738" xr:uid="{00000000-0005-0000-0000-0000FF5B0000}"/>
    <cellStyle name="Percent 3 8 20 4" xfId="12739" xr:uid="{00000000-0005-0000-0000-0000005C0000}"/>
    <cellStyle name="Percent 3 8 20 4 2" xfId="12740" xr:uid="{00000000-0005-0000-0000-0000015C0000}"/>
    <cellStyle name="Percent 3 8 20 5" xfId="12741" xr:uid="{00000000-0005-0000-0000-0000025C0000}"/>
    <cellStyle name="Percent 3 8 20 6" xfId="50296" xr:uid="{00000000-0005-0000-0000-0000035C0000}"/>
    <cellStyle name="Percent 3 8 21" xfId="12742" xr:uid="{00000000-0005-0000-0000-0000045C0000}"/>
    <cellStyle name="Percent 3 8 21 2" xfId="12743" xr:uid="{00000000-0005-0000-0000-0000055C0000}"/>
    <cellStyle name="Percent 3 8 21 2 2" xfId="12744" xr:uid="{00000000-0005-0000-0000-0000065C0000}"/>
    <cellStyle name="Percent 3 8 21 3" xfId="12745" xr:uid="{00000000-0005-0000-0000-0000075C0000}"/>
    <cellStyle name="Percent 3 8 21 4" xfId="50297" xr:uid="{00000000-0005-0000-0000-0000085C0000}"/>
    <cellStyle name="Percent 3 8 22" xfId="12746" xr:uid="{00000000-0005-0000-0000-0000095C0000}"/>
    <cellStyle name="Percent 3 8 22 2" xfId="12747" xr:uid="{00000000-0005-0000-0000-00000A5C0000}"/>
    <cellStyle name="Percent 3 8 22 2 2" xfId="12748" xr:uid="{00000000-0005-0000-0000-00000B5C0000}"/>
    <cellStyle name="Percent 3 8 22 3" xfId="12749" xr:uid="{00000000-0005-0000-0000-00000C5C0000}"/>
    <cellStyle name="Percent 3 8 22 4" xfId="50298" xr:uid="{00000000-0005-0000-0000-00000D5C0000}"/>
    <cellStyle name="Percent 3 8 23" xfId="12750" xr:uid="{00000000-0005-0000-0000-00000E5C0000}"/>
    <cellStyle name="Percent 3 8 23 2" xfId="12751" xr:uid="{00000000-0005-0000-0000-00000F5C0000}"/>
    <cellStyle name="Percent 3 8 23 2 2" xfId="12752" xr:uid="{00000000-0005-0000-0000-0000105C0000}"/>
    <cellStyle name="Percent 3 8 23 3" xfId="12753" xr:uid="{00000000-0005-0000-0000-0000115C0000}"/>
    <cellStyle name="Percent 3 8 23 4" xfId="50299" xr:uid="{00000000-0005-0000-0000-0000125C0000}"/>
    <cellStyle name="Percent 3 8 24" xfId="12754" xr:uid="{00000000-0005-0000-0000-0000135C0000}"/>
    <cellStyle name="Percent 3 8 24 2" xfId="12755" xr:uid="{00000000-0005-0000-0000-0000145C0000}"/>
    <cellStyle name="Percent 3 8 24 2 2" xfId="12756" xr:uid="{00000000-0005-0000-0000-0000155C0000}"/>
    <cellStyle name="Percent 3 8 24 3" xfId="12757" xr:uid="{00000000-0005-0000-0000-0000165C0000}"/>
    <cellStyle name="Percent 3 8 24 4" xfId="50300" xr:uid="{00000000-0005-0000-0000-0000175C0000}"/>
    <cellStyle name="Percent 3 8 25" xfId="12758" xr:uid="{00000000-0005-0000-0000-0000185C0000}"/>
    <cellStyle name="Percent 3 8 25 2" xfId="12759" xr:uid="{00000000-0005-0000-0000-0000195C0000}"/>
    <cellStyle name="Percent 3 8 25 3" xfId="55956" xr:uid="{00000000-0005-0000-0000-00001A5C0000}"/>
    <cellStyle name="Percent 3 8 26" xfId="12760" xr:uid="{00000000-0005-0000-0000-00001B5C0000}"/>
    <cellStyle name="Percent 3 8 27" xfId="50221" xr:uid="{00000000-0005-0000-0000-00001C5C0000}"/>
    <cellStyle name="Percent 3 8 3" xfId="4431" xr:uid="{00000000-0005-0000-0000-00001D5C0000}"/>
    <cellStyle name="Percent 3 8 3 10" xfId="12761" xr:uid="{00000000-0005-0000-0000-00001E5C0000}"/>
    <cellStyle name="Percent 3 8 3 10 2" xfId="12762" xr:uid="{00000000-0005-0000-0000-00001F5C0000}"/>
    <cellStyle name="Percent 3 8 3 10 2 2" xfId="12763" xr:uid="{00000000-0005-0000-0000-0000205C0000}"/>
    <cellStyle name="Percent 3 8 3 10 3" xfId="12764" xr:uid="{00000000-0005-0000-0000-0000215C0000}"/>
    <cellStyle name="Percent 3 8 3 10 4" xfId="50302" xr:uid="{00000000-0005-0000-0000-0000225C0000}"/>
    <cellStyle name="Percent 3 8 3 11" xfId="12765" xr:uid="{00000000-0005-0000-0000-0000235C0000}"/>
    <cellStyle name="Percent 3 8 3 11 2" xfId="12766" xr:uid="{00000000-0005-0000-0000-0000245C0000}"/>
    <cellStyle name="Percent 3 8 3 12" xfId="12767" xr:uid="{00000000-0005-0000-0000-0000255C0000}"/>
    <cellStyle name="Percent 3 8 3 13" xfId="50301" xr:uid="{00000000-0005-0000-0000-0000265C0000}"/>
    <cellStyle name="Percent 3 8 3 2" xfId="9225" xr:uid="{00000000-0005-0000-0000-0000275C0000}"/>
    <cellStyle name="Percent 3 8 3 2 2" xfId="12768" xr:uid="{00000000-0005-0000-0000-0000285C0000}"/>
    <cellStyle name="Percent 3 8 3 2 2 2" xfId="12769" xr:uid="{00000000-0005-0000-0000-0000295C0000}"/>
    <cellStyle name="Percent 3 8 3 2 2 2 2" xfId="12770" xr:uid="{00000000-0005-0000-0000-00002A5C0000}"/>
    <cellStyle name="Percent 3 8 3 2 2 3" xfId="12771" xr:uid="{00000000-0005-0000-0000-00002B5C0000}"/>
    <cellStyle name="Percent 3 8 3 2 3" xfId="12772" xr:uid="{00000000-0005-0000-0000-00002C5C0000}"/>
    <cellStyle name="Percent 3 8 3 2 3 2" xfId="12773" xr:uid="{00000000-0005-0000-0000-00002D5C0000}"/>
    <cellStyle name="Percent 3 8 3 2 3 2 2" xfId="12774" xr:uid="{00000000-0005-0000-0000-00002E5C0000}"/>
    <cellStyle name="Percent 3 8 3 2 3 3" xfId="12775" xr:uid="{00000000-0005-0000-0000-00002F5C0000}"/>
    <cellStyle name="Percent 3 8 3 2 4" xfId="12776" xr:uid="{00000000-0005-0000-0000-0000305C0000}"/>
    <cellStyle name="Percent 3 8 3 2 4 2" xfId="12777" xr:uid="{00000000-0005-0000-0000-0000315C0000}"/>
    <cellStyle name="Percent 3 8 3 2 5" xfId="12778" xr:uid="{00000000-0005-0000-0000-0000325C0000}"/>
    <cellStyle name="Percent 3 8 3 2 6" xfId="50303" xr:uid="{00000000-0005-0000-0000-0000335C0000}"/>
    <cellStyle name="Percent 3 8 3 3" xfId="12779" xr:uid="{00000000-0005-0000-0000-0000345C0000}"/>
    <cellStyle name="Percent 3 8 3 3 2" xfId="12780" xr:uid="{00000000-0005-0000-0000-0000355C0000}"/>
    <cellStyle name="Percent 3 8 3 3 2 2" xfId="12781" xr:uid="{00000000-0005-0000-0000-0000365C0000}"/>
    <cellStyle name="Percent 3 8 3 3 2 2 2" xfId="12782" xr:uid="{00000000-0005-0000-0000-0000375C0000}"/>
    <cellStyle name="Percent 3 8 3 3 2 3" xfId="12783" xr:uid="{00000000-0005-0000-0000-0000385C0000}"/>
    <cellStyle name="Percent 3 8 3 3 3" xfId="12784" xr:uid="{00000000-0005-0000-0000-0000395C0000}"/>
    <cellStyle name="Percent 3 8 3 3 3 2" xfId="12785" xr:uid="{00000000-0005-0000-0000-00003A5C0000}"/>
    <cellStyle name="Percent 3 8 3 3 3 2 2" xfId="12786" xr:uid="{00000000-0005-0000-0000-00003B5C0000}"/>
    <cellStyle name="Percent 3 8 3 3 3 3" xfId="12787" xr:uid="{00000000-0005-0000-0000-00003C5C0000}"/>
    <cellStyle name="Percent 3 8 3 3 4" xfId="12788" xr:uid="{00000000-0005-0000-0000-00003D5C0000}"/>
    <cellStyle name="Percent 3 8 3 3 4 2" xfId="12789" xr:uid="{00000000-0005-0000-0000-00003E5C0000}"/>
    <cellStyle name="Percent 3 8 3 3 5" xfId="12790" xr:uid="{00000000-0005-0000-0000-00003F5C0000}"/>
    <cellStyle name="Percent 3 8 3 3 6" xfId="50304" xr:uid="{00000000-0005-0000-0000-0000405C0000}"/>
    <cellStyle name="Percent 3 8 3 4" xfId="12791" xr:uid="{00000000-0005-0000-0000-0000415C0000}"/>
    <cellStyle name="Percent 3 8 3 4 2" xfId="12792" xr:uid="{00000000-0005-0000-0000-0000425C0000}"/>
    <cellStyle name="Percent 3 8 3 4 2 2" xfId="12793" xr:uid="{00000000-0005-0000-0000-0000435C0000}"/>
    <cellStyle name="Percent 3 8 3 4 2 2 2" xfId="12794" xr:uid="{00000000-0005-0000-0000-0000445C0000}"/>
    <cellStyle name="Percent 3 8 3 4 2 3" xfId="12795" xr:uid="{00000000-0005-0000-0000-0000455C0000}"/>
    <cellStyle name="Percent 3 8 3 4 3" xfId="12796" xr:uid="{00000000-0005-0000-0000-0000465C0000}"/>
    <cellStyle name="Percent 3 8 3 4 3 2" xfId="12797" xr:uid="{00000000-0005-0000-0000-0000475C0000}"/>
    <cellStyle name="Percent 3 8 3 4 3 2 2" xfId="12798" xr:uid="{00000000-0005-0000-0000-0000485C0000}"/>
    <cellStyle name="Percent 3 8 3 4 3 3" xfId="12799" xr:uid="{00000000-0005-0000-0000-0000495C0000}"/>
    <cellStyle name="Percent 3 8 3 4 4" xfId="12800" xr:uid="{00000000-0005-0000-0000-00004A5C0000}"/>
    <cellStyle name="Percent 3 8 3 4 4 2" xfId="12801" xr:uid="{00000000-0005-0000-0000-00004B5C0000}"/>
    <cellStyle name="Percent 3 8 3 4 5" xfId="12802" xr:uid="{00000000-0005-0000-0000-00004C5C0000}"/>
    <cellStyle name="Percent 3 8 3 4 6" xfId="50305" xr:uid="{00000000-0005-0000-0000-00004D5C0000}"/>
    <cellStyle name="Percent 3 8 3 5" xfId="12803" xr:uid="{00000000-0005-0000-0000-00004E5C0000}"/>
    <cellStyle name="Percent 3 8 3 5 2" xfId="12804" xr:uid="{00000000-0005-0000-0000-00004F5C0000}"/>
    <cellStyle name="Percent 3 8 3 5 2 2" xfId="12805" xr:uid="{00000000-0005-0000-0000-0000505C0000}"/>
    <cellStyle name="Percent 3 8 3 5 2 2 2" xfId="12806" xr:uid="{00000000-0005-0000-0000-0000515C0000}"/>
    <cellStyle name="Percent 3 8 3 5 2 3" xfId="12807" xr:uid="{00000000-0005-0000-0000-0000525C0000}"/>
    <cellStyle name="Percent 3 8 3 5 3" xfId="12808" xr:uid="{00000000-0005-0000-0000-0000535C0000}"/>
    <cellStyle name="Percent 3 8 3 5 3 2" xfId="12809" xr:uid="{00000000-0005-0000-0000-0000545C0000}"/>
    <cellStyle name="Percent 3 8 3 5 3 2 2" xfId="12810" xr:uid="{00000000-0005-0000-0000-0000555C0000}"/>
    <cellStyle name="Percent 3 8 3 5 3 3" xfId="12811" xr:uid="{00000000-0005-0000-0000-0000565C0000}"/>
    <cellStyle name="Percent 3 8 3 5 4" xfId="12812" xr:uid="{00000000-0005-0000-0000-0000575C0000}"/>
    <cellStyle name="Percent 3 8 3 5 4 2" xfId="12813" xr:uid="{00000000-0005-0000-0000-0000585C0000}"/>
    <cellStyle name="Percent 3 8 3 5 4 2 2" xfId="12814" xr:uid="{00000000-0005-0000-0000-0000595C0000}"/>
    <cellStyle name="Percent 3 8 3 5 4 3" xfId="12815" xr:uid="{00000000-0005-0000-0000-00005A5C0000}"/>
    <cellStyle name="Percent 3 8 3 5 5" xfId="12816" xr:uid="{00000000-0005-0000-0000-00005B5C0000}"/>
    <cellStyle name="Percent 3 8 3 5 5 2" xfId="12817" xr:uid="{00000000-0005-0000-0000-00005C5C0000}"/>
    <cellStyle name="Percent 3 8 3 5 6" xfId="12818" xr:uid="{00000000-0005-0000-0000-00005D5C0000}"/>
    <cellStyle name="Percent 3 8 3 5 7" xfId="50306" xr:uid="{00000000-0005-0000-0000-00005E5C0000}"/>
    <cellStyle name="Percent 3 8 3 6" xfId="12819" xr:uid="{00000000-0005-0000-0000-00005F5C0000}"/>
    <cellStyle name="Percent 3 8 3 6 2" xfId="12820" xr:uid="{00000000-0005-0000-0000-0000605C0000}"/>
    <cellStyle name="Percent 3 8 3 6 2 2" xfId="12821" xr:uid="{00000000-0005-0000-0000-0000615C0000}"/>
    <cellStyle name="Percent 3 8 3 6 2 2 2" xfId="12822" xr:uid="{00000000-0005-0000-0000-0000625C0000}"/>
    <cellStyle name="Percent 3 8 3 6 2 3" xfId="12823" xr:uid="{00000000-0005-0000-0000-0000635C0000}"/>
    <cellStyle name="Percent 3 8 3 6 3" xfId="12824" xr:uid="{00000000-0005-0000-0000-0000645C0000}"/>
    <cellStyle name="Percent 3 8 3 6 3 2" xfId="12825" xr:uid="{00000000-0005-0000-0000-0000655C0000}"/>
    <cellStyle name="Percent 3 8 3 6 3 2 2" xfId="12826" xr:uid="{00000000-0005-0000-0000-0000665C0000}"/>
    <cellStyle name="Percent 3 8 3 6 3 3" xfId="12827" xr:uid="{00000000-0005-0000-0000-0000675C0000}"/>
    <cellStyle name="Percent 3 8 3 6 4" xfId="12828" xr:uid="{00000000-0005-0000-0000-0000685C0000}"/>
    <cellStyle name="Percent 3 8 3 6 4 2" xfId="12829" xr:uid="{00000000-0005-0000-0000-0000695C0000}"/>
    <cellStyle name="Percent 3 8 3 6 5" xfId="12830" xr:uid="{00000000-0005-0000-0000-00006A5C0000}"/>
    <cellStyle name="Percent 3 8 3 6 6" xfId="50307" xr:uid="{00000000-0005-0000-0000-00006B5C0000}"/>
    <cellStyle name="Percent 3 8 3 7" xfId="12831" xr:uid="{00000000-0005-0000-0000-00006C5C0000}"/>
    <cellStyle name="Percent 3 8 3 7 2" xfId="12832" xr:uid="{00000000-0005-0000-0000-00006D5C0000}"/>
    <cellStyle name="Percent 3 8 3 7 2 2" xfId="12833" xr:uid="{00000000-0005-0000-0000-00006E5C0000}"/>
    <cellStyle name="Percent 3 8 3 7 3" xfId="12834" xr:uid="{00000000-0005-0000-0000-00006F5C0000}"/>
    <cellStyle name="Percent 3 8 3 7 4" xfId="50308" xr:uid="{00000000-0005-0000-0000-0000705C0000}"/>
    <cellStyle name="Percent 3 8 3 8" xfId="12835" xr:uid="{00000000-0005-0000-0000-0000715C0000}"/>
    <cellStyle name="Percent 3 8 3 8 2" xfId="12836" xr:uid="{00000000-0005-0000-0000-0000725C0000}"/>
    <cellStyle name="Percent 3 8 3 8 2 2" xfId="12837" xr:uid="{00000000-0005-0000-0000-0000735C0000}"/>
    <cellStyle name="Percent 3 8 3 8 3" xfId="12838" xr:uid="{00000000-0005-0000-0000-0000745C0000}"/>
    <cellStyle name="Percent 3 8 3 8 4" xfId="50309" xr:uid="{00000000-0005-0000-0000-0000755C0000}"/>
    <cellStyle name="Percent 3 8 3 9" xfId="12839" xr:uid="{00000000-0005-0000-0000-0000765C0000}"/>
    <cellStyle name="Percent 3 8 3 9 2" xfId="12840" xr:uid="{00000000-0005-0000-0000-0000775C0000}"/>
    <cellStyle name="Percent 3 8 3 9 2 2" xfId="12841" xr:uid="{00000000-0005-0000-0000-0000785C0000}"/>
    <cellStyle name="Percent 3 8 3 9 3" xfId="12842" xr:uid="{00000000-0005-0000-0000-0000795C0000}"/>
    <cellStyle name="Percent 3 8 3 9 4" xfId="50310" xr:uid="{00000000-0005-0000-0000-00007A5C0000}"/>
    <cellStyle name="Percent 3 8 4" xfId="4432" xr:uid="{00000000-0005-0000-0000-00007B5C0000}"/>
    <cellStyle name="Percent 3 8 4 10" xfId="12843" xr:uid="{00000000-0005-0000-0000-00007C5C0000}"/>
    <cellStyle name="Percent 3 8 4 10 2" xfId="12844" xr:uid="{00000000-0005-0000-0000-00007D5C0000}"/>
    <cellStyle name="Percent 3 8 4 10 2 2" xfId="12845" xr:uid="{00000000-0005-0000-0000-00007E5C0000}"/>
    <cellStyle name="Percent 3 8 4 10 3" xfId="12846" xr:uid="{00000000-0005-0000-0000-00007F5C0000}"/>
    <cellStyle name="Percent 3 8 4 10 4" xfId="50312" xr:uid="{00000000-0005-0000-0000-0000805C0000}"/>
    <cellStyle name="Percent 3 8 4 11" xfId="12847" xr:uid="{00000000-0005-0000-0000-0000815C0000}"/>
    <cellStyle name="Percent 3 8 4 11 2" xfId="12848" xr:uid="{00000000-0005-0000-0000-0000825C0000}"/>
    <cellStyle name="Percent 3 8 4 12" xfId="12849" xr:uid="{00000000-0005-0000-0000-0000835C0000}"/>
    <cellStyle name="Percent 3 8 4 13" xfId="50311" xr:uid="{00000000-0005-0000-0000-0000845C0000}"/>
    <cellStyle name="Percent 3 8 4 2" xfId="9226" xr:uid="{00000000-0005-0000-0000-0000855C0000}"/>
    <cellStyle name="Percent 3 8 4 2 2" xfId="12850" xr:uid="{00000000-0005-0000-0000-0000865C0000}"/>
    <cellStyle name="Percent 3 8 4 2 2 2" xfId="12851" xr:uid="{00000000-0005-0000-0000-0000875C0000}"/>
    <cellStyle name="Percent 3 8 4 2 2 2 2" xfId="12852" xr:uid="{00000000-0005-0000-0000-0000885C0000}"/>
    <cellStyle name="Percent 3 8 4 2 2 3" xfId="12853" xr:uid="{00000000-0005-0000-0000-0000895C0000}"/>
    <cellStyle name="Percent 3 8 4 2 3" xfId="12854" xr:uid="{00000000-0005-0000-0000-00008A5C0000}"/>
    <cellStyle name="Percent 3 8 4 2 3 2" xfId="12855" xr:uid="{00000000-0005-0000-0000-00008B5C0000}"/>
    <cellStyle name="Percent 3 8 4 2 3 2 2" xfId="12856" xr:uid="{00000000-0005-0000-0000-00008C5C0000}"/>
    <cellStyle name="Percent 3 8 4 2 3 3" xfId="12857" xr:uid="{00000000-0005-0000-0000-00008D5C0000}"/>
    <cellStyle name="Percent 3 8 4 2 4" xfId="12858" xr:uid="{00000000-0005-0000-0000-00008E5C0000}"/>
    <cellStyle name="Percent 3 8 4 2 4 2" xfId="12859" xr:uid="{00000000-0005-0000-0000-00008F5C0000}"/>
    <cellStyle name="Percent 3 8 4 2 5" xfId="12860" xr:uid="{00000000-0005-0000-0000-0000905C0000}"/>
    <cellStyle name="Percent 3 8 4 2 6" xfId="50313" xr:uid="{00000000-0005-0000-0000-0000915C0000}"/>
    <cellStyle name="Percent 3 8 4 3" xfId="12861" xr:uid="{00000000-0005-0000-0000-0000925C0000}"/>
    <cellStyle name="Percent 3 8 4 3 2" xfId="12862" xr:uid="{00000000-0005-0000-0000-0000935C0000}"/>
    <cellStyle name="Percent 3 8 4 3 2 2" xfId="12863" xr:uid="{00000000-0005-0000-0000-0000945C0000}"/>
    <cellStyle name="Percent 3 8 4 3 2 2 2" xfId="12864" xr:uid="{00000000-0005-0000-0000-0000955C0000}"/>
    <cellStyle name="Percent 3 8 4 3 2 3" xfId="12865" xr:uid="{00000000-0005-0000-0000-0000965C0000}"/>
    <cellStyle name="Percent 3 8 4 3 3" xfId="12866" xr:uid="{00000000-0005-0000-0000-0000975C0000}"/>
    <cellStyle name="Percent 3 8 4 3 3 2" xfId="12867" xr:uid="{00000000-0005-0000-0000-0000985C0000}"/>
    <cellStyle name="Percent 3 8 4 3 3 2 2" xfId="12868" xr:uid="{00000000-0005-0000-0000-0000995C0000}"/>
    <cellStyle name="Percent 3 8 4 3 3 3" xfId="12869" xr:uid="{00000000-0005-0000-0000-00009A5C0000}"/>
    <cellStyle name="Percent 3 8 4 3 4" xfId="12870" xr:uid="{00000000-0005-0000-0000-00009B5C0000}"/>
    <cellStyle name="Percent 3 8 4 3 4 2" xfId="12871" xr:uid="{00000000-0005-0000-0000-00009C5C0000}"/>
    <cellStyle name="Percent 3 8 4 3 5" xfId="12872" xr:uid="{00000000-0005-0000-0000-00009D5C0000}"/>
    <cellStyle name="Percent 3 8 4 3 6" xfId="50314" xr:uid="{00000000-0005-0000-0000-00009E5C0000}"/>
    <cellStyle name="Percent 3 8 4 4" xfId="12873" xr:uid="{00000000-0005-0000-0000-00009F5C0000}"/>
    <cellStyle name="Percent 3 8 4 4 2" xfId="12874" xr:uid="{00000000-0005-0000-0000-0000A05C0000}"/>
    <cellStyle name="Percent 3 8 4 4 2 2" xfId="12875" xr:uid="{00000000-0005-0000-0000-0000A15C0000}"/>
    <cellStyle name="Percent 3 8 4 4 2 2 2" xfId="12876" xr:uid="{00000000-0005-0000-0000-0000A25C0000}"/>
    <cellStyle name="Percent 3 8 4 4 2 3" xfId="12877" xr:uid="{00000000-0005-0000-0000-0000A35C0000}"/>
    <cellStyle name="Percent 3 8 4 4 3" xfId="12878" xr:uid="{00000000-0005-0000-0000-0000A45C0000}"/>
    <cellStyle name="Percent 3 8 4 4 3 2" xfId="12879" xr:uid="{00000000-0005-0000-0000-0000A55C0000}"/>
    <cellStyle name="Percent 3 8 4 4 3 2 2" xfId="12880" xr:uid="{00000000-0005-0000-0000-0000A65C0000}"/>
    <cellStyle name="Percent 3 8 4 4 3 3" xfId="12881" xr:uid="{00000000-0005-0000-0000-0000A75C0000}"/>
    <cellStyle name="Percent 3 8 4 4 4" xfId="12882" xr:uid="{00000000-0005-0000-0000-0000A85C0000}"/>
    <cellStyle name="Percent 3 8 4 4 4 2" xfId="12883" xr:uid="{00000000-0005-0000-0000-0000A95C0000}"/>
    <cellStyle name="Percent 3 8 4 4 5" xfId="12884" xr:uid="{00000000-0005-0000-0000-0000AA5C0000}"/>
    <cellStyle name="Percent 3 8 4 4 6" xfId="50315" xr:uid="{00000000-0005-0000-0000-0000AB5C0000}"/>
    <cellStyle name="Percent 3 8 4 5" xfId="12885" xr:uid="{00000000-0005-0000-0000-0000AC5C0000}"/>
    <cellStyle name="Percent 3 8 4 5 2" xfId="12886" xr:uid="{00000000-0005-0000-0000-0000AD5C0000}"/>
    <cellStyle name="Percent 3 8 4 5 2 2" xfId="12887" xr:uid="{00000000-0005-0000-0000-0000AE5C0000}"/>
    <cellStyle name="Percent 3 8 4 5 2 2 2" xfId="12888" xr:uid="{00000000-0005-0000-0000-0000AF5C0000}"/>
    <cellStyle name="Percent 3 8 4 5 2 3" xfId="12889" xr:uid="{00000000-0005-0000-0000-0000B05C0000}"/>
    <cellStyle name="Percent 3 8 4 5 3" xfId="12890" xr:uid="{00000000-0005-0000-0000-0000B15C0000}"/>
    <cellStyle name="Percent 3 8 4 5 3 2" xfId="12891" xr:uid="{00000000-0005-0000-0000-0000B25C0000}"/>
    <cellStyle name="Percent 3 8 4 5 3 2 2" xfId="12892" xr:uid="{00000000-0005-0000-0000-0000B35C0000}"/>
    <cellStyle name="Percent 3 8 4 5 3 3" xfId="12893" xr:uid="{00000000-0005-0000-0000-0000B45C0000}"/>
    <cellStyle name="Percent 3 8 4 5 4" xfId="12894" xr:uid="{00000000-0005-0000-0000-0000B55C0000}"/>
    <cellStyle name="Percent 3 8 4 5 4 2" xfId="12895" xr:uid="{00000000-0005-0000-0000-0000B65C0000}"/>
    <cellStyle name="Percent 3 8 4 5 4 2 2" xfId="12896" xr:uid="{00000000-0005-0000-0000-0000B75C0000}"/>
    <cellStyle name="Percent 3 8 4 5 4 3" xfId="12897" xr:uid="{00000000-0005-0000-0000-0000B85C0000}"/>
    <cellStyle name="Percent 3 8 4 5 5" xfId="12898" xr:uid="{00000000-0005-0000-0000-0000B95C0000}"/>
    <cellStyle name="Percent 3 8 4 5 5 2" xfId="12899" xr:uid="{00000000-0005-0000-0000-0000BA5C0000}"/>
    <cellStyle name="Percent 3 8 4 5 6" xfId="12900" xr:uid="{00000000-0005-0000-0000-0000BB5C0000}"/>
    <cellStyle name="Percent 3 8 4 5 7" xfId="50316" xr:uid="{00000000-0005-0000-0000-0000BC5C0000}"/>
    <cellStyle name="Percent 3 8 4 6" xfId="12901" xr:uid="{00000000-0005-0000-0000-0000BD5C0000}"/>
    <cellStyle name="Percent 3 8 4 6 2" xfId="12902" xr:uid="{00000000-0005-0000-0000-0000BE5C0000}"/>
    <cellStyle name="Percent 3 8 4 6 2 2" xfId="12903" xr:uid="{00000000-0005-0000-0000-0000BF5C0000}"/>
    <cellStyle name="Percent 3 8 4 6 2 2 2" xfId="12904" xr:uid="{00000000-0005-0000-0000-0000C05C0000}"/>
    <cellStyle name="Percent 3 8 4 6 2 3" xfId="12905" xr:uid="{00000000-0005-0000-0000-0000C15C0000}"/>
    <cellStyle name="Percent 3 8 4 6 3" xfId="12906" xr:uid="{00000000-0005-0000-0000-0000C25C0000}"/>
    <cellStyle name="Percent 3 8 4 6 3 2" xfId="12907" xr:uid="{00000000-0005-0000-0000-0000C35C0000}"/>
    <cellStyle name="Percent 3 8 4 6 3 2 2" xfId="12908" xr:uid="{00000000-0005-0000-0000-0000C45C0000}"/>
    <cellStyle name="Percent 3 8 4 6 3 3" xfId="12909" xr:uid="{00000000-0005-0000-0000-0000C55C0000}"/>
    <cellStyle name="Percent 3 8 4 6 4" xfId="12910" xr:uid="{00000000-0005-0000-0000-0000C65C0000}"/>
    <cellStyle name="Percent 3 8 4 6 4 2" xfId="12911" xr:uid="{00000000-0005-0000-0000-0000C75C0000}"/>
    <cellStyle name="Percent 3 8 4 6 5" xfId="12912" xr:uid="{00000000-0005-0000-0000-0000C85C0000}"/>
    <cellStyle name="Percent 3 8 4 6 6" xfId="50317" xr:uid="{00000000-0005-0000-0000-0000C95C0000}"/>
    <cellStyle name="Percent 3 8 4 7" xfId="12913" xr:uid="{00000000-0005-0000-0000-0000CA5C0000}"/>
    <cellStyle name="Percent 3 8 4 7 2" xfId="12914" xr:uid="{00000000-0005-0000-0000-0000CB5C0000}"/>
    <cellStyle name="Percent 3 8 4 7 2 2" xfId="12915" xr:uid="{00000000-0005-0000-0000-0000CC5C0000}"/>
    <cellStyle name="Percent 3 8 4 7 3" xfId="12916" xr:uid="{00000000-0005-0000-0000-0000CD5C0000}"/>
    <cellStyle name="Percent 3 8 4 7 4" xfId="50318" xr:uid="{00000000-0005-0000-0000-0000CE5C0000}"/>
    <cellStyle name="Percent 3 8 4 8" xfId="12917" xr:uid="{00000000-0005-0000-0000-0000CF5C0000}"/>
    <cellStyle name="Percent 3 8 4 8 2" xfId="12918" xr:uid="{00000000-0005-0000-0000-0000D05C0000}"/>
    <cellStyle name="Percent 3 8 4 8 2 2" xfId="12919" xr:uid="{00000000-0005-0000-0000-0000D15C0000}"/>
    <cellStyle name="Percent 3 8 4 8 3" xfId="12920" xr:uid="{00000000-0005-0000-0000-0000D25C0000}"/>
    <cellStyle name="Percent 3 8 4 8 4" xfId="50319" xr:uid="{00000000-0005-0000-0000-0000D35C0000}"/>
    <cellStyle name="Percent 3 8 4 9" xfId="12921" xr:uid="{00000000-0005-0000-0000-0000D45C0000}"/>
    <cellStyle name="Percent 3 8 4 9 2" xfId="12922" xr:uid="{00000000-0005-0000-0000-0000D55C0000}"/>
    <cellStyle name="Percent 3 8 4 9 2 2" xfId="12923" xr:uid="{00000000-0005-0000-0000-0000D65C0000}"/>
    <cellStyle name="Percent 3 8 4 9 3" xfId="12924" xr:uid="{00000000-0005-0000-0000-0000D75C0000}"/>
    <cellStyle name="Percent 3 8 4 9 4" xfId="50320" xr:uid="{00000000-0005-0000-0000-0000D85C0000}"/>
    <cellStyle name="Percent 3 8 5" xfId="4433" xr:uid="{00000000-0005-0000-0000-0000D95C0000}"/>
    <cellStyle name="Percent 3 8 5 10" xfId="12925" xr:uid="{00000000-0005-0000-0000-0000DA5C0000}"/>
    <cellStyle name="Percent 3 8 5 10 2" xfId="12926" xr:uid="{00000000-0005-0000-0000-0000DB5C0000}"/>
    <cellStyle name="Percent 3 8 5 10 2 2" xfId="12927" xr:uid="{00000000-0005-0000-0000-0000DC5C0000}"/>
    <cellStyle name="Percent 3 8 5 10 3" xfId="12928" xr:uid="{00000000-0005-0000-0000-0000DD5C0000}"/>
    <cellStyle name="Percent 3 8 5 10 4" xfId="50322" xr:uid="{00000000-0005-0000-0000-0000DE5C0000}"/>
    <cellStyle name="Percent 3 8 5 11" xfId="12929" xr:uid="{00000000-0005-0000-0000-0000DF5C0000}"/>
    <cellStyle name="Percent 3 8 5 11 2" xfId="12930" xr:uid="{00000000-0005-0000-0000-0000E05C0000}"/>
    <cellStyle name="Percent 3 8 5 12" xfId="12931" xr:uid="{00000000-0005-0000-0000-0000E15C0000}"/>
    <cellStyle name="Percent 3 8 5 13" xfId="50321" xr:uid="{00000000-0005-0000-0000-0000E25C0000}"/>
    <cellStyle name="Percent 3 8 5 2" xfId="9227" xr:uid="{00000000-0005-0000-0000-0000E35C0000}"/>
    <cellStyle name="Percent 3 8 5 2 2" xfId="12932" xr:uid="{00000000-0005-0000-0000-0000E45C0000}"/>
    <cellStyle name="Percent 3 8 5 2 2 2" xfId="12933" xr:uid="{00000000-0005-0000-0000-0000E55C0000}"/>
    <cellStyle name="Percent 3 8 5 2 2 2 2" xfId="12934" xr:uid="{00000000-0005-0000-0000-0000E65C0000}"/>
    <cellStyle name="Percent 3 8 5 2 2 3" xfId="12935" xr:uid="{00000000-0005-0000-0000-0000E75C0000}"/>
    <cellStyle name="Percent 3 8 5 2 3" xfId="12936" xr:uid="{00000000-0005-0000-0000-0000E85C0000}"/>
    <cellStyle name="Percent 3 8 5 2 3 2" xfId="12937" xr:uid="{00000000-0005-0000-0000-0000E95C0000}"/>
    <cellStyle name="Percent 3 8 5 2 3 2 2" xfId="12938" xr:uid="{00000000-0005-0000-0000-0000EA5C0000}"/>
    <cellStyle name="Percent 3 8 5 2 3 3" xfId="12939" xr:uid="{00000000-0005-0000-0000-0000EB5C0000}"/>
    <cellStyle name="Percent 3 8 5 2 4" xfId="12940" xr:uid="{00000000-0005-0000-0000-0000EC5C0000}"/>
    <cellStyle name="Percent 3 8 5 2 4 2" xfId="12941" xr:uid="{00000000-0005-0000-0000-0000ED5C0000}"/>
    <cellStyle name="Percent 3 8 5 2 5" xfId="12942" xr:uid="{00000000-0005-0000-0000-0000EE5C0000}"/>
    <cellStyle name="Percent 3 8 5 2 6" xfId="50323" xr:uid="{00000000-0005-0000-0000-0000EF5C0000}"/>
    <cellStyle name="Percent 3 8 5 3" xfId="12943" xr:uid="{00000000-0005-0000-0000-0000F05C0000}"/>
    <cellStyle name="Percent 3 8 5 3 2" xfId="12944" xr:uid="{00000000-0005-0000-0000-0000F15C0000}"/>
    <cellStyle name="Percent 3 8 5 3 2 2" xfId="12945" xr:uid="{00000000-0005-0000-0000-0000F25C0000}"/>
    <cellStyle name="Percent 3 8 5 3 2 2 2" xfId="12946" xr:uid="{00000000-0005-0000-0000-0000F35C0000}"/>
    <cellStyle name="Percent 3 8 5 3 2 3" xfId="12947" xr:uid="{00000000-0005-0000-0000-0000F45C0000}"/>
    <cellStyle name="Percent 3 8 5 3 3" xfId="12948" xr:uid="{00000000-0005-0000-0000-0000F55C0000}"/>
    <cellStyle name="Percent 3 8 5 3 3 2" xfId="12949" xr:uid="{00000000-0005-0000-0000-0000F65C0000}"/>
    <cellStyle name="Percent 3 8 5 3 3 2 2" xfId="12950" xr:uid="{00000000-0005-0000-0000-0000F75C0000}"/>
    <cellStyle name="Percent 3 8 5 3 3 3" xfId="12951" xr:uid="{00000000-0005-0000-0000-0000F85C0000}"/>
    <cellStyle name="Percent 3 8 5 3 4" xfId="12952" xr:uid="{00000000-0005-0000-0000-0000F95C0000}"/>
    <cellStyle name="Percent 3 8 5 3 4 2" xfId="12953" xr:uid="{00000000-0005-0000-0000-0000FA5C0000}"/>
    <cellStyle name="Percent 3 8 5 3 5" xfId="12954" xr:uid="{00000000-0005-0000-0000-0000FB5C0000}"/>
    <cellStyle name="Percent 3 8 5 3 6" xfId="50324" xr:uid="{00000000-0005-0000-0000-0000FC5C0000}"/>
    <cellStyle name="Percent 3 8 5 4" xfId="12955" xr:uid="{00000000-0005-0000-0000-0000FD5C0000}"/>
    <cellStyle name="Percent 3 8 5 4 2" xfId="12956" xr:uid="{00000000-0005-0000-0000-0000FE5C0000}"/>
    <cellStyle name="Percent 3 8 5 4 2 2" xfId="12957" xr:uid="{00000000-0005-0000-0000-0000FF5C0000}"/>
    <cellStyle name="Percent 3 8 5 4 2 2 2" xfId="12958" xr:uid="{00000000-0005-0000-0000-0000005D0000}"/>
    <cellStyle name="Percent 3 8 5 4 2 3" xfId="12959" xr:uid="{00000000-0005-0000-0000-0000015D0000}"/>
    <cellStyle name="Percent 3 8 5 4 3" xfId="12960" xr:uid="{00000000-0005-0000-0000-0000025D0000}"/>
    <cellStyle name="Percent 3 8 5 4 3 2" xfId="12961" xr:uid="{00000000-0005-0000-0000-0000035D0000}"/>
    <cellStyle name="Percent 3 8 5 4 3 2 2" xfId="12962" xr:uid="{00000000-0005-0000-0000-0000045D0000}"/>
    <cellStyle name="Percent 3 8 5 4 3 3" xfId="12963" xr:uid="{00000000-0005-0000-0000-0000055D0000}"/>
    <cellStyle name="Percent 3 8 5 4 4" xfId="12964" xr:uid="{00000000-0005-0000-0000-0000065D0000}"/>
    <cellStyle name="Percent 3 8 5 4 4 2" xfId="12965" xr:uid="{00000000-0005-0000-0000-0000075D0000}"/>
    <cellStyle name="Percent 3 8 5 4 5" xfId="12966" xr:uid="{00000000-0005-0000-0000-0000085D0000}"/>
    <cellStyle name="Percent 3 8 5 4 6" xfId="50325" xr:uid="{00000000-0005-0000-0000-0000095D0000}"/>
    <cellStyle name="Percent 3 8 5 5" xfId="12967" xr:uid="{00000000-0005-0000-0000-00000A5D0000}"/>
    <cellStyle name="Percent 3 8 5 5 2" xfId="12968" xr:uid="{00000000-0005-0000-0000-00000B5D0000}"/>
    <cellStyle name="Percent 3 8 5 5 2 2" xfId="12969" xr:uid="{00000000-0005-0000-0000-00000C5D0000}"/>
    <cellStyle name="Percent 3 8 5 5 2 2 2" xfId="12970" xr:uid="{00000000-0005-0000-0000-00000D5D0000}"/>
    <cellStyle name="Percent 3 8 5 5 2 3" xfId="12971" xr:uid="{00000000-0005-0000-0000-00000E5D0000}"/>
    <cellStyle name="Percent 3 8 5 5 3" xfId="12972" xr:uid="{00000000-0005-0000-0000-00000F5D0000}"/>
    <cellStyle name="Percent 3 8 5 5 3 2" xfId="12973" xr:uid="{00000000-0005-0000-0000-0000105D0000}"/>
    <cellStyle name="Percent 3 8 5 5 3 2 2" xfId="12974" xr:uid="{00000000-0005-0000-0000-0000115D0000}"/>
    <cellStyle name="Percent 3 8 5 5 3 3" xfId="12975" xr:uid="{00000000-0005-0000-0000-0000125D0000}"/>
    <cellStyle name="Percent 3 8 5 5 4" xfId="12976" xr:uid="{00000000-0005-0000-0000-0000135D0000}"/>
    <cellStyle name="Percent 3 8 5 5 4 2" xfId="12977" xr:uid="{00000000-0005-0000-0000-0000145D0000}"/>
    <cellStyle name="Percent 3 8 5 5 4 2 2" xfId="12978" xr:uid="{00000000-0005-0000-0000-0000155D0000}"/>
    <cellStyle name="Percent 3 8 5 5 4 3" xfId="12979" xr:uid="{00000000-0005-0000-0000-0000165D0000}"/>
    <cellStyle name="Percent 3 8 5 5 5" xfId="12980" xr:uid="{00000000-0005-0000-0000-0000175D0000}"/>
    <cellStyle name="Percent 3 8 5 5 5 2" xfId="12981" xr:uid="{00000000-0005-0000-0000-0000185D0000}"/>
    <cellStyle name="Percent 3 8 5 5 6" xfId="12982" xr:uid="{00000000-0005-0000-0000-0000195D0000}"/>
    <cellStyle name="Percent 3 8 5 5 7" xfId="50326" xr:uid="{00000000-0005-0000-0000-00001A5D0000}"/>
    <cellStyle name="Percent 3 8 5 6" xfId="12983" xr:uid="{00000000-0005-0000-0000-00001B5D0000}"/>
    <cellStyle name="Percent 3 8 5 6 2" xfId="12984" xr:uid="{00000000-0005-0000-0000-00001C5D0000}"/>
    <cellStyle name="Percent 3 8 5 6 2 2" xfId="12985" xr:uid="{00000000-0005-0000-0000-00001D5D0000}"/>
    <cellStyle name="Percent 3 8 5 6 2 2 2" xfId="12986" xr:uid="{00000000-0005-0000-0000-00001E5D0000}"/>
    <cellStyle name="Percent 3 8 5 6 2 3" xfId="12987" xr:uid="{00000000-0005-0000-0000-00001F5D0000}"/>
    <cellStyle name="Percent 3 8 5 6 3" xfId="12988" xr:uid="{00000000-0005-0000-0000-0000205D0000}"/>
    <cellStyle name="Percent 3 8 5 6 3 2" xfId="12989" xr:uid="{00000000-0005-0000-0000-0000215D0000}"/>
    <cellStyle name="Percent 3 8 5 6 3 2 2" xfId="12990" xr:uid="{00000000-0005-0000-0000-0000225D0000}"/>
    <cellStyle name="Percent 3 8 5 6 3 3" xfId="12991" xr:uid="{00000000-0005-0000-0000-0000235D0000}"/>
    <cellStyle name="Percent 3 8 5 6 4" xfId="12992" xr:uid="{00000000-0005-0000-0000-0000245D0000}"/>
    <cellStyle name="Percent 3 8 5 6 4 2" xfId="12993" xr:uid="{00000000-0005-0000-0000-0000255D0000}"/>
    <cellStyle name="Percent 3 8 5 6 5" xfId="12994" xr:uid="{00000000-0005-0000-0000-0000265D0000}"/>
    <cellStyle name="Percent 3 8 5 6 6" xfId="50327" xr:uid="{00000000-0005-0000-0000-0000275D0000}"/>
    <cellStyle name="Percent 3 8 5 7" xfId="12995" xr:uid="{00000000-0005-0000-0000-0000285D0000}"/>
    <cellStyle name="Percent 3 8 5 7 2" xfId="12996" xr:uid="{00000000-0005-0000-0000-0000295D0000}"/>
    <cellStyle name="Percent 3 8 5 7 2 2" xfId="12997" xr:uid="{00000000-0005-0000-0000-00002A5D0000}"/>
    <cellStyle name="Percent 3 8 5 7 3" xfId="12998" xr:uid="{00000000-0005-0000-0000-00002B5D0000}"/>
    <cellStyle name="Percent 3 8 5 7 4" xfId="50328" xr:uid="{00000000-0005-0000-0000-00002C5D0000}"/>
    <cellStyle name="Percent 3 8 5 8" xfId="12999" xr:uid="{00000000-0005-0000-0000-00002D5D0000}"/>
    <cellStyle name="Percent 3 8 5 8 2" xfId="13000" xr:uid="{00000000-0005-0000-0000-00002E5D0000}"/>
    <cellStyle name="Percent 3 8 5 8 2 2" xfId="13001" xr:uid="{00000000-0005-0000-0000-00002F5D0000}"/>
    <cellStyle name="Percent 3 8 5 8 3" xfId="13002" xr:uid="{00000000-0005-0000-0000-0000305D0000}"/>
    <cellStyle name="Percent 3 8 5 8 4" xfId="50329" xr:uid="{00000000-0005-0000-0000-0000315D0000}"/>
    <cellStyle name="Percent 3 8 5 9" xfId="13003" xr:uid="{00000000-0005-0000-0000-0000325D0000}"/>
    <cellStyle name="Percent 3 8 5 9 2" xfId="13004" xr:uid="{00000000-0005-0000-0000-0000335D0000}"/>
    <cellStyle name="Percent 3 8 5 9 2 2" xfId="13005" xr:uid="{00000000-0005-0000-0000-0000345D0000}"/>
    <cellStyle name="Percent 3 8 5 9 3" xfId="13006" xr:uid="{00000000-0005-0000-0000-0000355D0000}"/>
    <cellStyle name="Percent 3 8 5 9 4" xfId="50330" xr:uid="{00000000-0005-0000-0000-0000365D0000}"/>
    <cellStyle name="Percent 3 8 6" xfId="4434" xr:uid="{00000000-0005-0000-0000-0000375D0000}"/>
    <cellStyle name="Percent 3 8 6 10" xfId="13007" xr:uid="{00000000-0005-0000-0000-0000385D0000}"/>
    <cellStyle name="Percent 3 8 6 10 2" xfId="13008" xr:uid="{00000000-0005-0000-0000-0000395D0000}"/>
    <cellStyle name="Percent 3 8 6 10 2 2" xfId="13009" xr:uid="{00000000-0005-0000-0000-00003A5D0000}"/>
    <cellStyle name="Percent 3 8 6 10 3" xfId="13010" xr:uid="{00000000-0005-0000-0000-00003B5D0000}"/>
    <cellStyle name="Percent 3 8 6 10 4" xfId="50332" xr:uid="{00000000-0005-0000-0000-00003C5D0000}"/>
    <cellStyle name="Percent 3 8 6 11" xfId="13011" xr:uid="{00000000-0005-0000-0000-00003D5D0000}"/>
    <cellStyle name="Percent 3 8 6 11 2" xfId="13012" xr:uid="{00000000-0005-0000-0000-00003E5D0000}"/>
    <cellStyle name="Percent 3 8 6 12" xfId="13013" xr:uid="{00000000-0005-0000-0000-00003F5D0000}"/>
    <cellStyle name="Percent 3 8 6 13" xfId="50331" xr:uid="{00000000-0005-0000-0000-0000405D0000}"/>
    <cellStyle name="Percent 3 8 6 2" xfId="9228" xr:uid="{00000000-0005-0000-0000-0000415D0000}"/>
    <cellStyle name="Percent 3 8 6 2 2" xfId="13014" xr:uid="{00000000-0005-0000-0000-0000425D0000}"/>
    <cellStyle name="Percent 3 8 6 2 2 2" xfId="13015" xr:uid="{00000000-0005-0000-0000-0000435D0000}"/>
    <cellStyle name="Percent 3 8 6 2 2 2 2" xfId="13016" xr:uid="{00000000-0005-0000-0000-0000445D0000}"/>
    <cellStyle name="Percent 3 8 6 2 2 3" xfId="13017" xr:uid="{00000000-0005-0000-0000-0000455D0000}"/>
    <cellStyle name="Percent 3 8 6 2 3" xfId="13018" xr:uid="{00000000-0005-0000-0000-0000465D0000}"/>
    <cellStyle name="Percent 3 8 6 2 3 2" xfId="13019" xr:uid="{00000000-0005-0000-0000-0000475D0000}"/>
    <cellStyle name="Percent 3 8 6 2 3 2 2" xfId="13020" xr:uid="{00000000-0005-0000-0000-0000485D0000}"/>
    <cellStyle name="Percent 3 8 6 2 3 3" xfId="13021" xr:uid="{00000000-0005-0000-0000-0000495D0000}"/>
    <cellStyle name="Percent 3 8 6 2 4" xfId="13022" xr:uid="{00000000-0005-0000-0000-00004A5D0000}"/>
    <cellStyle name="Percent 3 8 6 2 4 2" xfId="13023" xr:uid="{00000000-0005-0000-0000-00004B5D0000}"/>
    <cellStyle name="Percent 3 8 6 2 5" xfId="13024" xr:uid="{00000000-0005-0000-0000-00004C5D0000}"/>
    <cellStyle name="Percent 3 8 6 2 6" xfId="50333" xr:uid="{00000000-0005-0000-0000-00004D5D0000}"/>
    <cellStyle name="Percent 3 8 6 3" xfId="13025" xr:uid="{00000000-0005-0000-0000-00004E5D0000}"/>
    <cellStyle name="Percent 3 8 6 3 2" xfId="13026" xr:uid="{00000000-0005-0000-0000-00004F5D0000}"/>
    <cellStyle name="Percent 3 8 6 3 2 2" xfId="13027" xr:uid="{00000000-0005-0000-0000-0000505D0000}"/>
    <cellStyle name="Percent 3 8 6 3 2 2 2" xfId="13028" xr:uid="{00000000-0005-0000-0000-0000515D0000}"/>
    <cellStyle name="Percent 3 8 6 3 2 3" xfId="13029" xr:uid="{00000000-0005-0000-0000-0000525D0000}"/>
    <cellStyle name="Percent 3 8 6 3 3" xfId="13030" xr:uid="{00000000-0005-0000-0000-0000535D0000}"/>
    <cellStyle name="Percent 3 8 6 3 3 2" xfId="13031" xr:uid="{00000000-0005-0000-0000-0000545D0000}"/>
    <cellStyle name="Percent 3 8 6 3 3 2 2" xfId="13032" xr:uid="{00000000-0005-0000-0000-0000555D0000}"/>
    <cellStyle name="Percent 3 8 6 3 3 3" xfId="13033" xr:uid="{00000000-0005-0000-0000-0000565D0000}"/>
    <cellStyle name="Percent 3 8 6 3 4" xfId="13034" xr:uid="{00000000-0005-0000-0000-0000575D0000}"/>
    <cellStyle name="Percent 3 8 6 3 4 2" xfId="13035" xr:uid="{00000000-0005-0000-0000-0000585D0000}"/>
    <cellStyle name="Percent 3 8 6 3 5" xfId="13036" xr:uid="{00000000-0005-0000-0000-0000595D0000}"/>
    <cellStyle name="Percent 3 8 6 3 6" xfId="50334" xr:uid="{00000000-0005-0000-0000-00005A5D0000}"/>
    <cellStyle name="Percent 3 8 6 4" xfId="13037" xr:uid="{00000000-0005-0000-0000-00005B5D0000}"/>
    <cellStyle name="Percent 3 8 6 4 2" xfId="13038" xr:uid="{00000000-0005-0000-0000-00005C5D0000}"/>
    <cellStyle name="Percent 3 8 6 4 2 2" xfId="13039" xr:uid="{00000000-0005-0000-0000-00005D5D0000}"/>
    <cellStyle name="Percent 3 8 6 4 2 2 2" xfId="13040" xr:uid="{00000000-0005-0000-0000-00005E5D0000}"/>
    <cellStyle name="Percent 3 8 6 4 2 3" xfId="13041" xr:uid="{00000000-0005-0000-0000-00005F5D0000}"/>
    <cellStyle name="Percent 3 8 6 4 3" xfId="13042" xr:uid="{00000000-0005-0000-0000-0000605D0000}"/>
    <cellStyle name="Percent 3 8 6 4 3 2" xfId="13043" xr:uid="{00000000-0005-0000-0000-0000615D0000}"/>
    <cellStyle name="Percent 3 8 6 4 3 2 2" xfId="13044" xr:uid="{00000000-0005-0000-0000-0000625D0000}"/>
    <cellStyle name="Percent 3 8 6 4 3 3" xfId="13045" xr:uid="{00000000-0005-0000-0000-0000635D0000}"/>
    <cellStyle name="Percent 3 8 6 4 4" xfId="13046" xr:uid="{00000000-0005-0000-0000-0000645D0000}"/>
    <cellStyle name="Percent 3 8 6 4 4 2" xfId="13047" xr:uid="{00000000-0005-0000-0000-0000655D0000}"/>
    <cellStyle name="Percent 3 8 6 4 5" xfId="13048" xr:uid="{00000000-0005-0000-0000-0000665D0000}"/>
    <cellStyle name="Percent 3 8 6 4 6" xfId="50335" xr:uid="{00000000-0005-0000-0000-0000675D0000}"/>
    <cellStyle name="Percent 3 8 6 5" xfId="13049" xr:uid="{00000000-0005-0000-0000-0000685D0000}"/>
    <cellStyle name="Percent 3 8 6 5 2" xfId="13050" xr:uid="{00000000-0005-0000-0000-0000695D0000}"/>
    <cellStyle name="Percent 3 8 6 5 2 2" xfId="13051" xr:uid="{00000000-0005-0000-0000-00006A5D0000}"/>
    <cellStyle name="Percent 3 8 6 5 2 2 2" xfId="13052" xr:uid="{00000000-0005-0000-0000-00006B5D0000}"/>
    <cellStyle name="Percent 3 8 6 5 2 3" xfId="13053" xr:uid="{00000000-0005-0000-0000-00006C5D0000}"/>
    <cellStyle name="Percent 3 8 6 5 3" xfId="13054" xr:uid="{00000000-0005-0000-0000-00006D5D0000}"/>
    <cellStyle name="Percent 3 8 6 5 3 2" xfId="13055" xr:uid="{00000000-0005-0000-0000-00006E5D0000}"/>
    <cellStyle name="Percent 3 8 6 5 3 2 2" xfId="13056" xr:uid="{00000000-0005-0000-0000-00006F5D0000}"/>
    <cellStyle name="Percent 3 8 6 5 3 3" xfId="13057" xr:uid="{00000000-0005-0000-0000-0000705D0000}"/>
    <cellStyle name="Percent 3 8 6 5 4" xfId="13058" xr:uid="{00000000-0005-0000-0000-0000715D0000}"/>
    <cellStyle name="Percent 3 8 6 5 4 2" xfId="13059" xr:uid="{00000000-0005-0000-0000-0000725D0000}"/>
    <cellStyle name="Percent 3 8 6 5 4 2 2" xfId="13060" xr:uid="{00000000-0005-0000-0000-0000735D0000}"/>
    <cellStyle name="Percent 3 8 6 5 4 3" xfId="13061" xr:uid="{00000000-0005-0000-0000-0000745D0000}"/>
    <cellStyle name="Percent 3 8 6 5 5" xfId="13062" xr:uid="{00000000-0005-0000-0000-0000755D0000}"/>
    <cellStyle name="Percent 3 8 6 5 5 2" xfId="13063" xr:uid="{00000000-0005-0000-0000-0000765D0000}"/>
    <cellStyle name="Percent 3 8 6 5 6" xfId="13064" xr:uid="{00000000-0005-0000-0000-0000775D0000}"/>
    <cellStyle name="Percent 3 8 6 5 7" xfId="50336" xr:uid="{00000000-0005-0000-0000-0000785D0000}"/>
    <cellStyle name="Percent 3 8 6 6" xfId="13065" xr:uid="{00000000-0005-0000-0000-0000795D0000}"/>
    <cellStyle name="Percent 3 8 6 6 2" xfId="13066" xr:uid="{00000000-0005-0000-0000-00007A5D0000}"/>
    <cellStyle name="Percent 3 8 6 6 2 2" xfId="13067" xr:uid="{00000000-0005-0000-0000-00007B5D0000}"/>
    <cellStyle name="Percent 3 8 6 6 2 2 2" xfId="13068" xr:uid="{00000000-0005-0000-0000-00007C5D0000}"/>
    <cellStyle name="Percent 3 8 6 6 2 3" xfId="13069" xr:uid="{00000000-0005-0000-0000-00007D5D0000}"/>
    <cellStyle name="Percent 3 8 6 6 3" xfId="13070" xr:uid="{00000000-0005-0000-0000-00007E5D0000}"/>
    <cellStyle name="Percent 3 8 6 6 3 2" xfId="13071" xr:uid="{00000000-0005-0000-0000-00007F5D0000}"/>
    <cellStyle name="Percent 3 8 6 6 3 2 2" xfId="13072" xr:uid="{00000000-0005-0000-0000-0000805D0000}"/>
    <cellStyle name="Percent 3 8 6 6 3 3" xfId="13073" xr:uid="{00000000-0005-0000-0000-0000815D0000}"/>
    <cellStyle name="Percent 3 8 6 6 4" xfId="13074" xr:uid="{00000000-0005-0000-0000-0000825D0000}"/>
    <cellStyle name="Percent 3 8 6 6 4 2" xfId="13075" xr:uid="{00000000-0005-0000-0000-0000835D0000}"/>
    <cellStyle name="Percent 3 8 6 6 5" xfId="13076" xr:uid="{00000000-0005-0000-0000-0000845D0000}"/>
    <cellStyle name="Percent 3 8 6 6 6" xfId="50337" xr:uid="{00000000-0005-0000-0000-0000855D0000}"/>
    <cellStyle name="Percent 3 8 6 7" xfId="13077" xr:uid="{00000000-0005-0000-0000-0000865D0000}"/>
    <cellStyle name="Percent 3 8 6 7 2" xfId="13078" xr:uid="{00000000-0005-0000-0000-0000875D0000}"/>
    <cellStyle name="Percent 3 8 6 7 2 2" xfId="13079" xr:uid="{00000000-0005-0000-0000-0000885D0000}"/>
    <cellStyle name="Percent 3 8 6 7 3" xfId="13080" xr:uid="{00000000-0005-0000-0000-0000895D0000}"/>
    <cellStyle name="Percent 3 8 6 7 4" xfId="50338" xr:uid="{00000000-0005-0000-0000-00008A5D0000}"/>
    <cellStyle name="Percent 3 8 6 8" xfId="13081" xr:uid="{00000000-0005-0000-0000-00008B5D0000}"/>
    <cellStyle name="Percent 3 8 6 8 2" xfId="13082" xr:uid="{00000000-0005-0000-0000-00008C5D0000}"/>
    <cellStyle name="Percent 3 8 6 8 2 2" xfId="13083" xr:uid="{00000000-0005-0000-0000-00008D5D0000}"/>
    <cellStyle name="Percent 3 8 6 8 3" xfId="13084" xr:uid="{00000000-0005-0000-0000-00008E5D0000}"/>
    <cellStyle name="Percent 3 8 6 8 4" xfId="50339" xr:uid="{00000000-0005-0000-0000-00008F5D0000}"/>
    <cellStyle name="Percent 3 8 6 9" xfId="13085" xr:uid="{00000000-0005-0000-0000-0000905D0000}"/>
    <cellStyle name="Percent 3 8 6 9 2" xfId="13086" xr:uid="{00000000-0005-0000-0000-0000915D0000}"/>
    <cellStyle name="Percent 3 8 6 9 2 2" xfId="13087" xr:uid="{00000000-0005-0000-0000-0000925D0000}"/>
    <cellStyle name="Percent 3 8 6 9 3" xfId="13088" xr:uid="{00000000-0005-0000-0000-0000935D0000}"/>
    <cellStyle name="Percent 3 8 6 9 4" xfId="50340" xr:uid="{00000000-0005-0000-0000-0000945D0000}"/>
    <cellStyle name="Percent 3 8 7" xfId="4435" xr:uid="{00000000-0005-0000-0000-0000955D0000}"/>
    <cellStyle name="Percent 3 8 7 10" xfId="13089" xr:uid="{00000000-0005-0000-0000-0000965D0000}"/>
    <cellStyle name="Percent 3 8 7 10 2" xfId="13090" xr:uid="{00000000-0005-0000-0000-0000975D0000}"/>
    <cellStyle name="Percent 3 8 7 10 2 2" xfId="13091" xr:uid="{00000000-0005-0000-0000-0000985D0000}"/>
    <cellStyle name="Percent 3 8 7 10 3" xfId="13092" xr:uid="{00000000-0005-0000-0000-0000995D0000}"/>
    <cellStyle name="Percent 3 8 7 10 4" xfId="50342" xr:uid="{00000000-0005-0000-0000-00009A5D0000}"/>
    <cellStyle name="Percent 3 8 7 11" xfId="13093" xr:uid="{00000000-0005-0000-0000-00009B5D0000}"/>
    <cellStyle name="Percent 3 8 7 11 2" xfId="13094" xr:uid="{00000000-0005-0000-0000-00009C5D0000}"/>
    <cellStyle name="Percent 3 8 7 12" xfId="13095" xr:uid="{00000000-0005-0000-0000-00009D5D0000}"/>
    <cellStyle name="Percent 3 8 7 13" xfId="50341" xr:uid="{00000000-0005-0000-0000-00009E5D0000}"/>
    <cellStyle name="Percent 3 8 7 2" xfId="9229" xr:uid="{00000000-0005-0000-0000-00009F5D0000}"/>
    <cellStyle name="Percent 3 8 7 2 2" xfId="13096" xr:uid="{00000000-0005-0000-0000-0000A05D0000}"/>
    <cellStyle name="Percent 3 8 7 2 2 2" xfId="13097" xr:uid="{00000000-0005-0000-0000-0000A15D0000}"/>
    <cellStyle name="Percent 3 8 7 2 2 2 2" xfId="13098" xr:uid="{00000000-0005-0000-0000-0000A25D0000}"/>
    <cellStyle name="Percent 3 8 7 2 2 3" xfId="13099" xr:uid="{00000000-0005-0000-0000-0000A35D0000}"/>
    <cellStyle name="Percent 3 8 7 2 3" xfId="13100" xr:uid="{00000000-0005-0000-0000-0000A45D0000}"/>
    <cellStyle name="Percent 3 8 7 2 3 2" xfId="13101" xr:uid="{00000000-0005-0000-0000-0000A55D0000}"/>
    <cellStyle name="Percent 3 8 7 2 3 2 2" xfId="13102" xr:uid="{00000000-0005-0000-0000-0000A65D0000}"/>
    <cellStyle name="Percent 3 8 7 2 3 3" xfId="13103" xr:uid="{00000000-0005-0000-0000-0000A75D0000}"/>
    <cellStyle name="Percent 3 8 7 2 4" xfId="13104" xr:uid="{00000000-0005-0000-0000-0000A85D0000}"/>
    <cellStyle name="Percent 3 8 7 2 4 2" xfId="13105" xr:uid="{00000000-0005-0000-0000-0000A95D0000}"/>
    <cellStyle name="Percent 3 8 7 2 5" xfId="13106" xr:uid="{00000000-0005-0000-0000-0000AA5D0000}"/>
    <cellStyle name="Percent 3 8 7 2 6" xfId="50343" xr:uid="{00000000-0005-0000-0000-0000AB5D0000}"/>
    <cellStyle name="Percent 3 8 7 3" xfId="13107" xr:uid="{00000000-0005-0000-0000-0000AC5D0000}"/>
    <cellStyle name="Percent 3 8 7 3 2" xfId="13108" xr:uid="{00000000-0005-0000-0000-0000AD5D0000}"/>
    <cellStyle name="Percent 3 8 7 3 2 2" xfId="13109" xr:uid="{00000000-0005-0000-0000-0000AE5D0000}"/>
    <cellStyle name="Percent 3 8 7 3 2 2 2" xfId="13110" xr:uid="{00000000-0005-0000-0000-0000AF5D0000}"/>
    <cellStyle name="Percent 3 8 7 3 2 3" xfId="13111" xr:uid="{00000000-0005-0000-0000-0000B05D0000}"/>
    <cellStyle name="Percent 3 8 7 3 3" xfId="13112" xr:uid="{00000000-0005-0000-0000-0000B15D0000}"/>
    <cellStyle name="Percent 3 8 7 3 3 2" xfId="13113" xr:uid="{00000000-0005-0000-0000-0000B25D0000}"/>
    <cellStyle name="Percent 3 8 7 3 3 2 2" xfId="13114" xr:uid="{00000000-0005-0000-0000-0000B35D0000}"/>
    <cellStyle name="Percent 3 8 7 3 3 3" xfId="13115" xr:uid="{00000000-0005-0000-0000-0000B45D0000}"/>
    <cellStyle name="Percent 3 8 7 3 4" xfId="13116" xr:uid="{00000000-0005-0000-0000-0000B55D0000}"/>
    <cellStyle name="Percent 3 8 7 3 4 2" xfId="13117" xr:uid="{00000000-0005-0000-0000-0000B65D0000}"/>
    <cellStyle name="Percent 3 8 7 3 5" xfId="13118" xr:uid="{00000000-0005-0000-0000-0000B75D0000}"/>
    <cellStyle name="Percent 3 8 7 3 6" xfId="50344" xr:uid="{00000000-0005-0000-0000-0000B85D0000}"/>
    <cellStyle name="Percent 3 8 7 4" xfId="13119" xr:uid="{00000000-0005-0000-0000-0000B95D0000}"/>
    <cellStyle name="Percent 3 8 7 4 2" xfId="13120" xr:uid="{00000000-0005-0000-0000-0000BA5D0000}"/>
    <cellStyle name="Percent 3 8 7 4 2 2" xfId="13121" xr:uid="{00000000-0005-0000-0000-0000BB5D0000}"/>
    <cellStyle name="Percent 3 8 7 4 2 2 2" xfId="13122" xr:uid="{00000000-0005-0000-0000-0000BC5D0000}"/>
    <cellStyle name="Percent 3 8 7 4 2 3" xfId="13123" xr:uid="{00000000-0005-0000-0000-0000BD5D0000}"/>
    <cellStyle name="Percent 3 8 7 4 3" xfId="13124" xr:uid="{00000000-0005-0000-0000-0000BE5D0000}"/>
    <cellStyle name="Percent 3 8 7 4 3 2" xfId="13125" xr:uid="{00000000-0005-0000-0000-0000BF5D0000}"/>
    <cellStyle name="Percent 3 8 7 4 3 2 2" xfId="13126" xr:uid="{00000000-0005-0000-0000-0000C05D0000}"/>
    <cellStyle name="Percent 3 8 7 4 3 3" xfId="13127" xr:uid="{00000000-0005-0000-0000-0000C15D0000}"/>
    <cellStyle name="Percent 3 8 7 4 4" xfId="13128" xr:uid="{00000000-0005-0000-0000-0000C25D0000}"/>
    <cellStyle name="Percent 3 8 7 4 4 2" xfId="13129" xr:uid="{00000000-0005-0000-0000-0000C35D0000}"/>
    <cellStyle name="Percent 3 8 7 4 5" xfId="13130" xr:uid="{00000000-0005-0000-0000-0000C45D0000}"/>
    <cellStyle name="Percent 3 8 7 4 6" xfId="50345" xr:uid="{00000000-0005-0000-0000-0000C55D0000}"/>
    <cellStyle name="Percent 3 8 7 5" xfId="13131" xr:uid="{00000000-0005-0000-0000-0000C65D0000}"/>
    <cellStyle name="Percent 3 8 7 5 2" xfId="13132" xr:uid="{00000000-0005-0000-0000-0000C75D0000}"/>
    <cellStyle name="Percent 3 8 7 5 2 2" xfId="13133" xr:uid="{00000000-0005-0000-0000-0000C85D0000}"/>
    <cellStyle name="Percent 3 8 7 5 2 2 2" xfId="13134" xr:uid="{00000000-0005-0000-0000-0000C95D0000}"/>
    <cellStyle name="Percent 3 8 7 5 2 3" xfId="13135" xr:uid="{00000000-0005-0000-0000-0000CA5D0000}"/>
    <cellStyle name="Percent 3 8 7 5 3" xfId="13136" xr:uid="{00000000-0005-0000-0000-0000CB5D0000}"/>
    <cellStyle name="Percent 3 8 7 5 3 2" xfId="13137" xr:uid="{00000000-0005-0000-0000-0000CC5D0000}"/>
    <cellStyle name="Percent 3 8 7 5 3 2 2" xfId="13138" xr:uid="{00000000-0005-0000-0000-0000CD5D0000}"/>
    <cellStyle name="Percent 3 8 7 5 3 3" xfId="13139" xr:uid="{00000000-0005-0000-0000-0000CE5D0000}"/>
    <cellStyle name="Percent 3 8 7 5 4" xfId="13140" xr:uid="{00000000-0005-0000-0000-0000CF5D0000}"/>
    <cellStyle name="Percent 3 8 7 5 4 2" xfId="13141" xr:uid="{00000000-0005-0000-0000-0000D05D0000}"/>
    <cellStyle name="Percent 3 8 7 5 4 2 2" xfId="13142" xr:uid="{00000000-0005-0000-0000-0000D15D0000}"/>
    <cellStyle name="Percent 3 8 7 5 4 3" xfId="13143" xr:uid="{00000000-0005-0000-0000-0000D25D0000}"/>
    <cellStyle name="Percent 3 8 7 5 5" xfId="13144" xr:uid="{00000000-0005-0000-0000-0000D35D0000}"/>
    <cellStyle name="Percent 3 8 7 5 5 2" xfId="13145" xr:uid="{00000000-0005-0000-0000-0000D45D0000}"/>
    <cellStyle name="Percent 3 8 7 5 6" xfId="13146" xr:uid="{00000000-0005-0000-0000-0000D55D0000}"/>
    <cellStyle name="Percent 3 8 7 5 7" xfId="50346" xr:uid="{00000000-0005-0000-0000-0000D65D0000}"/>
    <cellStyle name="Percent 3 8 7 6" xfId="13147" xr:uid="{00000000-0005-0000-0000-0000D75D0000}"/>
    <cellStyle name="Percent 3 8 7 6 2" xfId="13148" xr:uid="{00000000-0005-0000-0000-0000D85D0000}"/>
    <cellStyle name="Percent 3 8 7 6 2 2" xfId="13149" xr:uid="{00000000-0005-0000-0000-0000D95D0000}"/>
    <cellStyle name="Percent 3 8 7 6 2 2 2" xfId="13150" xr:uid="{00000000-0005-0000-0000-0000DA5D0000}"/>
    <cellStyle name="Percent 3 8 7 6 2 3" xfId="13151" xr:uid="{00000000-0005-0000-0000-0000DB5D0000}"/>
    <cellStyle name="Percent 3 8 7 6 3" xfId="13152" xr:uid="{00000000-0005-0000-0000-0000DC5D0000}"/>
    <cellStyle name="Percent 3 8 7 6 3 2" xfId="13153" xr:uid="{00000000-0005-0000-0000-0000DD5D0000}"/>
    <cellStyle name="Percent 3 8 7 6 3 2 2" xfId="13154" xr:uid="{00000000-0005-0000-0000-0000DE5D0000}"/>
    <cellStyle name="Percent 3 8 7 6 3 3" xfId="13155" xr:uid="{00000000-0005-0000-0000-0000DF5D0000}"/>
    <cellStyle name="Percent 3 8 7 6 4" xfId="13156" xr:uid="{00000000-0005-0000-0000-0000E05D0000}"/>
    <cellStyle name="Percent 3 8 7 6 4 2" xfId="13157" xr:uid="{00000000-0005-0000-0000-0000E15D0000}"/>
    <cellStyle name="Percent 3 8 7 6 5" xfId="13158" xr:uid="{00000000-0005-0000-0000-0000E25D0000}"/>
    <cellStyle name="Percent 3 8 7 6 6" xfId="50347" xr:uid="{00000000-0005-0000-0000-0000E35D0000}"/>
    <cellStyle name="Percent 3 8 7 7" xfId="13159" xr:uid="{00000000-0005-0000-0000-0000E45D0000}"/>
    <cellStyle name="Percent 3 8 7 7 2" xfId="13160" xr:uid="{00000000-0005-0000-0000-0000E55D0000}"/>
    <cellStyle name="Percent 3 8 7 7 2 2" xfId="13161" xr:uid="{00000000-0005-0000-0000-0000E65D0000}"/>
    <cellStyle name="Percent 3 8 7 7 3" xfId="13162" xr:uid="{00000000-0005-0000-0000-0000E75D0000}"/>
    <cellStyle name="Percent 3 8 7 7 4" xfId="50348" xr:uid="{00000000-0005-0000-0000-0000E85D0000}"/>
    <cellStyle name="Percent 3 8 7 8" xfId="13163" xr:uid="{00000000-0005-0000-0000-0000E95D0000}"/>
    <cellStyle name="Percent 3 8 7 8 2" xfId="13164" xr:uid="{00000000-0005-0000-0000-0000EA5D0000}"/>
    <cellStyle name="Percent 3 8 7 8 2 2" xfId="13165" xr:uid="{00000000-0005-0000-0000-0000EB5D0000}"/>
    <cellStyle name="Percent 3 8 7 8 3" xfId="13166" xr:uid="{00000000-0005-0000-0000-0000EC5D0000}"/>
    <cellStyle name="Percent 3 8 7 8 4" xfId="50349" xr:uid="{00000000-0005-0000-0000-0000ED5D0000}"/>
    <cellStyle name="Percent 3 8 7 9" xfId="13167" xr:uid="{00000000-0005-0000-0000-0000EE5D0000}"/>
    <cellStyle name="Percent 3 8 7 9 2" xfId="13168" xr:uid="{00000000-0005-0000-0000-0000EF5D0000}"/>
    <cellStyle name="Percent 3 8 7 9 2 2" xfId="13169" xr:uid="{00000000-0005-0000-0000-0000F05D0000}"/>
    <cellStyle name="Percent 3 8 7 9 3" xfId="13170" xr:uid="{00000000-0005-0000-0000-0000F15D0000}"/>
    <cellStyle name="Percent 3 8 7 9 4" xfId="50350" xr:uid="{00000000-0005-0000-0000-0000F25D0000}"/>
    <cellStyle name="Percent 3 8 8" xfId="4436" xr:uid="{00000000-0005-0000-0000-0000F35D0000}"/>
    <cellStyle name="Percent 3 8 8 10" xfId="13171" xr:uid="{00000000-0005-0000-0000-0000F45D0000}"/>
    <cellStyle name="Percent 3 8 8 10 2" xfId="13172" xr:uid="{00000000-0005-0000-0000-0000F55D0000}"/>
    <cellStyle name="Percent 3 8 8 10 2 2" xfId="13173" xr:uid="{00000000-0005-0000-0000-0000F65D0000}"/>
    <cellStyle name="Percent 3 8 8 10 3" xfId="13174" xr:uid="{00000000-0005-0000-0000-0000F75D0000}"/>
    <cellStyle name="Percent 3 8 8 10 4" xfId="50352" xr:uid="{00000000-0005-0000-0000-0000F85D0000}"/>
    <cellStyle name="Percent 3 8 8 11" xfId="13175" xr:uid="{00000000-0005-0000-0000-0000F95D0000}"/>
    <cellStyle name="Percent 3 8 8 11 2" xfId="13176" xr:uid="{00000000-0005-0000-0000-0000FA5D0000}"/>
    <cellStyle name="Percent 3 8 8 12" xfId="13177" xr:uid="{00000000-0005-0000-0000-0000FB5D0000}"/>
    <cellStyle name="Percent 3 8 8 13" xfId="50351" xr:uid="{00000000-0005-0000-0000-0000FC5D0000}"/>
    <cellStyle name="Percent 3 8 8 2" xfId="9230" xr:uid="{00000000-0005-0000-0000-0000FD5D0000}"/>
    <cellStyle name="Percent 3 8 8 2 2" xfId="13178" xr:uid="{00000000-0005-0000-0000-0000FE5D0000}"/>
    <cellStyle name="Percent 3 8 8 2 2 2" xfId="13179" xr:uid="{00000000-0005-0000-0000-0000FF5D0000}"/>
    <cellStyle name="Percent 3 8 8 2 2 2 2" xfId="13180" xr:uid="{00000000-0005-0000-0000-0000005E0000}"/>
    <cellStyle name="Percent 3 8 8 2 2 3" xfId="13181" xr:uid="{00000000-0005-0000-0000-0000015E0000}"/>
    <cellStyle name="Percent 3 8 8 2 3" xfId="13182" xr:uid="{00000000-0005-0000-0000-0000025E0000}"/>
    <cellStyle name="Percent 3 8 8 2 3 2" xfId="13183" xr:uid="{00000000-0005-0000-0000-0000035E0000}"/>
    <cellStyle name="Percent 3 8 8 2 3 2 2" xfId="13184" xr:uid="{00000000-0005-0000-0000-0000045E0000}"/>
    <cellStyle name="Percent 3 8 8 2 3 3" xfId="13185" xr:uid="{00000000-0005-0000-0000-0000055E0000}"/>
    <cellStyle name="Percent 3 8 8 2 4" xfId="13186" xr:uid="{00000000-0005-0000-0000-0000065E0000}"/>
    <cellStyle name="Percent 3 8 8 2 4 2" xfId="13187" xr:uid="{00000000-0005-0000-0000-0000075E0000}"/>
    <cellStyle name="Percent 3 8 8 2 5" xfId="13188" xr:uid="{00000000-0005-0000-0000-0000085E0000}"/>
    <cellStyle name="Percent 3 8 8 2 6" xfId="50353" xr:uid="{00000000-0005-0000-0000-0000095E0000}"/>
    <cellStyle name="Percent 3 8 8 3" xfId="13189" xr:uid="{00000000-0005-0000-0000-00000A5E0000}"/>
    <cellStyle name="Percent 3 8 8 3 2" xfId="13190" xr:uid="{00000000-0005-0000-0000-00000B5E0000}"/>
    <cellStyle name="Percent 3 8 8 3 2 2" xfId="13191" xr:uid="{00000000-0005-0000-0000-00000C5E0000}"/>
    <cellStyle name="Percent 3 8 8 3 2 2 2" xfId="13192" xr:uid="{00000000-0005-0000-0000-00000D5E0000}"/>
    <cellStyle name="Percent 3 8 8 3 2 3" xfId="13193" xr:uid="{00000000-0005-0000-0000-00000E5E0000}"/>
    <cellStyle name="Percent 3 8 8 3 3" xfId="13194" xr:uid="{00000000-0005-0000-0000-00000F5E0000}"/>
    <cellStyle name="Percent 3 8 8 3 3 2" xfId="13195" xr:uid="{00000000-0005-0000-0000-0000105E0000}"/>
    <cellStyle name="Percent 3 8 8 3 3 2 2" xfId="13196" xr:uid="{00000000-0005-0000-0000-0000115E0000}"/>
    <cellStyle name="Percent 3 8 8 3 3 3" xfId="13197" xr:uid="{00000000-0005-0000-0000-0000125E0000}"/>
    <cellStyle name="Percent 3 8 8 3 4" xfId="13198" xr:uid="{00000000-0005-0000-0000-0000135E0000}"/>
    <cellStyle name="Percent 3 8 8 3 4 2" xfId="13199" xr:uid="{00000000-0005-0000-0000-0000145E0000}"/>
    <cellStyle name="Percent 3 8 8 3 5" xfId="13200" xr:uid="{00000000-0005-0000-0000-0000155E0000}"/>
    <cellStyle name="Percent 3 8 8 3 6" xfId="50354" xr:uid="{00000000-0005-0000-0000-0000165E0000}"/>
    <cellStyle name="Percent 3 8 8 4" xfId="13201" xr:uid="{00000000-0005-0000-0000-0000175E0000}"/>
    <cellStyle name="Percent 3 8 8 4 2" xfId="13202" xr:uid="{00000000-0005-0000-0000-0000185E0000}"/>
    <cellStyle name="Percent 3 8 8 4 2 2" xfId="13203" xr:uid="{00000000-0005-0000-0000-0000195E0000}"/>
    <cellStyle name="Percent 3 8 8 4 2 2 2" xfId="13204" xr:uid="{00000000-0005-0000-0000-00001A5E0000}"/>
    <cellStyle name="Percent 3 8 8 4 2 3" xfId="13205" xr:uid="{00000000-0005-0000-0000-00001B5E0000}"/>
    <cellStyle name="Percent 3 8 8 4 3" xfId="13206" xr:uid="{00000000-0005-0000-0000-00001C5E0000}"/>
    <cellStyle name="Percent 3 8 8 4 3 2" xfId="13207" xr:uid="{00000000-0005-0000-0000-00001D5E0000}"/>
    <cellStyle name="Percent 3 8 8 4 3 2 2" xfId="13208" xr:uid="{00000000-0005-0000-0000-00001E5E0000}"/>
    <cellStyle name="Percent 3 8 8 4 3 3" xfId="13209" xr:uid="{00000000-0005-0000-0000-00001F5E0000}"/>
    <cellStyle name="Percent 3 8 8 4 4" xfId="13210" xr:uid="{00000000-0005-0000-0000-0000205E0000}"/>
    <cellStyle name="Percent 3 8 8 4 4 2" xfId="13211" xr:uid="{00000000-0005-0000-0000-0000215E0000}"/>
    <cellStyle name="Percent 3 8 8 4 5" xfId="13212" xr:uid="{00000000-0005-0000-0000-0000225E0000}"/>
    <cellStyle name="Percent 3 8 8 4 6" xfId="50355" xr:uid="{00000000-0005-0000-0000-0000235E0000}"/>
    <cellStyle name="Percent 3 8 8 5" xfId="13213" xr:uid="{00000000-0005-0000-0000-0000245E0000}"/>
    <cellStyle name="Percent 3 8 8 5 2" xfId="13214" xr:uid="{00000000-0005-0000-0000-0000255E0000}"/>
    <cellStyle name="Percent 3 8 8 5 2 2" xfId="13215" xr:uid="{00000000-0005-0000-0000-0000265E0000}"/>
    <cellStyle name="Percent 3 8 8 5 2 2 2" xfId="13216" xr:uid="{00000000-0005-0000-0000-0000275E0000}"/>
    <cellStyle name="Percent 3 8 8 5 2 3" xfId="13217" xr:uid="{00000000-0005-0000-0000-0000285E0000}"/>
    <cellStyle name="Percent 3 8 8 5 3" xfId="13218" xr:uid="{00000000-0005-0000-0000-0000295E0000}"/>
    <cellStyle name="Percent 3 8 8 5 3 2" xfId="13219" xr:uid="{00000000-0005-0000-0000-00002A5E0000}"/>
    <cellStyle name="Percent 3 8 8 5 3 2 2" xfId="13220" xr:uid="{00000000-0005-0000-0000-00002B5E0000}"/>
    <cellStyle name="Percent 3 8 8 5 3 3" xfId="13221" xr:uid="{00000000-0005-0000-0000-00002C5E0000}"/>
    <cellStyle name="Percent 3 8 8 5 4" xfId="13222" xr:uid="{00000000-0005-0000-0000-00002D5E0000}"/>
    <cellStyle name="Percent 3 8 8 5 4 2" xfId="13223" xr:uid="{00000000-0005-0000-0000-00002E5E0000}"/>
    <cellStyle name="Percent 3 8 8 5 4 2 2" xfId="13224" xr:uid="{00000000-0005-0000-0000-00002F5E0000}"/>
    <cellStyle name="Percent 3 8 8 5 4 3" xfId="13225" xr:uid="{00000000-0005-0000-0000-0000305E0000}"/>
    <cellStyle name="Percent 3 8 8 5 5" xfId="13226" xr:uid="{00000000-0005-0000-0000-0000315E0000}"/>
    <cellStyle name="Percent 3 8 8 5 5 2" xfId="13227" xr:uid="{00000000-0005-0000-0000-0000325E0000}"/>
    <cellStyle name="Percent 3 8 8 5 6" xfId="13228" xr:uid="{00000000-0005-0000-0000-0000335E0000}"/>
    <cellStyle name="Percent 3 8 8 5 7" xfId="50356" xr:uid="{00000000-0005-0000-0000-0000345E0000}"/>
    <cellStyle name="Percent 3 8 8 6" xfId="13229" xr:uid="{00000000-0005-0000-0000-0000355E0000}"/>
    <cellStyle name="Percent 3 8 8 6 2" xfId="13230" xr:uid="{00000000-0005-0000-0000-0000365E0000}"/>
    <cellStyle name="Percent 3 8 8 6 2 2" xfId="13231" xr:uid="{00000000-0005-0000-0000-0000375E0000}"/>
    <cellStyle name="Percent 3 8 8 6 2 2 2" xfId="13232" xr:uid="{00000000-0005-0000-0000-0000385E0000}"/>
    <cellStyle name="Percent 3 8 8 6 2 3" xfId="13233" xr:uid="{00000000-0005-0000-0000-0000395E0000}"/>
    <cellStyle name="Percent 3 8 8 6 3" xfId="13234" xr:uid="{00000000-0005-0000-0000-00003A5E0000}"/>
    <cellStyle name="Percent 3 8 8 6 3 2" xfId="13235" xr:uid="{00000000-0005-0000-0000-00003B5E0000}"/>
    <cellStyle name="Percent 3 8 8 6 3 2 2" xfId="13236" xr:uid="{00000000-0005-0000-0000-00003C5E0000}"/>
    <cellStyle name="Percent 3 8 8 6 3 3" xfId="13237" xr:uid="{00000000-0005-0000-0000-00003D5E0000}"/>
    <cellStyle name="Percent 3 8 8 6 4" xfId="13238" xr:uid="{00000000-0005-0000-0000-00003E5E0000}"/>
    <cellStyle name="Percent 3 8 8 6 4 2" xfId="13239" xr:uid="{00000000-0005-0000-0000-00003F5E0000}"/>
    <cellStyle name="Percent 3 8 8 6 5" xfId="13240" xr:uid="{00000000-0005-0000-0000-0000405E0000}"/>
    <cellStyle name="Percent 3 8 8 6 6" xfId="50357" xr:uid="{00000000-0005-0000-0000-0000415E0000}"/>
    <cellStyle name="Percent 3 8 8 7" xfId="13241" xr:uid="{00000000-0005-0000-0000-0000425E0000}"/>
    <cellStyle name="Percent 3 8 8 7 2" xfId="13242" xr:uid="{00000000-0005-0000-0000-0000435E0000}"/>
    <cellStyle name="Percent 3 8 8 7 2 2" xfId="13243" xr:uid="{00000000-0005-0000-0000-0000445E0000}"/>
    <cellStyle name="Percent 3 8 8 7 3" xfId="13244" xr:uid="{00000000-0005-0000-0000-0000455E0000}"/>
    <cellStyle name="Percent 3 8 8 7 4" xfId="50358" xr:uid="{00000000-0005-0000-0000-0000465E0000}"/>
    <cellStyle name="Percent 3 8 8 8" xfId="13245" xr:uid="{00000000-0005-0000-0000-0000475E0000}"/>
    <cellStyle name="Percent 3 8 8 8 2" xfId="13246" xr:uid="{00000000-0005-0000-0000-0000485E0000}"/>
    <cellStyle name="Percent 3 8 8 8 2 2" xfId="13247" xr:uid="{00000000-0005-0000-0000-0000495E0000}"/>
    <cellStyle name="Percent 3 8 8 8 3" xfId="13248" xr:uid="{00000000-0005-0000-0000-00004A5E0000}"/>
    <cellStyle name="Percent 3 8 8 8 4" xfId="50359" xr:uid="{00000000-0005-0000-0000-00004B5E0000}"/>
    <cellStyle name="Percent 3 8 8 9" xfId="13249" xr:uid="{00000000-0005-0000-0000-00004C5E0000}"/>
    <cellStyle name="Percent 3 8 8 9 2" xfId="13250" xr:uid="{00000000-0005-0000-0000-00004D5E0000}"/>
    <cellStyle name="Percent 3 8 8 9 2 2" xfId="13251" xr:uid="{00000000-0005-0000-0000-00004E5E0000}"/>
    <cellStyle name="Percent 3 8 8 9 3" xfId="13252" xr:uid="{00000000-0005-0000-0000-00004F5E0000}"/>
    <cellStyle name="Percent 3 8 8 9 4" xfId="50360" xr:uid="{00000000-0005-0000-0000-0000505E0000}"/>
    <cellStyle name="Percent 3 8 9" xfId="4437" xr:uid="{00000000-0005-0000-0000-0000515E0000}"/>
    <cellStyle name="Percent 3 8 9 10" xfId="13253" xr:uid="{00000000-0005-0000-0000-0000525E0000}"/>
    <cellStyle name="Percent 3 8 9 10 2" xfId="13254" xr:uid="{00000000-0005-0000-0000-0000535E0000}"/>
    <cellStyle name="Percent 3 8 9 10 2 2" xfId="13255" xr:uid="{00000000-0005-0000-0000-0000545E0000}"/>
    <cellStyle name="Percent 3 8 9 10 3" xfId="13256" xr:uid="{00000000-0005-0000-0000-0000555E0000}"/>
    <cellStyle name="Percent 3 8 9 10 4" xfId="50362" xr:uid="{00000000-0005-0000-0000-0000565E0000}"/>
    <cellStyle name="Percent 3 8 9 11" xfId="13257" xr:uid="{00000000-0005-0000-0000-0000575E0000}"/>
    <cellStyle name="Percent 3 8 9 11 2" xfId="13258" xr:uid="{00000000-0005-0000-0000-0000585E0000}"/>
    <cellStyle name="Percent 3 8 9 12" xfId="13259" xr:uid="{00000000-0005-0000-0000-0000595E0000}"/>
    <cellStyle name="Percent 3 8 9 13" xfId="50361" xr:uid="{00000000-0005-0000-0000-00005A5E0000}"/>
    <cellStyle name="Percent 3 8 9 2" xfId="9231" xr:uid="{00000000-0005-0000-0000-00005B5E0000}"/>
    <cellStyle name="Percent 3 8 9 2 2" xfId="13260" xr:uid="{00000000-0005-0000-0000-00005C5E0000}"/>
    <cellStyle name="Percent 3 8 9 2 2 2" xfId="13261" xr:uid="{00000000-0005-0000-0000-00005D5E0000}"/>
    <cellStyle name="Percent 3 8 9 2 2 2 2" xfId="13262" xr:uid="{00000000-0005-0000-0000-00005E5E0000}"/>
    <cellStyle name="Percent 3 8 9 2 2 3" xfId="13263" xr:uid="{00000000-0005-0000-0000-00005F5E0000}"/>
    <cellStyle name="Percent 3 8 9 2 3" xfId="13264" xr:uid="{00000000-0005-0000-0000-0000605E0000}"/>
    <cellStyle name="Percent 3 8 9 2 3 2" xfId="13265" xr:uid="{00000000-0005-0000-0000-0000615E0000}"/>
    <cellStyle name="Percent 3 8 9 2 3 2 2" xfId="13266" xr:uid="{00000000-0005-0000-0000-0000625E0000}"/>
    <cellStyle name="Percent 3 8 9 2 3 3" xfId="13267" xr:uid="{00000000-0005-0000-0000-0000635E0000}"/>
    <cellStyle name="Percent 3 8 9 2 4" xfId="13268" xr:uid="{00000000-0005-0000-0000-0000645E0000}"/>
    <cellStyle name="Percent 3 8 9 2 4 2" xfId="13269" xr:uid="{00000000-0005-0000-0000-0000655E0000}"/>
    <cellStyle name="Percent 3 8 9 2 5" xfId="13270" xr:uid="{00000000-0005-0000-0000-0000665E0000}"/>
    <cellStyle name="Percent 3 8 9 2 6" xfId="50363" xr:uid="{00000000-0005-0000-0000-0000675E0000}"/>
    <cellStyle name="Percent 3 8 9 3" xfId="13271" xr:uid="{00000000-0005-0000-0000-0000685E0000}"/>
    <cellStyle name="Percent 3 8 9 3 2" xfId="13272" xr:uid="{00000000-0005-0000-0000-0000695E0000}"/>
    <cellStyle name="Percent 3 8 9 3 2 2" xfId="13273" xr:uid="{00000000-0005-0000-0000-00006A5E0000}"/>
    <cellStyle name="Percent 3 8 9 3 2 2 2" xfId="13274" xr:uid="{00000000-0005-0000-0000-00006B5E0000}"/>
    <cellStyle name="Percent 3 8 9 3 2 3" xfId="13275" xr:uid="{00000000-0005-0000-0000-00006C5E0000}"/>
    <cellStyle name="Percent 3 8 9 3 3" xfId="13276" xr:uid="{00000000-0005-0000-0000-00006D5E0000}"/>
    <cellStyle name="Percent 3 8 9 3 3 2" xfId="13277" xr:uid="{00000000-0005-0000-0000-00006E5E0000}"/>
    <cellStyle name="Percent 3 8 9 3 3 2 2" xfId="13278" xr:uid="{00000000-0005-0000-0000-00006F5E0000}"/>
    <cellStyle name="Percent 3 8 9 3 3 3" xfId="13279" xr:uid="{00000000-0005-0000-0000-0000705E0000}"/>
    <cellStyle name="Percent 3 8 9 3 4" xfId="13280" xr:uid="{00000000-0005-0000-0000-0000715E0000}"/>
    <cellStyle name="Percent 3 8 9 3 4 2" xfId="13281" xr:uid="{00000000-0005-0000-0000-0000725E0000}"/>
    <cellStyle name="Percent 3 8 9 3 5" xfId="13282" xr:uid="{00000000-0005-0000-0000-0000735E0000}"/>
    <cellStyle name="Percent 3 8 9 3 6" xfId="50364" xr:uid="{00000000-0005-0000-0000-0000745E0000}"/>
    <cellStyle name="Percent 3 8 9 4" xfId="13283" xr:uid="{00000000-0005-0000-0000-0000755E0000}"/>
    <cellStyle name="Percent 3 8 9 4 2" xfId="13284" xr:uid="{00000000-0005-0000-0000-0000765E0000}"/>
    <cellStyle name="Percent 3 8 9 4 2 2" xfId="13285" xr:uid="{00000000-0005-0000-0000-0000775E0000}"/>
    <cellStyle name="Percent 3 8 9 4 2 2 2" xfId="13286" xr:uid="{00000000-0005-0000-0000-0000785E0000}"/>
    <cellStyle name="Percent 3 8 9 4 2 3" xfId="13287" xr:uid="{00000000-0005-0000-0000-0000795E0000}"/>
    <cellStyle name="Percent 3 8 9 4 3" xfId="13288" xr:uid="{00000000-0005-0000-0000-00007A5E0000}"/>
    <cellStyle name="Percent 3 8 9 4 3 2" xfId="13289" xr:uid="{00000000-0005-0000-0000-00007B5E0000}"/>
    <cellStyle name="Percent 3 8 9 4 3 2 2" xfId="13290" xr:uid="{00000000-0005-0000-0000-00007C5E0000}"/>
    <cellStyle name="Percent 3 8 9 4 3 3" xfId="13291" xr:uid="{00000000-0005-0000-0000-00007D5E0000}"/>
    <cellStyle name="Percent 3 8 9 4 4" xfId="13292" xr:uid="{00000000-0005-0000-0000-00007E5E0000}"/>
    <cellStyle name="Percent 3 8 9 4 4 2" xfId="13293" xr:uid="{00000000-0005-0000-0000-00007F5E0000}"/>
    <cellStyle name="Percent 3 8 9 4 5" xfId="13294" xr:uid="{00000000-0005-0000-0000-0000805E0000}"/>
    <cellStyle name="Percent 3 8 9 4 6" xfId="50365" xr:uid="{00000000-0005-0000-0000-0000815E0000}"/>
    <cellStyle name="Percent 3 8 9 5" xfId="13295" xr:uid="{00000000-0005-0000-0000-0000825E0000}"/>
    <cellStyle name="Percent 3 8 9 5 2" xfId="13296" xr:uid="{00000000-0005-0000-0000-0000835E0000}"/>
    <cellStyle name="Percent 3 8 9 5 2 2" xfId="13297" xr:uid="{00000000-0005-0000-0000-0000845E0000}"/>
    <cellStyle name="Percent 3 8 9 5 2 2 2" xfId="13298" xr:uid="{00000000-0005-0000-0000-0000855E0000}"/>
    <cellStyle name="Percent 3 8 9 5 2 3" xfId="13299" xr:uid="{00000000-0005-0000-0000-0000865E0000}"/>
    <cellStyle name="Percent 3 8 9 5 3" xfId="13300" xr:uid="{00000000-0005-0000-0000-0000875E0000}"/>
    <cellStyle name="Percent 3 8 9 5 3 2" xfId="13301" xr:uid="{00000000-0005-0000-0000-0000885E0000}"/>
    <cellStyle name="Percent 3 8 9 5 3 2 2" xfId="13302" xr:uid="{00000000-0005-0000-0000-0000895E0000}"/>
    <cellStyle name="Percent 3 8 9 5 3 3" xfId="13303" xr:uid="{00000000-0005-0000-0000-00008A5E0000}"/>
    <cellStyle name="Percent 3 8 9 5 4" xfId="13304" xr:uid="{00000000-0005-0000-0000-00008B5E0000}"/>
    <cellStyle name="Percent 3 8 9 5 4 2" xfId="13305" xr:uid="{00000000-0005-0000-0000-00008C5E0000}"/>
    <cellStyle name="Percent 3 8 9 5 4 2 2" xfId="13306" xr:uid="{00000000-0005-0000-0000-00008D5E0000}"/>
    <cellStyle name="Percent 3 8 9 5 4 3" xfId="13307" xr:uid="{00000000-0005-0000-0000-00008E5E0000}"/>
    <cellStyle name="Percent 3 8 9 5 5" xfId="13308" xr:uid="{00000000-0005-0000-0000-00008F5E0000}"/>
    <cellStyle name="Percent 3 8 9 5 5 2" xfId="13309" xr:uid="{00000000-0005-0000-0000-0000905E0000}"/>
    <cellStyle name="Percent 3 8 9 5 6" xfId="13310" xr:uid="{00000000-0005-0000-0000-0000915E0000}"/>
    <cellStyle name="Percent 3 8 9 5 7" xfId="50366" xr:uid="{00000000-0005-0000-0000-0000925E0000}"/>
    <cellStyle name="Percent 3 8 9 6" xfId="13311" xr:uid="{00000000-0005-0000-0000-0000935E0000}"/>
    <cellStyle name="Percent 3 8 9 6 2" xfId="13312" xr:uid="{00000000-0005-0000-0000-0000945E0000}"/>
    <cellStyle name="Percent 3 8 9 6 2 2" xfId="13313" xr:uid="{00000000-0005-0000-0000-0000955E0000}"/>
    <cellStyle name="Percent 3 8 9 6 2 2 2" xfId="13314" xr:uid="{00000000-0005-0000-0000-0000965E0000}"/>
    <cellStyle name="Percent 3 8 9 6 2 3" xfId="13315" xr:uid="{00000000-0005-0000-0000-0000975E0000}"/>
    <cellStyle name="Percent 3 8 9 6 3" xfId="13316" xr:uid="{00000000-0005-0000-0000-0000985E0000}"/>
    <cellStyle name="Percent 3 8 9 6 3 2" xfId="13317" xr:uid="{00000000-0005-0000-0000-0000995E0000}"/>
    <cellStyle name="Percent 3 8 9 6 3 2 2" xfId="13318" xr:uid="{00000000-0005-0000-0000-00009A5E0000}"/>
    <cellStyle name="Percent 3 8 9 6 3 3" xfId="13319" xr:uid="{00000000-0005-0000-0000-00009B5E0000}"/>
    <cellStyle name="Percent 3 8 9 6 4" xfId="13320" xr:uid="{00000000-0005-0000-0000-00009C5E0000}"/>
    <cellStyle name="Percent 3 8 9 6 4 2" xfId="13321" xr:uid="{00000000-0005-0000-0000-00009D5E0000}"/>
    <cellStyle name="Percent 3 8 9 6 5" xfId="13322" xr:uid="{00000000-0005-0000-0000-00009E5E0000}"/>
    <cellStyle name="Percent 3 8 9 6 6" xfId="50367" xr:uid="{00000000-0005-0000-0000-00009F5E0000}"/>
    <cellStyle name="Percent 3 8 9 7" xfId="13323" xr:uid="{00000000-0005-0000-0000-0000A05E0000}"/>
    <cellStyle name="Percent 3 8 9 7 2" xfId="13324" xr:uid="{00000000-0005-0000-0000-0000A15E0000}"/>
    <cellStyle name="Percent 3 8 9 7 2 2" xfId="13325" xr:uid="{00000000-0005-0000-0000-0000A25E0000}"/>
    <cellStyle name="Percent 3 8 9 7 3" xfId="13326" xr:uid="{00000000-0005-0000-0000-0000A35E0000}"/>
    <cellStyle name="Percent 3 8 9 7 4" xfId="50368" xr:uid="{00000000-0005-0000-0000-0000A45E0000}"/>
    <cellStyle name="Percent 3 8 9 8" xfId="13327" xr:uid="{00000000-0005-0000-0000-0000A55E0000}"/>
    <cellStyle name="Percent 3 8 9 8 2" xfId="13328" xr:uid="{00000000-0005-0000-0000-0000A65E0000}"/>
    <cellStyle name="Percent 3 8 9 8 2 2" xfId="13329" xr:uid="{00000000-0005-0000-0000-0000A75E0000}"/>
    <cellStyle name="Percent 3 8 9 8 3" xfId="13330" xr:uid="{00000000-0005-0000-0000-0000A85E0000}"/>
    <cellStyle name="Percent 3 8 9 8 4" xfId="50369" xr:uid="{00000000-0005-0000-0000-0000A95E0000}"/>
    <cellStyle name="Percent 3 8 9 9" xfId="13331" xr:uid="{00000000-0005-0000-0000-0000AA5E0000}"/>
    <cellStyle name="Percent 3 8 9 9 2" xfId="13332" xr:uid="{00000000-0005-0000-0000-0000AB5E0000}"/>
    <cellStyle name="Percent 3 8 9 9 2 2" xfId="13333" xr:uid="{00000000-0005-0000-0000-0000AC5E0000}"/>
    <cellStyle name="Percent 3 8 9 9 3" xfId="13334" xr:uid="{00000000-0005-0000-0000-0000AD5E0000}"/>
    <cellStyle name="Percent 3 8 9 9 4" xfId="50370" xr:uid="{00000000-0005-0000-0000-0000AE5E0000}"/>
    <cellStyle name="Percent 3 9" xfId="4438" xr:uid="{00000000-0005-0000-0000-0000AF5E0000}"/>
    <cellStyle name="Percent 3 9 10" xfId="4439" xr:uid="{00000000-0005-0000-0000-0000B05E0000}"/>
    <cellStyle name="Percent 3 9 10 10" xfId="13335" xr:uid="{00000000-0005-0000-0000-0000B15E0000}"/>
    <cellStyle name="Percent 3 9 10 10 2" xfId="13336" xr:uid="{00000000-0005-0000-0000-0000B25E0000}"/>
    <cellStyle name="Percent 3 9 10 10 2 2" xfId="13337" xr:uid="{00000000-0005-0000-0000-0000B35E0000}"/>
    <cellStyle name="Percent 3 9 10 10 3" xfId="13338" xr:uid="{00000000-0005-0000-0000-0000B45E0000}"/>
    <cellStyle name="Percent 3 9 10 10 4" xfId="50373" xr:uid="{00000000-0005-0000-0000-0000B55E0000}"/>
    <cellStyle name="Percent 3 9 10 11" xfId="13339" xr:uid="{00000000-0005-0000-0000-0000B65E0000}"/>
    <cellStyle name="Percent 3 9 10 11 2" xfId="13340" xr:uid="{00000000-0005-0000-0000-0000B75E0000}"/>
    <cellStyle name="Percent 3 9 10 12" xfId="13341" xr:uid="{00000000-0005-0000-0000-0000B85E0000}"/>
    <cellStyle name="Percent 3 9 10 13" xfId="50372" xr:uid="{00000000-0005-0000-0000-0000B95E0000}"/>
    <cellStyle name="Percent 3 9 10 2" xfId="9233" xr:uid="{00000000-0005-0000-0000-0000BA5E0000}"/>
    <cellStyle name="Percent 3 9 10 2 2" xfId="13342" xr:uid="{00000000-0005-0000-0000-0000BB5E0000}"/>
    <cellStyle name="Percent 3 9 10 2 2 2" xfId="13343" xr:uid="{00000000-0005-0000-0000-0000BC5E0000}"/>
    <cellStyle name="Percent 3 9 10 2 2 2 2" xfId="13344" xr:uid="{00000000-0005-0000-0000-0000BD5E0000}"/>
    <cellStyle name="Percent 3 9 10 2 2 3" xfId="13345" xr:uid="{00000000-0005-0000-0000-0000BE5E0000}"/>
    <cellStyle name="Percent 3 9 10 2 3" xfId="13346" xr:uid="{00000000-0005-0000-0000-0000BF5E0000}"/>
    <cellStyle name="Percent 3 9 10 2 3 2" xfId="13347" xr:uid="{00000000-0005-0000-0000-0000C05E0000}"/>
    <cellStyle name="Percent 3 9 10 2 3 2 2" xfId="13348" xr:uid="{00000000-0005-0000-0000-0000C15E0000}"/>
    <cellStyle name="Percent 3 9 10 2 3 3" xfId="13349" xr:uid="{00000000-0005-0000-0000-0000C25E0000}"/>
    <cellStyle name="Percent 3 9 10 2 4" xfId="13350" xr:uid="{00000000-0005-0000-0000-0000C35E0000}"/>
    <cellStyle name="Percent 3 9 10 2 4 2" xfId="13351" xr:uid="{00000000-0005-0000-0000-0000C45E0000}"/>
    <cellStyle name="Percent 3 9 10 2 5" xfId="13352" xr:uid="{00000000-0005-0000-0000-0000C55E0000}"/>
    <cellStyle name="Percent 3 9 10 2 6" xfId="50374" xr:uid="{00000000-0005-0000-0000-0000C65E0000}"/>
    <cellStyle name="Percent 3 9 10 3" xfId="13353" xr:uid="{00000000-0005-0000-0000-0000C75E0000}"/>
    <cellStyle name="Percent 3 9 10 3 2" xfId="13354" xr:uid="{00000000-0005-0000-0000-0000C85E0000}"/>
    <cellStyle name="Percent 3 9 10 3 2 2" xfId="13355" xr:uid="{00000000-0005-0000-0000-0000C95E0000}"/>
    <cellStyle name="Percent 3 9 10 3 2 2 2" xfId="13356" xr:uid="{00000000-0005-0000-0000-0000CA5E0000}"/>
    <cellStyle name="Percent 3 9 10 3 2 3" xfId="13357" xr:uid="{00000000-0005-0000-0000-0000CB5E0000}"/>
    <cellStyle name="Percent 3 9 10 3 3" xfId="13358" xr:uid="{00000000-0005-0000-0000-0000CC5E0000}"/>
    <cellStyle name="Percent 3 9 10 3 3 2" xfId="13359" xr:uid="{00000000-0005-0000-0000-0000CD5E0000}"/>
    <cellStyle name="Percent 3 9 10 3 3 2 2" xfId="13360" xr:uid="{00000000-0005-0000-0000-0000CE5E0000}"/>
    <cellStyle name="Percent 3 9 10 3 3 3" xfId="13361" xr:uid="{00000000-0005-0000-0000-0000CF5E0000}"/>
    <cellStyle name="Percent 3 9 10 3 4" xfId="13362" xr:uid="{00000000-0005-0000-0000-0000D05E0000}"/>
    <cellStyle name="Percent 3 9 10 3 4 2" xfId="13363" xr:uid="{00000000-0005-0000-0000-0000D15E0000}"/>
    <cellStyle name="Percent 3 9 10 3 5" xfId="13364" xr:uid="{00000000-0005-0000-0000-0000D25E0000}"/>
    <cellStyle name="Percent 3 9 10 3 6" xfId="50375" xr:uid="{00000000-0005-0000-0000-0000D35E0000}"/>
    <cellStyle name="Percent 3 9 10 4" xfId="13365" xr:uid="{00000000-0005-0000-0000-0000D45E0000}"/>
    <cellStyle name="Percent 3 9 10 4 2" xfId="13366" xr:uid="{00000000-0005-0000-0000-0000D55E0000}"/>
    <cellStyle name="Percent 3 9 10 4 2 2" xfId="13367" xr:uid="{00000000-0005-0000-0000-0000D65E0000}"/>
    <cellStyle name="Percent 3 9 10 4 2 2 2" xfId="13368" xr:uid="{00000000-0005-0000-0000-0000D75E0000}"/>
    <cellStyle name="Percent 3 9 10 4 2 3" xfId="13369" xr:uid="{00000000-0005-0000-0000-0000D85E0000}"/>
    <cellStyle name="Percent 3 9 10 4 3" xfId="13370" xr:uid="{00000000-0005-0000-0000-0000D95E0000}"/>
    <cellStyle name="Percent 3 9 10 4 3 2" xfId="13371" xr:uid="{00000000-0005-0000-0000-0000DA5E0000}"/>
    <cellStyle name="Percent 3 9 10 4 3 2 2" xfId="13372" xr:uid="{00000000-0005-0000-0000-0000DB5E0000}"/>
    <cellStyle name="Percent 3 9 10 4 3 3" xfId="13373" xr:uid="{00000000-0005-0000-0000-0000DC5E0000}"/>
    <cellStyle name="Percent 3 9 10 4 4" xfId="13374" xr:uid="{00000000-0005-0000-0000-0000DD5E0000}"/>
    <cellStyle name="Percent 3 9 10 4 4 2" xfId="13375" xr:uid="{00000000-0005-0000-0000-0000DE5E0000}"/>
    <cellStyle name="Percent 3 9 10 4 5" xfId="13376" xr:uid="{00000000-0005-0000-0000-0000DF5E0000}"/>
    <cellStyle name="Percent 3 9 10 4 6" xfId="50376" xr:uid="{00000000-0005-0000-0000-0000E05E0000}"/>
    <cellStyle name="Percent 3 9 10 5" xfId="13377" xr:uid="{00000000-0005-0000-0000-0000E15E0000}"/>
    <cellStyle name="Percent 3 9 10 5 2" xfId="13378" xr:uid="{00000000-0005-0000-0000-0000E25E0000}"/>
    <cellStyle name="Percent 3 9 10 5 2 2" xfId="13379" xr:uid="{00000000-0005-0000-0000-0000E35E0000}"/>
    <cellStyle name="Percent 3 9 10 5 2 2 2" xfId="13380" xr:uid="{00000000-0005-0000-0000-0000E45E0000}"/>
    <cellStyle name="Percent 3 9 10 5 2 3" xfId="13381" xr:uid="{00000000-0005-0000-0000-0000E55E0000}"/>
    <cellStyle name="Percent 3 9 10 5 3" xfId="13382" xr:uid="{00000000-0005-0000-0000-0000E65E0000}"/>
    <cellStyle name="Percent 3 9 10 5 3 2" xfId="13383" xr:uid="{00000000-0005-0000-0000-0000E75E0000}"/>
    <cellStyle name="Percent 3 9 10 5 3 2 2" xfId="13384" xr:uid="{00000000-0005-0000-0000-0000E85E0000}"/>
    <cellStyle name="Percent 3 9 10 5 3 3" xfId="13385" xr:uid="{00000000-0005-0000-0000-0000E95E0000}"/>
    <cellStyle name="Percent 3 9 10 5 4" xfId="13386" xr:uid="{00000000-0005-0000-0000-0000EA5E0000}"/>
    <cellStyle name="Percent 3 9 10 5 4 2" xfId="13387" xr:uid="{00000000-0005-0000-0000-0000EB5E0000}"/>
    <cellStyle name="Percent 3 9 10 5 4 2 2" xfId="13388" xr:uid="{00000000-0005-0000-0000-0000EC5E0000}"/>
    <cellStyle name="Percent 3 9 10 5 4 3" xfId="13389" xr:uid="{00000000-0005-0000-0000-0000ED5E0000}"/>
    <cellStyle name="Percent 3 9 10 5 5" xfId="13390" xr:uid="{00000000-0005-0000-0000-0000EE5E0000}"/>
    <cellStyle name="Percent 3 9 10 5 5 2" xfId="13391" xr:uid="{00000000-0005-0000-0000-0000EF5E0000}"/>
    <cellStyle name="Percent 3 9 10 5 6" xfId="13392" xr:uid="{00000000-0005-0000-0000-0000F05E0000}"/>
    <cellStyle name="Percent 3 9 10 5 7" xfId="50377" xr:uid="{00000000-0005-0000-0000-0000F15E0000}"/>
    <cellStyle name="Percent 3 9 10 6" xfId="13393" xr:uid="{00000000-0005-0000-0000-0000F25E0000}"/>
    <cellStyle name="Percent 3 9 10 6 2" xfId="13394" xr:uid="{00000000-0005-0000-0000-0000F35E0000}"/>
    <cellStyle name="Percent 3 9 10 6 2 2" xfId="13395" xr:uid="{00000000-0005-0000-0000-0000F45E0000}"/>
    <cellStyle name="Percent 3 9 10 6 2 2 2" xfId="13396" xr:uid="{00000000-0005-0000-0000-0000F55E0000}"/>
    <cellStyle name="Percent 3 9 10 6 2 3" xfId="13397" xr:uid="{00000000-0005-0000-0000-0000F65E0000}"/>
    <cellStyle name="Percent 3 9 10 6 3" xfId="13398" xr:uid="{00000000-0005-0000-0000-0000F75E0000}"/>
    <cellStyle name="Percent 3 9 10 6 3 2" xfId="13399" xr:uid="{00000000-0005-0000-0000-0000F85E0000}"/>
    <cellStyle name="Percent 3 9 10 6 3 2 2" xfId="13400" xr:uid="{00000000-0005-0000-0000-0000F95E0000}"/>
    <cellStyle name="Percent 3 9 10 6 3 3" xfId="13401" xr:uid="{00000000-0005-0000-0000-0000FA5E0000}"/>
    <cellStyle name="Percent 3 9 10 6 4" xfId="13402" xr:uid="{00000000-0005-0000-0000-0000FB5E0000}"/>
    <cellStyle name="Percent 3 9 10 6 4 2" xfId="13403" xr:uid="{00000000-0005-0000-0000-0000FC5E0000}"/>
    <cellStyle name="Percent 3 9 10 6 5" xfId="13404" xr:uid="{00000000-0005-0000-0000-0000FD5E0000}"/>
    <cellStyle name="Percent 3 9 10 6 6" xfId="50378" xr:uid="{00000000-0005-0000-0000-0000FE5E0000}"/>
    <cellStyle name="Percent 3 9 10 7" xfId="13405" xr:uid="{00000000-0005-0000-0000-0000FF5E0000}"/>
    <cellStyle name="Percent 3 9 10 7 2" xfId="13406" xr:uid="{00000000-0005-0000-0000-0000005F0000}"/>
    <cellStyle name="Percent 3 9 10 7 2 2" xfId="13407" xr:uid="{00000000-0005-0000-0000-0000015F0000}"/>
    <cellStyle name="Percent 3 9 10 7 3" xfId="13408" xr:uid="{00000000-0005-0000-0000-0000025F0000}"/>
    <cellStyle name="Percent 3 9 10 7 4" xfId="50379" xr:uid="{00000000-0005-0000-0000-0000035F0000}"/>
    <cellStyle name="Percent 3 9 10 8" xfId="13409" xr:uid="{00000000-0005-0000-0000-0000045F0000}"/>
    <cellStyle name="Percent 3 9 10 8 2" xfId="13410" xr:uid="{00000000-0005-0000-0000-0000055F0000}"/>
    <cellStyle name="Percent 3 9 10 8 2 2" xfId="13411" xr:uid="{00000000-0005-0000-0000-0000065F0000}"/>
    <cellStyle name="Percent 3 9 10 8 3" xfId="13412" xr:uid="{00000000-0005-0000-0000-0000075F0000}"/>
    <cellStyle name="Percent 3 9 10 8 4" xfId="50380" xr:uid="{00000000-0005-0000-0000-0000085F0000}"/>
    <cellStyle name="Percent 3 9 10 9" xfId="13413" xr:uid="{00000000-0005-0000-0000-0000095F0000}"/>
    <cellStyle name="Percent 3 9 10 9 2" xfId="13414" xr:uid="{00000000-0005-0000-0000-00000A5F0000}"/>
    <cellStyle name="Percent 3 9 10 9 2 2" xfId="13415" xr:uid="{00000000-0005-0000-0000-00000B5F0000}"/>
    <cellStyle name="Percent 3 9 10 9 3" xfId="13416" xr:uid="{00000000-0005-0000-0000-00000C5F0000}"/>
    <cellStyle name="Percent 3 9 10 9 4" xfId="50381" xr:uid="{00000000-0005-0000-0000-00000D5F0000}"/>
    <cellStyle name="Percent 3 9 11" xfId="4440" xr:uid="{00000000-0005-0000-0000-00000E5F0000}"/>
    <cellStyle name="Percent 3 9 11 10" xfId="13417" xr:uid="{00000000-0005-0000-0000-00000F5F0000}"/>
    <cellStyle name="Percent 3 9 11 10 2" xfId="13418" xr:uid="{00000000-0005-0000-0000-0000105F0000}"/>
    <cellStyle name="Percent 3 9 11 10 2 2" xfId="13419" xr:uid="{00000000-0005-0000-0000-0000115F0000}"/>
    <cellStyle name="Percent 3 9 11 10 3" xfId="13420" xr:uid="{00000000-0005-0000-0000-0000125F0000}"/>
    <cellStyle name="Percent 3 9 11 10 4" xfId="50383" xr:uid="{00000000-0005-0000-0000-0000135F0000}"/>
    <cellStyle name="Percent 3 9 11 11" xfId="13421" xr:uid="{00000000-0005-0000-0000-0000145F0000}"/>
    <cellStyle name="Percent 3 9 11 11 2" xfId="13422" xr:uid="{00000000-0005-0000-0000-0000155F0000}"/>
    <cellStyle name="Percent 3 9 11 12" xfId="13423" xr:uid="{00000000-0005-0000-0000-0000165F0000}"/>
    <cellStyle name="Percent 3 9 11 13" xfId="50382" xr:uid="{00000000-0005-0000-0000-0000175F0000}"/>
    <cellStyle name="Percent 3 9 11 2" xfId="9234" xr:uid="{00000000-0005-0000-0000-0000185F0000}"/>
    <cellStyle name="Percent 3 9 11 2 2" xfId="13424" xr:uid="{00000000-0005-0000-0000-0000195F0000}"/>
    <cellStyle name="Percent 3 9 11 2 2 2" xfId="13425" xr:uid="{00000000-0005-0000-0000-00001A5F0000}"/>
    <cellStyle name="Percent 3 9 11 2 2 2 2" xfId="13426" xr:uid="{00000000-0005-0000-0000-00001B5F0000}"/>
    <cellStyle name="Percent 3 9 11 2 2 3" xfId="13427" xr:uid="{00000000-0005-0000-0000-00001C5F0000}"/>
    <cellStyle name="Percent 3 9 11 2 3" xfId="13428" xr:uid="{00000000-0005-0000-0000-00001D5F0000}"/>
    <cellStyle name="Percent 3 9 11 2 3 2" xfId="13429" xr:uid="{00000000-0005-0000-0000-00001E5F0000}"/>
    <cellStyle name="Percent 3 9 11 2 3 2 2" xfId="13430" xr:uid="{00000000-0005-0000-0000-00001F5F0000}"/>
    <cellStyle name="Percent 3 9 11 2 3 3" xfId="13431" xr:uid="{00000000-0005-0000-0000-0000205F0000}"/>
    <cellStyle name="Percent 3 9 11 2 4" xfId="13432" xr:uid="{00000000-0005-0000-0000-0000215F0000}"/>
    <cellStyle name="Percent 3 9 11 2 4 2" xfId="13433" xr:uid="{00000000-0005-0000-0000-0000225F0000}"/>
    <cellStyle name="Percent 3 9 11 2 5" xfId="13434" xr:uid="{00000000-0005-0000-0000-0000235F0000}"/>
    <cellStyle name="Percent 3 9 11 2 6" xfId="50384" xr:uid="{00000000-0005-0000-0000-0000245F0000}"/>
    <cellStyle name="Percent 3 9 11 3" xfId="13435" xr:uid="{00000000-0005-0000-0000-0000255F0000}"/>
    <cellStyle name="Percent 3 9 11 3 2" xfId="13436" xr:uid="{00000000-0005-0000-0000-0000265F0000}"/>
    <cellStyle name="Percent 3 9 11 3 2 2" xfId="13437" xr:uid="{00000000-0005-0000-0000-0000275F0000}"/>
    <cellStyle name="Percent 3 9 11 3 2 2 2" xfId="13438" xr:uid="{00000000-0005-0000-0000-0000285F0000}"/>
    <cellStyle name="Percent 3 9 11 3 2 3" xfId="13439" xr:uid="{00000000-0005-0000-0000-0000295F0000}"/>
    <cellStyle name="Percent 3 9 11 3 3" xfId="13440" xr:uid="{00000000-0005-0000-0000-00002A5F0000}"/>
    <cellStyle name="Percent 3 9 11 3 3 2" xfId="13441" xr:uid="{00000000-0005-0000-0000-00002B5F0000}"/>
    <cellStyle name="Percent 3 9 11 3 3 2 2" xfId="13442" xr:uid="{00000000-0005-0000-0000-00002C5F0000}"/>
    <cellStyle name="Percent 3 9 11 3 3 3" xfId="13443" xr:uid="{00000000-0005-0000-0000-00002D5F0000}"/>
    <cellStyle name="Percent 3 9 11 3 4" xfId="13444" xr:uid="{00000000-0005-0000-0000-00002E5F0000}"/>
    <cellStyle name="Percent 3 9 11 3 4 2" xfId="13445" xr:uid="{00000000-0005-0000-0000-00002F5F0000}"/>
    <cellStyle name="Percent 3 9 11 3 5" xfId="13446" xr:uid="{00000000-0005-0000-0000-0000305F0000}"/>
    <cellStyle name="Percent 3 9 11 3 6" xfId="50385" xr:uid="{00000000-0005-0000-0000-0000315F0000}"/>
    <cellStyle name="Percent 3 9 11 4" xfId="13447" xr:uid="{00000000-0005-0000-0000-0000325F0000}"/>
    <cellStyle name="Percent 3 9 11 4 2" xfId="13448" xr:uid="{00000000-0005-0000-0000-0000335F0000}"/>
    <cellStyle name="Percent 3 9 11 4 2 2" xfId="13449" xr:uid="{00000000-0005-0000-0000-0000345F0000}"/>
    <cellStyle name="Percent 3 9 11 4 2 2 2" xfId="13450" xr:uid="{00000000-0005-0000-0000-0000355F0000}"/>
    <cellStyle name="Percent 3 9 11 4 2 3" xfId="13451" xr:uid="{00000000-0005-0000-0000-0000365F0000}"/>
    <cellStyle name="Percent 3 9 11 4 3" xfId="13452" xr:uid="{00000000-0005-0000-0000-0000375F0000}"/>
    <cellStyle name="Percent 3 9 11 4 3 2" xfId="13453" xr:uid="{00000000-0005-0000-0000-0000385F0000}"/>
    <cellStyle name="Percent 3 9 11 4 3 2 2" xfId="13454" xr:uid="{00000000-0005-0000-0000-0000395F0000}"/>
    <cellStyle name="Percent 3 9 11 4 3 3" xfId="13455" xr:uid="{00000000-0005-0000-0000-00003A5F0000}"/>
    <cellStyle name="Percent 3 9 11 4 4" xfId="13456" xr:uid="{00000000-0005-0000-0000-00003B5F0000}"/>
    <cellStyle name="Percent 3 9 11 4 4 2" xfId="13457" xr:uid="{00000000-0005-0000-0000-00003C5F0000}"/>
    <cellStyle name="Percent 3 9 11 4 5" xfId="13458" xr:uid="{00000000-0005-0000-0000-00003D5F0000}"/>
    <cellStyle name="Percent 3 9 11 4 6" xfId="50386" xr:uid="{00000000-0005-0000-0000-00003E5F0000}"/>
    <cellStyle name="Percent 3 9 11 5" xfId="13459" xr:uid="{00000000-0005-0000-0000-00003F5F0000}"/>
    <cellStyle name="Percent 3 9 11 5 2" xfId="13460" xr:uid="{00000000-0005-0000-0000-0000405F0000}"/>
    <cellStyle name="Percent 3 9 11 5 2 2" xfId="13461" xr:uid="{00000000-0005-0000-0000-0000415F0000}"/>
    <cellStyle name="Percent 3 9 11 5 2 2 2" xfId="13462" xr:uid="{00000000-0005-0000-0000-0000425F0000}"/>
    <cellStyle name="Percent 3 9 11 5 2 3" xfId="13463" xr:uid="{00000000-0005-0000-0000-0000435F0000}"/>
    <cellStyle name="Percent 3 9 11 5 3" xfId="13464" xr:uid="{00000000-0005-0000-0000-0000445F0000}"/>
    <cellStyle name="Percent 3 9 11 5 3 2" xfId="13465" xr:uid="{00000000-0005-0000-0000-0000455F0000}"/>
    <cellStyle name="Percent 3 9 11 5 3 2 2" xfId="13466" xr:uid="{00000000-0005-0000-0000-0000465F0000}"/>
    <cellStyle name="Percent 3 9 11 5 3 3" xfId="13467" xr:uid="{00000000-0005-0000-0000-0000475F0000}"/>
    <cellStyle name="Percent 3 9 11 5 4" xfId="13468" xr:uid="{00000000-0005-0000-0000-0000485F0000}"/>
    <cellStyle name="Percent 3 9 11 5 4 2" xfId="13469" xr:uid="{00000000-0005-0000-0000-0000495F0000}"/>
    <cellStyle name="Percent 3 9 11 5 4 2 2" xfId="13470" xr:uid="{00000000-0005-0000-0000-00004A5F0000}"/>
    <cellStyle name="Percent 3 9 11 5 4 3" xfId="13471" xr:uid="{00000000-0005-0000-0000-00004B5F0000}"/>
    <cellStyle name="Percent 3 9 11 5 5" xfId="13472" xr:uid="{00000000-0005-0000-0000-00004C5F0000}"/>
    <cellStyle name="Percent 3 9 11 5 5 2" xfId="13473" xr:uid="{00000000-0005-0000-0000-00004D5F0000}"/>
    <cellStyle name="Percent 3 9 11 5 6" xfId="13474" xr:uid="{00000000-0005-0000-0000-00004E5F0000}"/>
    <cellStyle name="Percent 3 9 11 5 7" xfId="50387" xr:uid="{00000000-0005-0000-0000-00004F5F0000}"/>
    <cellStyle name="Percent 3 9 11 6" xfId="13475" xr:uid="{00000000-0005-0000-0000-0000505F0000}"/>
    <cellStyle name="Percent 3 9 11 6 2" xfId="13476" xr:uid="{00000000-0005-0000-0000-0000515F0000}"/>
    <cellStyle name="Percent 3 9 11 6 2 2" xfId="13477" xr:uid="{00000000-0005-0000-0000-0000525F0000}"/>
    <cellStyle name="Percent 3 9 11 6 2 2 2" xfId="13478" xr:uid="{00000000-0005-0000-0000-0000535F0000}"/>
    <cellStyle name="Percent 3 9 11 6 2 3" xfId="13479" xr:uid="{00000000-0005-0000-0000-0000545F0000}"/>
    <cellStyle name="Percent 3 9 11 6 3" xfId="13480" xr:uid="{00000000-0005-0000-0000-0000555F0000}"/>
    <cellStyle name="Percent 3 9 11 6 3 2" xfId="13481" xr:uid="{00000000-0005-0000-0000-0000565F0000}"/>
    <cellStyle name="Percent 3 9 11 6 3 2 2" xfId="13482" xr:uid="{00000000-0005-0000-0000-0000575F0000}"/>
    <cellStyle name="Percent 3 9 11 6 3 3" xfId="13483" xr:uid="{00000000-0005-0000-0000-0000585F0000}"/>
    <cellStyle name="Percent 3 9 11 6 4" xfId="13484" xr:uid="{00000000-0005-0000-0000-0000595F0000}"/>
    <cellStyle name="Percent 3 9 11 6 4 2" xfId="13485" xr:uid="{00000000-0005-0000-0000-00005A5F0000}"/>
    <cellStyle name="Percent 3 9 11 6 5" xfId="13486" xr:uid="{00000000-0005-0000-0000-00005B5F0000}"/>
    <cellStyle name="Percent 3 9 11 6 6" xfId="50388" xr:uid="{00000000-0005-0000-0000-00005C5F0000}"/>
    <cellStyle name="Percent 3 9 11 7" xfId="13487" xr:uid="{00000000-0005-0000-0000-00005D5F0000}"/>
    <cellStyle name="Percent 3 9 11 7 2" xfId="13488" xr:uid="{00000000-0005-0000-0000-00005E5F0000}"/>
    <cellStyle name="Percent 3 9 11 7 2 2" xfId="13489" xr:uid="{00000000-0005-0000-0000-00005F5F0000}"/>
    <cellStyle name="Percent 3 9 11 7 3" xfId="13490" xr:uid="{00000000-0005-0000-0000-0000605F0000}"/>
    <cellStyle name="Percent 3 9 11 7 4" xfId="50389" xr:uid="{00000000-0005-0000-0000-0000615F0000}"/>
    <cellStyle name="Percent 3 9 11 8" xfId="13491" xr:uid="{00000000-0005-0000-0000-0000625F0000}"/>
    <cellStyle name="Percent 3 9 11 8 2" xfId="13492" xr:uid="{00000000-0005-0000-0000-0000635F0000}"/>
    <cellStyle name="Percent 3 9 11 8 2 2" xfId="13493" xr:uid="{00000000-0005-0000-0000-0000645F0000}"/>
    <cellStyle name="Percent 3 9 11 8 3" xfId="13494" xr:uid="{00000000-0005-0000-0000-0000655F0000}"/>
    <cellStyle name="Percent 3 9 11 8 4" xfId="50390" xr:uid="{00000000-0005-0000-0000-0000665F0000}"/>
    <cellStyle name="Percent 3 9 11 9" xfId="13495" xr:uid="{00000000-0005-0000-0000-0000675F0000}"/>
    <cellStyle name="Percent 3 9 11 9 2" xfId="13496" xr:uid="{00000000-0005-0000-0000-0000685F0000}"/>
    <cellStyle name="Percent 3 9 11 9 2 2" xfId="13497" xr:uid="{00000000-0005-0000-0000-0000695F0000}"/>
    <cellStyle name="Percent 3 9 11 9 3" xfId="13498" xr:uid="{00000000-0005-0000-0000-00006A5F0000}"/>
    <cellStyle name="Percent 3 9 11 9 4" xfId="50391" xr:uid="{00000000-0005-0000-0000-00006B5F0000}"/>
    <cellStyle name="Percent 3 9 12" xfId="4441" xr:uid="{00000000-0005-0000-0000-00006C5F0000}"/>
    <cellStyle name="Percent 3 9 12 10" xfId="13499" xr:uid="{00000000-0005-0000-0000-00006D5F0000}"/>
    <cellStyle name="Percent 3 9 12 10 2" xfId="13500" xr:uid="{00000000-0005-0000-0000-00006E5F0000}"/>
    <cellStyle name="Percent 3 9 12 10 2 2" xfId="13501" xr:uid="{00000000-0005-0000-0000-00006F5F0000}"/>
    <cellStyle name="Percent 3 9 12 10 3" xfId="13502" xr:uid="{00000000-0005-0000-0000-0000705F0000}"/>
    <cellStyle name="Percent 3 9 12 10 4" xfId="50393" xr:uid="{00000000-0005-0000-0000-0000715F0000}"/>
    <cellStyle name="Percent 3 9 12 11" xfId="13503" xr:uid="{00000000-0005-0000-0000-0000725F0000}"/>
    <cellStyle name="Percent 3 9 12 11 2" xfId="13504" xr:uid="{00000000-0005-0000-0000-0000735F0000}"/>
    <cellStyle name="Percent 3 9 12 12" xfId="13505" xr:uid="{00000000-0005-0000-0000-0000745F0000}"/>
    <cellStyle name="Percent 3 9 12 13" xfId="50392" xr:uid="{00000000-0005-0000-0000-0000755F0000}"/>
    <cellStyle name="Percent 3 9 12 2" xfId="9235" xr:uid="{00000000-0005-0000-0000-0000765F0000}"/>
    <cellStyle name="Percent 3 9 12 2 2" xfId="13506" xr:uid="{00000000-0005-0000-0000-0000775F0000}"/>
    <cellStyle name="Percent 3 9 12 2 2 2" xfId="13507" xr:uid="{00000000-0005-0000-0000-0000785F0000}"/>
    <cellStyle name="Percent 3 9 12 2 2 2 2" xfId="13508" xr:uid="{00000000-0005-0000-0000-0000795F0000}"/>
    <cellStyle name="Percent 3 9 12 2 2 3" xfId="13509" xr:uid="{00000000-0005-0000-0000-00007A5F0000}"/>
    <cellStyle name="Percent 3 9 12 2 3" xfId="13510" xr:uid="{00000000-0005-0000-0000-00007B5F0000}"/>
    <cellStyle name="Percent 3 9 12 2 3 2" xfId="13511" xr:uid="{00000000-0005-0000-0000-00007C5F0000}"/>
    <cellStyle name="Percent 3 9 12 2 3 2 2" xfId="13512" xr:uid="{00000000-0005-0000-0000-00007D5F0000}"/>
    <cellStyle name="Percent 3 9 12 2 3 3" xfId="13513" xr:uid="{00000000-0005-0000-0000-00007E5F0000}"/>
    <cellStyle name="Percent 3 9 12 2 4" xfId="13514" xr:uid="{00000000-0005-0000-0000-00007F5F0000}"/>
    <cellStyle name="Percent 3 9 12 2 4 2" xfId="13515" xr:uid="{00000000-0005-0000-0000-0000805F0000}"/>
    <cellStyle name="Percent 3 9 12 2 5" xfId="13516" xr:uid="{00000000-0005-0000-0000-0000815F0000}"/>
    <cellStyle name="Percent 3 9 12 2 6" xfId="50394" xr:uid="{00000000-0005-0000-0000-0000825F0000}"/>
    <cellStyle name="Percent 3 9 12 3" xfId="13517" xr:uid="{00000000-0005-0000-0000-0000835F0000}"/>
    <cellStyle name="Percent 3 9 12 3 2" xfId="13518" xr:uid="{00000000-0005-0000-0000-0000845F0000}"/>
    <cellStyle name="Percent 3 9 12 3 2 2" xfId="13519" xr:uid="{00000000-0005-0000-0000-0000855F0000}"/>
    <cellStyle name="Percent 3 9 12 3 2 2 2" xfId="13520" xr:uid="{00000000-0005-0000-0000-0000865F0000}"/>
    <cellStyle name="Percent 3 9 12 3 2 3" xfId="13521" xr:uid="{00000000-0005-0000-0000-0000875F0000}"/>
    <cellStyle name="Percent 3 9 12 3 3" xfId="13522" xr:uid="{00000000-0005-0000-0000-0000885F0000}"/>
    <cellStyle name="Percent 3 9 12 3 3 2" xfId="13523" xr:uid="{00000000-0005-0000-0000-0000895F0000}"/>
    <cellStyle name="Percent 3 9 12 3 3 2 2" xfId="13524" xr:uid="{00000000-0005-0000-0000-00008A5F0000}"/>
    <cellStyle name="Percent 3 9 12 3 3 3" xfId="13525" xr:uid="{00000000-0005-0000-0000-00008B5F0000}"/>
    <cellStyle name="Percent 3 9 12 3 4" xfId="13526" xr:uid="{00000000-0005-0000-0000-00008C5F0000}"/>
    <cellStyle name="Percent 3 9 12 3 4 2" xfId="13527" xr:uid="{00000000-0005-0000-0000-00008D5F0000}"/>
    <cellStyle name="Percent 3 9 12 3 5" xfId="13528" xr:uid="{00000000-0005-0000-0000-00008E5F0000}"/>
    <cellStyle name="Percent 3 9 12 3 6" xfId="50395" xr:uid="{00000000-0005-0000-0000-00008F5F0000}"/>
    <cellStyle name="Percent 3 9 12 4" xfId="13529" xr:uid="{00000000-0005-0000-0000-0000905F0000}"/>
    <cellStyle name="Percent 3 9 12 4 2" xfId="13530" xr:uid="{00000000-0005-0000-0000-0000915F0000}"/>
    <cellStyle name="Percent 3 9 12 4 2 2" xfId="13531" xr:uid="{00000000-0005-0000-0000-0000925F0000}"/>
    <cellStyle name="Percent 3 9 12 4 2 2 2" xfId="13532" xr:uid="{00000000-0005-0000-0000-0000935F0000}"/>
    <cellStyle name="Percent 3 9 12 4 2 3" xfId="13533" xr:uid="{00000000-0005-0000-0000-0000945F0000}"/>
    <cellStyle name="Percent 3 9 12 4 3" xfId="13534" xr:uid="{00000000-0005-0000-0000-0000955F0000}"/>
    <cellStyle name="Percent 3 9 12 4 3 2" xfId="13535" xr:uid="{00000000-0005-0000-0000-0000965F0000}"/>
    <cellStyle name="Percent 3 9 12 4 3 2 2" xfId="13536" xr:uid="{00000000-0005-0000-0000-0000975F0000}"/>
    <cellStyle name="Percent 3 9 12 4 3 3" xfId="13537" xr:uid="{00000000-0005-0000-0000-0000985F0000}"/>
    <cellStyle name="Percent 3 9 12 4 4" xfId="13538" xr:uid="{00000000-0005-0000-0000-0000995F0000}"/>
    <cellStyle name="Percent 3 9 12 4 4 2" xfId="13539" xr:uid="{00000000-0005-0000-0000-00009A5F0000}"/>
    <cellStyle name="Percent 3 9 12 4 5" xfId="13540" xr:uid="{00000000-0005-0000-0000-00009B5F0000}"/>
    <cellStyle name="Percent 3 9 12 4 6" xfId="50396" xr:uid="{00000000-0005-0000-0000-00009C5F0000}"/>
    <cellStyle name="Percent 3 9 12 5" xfId="13541" xr:uid="{00000000-0005-0000-0000-00009D5F0000}"/>
    <cellStyle name="Percent 3 9 12 5 2" xfId="13542" xr:uid="{00000000-0005-0000-0000-00009E5F0000}"/>
    <cellStyle name="Percent 3 9 12 5 2 2" xfId="13543" xr:uid="{00000000-0005-0000-0000-00009F5F0000}"/>
    <cellStyle name="Percent 3 9 12 5 2 2 2" xfId="13544" xr:uid="{00000000-0005-0000-0000-0000A05F0000}"/>
    <cellStyle name="Percent 3 9 12 5 2 3" xfId="13545" xr:uid="{00000000-0005-0000-0000-0000A15F0000}"/>
    <cellStyle name="Percent 3 9 12 5 3" xfId="13546" xr:uid="{00000000-0005-0000-0000-0000A25F0000}"/>
    <cellStyle name="Percent 3 9 12 5 3 2" xfId="13547" xr:uid="{00000000-0005-0000-0000-0000A35F0000}"/>
    <cellStyle name="Percent 3 9 12 5 3 2 2" xfId="13548" xr:uid="{00000000-0005-0000-0000-0000A45F0000}"/>
    <cellStyle name="Percent 3 9 12 5 3 3" xfId="13549" xr:uid="{00000000-0005-0000-0000-0000A55F0000}"/>
    <cellStyle name="Percent 3 9 12 5 4" xfId="13550" xr:uid="{00000000-0005-0000-0000-0000A65F0000}"/>
    <cellStyle name="Percent 3 9 12 5 4 2" xfId="13551" xr:uid="{00000000-0005-0000-0000-0000A75F0000}"/>
    <cellStyle name="Percent 3 9 12 5 4 2 2" xfId="13552" xr:uid="{00000000-0005-0000-0000-0000A85F0000}"/>
    <cellStyle name="Percent 3 9 12 5 4 3" xfId="13553" xr:uid="{00000000-0005-0000-0000-0000A95F0000}"/>
    <cellStyle name="Percent 3 9 12 5 5" xfId="13554" xr:uid="{00000000-0005-0000-0000-0000AA5F0000}"/>
    <cellStyle name="Percent 3 9 12 5 5 2" xfId="13555" xr:uid="{00000000-0005-0000-0000-0000AB5F0000}"/>
    <cellStyle name="Percent 3 9 12 5 6" xfId="13556" xr:uid="{00000000-0005-0000-0000-0000AC5F0000}"/>
    <cellStyle name="Percent 3 9 12 5 7" xfId="50397" xr:uid="{00000000-0005-0000-0000-0000AD5F0000}"/>
    <cellStyle name="Percent 3 9 12 6" xfId="13557" xr:uid="{00000000-0005-0000-0000-0000AE5F0000}"/>
    <cellStyle name="Percent 3 9 12 6 2" xfId="13558" xr:uid="{00000000-0005-0000-0000-0000AF5F0000}"/>
    <cellStyle name="Percent 3 9 12 6 2 2" xfId="13559" xr:uid="{00000000-0005-0000-0000-0000B05F0000}"/>
    <cellStyle name="Percent 3 9 12 6 2 2 2" xfId="13560" xr:uid="{00000000-0005-0000-0000-0000B15F0000}"/>
    <cellStyle name="Percent 3 9 12 6 2 3" xfId="13561" xr:uid="{00000000-0005-0000-0000-0000B25F0000}"/>
    <cellStyle name="Percent 3 9 12 6 3" xfId="13562" xr:uid="{00000000-0005-0000-0000-0000B35F0000}"/>
    <cellStyle name="Percent 3 9 12 6 3 2" xfId="13563" xr:uid="{00000000-0005-0000-0000-0000B45F0000}"/>
    <cellStyle name="Percent 3 9 12 6 3 2 2" xfId="13564" xr:uid="{00000000-0005-0000-0000-0000B55F0000}"/>
    <cellStyle name="Percent 3 9 12 6 3 3" xfId="13565" xr:uid="{00000000-0005-0000-0000-0000B65F0000}"/>
    <cellStyle name="Percent 3 9 12 6 4" xfId="13566" xr:uid="{00000000-0005-0000-0000-0000B75F0000}"/>
    <cellStyle name="Percent 3 9 12 6 4 2" xfId="13567" xr:uid="{00000000-0005-0000-0000-0000B85F0000}"/>
    <cellStyle name="Percent 3 9 12 6 5" xfId="13568" xr:uid="{00000000-0005-0000-0000-0000B95F0000}"/>
    <cellStyle name="Percent 3 9 12 6 6" xfId="50398" xr:uid="{00000000-0005-0000-0000-0000BA5F0000}"/>
    <cellStyle name="Percent 3 9 12 7" xfId="13569" xr:uid="{00000000-0005-0000-0000-0000BB5F0000}"/>
    <cellStyle name="Percent 3 9 12 7 2" xfId="13570" xr:uid="{00000000-0005-0000-0000-0000BC5F0000}"/>
    <cellStyle name="Percent 3 9 12 7 2 2" xfId="13571" xr:uid="{00000000-0005-0000-0000-0000BD5F0000}"/>
    <cellStyle name="Percent 3 9 12 7 3" xfId="13572" xr:uid="{00000000-0005-0000-0000-0000BE5F0000}"/>
    <cellStyle name="Percent 3 9 12 7 4" xfId="50399" xr:uid="{00000000-0005-0000-0000-0000BF5F0000}"/>
    <cellStyle name="Percent 3 9 12 8" xfId="13573" xr:uid="{00000000-0005-0000-0000-0000C05F0000}"/>
    <cellStyle name="Percent 3 9 12 8 2" xfId="13574" xr:uid="{00000000-0005-0000-0000-0000C15F0000}"/>
    <cellStyle name="Percent 3 9 12 8 2 2" xfId="13575" xr:uid="{00000000-0005-0000-0000-0000C25F0000}"/>
    <cellStyle name="Percent 3 9 12 8 3" xfId="13576" xr:uid="{00000000-0005-0000-0000-0000C35F0000}"/>
    <cellStyle name="Percent 3 9 12 8 4" xfId="50400" xr:uid="{00000000-0005-0000-0000-0000C45F0000}"/>
    <cellStyle name="Percent 3 9 12 9" xfId="13577" xr:uid="{00000000-0005-0000-0000-0000C55F0000}"/>
    <cellStyle name="Percent 3 9 12 9 2" xfId="13578" xr:uid="{00000000-0005-0000-0000-0000C65F0000}"/>
    <cellStyle name="Percent 3 9 12 9 2 2" xfId="13579" xr:uid="{00000000-0005-0000-0000-0000C75F0000}"/>
    <cellStyle name="Percent 3 9 12 9 3" xfId="13580" xr:uid="{00000000-0005-0000-0000-0000C85F0000}"/>
    <cellStyle name="Percent 3 9 12 9 4" xfId="50401" xr:uid="{00000000-0005-0000-0000-0000C95F0000}"/>
    <cellStyle name="Percent 3 9 13" xfId="4442" xr:uid="{00000000-0005-0000-0000-0000CA5F0000}"/>
    <cellStyle name="Percent 3 9 13 10" xfId="13581" xr:uid="{00000000-0005-0000-0000-0000CB5F0000}"/>
    <cellStyle name="Percent 3 9 13 10 2" xfId="13582" xr:uid="{00000000-0005-0000-0000-0000CC5F0000}"/>
    <cellStyle name="Percent 3 9 13 10 2 2" xfId="13583" xr:uid="{00000000-0005-0000-0000-0000CD5F0000}"/>
    <cellStyle name="Percent 3 9 13 10 3" xfId="13584" xr:uid="{00000000-0005-0000-0000-0000CE5F0000}"/>
    <cellStyle name="Percent 3 9 13 10 4" xfId="50403" xr:uid="{00000000-0005-0000-0000-0000CF5F0000}"/>
    <cellStyle name="Percent 3 9 13 11" xfId="13585" xr:uid="{00000000-0005-0000-0000-0000D05F0000}"/>
    <cellStyle name="Percent 3 9 13 11 2" xfId="13586" xr:uid="{00000000-0005-0000-0000-0000D15F0000}"/>
    <cellStyle name="Percent 3 9 13 12" xfId="13587" xr:uid="{00000000-0005-0000-0000-0000D25F0000}"/>
    <cellStyle name="Percent 3 9 13 13" xfId="50402" xr:uid="{00000000-0005-0000-0000-0000D35F0000}"/>
    <cellStyle name="Percent 3 9 13 2" xfId="9236" xr:uid="{00000000-0005-0000-0000-0000D45F0000}"/>
    <cellStyle name="Percent 3 9 13 2 2" xfId="13588" xr:uid="{00000000-0005-0000-0000-0000D55F0000}"/>
    <cellStyle name="Percent 3 9 13 2 2 2" xfId="13589" xr:uid="{00000000-0005-0000-0000-0000D65F0000}"/>
    <cellStyle name="Percent 3 9 13 2 2 2 2" xfId="13590" xr:uid="{00000000-0005-0000-0000-0000D75F0000}"/>
    <cellStyle name="Percent 3 9 13 2 2 3" xfId="13591" xr:uid="{00000000-0005-0000-0000-0000D85F0000}"/>
    <cellStyle name="Percent 3 9 13 2 3" xfId="13592" xr:uid="{00000000-0005-0000-0000-0000D95F0000}"/>
    <cellStyle name="Percent 3 9 13 2 3 2" xfId="13593" xr:uid="{00000000-0005-0000-0000-0000DA5F0000}"/>
    <cellStyle name="Percent 3 9 13 2 3 2 2" xfId="13594" xr:uid="{00000000-0005-0000-0000-0000DB5F0000}"/>
    <cellStyle name="Percent 3 9 13 2 3 3" xfId="13595" xr:uid="{00000000-0005-0000-0000-0000DC5F0000}"/>
    <cellStyle name="Percent 3 9 13 2 4" xfId="13596" xr:uid="{00000000-0005-0000-0000-0000DD5F0000}"/>
    <cellStyle name="Percent 3 9 13 2 4 2" xfId="13597" xr:uid="{00000000-0005-0000-0000-0000DE5F0000}"/>
    <cellStyle name="Percent 3 9 13 2 5" xfId="13598" xr:uid="{00000000-0005-0000-0000-0000DF5F0000}"/>
    <cellStyle name="Percent 3 9 13 2 6" xfId="50404" xr:uid="{00000000-0005-0000-0000-0000E05F0000}"/>
    <cellStyle name="Percent 3 9 13 3" xfId="13599" xr:uid="{00000000-0005-0000-0000-0000E15F0000}"/>
    <cellStyle name="Percent 3 9 13 3 2" xfId="13600" xr:uid="{00000000-0005-0000-0000-0000E25F0000}"/>
    <cellStyle name="Percent 3 9 13 3 2 2" xfId="13601" xr:uid="{00000000-0005-0000-0000-0000E35F0000}"/>
    <cellStyle name="Percent 3 9 13 3 2 2 2" xfId="13602" xr:uid="{00000000-0005-0000-0000-0000E45F0000}"/>
    <cellStyle name="Percent 3 9 13 3 2 3" xfId="13603" xr:uid="{00000000-0005-0000-0000-0000E55F0000}"/>
    <cellStyle name="Percent 3 9 13 3 3" xfId="13604" xr:uid="{00000000-0005-0000-0000-0000E65F0000}"/>
    <cellStyle name="Percent 3 9 13 3 3 2" xfId="13605" xr:uid="{00000000-0005-0000-0000-0000E75F0000}"/>
    <cellStyle name="Percent 3 9 13 3 3 2 2" xfId="13606" xr:uid="{00000000-0005-0000-0000-0000E85F0000}"/>
    <cellStyle name="Percent 3 9 13 3 3 3" xfId="13607" xr:uid="{00000000-0005-0000-0000-0000E95F0000}"/>
    <cellStyle name="Percent 3 9 13 3 4" xfId="13608" xr:uid="{00000000-0005-0000-0000-0000EA5F0000}"/>
    <cellStyle name="Percent 3 9 13 3 4 2" xfId="13609" xr:uid="{00000000-0005-0000-0000-0000EB5F0000}"/>
    <cellStyle name="Percent 3 9 13 3 5" xfId="13610" xr:uid="{00000000-0005-0000-0000-0000EC5F0000}"/>
    <cellStyle name="Percent 3 9 13 3 6" xfId="50405" xr:uid="{00000000-0005-0000-0000-0000ED5F0000}"/>
    <cellStyle name="Percent 3 9 13 4" xfId="13611" xr:uid="{00000000-0005-0000-0000-0000EE5F0000}"/>
    <cellStyle name="Percent 3 9 13 4 2" xfId="13612" xr:uid="{00000000-0005-0000-0000-0000EF5F0000}"/>
    <cellStyle name="Percent 3 9 13 4 2 2" xfId="13613" xr:uid="{00000000-0005-0000-0000-0000F05F0000}"/>
    <cellStyle name="Percent 3 9 13 4 2 2 2" xfId="13614" xr:uid="{00000000-0005-0000-0000-0000F15F0000}"/>
    <cellStyle name="Percent 3 9 13 4 2 3" xfId="13615" xr:uid="{00000000-0005-0000-0000-0000F25F0000}"/>
    <cellStyle name="Percent 3 9 13 4 3" xfId="13616" xr:uid="{00000000-0005-0000-0000-0000F35F0000}"/>
    <cellStyle name="Percent 3 9 13 4 3 2" xfId="13617" xr:uid="{00000000-0005-0000-0000-0000F45F0000}"/>
    <cellStyle name="Percent 3 9 13 4 3 2 2" xfId="13618" xr:uid="{00000000-0005-0000-0000-0000F55F0000}"/>
    <cellStyle name="Percent 3 9 13 4 3 3" xfId="13619" xr:uid="{00000000-0005-0000-0000-0000F65F0000}"/>
    <cellStyle name="Percent 3 9 13 4 4" xfId="13620" xr:uid="{00000000-0005-0000-0000-0000F75F0000}"/>
    <cellStyle name="Percent 3 9 13 4 4 2" xfId="13621" xr:uid="{00000000-0005-0000-0000-0000F85F0000}"/>
    <cellStyle name="Percent 3 9 13 4 5" xfId="13622" xr:uid="{00000000-0005-0000-0000-0000F95F0000}"/>
    <cellStyle name="Percent 3 9 13 4 6" xfId="50406" xr:uid="{00000000-0005-0000-0000-0000FA5F0000}"/>
    <cellStyle name="Percent 3 9 13 5" xfId="13623" xr:uid="{00000000-0005-0000-0000-0000FB5F0000}"/>
    <cellStyle name="Percent 3 9 13 5 2" xfId="13624" xr:uid="{00000000-0005-0000-0000-0000FC5F0000}"/>
    <cellStyle name="Percent 3 9 13 5 2 2" xfId="13625" xr:uid="{00000000-0005-0000-0000-0000FD5F0000}"/>
    <cellStyle name="Percent 3 9 13 5 2 2 2" xfId="13626" xr:uid="{00000000-0005-0000-0000-0000FE5F0000}"/>
    <cellStyle name="Percent 3 9 13 5 2 3" xfId="13627" xr:uid="{00000000-0005-0000-0000-0000FF5F0000}"/>
    <cellStyle name="Percent 3 9 13 5 3" xfId="13628" xr:uid="{00000000-0005-0000-0000-000000600000}"/>
    <cellStyle name="Percent 3 9 13 5 3 2" xfId="13629" xr:uid="{00000000-0005-0000-0000-000001600000}"/>
    <cellStyle name="Percent 3 9 13 5 3 2 2" xfId="13630" xr:uid="{00000000-0005-0000-0000-000002600000}"/>
    <cellStyle name="Percent 3 9 13 5 3 3" xfId="13631" xr:uid="{00000000-0005-0000-0000-000003600000}"/>
    <cellStyle name="Percent 3 9 13 5 4" xfId="13632" xr:uid="{00000000-0005-0000-0000-000004600000}"/>
    <cellStyle name="Percent 3 9 13 5 4 2" xfId="13633" xr:uid="{00000000-0005-0000-0000-000005600000}"/>
    <cellStyle name="Percent 3 9 13 5 4 2 2" xfId="13634" xr:uid="{00000000-0005-0000-0000-000006600000}"/>
    <cellStyle name="Percent 3 9 13 5 4 3" xfId="13635" xr:uid="{00000000-0005-0000-0000-000007600000}"/>
    <cellStyle name="Percent 3 9 13 5 5" xfId="13636" xr:uid="{00000000-0005-0000-0000-000008600000}"/>
    <cellStyle name="Percent 3 9 13 5 5 2" xfId="13637" xr:uid="{00000000-0005-0000-0000-000009600000}"/>
    <cellStyle name="Percent 3 9 13 5 6" xfId="13638" xr:uid="{00000000-0005-0000-0000-00000A600000}"/>
    <cellStyle name="Percent 3 9 13 5 7" xfId="50407" xr:uid="{00000000-0005-0000-0000-00000B600000}"/>
    <cellStyle name="Percent 3 9 13 6" xfId="13639" xr:uid="{00000000-0005-0000-0000-00000C600000}"/>
    <cellStyle name="Percent 3 9 13 6 2" xfId="13640" xr:uid="{00000000-0005-0000-0000-00000D600000}"/>
    <cellStyle name="Percent 3 9 13 6 2 2" xfId="13641" xr:uid="{00000000-0005-0000-0000-00000E600000}"/>
    <cellStyle name="Percent 3 9 13 6 2 2 2" xfId="13642" xr:uid="{00000000-0005-0000-0000-00000F600000}"/>
    <cellStyle name="Percent 3 9 13 6 2 3" xfId="13643" xr:uid="{00000000-0005-0000-0000-000010600000}"/>
    <cellStyle name="Percent 3 9 13 6 3" xfId="13644" xr:uid="{00000000-0005-0000-0000-000011600000}"/>
    <cellStyle name="Percent 3 9 13 6 3 2" xfId="13645" xr:uid="{00000000-0005-0000-0000-000012600000}"/>
    <cellStyle name="Percent 3 9 13 6 3 2 2" xfId="13646" xr:uid="{00000000-0005-0000-0000-000013600000}"/>
    <cellStyle name="Percent 3 9 13 6 3 3" xfId="13647" xr:uid="{00000000-0005-0000-0000-000014600000}"/>
    <cellStyle name="Percent 3 9 13 6 4" xfId="13648" xr:uid="{00000000-0005-0000-0000-000015600000}"/>
    <cellStyle name="Percent 3 9 13 6 4 2" xfId="13649" xr:uid="{00000000-0005-0000-0000-000016600000}"/>
    <cellStyle name="Percent 3 9 13 6 5" xfId="13650" xr:uid="{00000000-0005-0000-0000-000017600000}"/>
    <cellStyle name="Percent 3 9 13 6 6" xfId="50408" xr:uid="{00000000-0005-0000-0000-000018600000}"/>
    <cellStyle name="Percent 3 9 13 7" xfId="13651" xr:uid="{00000000-0005-0000-0000-000019600000}"/>
    <cellStyle name="Percent 3 9 13 7 2" xfId="13652" xr:uid="{00000000-0005-0000-0000-00001A600000}"/>
    <cellStyle name="Percent 3 9 13 7 2 2" xfId="13653" xr:uid="{00000000-0005-0000-0000-00001B600000}"/>
    <cellStyle name="Percent 3 9 13 7 3" xfId="13654" xr:uid="{00000000-0005-0000-0000-00001C600000}"/>
    <cellStyle name="Percent 3 9 13 7 4" xfId="50409" xr:uid="{00000000-0005-0000-0000-00001D600000}"/>
    <cellStyle name="Percent 3 9 13 8" xfId="13655" xr:uid="{00000000-0005-0000-0000-00001E600000}"/>
    <cellStyle name="Percent 3 9 13 8 2" xfId="13656" xr:uid="{00000000-0005-0000-0000-00001F600000}"/>
    <cellStyle name="Percent 3 9 13 8 2 2" xfId="13657" xr:uid="{00000000-0005-0000-0000-000020600000}"/>
    <cellStyle name="Percent 3 9 13 8 3" xfId="13658" xr:uid="{00000000-0005-0000-0000-000021600000}"/>
    <cellStyle name="Percent 3 9 13 8 4" xfId="50410" xr:uid="{00000000-0005-0000-0000-000022600000}"/>
    <cellStyle name="Percent 3 9 13 9" xfId="13659" xr:uid="{00000000-0005-0000-0000-000023600000}"/>
    <cellStyle name="Percent 3 9 13 9 2" xfId="13660" xr:uid="{00000000-0005-0000-0000-000024600000}"/>
    <cellStyle name="Percent 3 9 13 9 2 2" xfId="13661" xr:uid="{00000000-0005-0000-0000-000025600000}"/>
    <cellStyle name="Percent 3 9 13 9 3" xfId="13662" xr:uid="{00000000-0005-0000-0000-000026600000}"/>
    <cellStyle name="Percent 3 9 13 9 4" xfId="50411" xr:uid="{00000000-0005-0000-0000-000027600000}"/>
    <cellStyle name="Percent 3 9 14" xfId="4443" xr:uid="{00000000-0005-0000-0000-000028600000}"/>
    <cellStyle name="Percent 3 9 14 10" xfId="13663" xr:uid="{00000000-0005-0000-0000-000029600000}"/>
    <cellStyle name="Percent 3 9 14 10 2" xfId="13664" xr:uid="{00000000-0005-0000-0000-00002A600000}"/>
    <cellStyle name="Percent 3 9 14 10 2 2" xfId="13665" xr:uid="{00000000-0005-0000-0000-00002B600000}"/>
    <cellStyle name="Percent 3 9 14 10 3" xfId="13666" xr:uid="{00000000-0005-0000-0000-00002C600000}"/>
    <cellStyle name="Percent 3 9 14 10 4" xfId="50413" xr:uid="{00000000-0005-0000-0000-00002D600000}"/>
    <cellStyle name="Percent 3 9 14 11" xfId="13667" xr:uid="{00000000-0005-0000-0000-00002E600000}"/>
    <cellStyle name="Percent 3 9 14 11 2" xfId="13668" xr:uid="{00000000-0005-0000-0000-00002F600000}"/>
    <cellStyle name="Percent 3 9 14 12" xfId="13669" xr:uid="{00000000-0005-0000-0000-000030600000}"/>
    <cellStyle name="Percent 3 9 14 13" xfId="50412" xr:uid="{00000000-0005-0000-0000-000031600000}"/>
    <cellStyle name="Percent 3 9 14 2" xfId="9237" xr:uid="{00000000-0005-0000-0000-000032600000}"/>
    <cellStyle name="Percent 3 9 14 2 2" xfId="13670" xr:uid="{00000000-0005-0000-0000-000033600000}"/>
    <cellStyle name="Percent 3 9 14 2 2 2" xfId="13671" xr:uid="{00000000-0005-0000-0000-000034600000}"/>
    <cellStyle name="Percent 3 9 14 2 2 2 2" xfId="13672" xr:uid="{00000000-0005-0000-0000-000035600000}"/>
    <cellStyle name="Percent 3 9 14 2 2 3" xfId="13673" xr:uid="{00000000-0005-0000-0000-000036600000}"/>
    <cellStyle name="Percent 3 9 14 2 3" xfId="13674" xr:uid="{00000000-0005-0000-0000-000037600000}"/>
    <cellStyle name="Percent 3 9 14 2 3 2" xfId="13675" xr:uid="{00000000-0005-0000-0000-000038600000}"/>
    <cellStyle name="Percent 3 9 14 2 3 2 2" xfId="13676" xr:uid="{00000000-0005-0000-0000-000039600000}"/>
    <cellStyle name="Percent 3 9 14 2 3 3" xfId="13677" xr:uid="{00000000-0005-0000-0000-00003A600000}"/>
    <cellStyle name="Percent 3 9 14 2 4" xfId="13678" xr:uid="{00000000-0005-0000-0000-00003B600000}"/>
    <cellStyle name="Percent 3 9 14 2 4 2" xfId="13679" xr:uid="{00000000-0005-0000-0000-00003C600000}"/>
    <cellStyle name="Percent 3 9 14 2 5" xfId="13680" xr:uid="{00000000-0005-0000-0000-00003D600000}"/>
    <cellStyle name="Percent 3 9 14 2 6" xfId="50414" xr:uid="{00000000-0005-0000-0000-00003E600000}"/>
    <cellStyle name="Percent 3 9 14 3" xfId="13681" xr:uid="{00000000-0005-0000-0000-00003F600000}"/>
    <cellStyle name="Percent 3 9 14 3 2" xfId="13682" xr:uid="{00000000-0005-0000-0000-000040600000}"/>
    <cellStyle name="Percent 3 9 14 3 2 2" xfId="13683" xr:uid="{00000000-0005-0000-0000-000041600000}"/>
    <cellStyle name="Percent 3 9 14 3 2 2 2" xfId="13684" xr:uid="{00000000-0005-0000-0000-000042600000}"/>
    <cellStyle name="Percent 3 9 14 3 2 3" xfId="13685" xr:uid="{00000000-0005-0000-0000-000043600000}"/>
    <cellStyle name="Percent 3 9 14 3 3" xfId="13686" xr:uid="{00000000-0005-0000-0000-000044600000}"/>
    <cellStyle name="Percent 3 9 14 3 3 2" xfId="13687" xr:uid="{00000000-0005-0000-0000-000045600000}"/>
    <cellStyle name="Percent 3 9 14 3 3 2 2" xfId="13688" xr:uid="{00000000-0005-0000-0000-000046600000}"/>
    <cellStyle name="Percent 3 9 14 3 3 3" xfId="13689" xr:uid="{00000000-0005-0000-0000-000047600000}"/>
    <cellStyle name="Percent 3 9 14 3 4" xfId="13690" xr:uid="{00000000-0005-0000-0000-000048600000}"/>
    <cellStyle name="Percent 3 9 14 3 4 2" xfId="13691" xr:uid="{00000000-0005-0000-0000-000049600000}"/>
    <cellStyle name="Percent 3 9 14 3 5" xfId="13692" xr:uid="{00000000-0005-0000-0000-00004A600000}"/>
    <cellStyle name="Percent 3 9 14 3 6" xfId="50415" xr:uid="{00000000-0005-0000-0000-00004B600000}"/>
    <cellStyle name="Percent 3 9 14 4" xfId="13693" xr:uid="{00000000-0005-0000-0000-00004C600000}"/>
    <cellStyle name="Percent 3 9 14 4 2" xfId="13694" xr:uid="{00000000-0005-0000-0000-00004D600000}"/>
    <cellStyle name="Percent 3 9 14 4 2 2" xfId="13695" xr:uid="{00000000-0005-0000-0000-00004E600000}"/>
    <cellStyle name="Percent 3 9 14 4 2 2 2" xfId="13696" xr:uid="{00000000-0005-0000-0000-00004F600000}"/>
    <cellStyle name="Percent 3 9 14 4 2 3" xfId="13697" xr:uid="{00000000-0005-0000-0000-000050600000}"/>
    <cellStyle name="Percent 3 9 14 4 3" xfId="13698" xr:uid="{00000000-0005-0000-0000-000051600000}"/>
    <cellStyle name="Percent 3 9 14 4 3 2" xfId="13699" xr:uid="{00000000-0005-0000-0000-000052600000}"/>
    <cellStyle name="Percent 3 9 14 4 3 2 2" xfId="13700" xr:uid="{00000000-0005-0000-0000-000053600000}"/>
    <cellStyle name="Percent 3 9 14 4 3 3" xfId="13701" xr:uid="{00000000-0005-0000-0000-000054600000}"/>
    <cellStyle name="Percent 3 9 14 4 4" xfId="13702" xr:uid="{00000000-0005-0000-0000-000055600000}"/>
    <cellStyle name="Percent 3 9 14 4 4 2" xfId="13703" xr:uid="{00000000-0005-0000-0000-000056600000}"/>
    <cellStyle name="Percent 3 9 14 4 5" xfId="13704" xr:uid="{00000000-0005-0000-0000-000057600000}"/>
    <cellStyle name="Percent 3 9 14 4 6" xfId="50416" xr:uid="{00000000-0005-0000-0000-000058600000}"/>
    <cellStyle name="Percent 3 9 14 5" xfId="13705" xr:uid="{00000000-0005-0000-0000-000059600000}"/>
    <cellStyle name="Percent 3 9 14 5 2" xfId="13706" xr:uid="{00000000-0005-0000-0000-00005A600000}"/>
    <cellStyle name="Percent 3 9 14 5 2 2" xfId="13707" xr:uid="{00000000-0005-0000-0000-00005B600000}"/>
    <cellStyle name="Percent 3 9 14 5 2 2 2" xfId="13708" xr:uid="{00000000-0005-0000-0000-00005C600000}"/>
    <cellStyle name="Percent 3 9 14 5 2 3" xfId="13709" xr:uid="{00000000-0005-0000-0000-00005D600000}"/>
    <cellStyle name="Percent 3 9 14 5 3" xfId="13710" xr:uid="{00000000-0005-0000-0000-00005E600000}"/>
    <cellStyle name="Percent 3 9 14 5 3 2" xfId="13711" xr:uid="{00000000-0005-0000-0000-00005F600000}"/>
    <cellStyle name="Percent 3 9 14 5 3 2 2" xfId="13712" xr:uid="{00000000-0005-0000-0000-000060600000}"/>
    <cellStyle name="Percent 3 9 14 5 3 3" xfId="13713" xr:uid="{00000000-0005-0000-0000-000061600000}"/>
    <cellStyle name="Percent 3 9 14 5 4" xfId="13714" xr:uid="{00000000-0005-0000-0000-000062600000}"/>
    <cellStyle name="Percent 3 9 14 5 4 2" xfId="13715" xr:uid="{00000000-0005-0000-0000-000063600000}"/>
    <cellStyle name="Percent 3 9 14 5 4 2 2" xfId="13716" xr:uid="{00000000-0005-0000-0000-000064600000}"/>
    <cellStyle name="Percent 3 9 14 5 4 3" xfId="13717" xr:uid="{00000000-0005-0000-0000-000065600000}"/>
    <cellStyle name="Percent 3 9 14 5 5" xfId="13718" xr:uid="{00000000-0005-0000-0000-000066600000}"/>
    <cellStyle name="Percent 3 9 14 5 5 2" xfId="13719" xr:uid="{00000000-0005-0000-0000-000067600000}"/>
    <cellStyle name="Percent 3 9 14 5 6" xfId="13720" xr:uid="{00000000-0005-0000-0000-000068600000}"/>
    <cellStyle name="Percent 3 9 14 5 7" xfId="50417" xr:uid="{00000000-0005-0000-0000-000069600000}"/>
    <cellStyle name="Percent 3 9 14 6" xfId="13721" xr:uid="{00000000-0005-0000-0000-00006A600000}"/>
    <cellStyle name="Percent 3 9 14 6 2" xfId="13722" xr:uid="{00000000-0005-0000-0000-00006B600000}"/>
    <cellStyle name="Percent 3 9 14 6 2 2" xfId="13723" xr:uid="{00000000-0005-0000-0000-00006C600000}"/>
    <cellStyle name="Percent 3 9 14 6 2 2 2" xfId="13724" xr:uid="{00000000-0005-0000-0000-00006D600000}"/>
    <cellStyle name="Percent 3 9 14 6 2 3" xfId="13725" xr:uid="{00000000-0005-0000-0000-00006E600000}"/>
    <cellStyle name="Percent 3 9 14 6 3" xfId="13726" xr:uid="{00000000-0005-0000-0000-00006F600000}"/>
    <cellStyle name="Percent 3 9 14 6 3 2" xfId="13727" xr:uid="{00000000-0005-0000-0000-000070600000}"/>
    <cellStyle name="Percent 3 9 14 6 3 2 2" xfId="13728" xr:uid="{00000000-0005-0000-0000-000071600000}"/>
    <cellStyle name="Percent 3 9 14 6 3 3" xfId="13729" xr:uid="{00000000-0005-0000-0000-000072600000}"/>
    <cellStyle name="Percent 3 9 14 6 4" xfId="13730" xr:uid="{00000000-0005-0000-0000-000073600000}"/>
    <cellStyle name="Percent 3 9 14 6 4 2" xfId="13731" xr:uid="{00000000-0005-0000-0000-000074600000}"/>
    <cellStyle name="Percent 3 9 14 6 5" xfId="13732" xr:uid="{00000000-0005-0000-0000-000075600000}"/>
    <cellStyle name="Percent 3 9 14 6 6" xfId="50418" xr:uid="{00000000-0005-0000-0000-000076600000}"/>
    <cellStyle name="Percent 3 9 14 7" xfId="13733" xr:uid="{00000000-0005-0000-0000-000077600000}"/>
    <cellStyle name="Percent 3 9 14 7 2" xfId="13734" xr:uid="{00000000-0005-0000-0000-000078600000}"/>
    <cellStyle name="Percent 3 9 14 7 2 2" xfId="13735" xr:uid="{00000000-0005-0000-0000-000079600000}"/>
    <cellStyle name="Percent 3 9 14 7 3" xfId="13736" xr:uid="{00000000-0005-0000-0000-00007A600000}"/>
    <cellStyle name="Percent 3 9 14 7 4" xfId="50419" xr:uid="{00000000-0005-0000-0000-00007B600000}"/>
    <cellStyle name="Percent 3 9 14 8" xfId="13737" xr:uid="{00000000-0005-0000-0000-00007C600000}"/>
    <cellStyle name="Percent 3 9 14 8 2" xfId="13738" xr:uid="{00000000-0005-0000-0000-00007D600000}"/>
    <cellStyle name="Percent 3 9 14 8 2 2" xfId="13739" xr:uid="{00000000-0005-0000-0000-00007E600000}"/>
    <cellStyle name="Percent 3 9 14 8 3" xfId="13740" xr:uid="{00000000-0005-0000-0000-00007F600000}"/>
    <cellStyle name="Percent 3 9 14 8 4" xfId="50420" xr:uid="{00000000-0005-0000-0000-000080600000}"/>
    <cellStyle name="Percent 3 9 14 9" xfId="13741" xr:uid="{00000000-0005-0000-0000-000081600000}"/>
    <cellStyle name="Percent 3 9 14 9 2" xfId="13742" xr:uid="{00000000-0005-0000-0000-000082600000}"/>
    <cellStyle name="Percent 3 9 14 9 2 2" xfId="13743" xr:uid="{00000000-0005-0000-0000-000083600000}"/>
    <cellStyle name="Percent 3 9 14 9 3" xfId="13744" xr:uid="{00000000-0005-0000-0000-000084600000}"/>
    <cellStyle name="Percent 3 9 14 9 4" xfId="50421" xr:uid="{00000000-0005-0000-0000-000085600000}"/>
    <cellStyle name="Percent 3 9 15" xfId="4444" xr:uid="{00000000-0005-0000-0000-000086600000}"/>
    <cellStyle name="Percent 3 9 15 10" xfId="13745" xr:uid="{00000000-0005-0000-0000-000087600000}"/>
    <cellStyle name="Percent 3 9 15 10 2" xfId="13746" xr:uid="{00000000-0005-0000-0000-000088600000}"/>
    <cellStyle name="Percent 3 9 15 10 2 2" xfId="13747" xr:uid="{00000000-0005-0000-0000-000089600000}"/>
    <cellStyle name="Percent 3 9 15 10 3" xfId="13748" xr:uid="{00000000-0005-0000-0000-00008A600000}"/>
    <cellStyle name="Percent 3 9 15 10 4" xfId="50423" xr:uid="{00000000-0005-0000-0000-00008B600000}"/>
    <cellStyle name="Percent 3 9 15 11" xfId="13749" xr:uid="{00000000-0005-0000-0000-00008C600000}"/>
    <cellStyle name="Percent 3 9 15 11 2" xfId="13750" xr:uid="{00000000-0005-0000-0000-00008D600000}"/>
    <cellStyle name="Percent 3 9 15 12" xfId="13751" xr:uid="{00000000-0005-0000-0000-00008E600000}"/>
    <cellStyle name="Percent 3 9 15 13" xfId="50422" xr:uid="{00000000-0005-0000-0000-00008F600000}"/>
    <cellStyle name="Percent 3 9 15 2" xfId="9238" xr:uid="{00000000-0005-0000-0000-000090600000}"/>
    <cellStyle name="Percent 3 9 15 2 2" xfId="13752" xr:uid="{00000000-0005-0000-0000-000091600000}"/>
    <cellStyle name="Percent 3 9 15 2 2 2" xfId="13753" xr:uid="{00000000-0005-0000-0000-000092600000}"/>
    <cellStyle name="Percent 3 9 15 2 2 2 2" xfId="13754" xr:uid="{00000000-0005-0000-0000-000093600000}"/>
    <cellStyle name="Percent 3 9 15 2 2 3" xfId="13755" xr:uid="{00000000-0005-0000-0000-000094600000}"/>
    <cellStyle name="Percent 3 9 15 2 3" xfId="13756" xr:uid="{00000000-0005-0000-0000-000095600000}"/>
    <cellStyle name="Percent 3 9 15 2 3 2" xfId="13757" xr:uid="{00000000-0005-0000-0000-000096600000}"/>
    <cellStyle name="Percent 3 9 15 2 3 2 2" xfId="13758" xr:uid="{00000000-0005-0000-0000-000097600000}"/>
    <cellStyle name="Percent 3 9 15 2 3 3" xfId="13759" xr:uid="{00000000-0005-0000-0000-000098600000}"/>
    <cellStyle name="Percent 3 9 15 2 4" xfId="13760" xr:uid="{00000000-0005-0000-0000-000099600000}"/>
    <cellStyle name="Percent 3 9 15 2 4 2" xfId="13761" xr:uid="{00000000-0005-0000-0000-00009A600000}"/>
    <cellStyle name="Percent 3 9 15 2 5" xfId="13762" xr:uid="{00000000-0005-0000-0000-00009B600000}"/>
    <cellStyle name="Percent 3 9 15 2 6" xfId="50424" xr:uid="{00000000-0005-0000-0000-00009C600000}"/>
    <cellStyle name="Percent 3 9 15 3" xfId="13763" xr:uid="{00000000-0005-0000-0000-00009D600000}"/>
    <cellStyle name="Percent 3 9 15 3 2" xfId="13764" xr:uid="{00000000-0005-0000-0000-00009E600000}"/>
    <cellStyle name="Percent 3 9 15 3 2 2" xfId="13765" xr:uid="{00000000-0005-0000-0000-00009F600000}"/>
    <cellStyle name="Percent 3 9 15 3 2 2 2" xfId="13766" xr:uid="{00000000-0005-0000-0000-0000A0600000}"/>
    <cellStyle name="Percent 3 9 15 3 2 3" xfId="13767" xr:uid="{00000000-0005-0000-0000-0000A1600000}"/>
    <cellStyle name="Percent 3 9 15 3 3" xfId="13768" xr:uid="{00000000-0005-0000-0000-0000A2600000}"/>
    <cellStyle name="Percent 3 9 15 3 3 2" xfId="13769" xr:uid="{00000000-0005-0000-0000-0000A3600000}"/>
    <cellStyle name="Percent 3 9 15 3 3 2 2" xfId="13770" xr:uid="{00000000-0005-0000-0000-0000A4600000}"/>
    <cellStyle name="Percent 3 9 15 3 3 3" xfId="13771" xr:uid="{00000000-0005-0000-0000-0000A5600000}"/>
    <cellStyle name="Percent 3 9 15 3 4" xfId="13772" xr:uid="{00000000-0005-0000-0000-0000A6600000}"/>
    <cellStyle name="Percent 3 9 15 3 4 2" xfId="13773" xr:uid="{00000000-0005-0000-0000-0000A7600000}"/>
    <cellStyle name="Percent 3 9 15 3 5" xfId="13774" xr:uid="{00000000-0005-0000-0000-0000A8600000}"/>
    <cellStyle name="Percent 3 9 15 3 6" xfId="50425" xr:uid="{00000000-0005-0000-0000-0000A9600000}"/>
    <cellStyle name="Percent 3 9 15 4" xfId="13775" xr:uid="{00000000-0005-0000-0000-0000AA600000}"/>
    <cellStyle name="Percent 3 9 15 4 2" xfId="13776" xr:uid="{00000000-0005-0000-0000-0000AB600000}"/>
    <cellStyle name="Percent 3 9 15 4 2 2" xfId="13777" xr:uid="{00000000-0005-0000-0000-0000AC600000}"/>
    <cellStyle name="Percent 3 9 15 4 2 2 2" xfId="13778" xr:uid="{00000000-0005-0000-0000-0000AD600000}"/>
    <cellStyle name="Percent 3 9 15 4 2 3" xfId="13779" xr:uid="{00000000-0005-0000-0000-0000AE600000}"/>
    <cellStyle name="Percent 3 9 15 4 3" xfId="13780" xr:uid="{00000000-0005-0000-0000-0000AF600000}"/>
    <cellStyle name="Percent 3 9 15 4 3 2" xfId="13781" xr:uid="{00000000-0005-0000-0000-0000B0600000}"/>
    <cellStyle name="Percent 3 9 15 4 3 2 2" xfId="13782" xr:uid="{00000000-0005-0000-0000-0000B1600000}"/>
    <cellStyle name="Percent 3 9 15 4 3 3" xfId="13783" xr:uid="{00000000-0005-0000-0000-0000B2600000}"/>
    <cellStyle name="Percent 3 9 15 4 4" xfId="13784" xr:uid="{00000000-0005-0000-0000-0000B3600000}"/>
    <cellStyle name="Percent 3 9 15 4 4 2" xfId="13785" xr:uid="{00000000-0005-0000-0000-0000B4600000}"/>
    <cellStyle name="Percent 3 9 15 4 5" xfId="13786" xr:uid="{00000000-0005-0000-0000-0000B5600000}"/>
    <cellStyle name="Percent 3 9 15 4 6" xfId="50426" xr:uid="{00000000-0005-0000-0000-0000B6600000}"/>
    <cellStyle name="Percent 3 9 15 5" xfId="13787" xr:uid="{00000000-0005-0000-0000-0000B7600000}"/>
    <cellStyle name="Percent 3 9 15 5 2" xfId="13788" xr:uid="{00000000-0005-0000-0000-0000B8600000}"/>
    <cellStyle name="Percent 3 9 15 5 2 2" xfId="13789" xr:uid="{00000000-0005-0000-0000-0000B9600000}"/>
    <cellStyle name="Percent 3 9 15 5 2 2 2" xfId="13790" xr:uid="{00000000-0005-0000-0000-0000BA600000}"/>
    <cellStyle name="Percent 3 9 15 5 2 3" xfId="13791" xr:uid="{00000000-0005-0000-0000-0000BB600000}"/>
    <cellStyle name="Percent 3 9 15 5 3" xfId="13792" xr:uid="{00000000-0005-0000-0000-0000BC600000}"/>
    <cellStyle name="Percent 3 9 15 5 3 2" xfId="13793" xr:uid="{00000000-0005-0000-0000-0000BD600000}"/>
    <cellStyle name="Percent 3 9 15 5 3 2 2" xfId="13794" xr:uid="{00000000-0005-0000-0000-0000BE600000}"/>
    <cellStyle name="Percent 3 9 15 5 3 3" xfId="13795" xr:uid="{00000000-0005-0000-0000-0000BF600000}"/>
    <cellStyle name="Percent 3 9 15 5 4" xfId="13796" xr:uid="{00000000-0005-0000-0000-0000C0600000}"/>
    <cellStyle name="Percent 3 9 15 5 4 2" xfId="13797" xr:uid="{00000000-0005-0000-0000-0000C1600000}"/>
    <cellStyle name="Percent 3 9 15 5 4 2 2" xfId="13798" xr:uid="{00000000-0005-0000-0000-0000C2600000}"/>
    <cellStyle name="Percent 3 9 15 5 4 3" xfId="13799" xr:uid="{00000000-0005-0000-0000-0000C3600000}"/>
    <cellStyle name="Percent 3 9 15 5 5" xfId="13800" xr:uid="{00000000-0005-0000-0000-0000C4600000}"/>
    <cellStyle name="Percent 3 9 15 5 5 2" xfId="13801" xr:uid="{00000000-0005-0000-0000-0000C5600000}"/>
    <cellStyle name="Percent 3 9 15 5 6" xfId="13802" xr:uid="{00000000-0005-0000-0000-0000C6600000}"/>
    <cellStyle name="Percent 3 9 15 5 7" xfId="50427" xr:uid="{00000000-0005-0000-0000-0000C7600000}"/>
    <cellStyle name="Percent 3 9 15 6" xfId="13803" xr:uid="{00000000-0005-0000-0000-0000C8600000}"/>
    <cellStyle name="Percent 3 9 15 6 2" xfId="13804" xr:uid="{00000000-0005-0000-0000-0000C9600000}"/>
    <cellStyle name="Percent 3 9 15 6 2 2" xfId="13805" xr:uid="{00000000-0005-0000-0000-0000CA600000}"/>
    <cellStyle name="Percent 3 9 15 6 2 2 2" xfId="13806" xr:uid="{00000000-0005-0000-0000-0000CB600000}"/>
    <cellStyle name="Percent 3 9 15 6 2 3" xfId="13807" xr:uid="{00000000-0005-0000-0000-0000CC600000}"/>
    <cellStyle name="Percent 3 9 15 6 3" xfId="13808" xr:uid="{00000000-0005-0000-0000-0000CD600000}"/>
    <cellStyle name="Percent 3 9 15 6 3 2" xfId="13809" xr:uid="{00000000-0005-0000-0000-0000CE600000}"/>
    <cellStyle name="Percent 3 9 15 6 3 2 2" xfId="13810" xr:uid="{00000000-0005-0000-0000-0000CF600000}"/>
    <cellStyle name="Percent 3 9 15 6 3 3" xfId="13811" xr:uid="{00000000-0005-0000-0000-0000D0600000}"/>
    <cellStyle name="Percent 3 9 15 6 4" xfId="13812" xr:uid="{00000000-0005-0000-0000-0000D1600000}"/>
    <cellStyle name="Percent 3 9 15 6 4 2" xfId="13813" xr:uid="{00000000-0005-0000-0000-0000D2600000}"/>
    <cellStyle name="Percent 3 9 15 6 5" xfId="13814" xr:uid="{00000000-0005-0000-0000-0000D3600000}"/>
    <cellStyle name="Percent 3 9 15 6 6" xfId="50428" xr:uid="{00000000-0005-0000-0000-0000D4600000}"/>
    <cellStyle name="Percent 3 9 15 7" xfId="13815" xr:uid="{00000000-0005-0000-0000-0000D5600000}"/>
    <cellStyle name="Percent 3 9 15 7 2" xfId="13816" xr:uid="{00000000-0005-0000-0000-0000D6600000}"/>
    <cellStyle name="Percent 3 9 15 7 2 2" xfId="13817" xr:uid="{00000000-0005-0000-0000-0000D7600000}"/>
    <cellStyle name="Percent 3 9 15 7 3" xfId="13818" xr:uid="{00000000-0005-0000-0000-0000D8600000}"/>
    <cellStyle name="Percent 3 9 15 7 4" xfId="50429" xr:uid="{00000000-0005-0000-0000-0000D9600000}"/>
    <cellStyle name="Percent 3 9 15 8" xfId="13819" xr:uid="{00000000-0005-0000-0000-0000DA600000}"/>
    <cellStyle name="Percent 3 9 15 8 2" xfId="13820" xr:uid="{00000000-0005-0000-0000-0000DB600000}"/>
    <cellStyle name="Percent 3 9 15 8 2 2" xfId="13821" xr:uid="{00000000-0005-0000-0000-0000DC600000}"/>
    <cellStyle name="Percent 3 9 15 8 3" xfId="13822" xr:uid="{00000000-0005-0000-0000-0000DD600000}"/>
    <cellStyle name="Percent 3 9 15 8 4" xfId="50430" xr:uid="{00000000-0005-0000-0000-0000DE600000}"/>
    <cellStyle name="Percent 3 9 15 9" xfId="13823" xr:uid="{00000000-0005-0000-0000-0000DF600000}"/>
    <cellStyle name="Percent 3 9 15 9 2" xfId="13824" xr:uid="{00000000-0005-0000-0000-0000E0600000}"/>
    <cellStyle name="Percent 3 9 15 9 2 2" xfId="13825" xr:uid="{00000000-0005-0000-0000-0000E1600000}"/>
    <cellStyle name="Percent 3 9 15 9 3" xfId="13826" xr:uid="{00000000-0005-0000-0000-0000E2600000}"/>
    <cellStyle name="Percent 3 9 15 9 4" xfId="50431" xr:uid="{00000000-0005-0000-0000-0000E3600000}"/>
    <cellStyle name="Percent 3 9 16" xfId="4445" xr:uid="{00000000-0005-0000-0000-0000E4600000}"/>
    <cellStyle name="Percent 3 9 16 2" xfId="9239" xr:uid="{00000000-0005-0000-0000-0000E5600000}"/>
    <cellStyle name="Percent 3 9 16 2 2" xfId="13827" xr:uid="{00000000-0005-0000-0000-0000E6600000}"/>
    <cellStyle name="Percent 3 9 16 2 2 2" xfId="13828" xr:uid="{00000000-0005-0000-0000-0000E7600000}"/>
    <cellStyle name="Percent 3 9 16 2 3" xfId="13829" xr:uid="{00000000-0005-0000-0000-0000E8600000}"/>
    <cellStyle name="Percent 3 9 16 3" xfId="13830" xr:uid="{00000000-0005-0000-0000-0000E9600000}"/>
    <cellStyle name="Percent 3 9 16 3 2" xfId="13831" xr:uid="{00000000-0005-0000-0000-0000EA600000}"/>
    <cellStyle name="Percent 3 9 16 3 2 2" xfId="13832" xr:uid="{00000000-0005-0000-0000-0000EB600000}"/>
    <cellStyle name="Percent 3 9 16 3 3" xfId="13833" xr:uid="{00000000-0005-0000-0000-0000EC600000}"/>
    <cellStyle name="Percent 3 9 16 4" xfId="13834" xr:uid="{00000000-0005-0000-0000-0000ED600000}"/>
    <cellStyle name="Percent 3 9 16 4 2" xfId="13835" xr:uid="{00000000-0005-0000-0000-0000EE600000}"/>
    <cellStyle name="Percent 3 9 16 5" xfId="13836" xr:uid="{00000000-0005-0000-0000-0000EF600000}"/>
    <cellStyle name="Percent 3 9 16 6" xfId="50432" xr:uid="{00000000-0005-0000-0000-0000F0600000}"/>
    <cellStyle name="Percent 3 9 17" xfId="9232" xr:uid="{00000000-0005-0000-0000-0000F1600000}"/>
    <cellStyle name="Percent 3 9 17 2" xfId="13837" xr:uid="{00000000-0005-0000-0000-0000F2600000}"/>
    <cellStyle name="Percent 3 9 17 2 2" xfId="13838" xr:uid="{00000000-0005-0000-0000-0000F3600000}"/>
    <cellStyle name="Percent 3 9 17 2 2 2" xfId="13839" xr:uid="{00000000-0005-0000-0000-0000F4600000}"/>
    <cellStyle name="Percent 3 9 17 2 3" xfId="13840" xr:uid="{00000000-0005-0000-0000-0000F5600000}"/>
    <cellStyle name="Percent 3 9 17 3" xfId="13841" xr:uid="{00000000-0005-0000-0000-0000F6600000}"/>
    <cellStyle name="Percent 3 9 17 3 2" xfId="13842" xr:uid="{00000000-0005-0000-0000-0000F7600000}"/>
    <cellStyle name="Percent 3 9 17 3 2 2" xfId="13843" xr:uid="{00000000-0005-0000-0000-0000F8600000}"/>
    <cellStyle name="Percent 3 9 17 3 3" xfId="13844" xr:uid="{00000000-0005-0000-0000-0000F9600000}"/>
    <cellStyle name="Percent 3 9 17 4" xfId="13845" xr:uid="{00000000-0005-0000-0000-0000FA600000}"/>
    <cellStyle name="Percent 3 9 17 4 2" xfId="13846" xr:uid="{00000000-0005-0000-0000-0000FB600000}"/>
    <cellStyle name="Percent 3 9 17 5" xfId="13847" xr:uid="{00000000-0005-0000-0000-0000FC600000}"/>
    <cellStyle name="Percent 3 9 17 6" xfId="50433" xr:uid="{00000000-0005-0000-0000-0000FD600000}"/>
    <cellStyle name="Percent 3 9 18" xfId="13848" xr:uid="{00000000-0005-0000-0000-0000FE600000}"/>
    <cellStyle name="Percent 3 9 18 2" xfId="13849" xr:uid="{00000000-0005-0000-0000-0000FF600000}"/>
    <cellStyle name="Percent 3 9 18 2 2" xfId="13850" xr:uid="{00000000-0005-0000-0000-000000610000}"/>
    <cellStyle name="Percent 3 9 18 2 2 2" xfId="13851" xr:uid="{00000000-0005-0000-0000-000001610000}"/>
    <cellStyle name="Percent 3 9 18 2 3" xfId="13852" xr:uid="{00000000-0005-0000-0000-000002610000}"/>
    <cellStyle name="Percent 3 9 18 3" xfId="13853" xr:uid="{00000000-0005-0000-0000-000003610000}"/>
    <cellStyle name="Percent 3 9 18 3 2" xfId="13854" xr:uid="{00000000-0005-0000-0000-000004610000}"/>
    <cellStyle name="Percent 3 9 18 3 2 2" xfId="13855" xr:uid="{00000000-0005-0000-0000-000005610000}"/>
    <cellStyle name="Percent 3 9 18 3 3" xfId="13856" xr:uid="{00000000-0005-0000-0000-000006610000}"/>
    <cellStyle name="Percent 3 9 18 4" xfId="13857" xr:uid="{00000000-0005-0000-0000-000007610000}"/>
    <cellStyle name="Percent 3 9 18 4 2" xfId="13858" xr:uid="{00000000-0005-0000-0000-000008610000}"/>
    <cellStyle name="Percent 3 9 18 5" xfId="13859" xr:uid="{00000000-0005-0000-0000-000009610000}"/>
    <cellStyle name="Percent 3 9 18 6" xfId="50434" xr:uid="{00000000-0005-0000-0000-00000A610000}"/>
    <cellStyle name="Percent 3 9 19" xfId="13860" xr:uid="{00000000-0005-0000-0000-00000B610000}"/>
    <cellStyle name="Percent 3 9 19 2" xfId="13861" xr:uid="{00000000-0005-0000-0000-00000C610000}"/>
    <cellStyle name="Percent 3 9 19 2 2" xfId="13862" xr:uid="{00000000-0005-0000-0000-00000D610000}"/>
    <cellStyle name="Percent 3 9 19 2 2 2" xfId="13863" xr:uid="{00000000-0005-0000-0000-00000E610000}"/>
    <cellStyle name="Percent 3 9 19 2 3" xfId="13864" xr:uid="{00000000-0005-0000-0000-00000F610000}"/>
    <cellStyle name="Percent 3 9 19 3" xfId="13865" xr:uid="{00000000-0005-0000-0000-000010610000}"/>
    <cellStyle name="Percent 3 9 19 3 2" xfId="13866" xr:uid="{00000000-0005-0000-0000-000011610000}"/>
    <cellStyle name="Percent 3 9 19 3 2 2" xfId="13867" xr:uid="{00000000-0005-0000-0000-000012610000}"/>
    <cellStyle name="Percent 3 9 19 3 3" xfId="13868" xr:uid="{00000000-0005-0000-0000-000013610000}"/>
    <cellStyle name="Percent 3 9 19 4" xfId="13869" xr:uid="{00000000-0005-0000-0000-000014610000}"/>
    <cellStyle name="Percent 3 9 19 4 2" xfId="13870" xr:uid="{00000000-0005-0000-0000-000015610000}"/>
    <cellStyle name="Percent 3 9 19 4 2 2" xfId="13871" xr:uid="{00000000-0005-0000-0000-000016610000}"/>
    <cellStyle name="Percent 3 9 19 4 3" xfId="13872" xr:uid="{00000000-0005-0000-0000-000017610000}"/>
    <cellStyle name="Percent 3 9 19 5" xfId="13873" xr:uid="{00000000-0005-0000-0000-000018610000}"/>
    <cellStyle name="Percent 3 9 19 5 2" xfId="13874" xr:uid="{00000000-0005-0000-0000-000019610000}"/>
    <cellStyle name="Percent 3 9 19 6" xfId="13875" xr:uid="{00000000-0005-0000-0000-00001A610000}"/>
    <cellStyle name="Percent 3 9 19 7" xfId="50435" xr:uid="{00000000-0005-0000-0000-00001B610000}"/>
    <cellStyle name="Percent 3 9 2" xfId="4446" xr:uid="{00000000-0005-0000-0000-00001C610000}"/>
    <cellStyle name="Percent 3 9 2 10" xfId="13876" xr:uid="{00000000-0005-0000-0000-00001D610000}"/>
    <cellStyle name="Percent 3 9 2 10 2" xfId="13877" xr:uid="{00000000-0005-0000-0000-00001E610000}"/>
    <cellStyle name="Percent 3 9 2 10 2 2" xfId="13878" xr:uid="{00000000-0005-0000-0000-00001F610000}"/>
    <cellStyle name="Percent 3 9 2 10 3" xfId="13879" xr:uid="{00000000-0005-0000-0000-000020610000}"/>
    <cellStyle name="Percent 3 9 2 10 4" xfId="50437" xr:uid="{00000000-0005-0000-0000-000021610000}"/>
    <cellStyle name="Percent 3 9 2 11" xfId="13880" xr:uid="{00000000-0005-0000-0000-000022610000}"/>
    <cellStyle name="Percent 3 9 2 11 2" xfId="13881" xr:uid="{00000000-0005-0000-0000-000023610000}"/>
    <cellStyle name="Percent 3 9 2 12" xfId="13882" xr:uid="{00000000-0005-0000-0000-000024610000}"/>
    <cellStyle name="Percent 3 9 2 13" xfId="50436" xr:uid="{00000000-0005-0000-0000-000025610000}"/>
    <cellStyle name="Percent 3 9 2 2" xfId="9240" xr:uid="{00000000-0005-0000-0000-000026610000}"/>
    <cellStyle name="Percent 3 9 2 2 2" xfId="13883" xr:uid="{00000000-0005-0000-0000-000027610000}"/>
    <cellStyle name="Percent 3 9 2 2 2 2" xfId="13884" xr:uid="{00000000-0005-0000-0000-000028610000}"/>
    <cellStyle name="Percent 3 9 2 2 2 2 2" xfId="13885" xr:uid="{00000000-0005-0000-0000-000029610000}"/>
    <cellStyle name="Percent 3 9 2 2 2 3" xfId="13886" xr:uid="{00000000-0005-0000-0000-00002A610000}"/>
    <cellStyle name="Percent 3 9 2 2 3" xfId="13887" xr:uid="{00000000-0005-0000-0000-00002B610000}"/>
    <cellStyle name="Percent 3 9 2 2 3 2" xfId="13888" xr:uid="{00000000-0005-0000-0000-00002C610000}"/>
    <cellStyle name="Percent 3 9 2 2 3 2 2" xfId="13889" xr:uid="{00000000-0005-0000-0000-00002D610000}"/>
    <cellStyle name="Percent 3 9 2 2 3 3" xfId="13890" xr:uid="{00000000-0005-0000-0000-00002E610000}"/>
    <cellStyle name="Percent 3 9 2 2 4" xfId="13891" xr:uid="{00000000-0005-0000-0000-00002F610000}"/>
    <cellStyle name="Percent 3 9 2 2 4 2" xfId="13892" xr:uid="{00000000-0005-0000-0000-000030610000}"/>
    <cellStyle name="Percent 3 9 2 2 5" xfId="13893" xr:uid="{00000000-0005-0000-0000-000031610000}"/>
    <cellStyle name="Percent 3 9 2 2 6" xfId="50438" xr:uid="{00000000-0005-0000-0000-000032610000}"/>
    <cellStyle name="Percent 3 9 2 3" xfId="13894" xr:uid="{00000000-0005-0000-0000-000033610000}"/>
    <cellStyle name="Percent 3 9 2 3 2" xfId="13895" xr:uid="{00000000-0005-0000-0000-000034610000}"/>
    <cellStyle name="Percent 3 9 2 3 2 2" xfId="13896" xr:uid="{00000000-0005-0000-0000-000035610000}"/>
    <cellStyle name="Percent 3 9 2 3 2 2 2" xfId="13897" xr:uid="{00000000-0005-0000-0000-000036610000}"/>
    <cellStyle name="Percent 3 9 2 3 2 3" xfId="13898" xr:uid="{00000000-0005-0000-0000-000037610000}"/>
    <cellStyle name="Percent 3 9 2 3 3" xfId="13899" xr:uid="{00000000-0005-0000-0000-000038610000}"/>
    <cellStyle name="Percent 3 9 2 3 3 2" xfId="13900" xr:uid="{00000000-0005-0000-0000-000039610000}"/>
    <cellStyle name="Percent 3 9 2 3 3 2 2" xfId="13901" xr:uid="{00000000-0005-0000-0000-00003A610000}"/>
    <cellStyle name="Percent 3 9 2 3 3 3" xfId="13902" xr:uid="{00000000-0005-0000-0000-00003B610000}"/>
    <cellStyle name="Percent 3 9 2 3 4" xfId="13903" xr:uid="{00000000-0005-0000-0000-00003C610000}"/>
    <cellStyle name="Percent 3 9 2 3 4 2" xfId="13904" xr:uid="{00000000-0005-0000-0000-00003D610000}"/>
    <cellStyle name="Percent 3 9 2 3 5" xfId="13905" xr:uid="{00000000-0005-0000-0000-00003E610000}"/>
    <cellStyle name="Percent 3 9 2 3 6" xfId="50439" xr:uid="{00000000-0005-0000-0000-00003F610000}"/>
    <cellStyle name="Percent 3 9 2 4" xfId="13906" xr:uid="{00000000-0005-0000-0000-000040610000}"/>
    <cellStyle name="Percent 3 9 2 4 2" xfId="13907" xr:uid="{00000000-0005-0000-0000-000041610000}"/>
    <cellStyle name="Percent 3 9 2 4 2 2" xfId="13908" xr:uid="{00000000-0005-0000-0000-000042610000}"/>
    <cellStyle name="Percent 3 9 2 4 2 2 2" xfId="13909" xr:uid="{00000000-0005-0000-0000-000043610000}"/>
    <cellStyle name="Percent 3 9 2 4 2 3" xfId="13910" xr:uid="{00000000-0005-0000-0000-000044610000}"/>
    <cellStyle name="Percent 3 9 2 4 3" xfId="13911" xr:uid="{00000000-0005-0000-0000-000045610000}"/>
    <cellStyle name="Percent 3 9 2 4 3 2" xfId="13912" xr:uid="{00000000-0005-0000-0000-000046610000}"/>
    <cellStyle name="Percent 3 9 2 4 3 2 2" xfId="13913" xr:uid="{00000000-0005-0000-0000-000047610000}"/>
    <cellStyle name="Percent 3 9 2 4 3 3" xfId="13914" xr:uid="{00000000-0005-0000-0000-000048610000}"/>
    <cellStyle name="Percent 3 9 2 4 4" xfId="13915" xr:uid="{00000000-0005-0000-0000-000049610000}"/>
    <cellStyle name="Percent 3 9 2 4 4 2" xfId="13916" xr:uid="{00000000-0005-0000-0000-00004A610000}"/>
    <cellStyle name="Percent 3 9 2 4 5" xfId="13917" xr:uid="{00000000-0005-0000-0000-00004B610000}"/>
    <cellStyle name="Percent 3 9 2 4 6" xfId="50440" xr:uid="{00000000-0005-0000-0000-00004C610000}"/>
    <cellStyle name="Percent 3 9 2 5" xfId="13918" xr:uid="{00000000-0005-0000-0000-00004D610000}"/>
    <cellStyle name="Percent 3 9 2 5 2" xfId="13919" xr:uid="{00000000-0005-0000-0000-00004E610000}"/>
    <cellStyle name="Percent 3 9 2 5 2 2" xfId="13920" xr:uid="{00000000-0005-0000-0000-00004F610000}"/>
    <cellStyle name="Percent 3 9 2 5 2 2 2" xfId="13921" xr:uid="{00000000-0005-0000-0000-000050610000}"/>
    <cellStyle name="Percent 3 9 2 5 2 3" xfId="13922" xr:uid="{00000000-0005-0000-0000-000051610000}"/>
    <cellStyle name="Percent 3 9 2 5 3" xfId="13923" xr:uid="{00000000-0005-0000-0000-000052610000}"/>
    <cellStyle name="Percent 3 9 2 5 3 2" xfId="13924" xr:uid="{00000000-0005-0000-0000-000053610000}"/>
    <cellStyle name="Percent 3 9 2 5 3 2 2" xfId="13925" xr:uid="{00000000-0005-0000-0000-000054610000}"/>
    <cellStyle name="Percent 3 9 2 5 3 3" xfId="13926" xr:uid="{00000000-0005-0000-0000-000055610000}"/>
    <cellStyle name="Percent 3 9 2 5 4" xfId="13927" xr:uid="{00000000-0005-0000-0000-000056610000}"/>
    <cellStyle name="Percent 3 9 2 5 4 2" xfId="13928" xr:uid="{00000000-0005-0000-0000-000057610000}"/>
    <cellStyle name="Percent 3 9 2 5 4 2 2" xfId="13929" xr:uid="{00000000-0005-0000-0000-000058610000}"/>
    <cellStyle name="Percent 3 9 2 5 4 3" xfId="13930" xr:uid="{00000000-0005-0000-0000-000059610000}"/>
    <cellStyle name="Percent 3 9 2 5 5" xfId="13931" xr:uid="{00000000-0005-0000-0000-00005A610000}"/>
    <cellStyle name="Percent 3 9 2 5 5 2" xfId="13932" xr:uid="{00000000-0005-0000-0000-00005B610000}"/>
    <cellStyle name="Percent 3 9 2 5 6" xfId="13933" xr:uid="{00000000-0005-0000-0000-00005C610000}"/>
    <cellStyle name="Percent 3 9 2 5 7" xfId="50441" xr:uid="{00000000-0005-0000-0000-00005D610000}"/>
    <cellStyle name="Percent 3 9 2 6" xfId="13934" xr:uid="{00000000-0005-0000-0000-00005E610000}"/>
    <cellStyle name="Percent 3 9 2 6 2" xfId="13935" xr:uid="{00000000-0005-0000-0000-00005F610000}"/>
    <cellStyle name="Percent 3 9 2 6 2 2" xfId="13936" xr:uid="{00000000-0005-0000-0000-000060610000}"/>
    <cellStyle name="Percent 3 9 2 6 2 2 2" xfId="13937" xr:uid="{00000000-0005-0000-0000-000061610000}"/>
    <cellStyle name="Percent 3 9 2 6 2 3" xfId="13938" xr:uid="{00000000-0005-0000-0000-000062610000}"/>
    <cellStyle name="Percent 3 9 2 6 3" xfId="13939" xr:uid="{00000000-0005-0000-0000-000063610000}"/>
    <cellStyle name="Percent 3 9 2 6 3 2" xfId="13940" xr:uid="{00000000-0005-0000-0000-000064610000}"/>
    <cellStyle name="Percent 3 9 2 6 3 2 2" xfId="13941" xr:uid="{00000000-0005-0000-0000-000065610000}"/>
    <cellStyle name="Percent 3 9 2 6 3 3" xfId="13942" xr:uid="{00000000-0005-0000-0000-000066610000}"/>
    <cellStyle name="Percent 3 9 2 6 4" xfId="13943" xr:uid="{00000000-0005-0000-0000-000067610000}"/>
    <cellStyle name="Percent 3 9 2 6 4 2" xfId="13944" xr:uid="{00000000-0005-0000-0000-000068610000}"/>
    <cellStyle name="Percent 3 9 2 6 5" xfId="13945" xr:uid="{00000000-0005-0000-0000-000069610000}"/>
    <cellStyle name="Percent 3 9 2 6 6" xfId="50442" xr:uid="{00000000-0005-0000-0000-00006A610000}"/>
    <cellStyle name="Percent 3 9 2 7" xfId="13946" xr:uid="{00000000-0005-0000-0000-00006B610000}"/>
    <cellStyle name="Percent 3 9 2 7 2" xfId="13947" xr:uid="{00000000-0005-0000-0000-00006C610000}"/>
    <cellStyle name="Percent 3 9 2 7 2 2" xfId="13948" xr:uid="{00000000-0005-0000-0000-00006D610000}"/>
    <cellStyle name="Percent 3 9 2 7 3" xfId="13949" xr:uid="{00000000-0005-0000-0000-00006E610000}"/>
    <cellStyle name="Percent 3 9 2 7 4" xfId="50443" xr:uid="{00000000-0005-0000-0000-00006F610000}"/>
    <cellStyle name="Percent 3 9 2 8" xfId="13950" xr:uid="{00000000-0005-0000-0000-000070610000}"/>
    <cellStyle name="Percent 3 9 2 8 2" xfId="13951" xr:uid="{00000000-0005-0000-0000-000071610000}"/>
    <cellStyle name="Percent 3 9 2 8 2 2" xfId="13952" xr:uid="{00000000-0005-0000-0000-000072610000}"/>
    <cellStyle name="Percent 3 9 2 8 3" xfId="13953" xr:uid="{00000000-0005-0000-0000-000073610000}"/>
    <cellStyle name="Percent 3 9 2 8 4" xfId="50444" xr:uid="{00000000-0005-0000-0000-000074610000}"/>
    <cellStyle name="Percent 3 9 2 9" xfId="13954" xr:uid="{00000000-0005-0000-0000-000075610000}"/>
    <cellStyle name="Percent 3 9 2 9 2" xfId="13955" xr:uid="{00000000-0005-0000-0000-000076610000}"/>
    <cellStyle name="Percent 3 9 2 9 2 2" xfId="13956" xr:uid="{00000000-0005-0000-0000-000077610000}"/>
    <cellStyle name="Percent 3 9 2 9 3" xfId="13957" xr:uid="{00000000-0005-0000-0000-000078610000}"/>
    <cellStyle name="Percent 3 9 2 9 4" xfId="50445" xr:uid="{00000000-0005-0000-0000-000079610000}"/>
    <cellStyle name="Percent 3 9 20" xfId="13958" xr:uid="{00000000-0005-0000-0000-00007A610000}"/>
    <cellStyle name="Percent 3 9 20 2" xfId="13959" xr:uid="{00000000-0005-0000-0000-00007B610000}"/>
    <cellStyle name="Percent 3 9 20 2 2" xfId="13960" xr:uid="{00000000-0005-0000-0000-00007C610000}"/>
    <cellStyle name="Percent 3 9 20 2 2 2" xfId="13961" xr:uid="{00000000-0005-0000-0000-00007D610000}"/>
    <cellStyle name="Percent 3 9 20 2 3" xfId="13962" xr:uid="{00000000-0005-0000-0000-00007E610000}"/>
    <cellStyle name="Percent 3 9 20 3" xfId="13963" xr:uid="{00000000-0005-0000-0000-00007F610000}"/>
    <cellStyle name="Percent 3 9 20 3 2" xfId="13964" xr:uid="{00000000-0005-0000-0000-000080610000}"/>
    <cellStyle name="Percent 3 9 20 3 2 2" xfId="13965" xr:uid="{00000000-0005-0000-0000-000081610000}"/>
    <cellStyle name="Percent 3 9 20 3 3" xfId="13966" xr:uid="{00000000-0005-0000-0000-000082610000}"/>
    <cellStyle name="Percent 3 9 20 4" xfId="13967" xr:uid="{00000000-0005-0000-0000-000083610000}"/>
    <cellStyle name="Percent 3 9 20 4 2" xfId="13968" xr:uid="{00000000-0005-0000-0000-000084610000}"/>
    <cellStyle name="Percent 3 9 20 5" xfId="13969" xr:uid="{00000000-0005-0000-0000-000085610000}"/>
    <cellStyle name="Percent 3 9 20 6" xfId="50446" xr:uid="{00000000-0005-0000-0000-000086610000}"/>
    <cellStyle name="Percent 3 9 21" xfId="13970" xr:uid="{00000000-0005-0000-0000-000087610000}"/>
    <cellStyle name="Percent 3 9 21 2" xfId="13971" xr:uid="{00000000-0005-0000-0000-000088610000}"/>
    <cellStyle name="Percent 3 9 21 2 2" xfId="13972" xr:uid="{00000000-0005-0000-0000-000089610000}"/>
    <cellStyle name="Percent 3 9 21 3" xfId="13973" xr:uid="{00000000-0005-0000-0000-00008A610000}"/>
    <cellStyle name="Percent 3 9 21 4" xfId="50447" xr:uid="{00000000-0005-0000-0000-00008B610000}"/>
    <cellStyle name="Percent 3 9 22" xfId="13974" xr:uid="{00000000-0005-0000-0000-00008C610000}"/>
    <cellStyle name="Percent 3 9 22 2" xfId="13975" xr:uid="{00000000-0005-0000-0000-00008D610000}"/>
    <cellStyle name="Percent 3 9 22 2 2" xfId="13976" xr:uid="{00000000-0005-0000-0000-00008E610000}"/>
    <cellStyle name="Percent 3 9 22 3" xfId="13977" xr:uid="{00000000-0005-0000-0000-00008F610000}"/>
    <cellStyle name="Percent 3 9 22 4" xfId="50448" xr:uid="{00000000-0005-0000-0000-000090610000}"/>
    <cellStyle name="Percent 3 9 23" xfId="13978" xr:uid="{00000000-0005-0000-0000-000091610000}"/>
    <cellStyle name="Percent 3 9 23 2" xfId="13979" xr:uid="{00000000-0005-0000-0000-000092610000}"/>
    <cellStyle name="Percent 3 9 23 2 2" xfId="13980" xr:uid="{00000000-0005-0000-0000-000093610000}"/>
    <cellStyle name="Percent 3 9 23 3" xfId="13981" xr:uid="{00000000-0005-0000-0000-000094610000}"/>
    <cellStyle name="Percent 3 9 23 4" xfId="50449" xr:uid="{00000000-0005-0000-0000-000095610000}"/>
    <cellStyle name="Percent 3 9 24" xfId="13982" xr:uid="{00000000-0005-0000-0000-000096610000}"/>
    <cellStyle name="Percent 3 9 24 2" xfId="13983" xr:uid="{00000000-0005-0000-0000-000097610000}"/>
    <cellStyle name="Percent 3 9 24 2 2" xfId="13984" xr:uid="{00000000-0005-0000-0000-000098610000}"/>
    <cellStyle name="Percent 3 9 24 3" xfId="13985" xr:uid="{00000000-0005-0000-0000-000099610000}"/>
    <cellStyle name="Percent 3 9 24 4" xfId="50450" xr:uid="{00000000-0005-0000-0000-00009A610000}"/>
    <cellStyle name="Percent 3 9 25" xfId="13986" xr:uid="{00000000-0005-0000-0000-00009B610000}"/>
    <cellStyle name="Percent 3 9 25 2" xfId="13987" xr:uid="{00000000-0005-0000-0000-00009C610000}"/>
    <cellStyle name="Percent 3 9 26" xfId="13988" xr:uid="{00000000-0005-0000-0000-00009D610000}"/>
    <cellStyle name="Percent 3 9 27" xfId="50371" xr:uid="{00000000-0005-0000-0000-00009E610000}"/>
    <cellStyle name="Percent 3 9 3" xfId="4447" xr:uid="{00000000-0005-0000-0000-00009F610000}"/>
    <cellStyle name="Percent 3 9 3 10" xfId="13989" xr:uid="{00000000-0005-0000-0000-0000A0610000}"/>
    <cellStyle name="Percent 3 9 3 10 2" xfId="13990" xr:uid="{00000000-0005-0000-0000-0000A1610000}"/>
    <cellStyle name="Percent 3 9 3 10 2 2" xfId="13991" xr:uid="{00000000-0005-0000-0000-0000A2610000}"/>
    <cellStyle name="Percent 3 9 3 10 3" xfId="13992" xr:uid="{00000000-0005-0000-0000-0000A3610000}"/>
    <cellStyle name="Percent 3 9 3 10 4" xfId="50452" xr:uid="{00000000-0005-0000-0000-0000A4610000}"/>
    <cellStyle name="Percent 3 9 3 11" xfId="13993" xr:uid="{00000000-0005-0000-0000-0000A5610000}"/>
    <cellStyle name="Percent 3 9 3 11 2" xfId="13994" xr:uid="{00000000-0005-0000-0000-0000A6610000}"/>
    <cellStyle name="Percent 3 9 3 12" xfId="13995" xr:uid="{00000000-0005-0000-0000-0000A7610000}"/>
    <cellStyle name="Percent 3 9 3 13" xfId="50451" xr:uid="{00000000-0005-0000-0000-0000A8610000}"/>
    <cellStyle name="Percent 3 9 3 2" xfId="9241" xr:uid="{00000000-0005-0000-0000-0000A9610000}"/>
    <cellStyle name="Percent 3 9 3 2 2" xfId="13996" xr:uid="{00000000-0005-0000-0000-0000AA610000}"/>
    <cellStyle name="Percent 3 9 3 2 2 2" xfId="13997" xr:uid="{00000000-0005-0000-0000-0000AB610000}"/>
    <cellStyle name="Percent 3 9 3 2 2 2 2" xfId="13998" xr:uid="{00000000-0005-0000-0000-0000AC610000}"/>
    <cellStyle name="Percent 3 9 3 2 2 3" xfId="13999" xr:uid="{00000000-0005-0000-0000-0000AD610000}"/>
    <cellStyle name="Percent 3 9 3 2 3" xfId="14000" xr:uid="{00000000-0005-0000-0000-0000AE610000}"/>
    <cellStyle name="Percent 3 9 3 2 3 2" xfId="14001" xr:uid="{00000000-0005-0000-0000-0000AF610000}"/>
    <cellStyle name="Percent 3 9 3 2 3 2 2" xfId="14002" xr:uid="{00000000-0005-0000-0000-0000B0610000}"/>
    <cellStyle name="Percent 3 9 3 2 3 3" xfId="14003" xr:uid="{00000000-0005-0000-0000-0000B1610000}"/>
    <cellStyle name="Percent 3 9 3 2 4" xfId="14004" xr:uid="{00000000-0005-0000-0000-0000B2610000}"/>
    <cellStyle name="Percent 3 9 3 2 4 2" xfId="14005" xr:uid="{00000000-0005-0000-0000-0000B3610000}"/>
    <cellStyle name="Percent 3 9 3 2 5" xfId="14006" xr:uid="{00000000-0005-0000-0000-0000B4610000}"/>
    <cellStyle name="Percent 3 9 3 2 6" xfId="50453" xr:uid="{00000000-0005-0000-0000-0000B5610000}"/>
    <cellStyle name="Percent 3 9 3 3" xfId="14007" xr:uid="{00000000-0005-0000-0000-0000B6610000}"/>
    <cellStyle name="Percent 3 9 3 3 2" xfId="14008" xr:uid="{00000000-0005-0000-0000-0000B7610000}"/>
    <cellStyle name="Percent 3 9 3 3 2 2" xfId="14009" xr:uid="{00000000-0005-0000-0000-0000B8610000}"/>
    <cellStyle name="Percent 3 9 3 3 2 2 2" xfId="14010" xr:uid="{00000000-0005-0000-0000-0000B9610000}"/>
    <cellStyle name="Percent 3 9 3 3 2 3" xfId="14011" xr:uid="{00000000-0005-0000-0000-0000BA610000}"/>
    <cellStyle name="Percent 3 9 3 3 3" xfId="14012" xr:uid="{00000000-0005-0000-0000-0000BB610000}"/>
    <cellStyle name="Percent 3 9 3 3 3 2" xfId="14013" xr:uid="{00000000-0005-0000-0000-0000BC610000}"/>
    <cellStyle name="Percent 3 9 3 3 3 2 2" xfId="14014" xr:uid="{00000000-0005-0000-0000-0000BD610000}"/>
    <cellStyle name="Percent 3 9 3 3 3 3" xfId="14015" xr:uid="{00000000-0005-0000-0000-0000BE610000}"/>
    <cellStyle name="Percent 3 9 3 3 4" xfId="14016" xr:uid="{00000000-0005-0000-0000-0000BF610000}"/>
    <cellStyle name="Percent 3 9 3 3 4 2" xfId="14017" xr:uid="{00000000-0005-0000-0000-0000C0610000}"/>
    <cellStyle name="Percent 3 9 3 3 5" xfId="14018" xr:uid="{00000000-0005-0000-0000-0000C1610000}"/>
    <cellStyle name="Percent 3 9 3 3 6" xfId="50454" xr:uid="{00000000-0005-0000-0000-0000C2610000}"/>
    <cellStyle name="Percent 3 9 3 4" xfId="14019" xr:uid="{00000000-0005-0000-0000-0000C3610000}"/>
    <cellStyle name="Percent 3 9 3 4 2" xfId="14020" xr:uid="{00000000-0005-0000-0000-0000C4610000}"/>
    <cellStyle name="Percent 3 9 3 4 2 2" xfId="14021" xr:uid="{00000000-0005-0000-0000-0000C5610000}"/>
    <cellStyle name="Percent 3 9 3 4 2 2 2" xfId="14022" xr:uid="{00000000-0005-0000-0000-0000C6610000}"/>
    <cellStyle name="Percent 3 9 3 4 2 3" xfId="14023" xr:uid="{00000000-0005-0000-0000-0000C7610000}"/>
    <cellStyle name="Percent 3 9 3 4 3" xfId="14024" xr:uid="{00000000-0005-0000-0000-0000C8610000}"/>
    <cellStyle name="Percent 3 9 3 4 3 2" xfId="14025" xr:uid="{00000000-0005-0000-0000-0000C9610000}"/>
    <cellStyle name="Percent 3 9 3 4 3 2 2" xfId="14026" xr:uid="{00000000-0005-0000-0000-0000CA610000}"/>
    <cellStyle name="Percent 3 9 3 4 3 3" xfId="14027" xr:uid="{00000000-0005-0000-0000-0000CB610000}"/>
    <cellStyle name="Percent 3 9 3 4 4" xfId="14028" xr:uid="{00000000-0005-0000-0000-0000CC610000}"/>
    <cellStyle name="Percent 3 9 3 4 4 2" xfId="14029" xr:uid="{00000000-0005-0000-0000-0000CD610000}"/>
    <cellStyle name="Percent 3 9 3 4 5" xfId="14030" xr:uid="{00000000-0005-0000-0000-0000CE610000}"/>
    <cellStyle name="Percent 3 9 3 4 6" xfId="50455" xr:uid="{00000000-0005-0000-0000-0000CF610000}"/>
    <cellStyle name="Percent 3 9 3 5" xfId="14031" xr:uid="{00000000-0005-0000-0000-0000D0610000}"/>
    <cellStyle name="Percent 3 9 3 5 2" xfId="14032" xr:uid="{00000000-0005-0000-0000-0000D1610000}"/>
    <cellStyle name="Percent 3 9 3 5 2 2" xfId="14033" xr:uid="{00000000-0005-0000-0000-0000D2610000}"/>
    <cellStyle name="Percent 3 9 3 5 2 2 2" xfId="14034" xr:uid="{00000000-0005-0000-0000-0000D3610000}"/>
    <cellStyle name="Percent 3 9 3 5 2 3" xfId="14035" xr:uid="{00000000-0005-0000-0000-0000D4610000}"/>
    <cellStyle name="Percent 3 9 3 5 3" xfId="14036" xr:uid="{00000000-0005-0000-0000-0000D5610000}"/>
    <cellStyle name="Percent 3 9 3 5 3 2" xfId="14037" xr:uid="{00000000-0005-0000-0000-0000D6610000}"/>
    <cellStyle name="Percent 3 9 3 5 3 2 2" xfId="14038" xr:uid="{00000000-0005-0000-0000-0000D7610000}"/>
    <cellStyle name="Percent 3 9 3 5 3 3" xfId="14039" xr:uid="{00000000-0005-0000-0000-0000D8610000}"/>
    <cellStyle name="Percent 3 9 3 5 4" xfId="14040" xr:uid="{00000000-0005-0000-0000-0000D9610000}"/>
    <cellStyle name="Percent 3 9 3 5 4 2" xfId="14041" xr:uid="{00000000-0005-0000-0000-0000DA610000}"/>
    <cellStyle name="Percent 3 9 3 5 4 2 2" xfId="14042" xr:uid="{00000000-0005-0000-0000-0000DB610000}"/>
    <cellStyle name="Percent 3 9 3 5 4 3" xfId="14043" xr:uid="{00000000-0005-0000-0000-0000DC610000}"/>
    <cellStyle name="Percent 3 9 3 5 5" xfId="14044" xr:uid="{00000000-0005-0000-0000-0000DD610000}"/>
    <cellStyle name="Percent 3 9 3 5 5 2" xfId="14045" xr:uid="{00000000-0005-0000-0000-0000DE610000}"/>
    <cellStyle name="Percent 3 9 3 5 6" xfId="14046" xr:uid="{00000000-0005-0000-0000-0000DF610000}"/>
    <cellStyle name="Percent 3 9 3 5 7" xfId="50456" xr:uid="{00000000-0005-0000-0000-0000E0610000}"/>
    <cellStyle name="Percent 3 9 3 6" xfId="14047" xr:uid="{00000000-0005-0000-0000-0000E1610000}"/>
    <cellStyle name="Percent 3 9 3 6 2" xfId="14048" xr:uid="{00000000-0005-0000-0000-0000E2610000}"/>
    <cellStyle name="Percent 3 9 3 6 2 2" xfId="14049" xr:uid="{00000000-0005-0000-0000-0000E3610000}"/>
    <cellStyle name="Percent 3 9 3 6 2 2 2" xfId="14050" xr:uid="{00000000-0005-0000-0000-0000E4610000}"/>
    <cellStyle name="Percent 3 9 3 6 2 3" xfId="14051" xr:uid="{00000000-0005-0000-0000-0000E5610000}"/>
    <cellStyle name="Percent 3 9 3 6 3" xfId="14052" xr:uid="{00000000-0005-0000-0000-0000E6610000}"/>
    <cellStyle name="Percent 3 9 3 6 3 2" xfId="14053" xr:uid="{00000000-0005-0000-0000-0000E7610000}"/>
    <cellStyle name="Percent 3 9 3 6 3 2 2" xfId="14054" xr:uid="{00000000-0005-0000-0000-0000E8610000}"/>
    <cellStyle name="Percent 3 9 3 6 3 3" xfId="14055" xr:uid="{00000000-0005-0000-0000-0000E9610000}"/>
    <cellStyle name="Percent 3 9 3 6 4" xfId="14056" xr:uid="{00000000-0005-0000-0000-0000EA610000}"/>
    <cellStyle name="Percent 3 9 3 6 4 2" xfId="14057" xr:uid="{00000000-0005-0000-0000-0000EB610000}"/>
    <cellStyle name="Percent 3 9 3 6 5" xfId="14058" xr:uid="{00000000-0005-0000-0000-0000EC610000}"/>
    <cellStyle name="Percent 3 9 3 6 6" xfId="50457" xr:uid="{00000000-0005-0000-0000-0000ED610000}"/>
    <cellStyle name="Percent 3 9 3 7" xfId="14059" xr:uid="{00000000-0005-0000-0000-0000EE610000}"/>
    <cellStyle name="Percent 3 9 3 7 2" xfId="14060" xr:uid="{00000000-0005-0000-0000-0000EF610000}"/>
    <cellStyle name="Percent 3 9 3 7 2 2" xfId="14061" xr:uid="{00000000-0005-0000-0000-0000F0610000}"/>
    <cellStyle name="Percent 3 9 3 7 3" xfId="14062" xr:uid="{00000000-0005-0000-0000-0000F1610000}"/>
    <cellStyle name="Percent 3 9 3 7 4" xfId="50458" xr:uid="{00000000-0005-0000-0000-0000F2610000}"/>
    <cellStyle name="Percent 3 9 3 8" xfId="14063" xr:uid="{00000000-0005-0000-0000-0000F3610000}"/>
    <cellStyle name="Percent 3 9 3 8 2" xfId="14064" xr:uid="{00000000-0005-0000-0000-0000F4610000}"/>
    <cellStyle name="Percent 3 9 3 8 2 2" xfId="14065" xr:uid="{00000000-0005-0000-0000-0000F5610000}"/>
    <cellStyle name="Percent 3 9 3 8 3" xfId="14066" xr:uid="{00000000-0005-0000-0000-0000F6610000}"/>
    <cellStyle name="Percent 3 9 3 8 4" xfId="50459" xr:uid="{00000000-0005-0000-0000-0000F7610000}"/>
    <cellStyle name="Percent 3 9 3 9" xfId="14067" xr:uid="{00000000-0005-0000-0000-0000F8610000}"/>
    <cellStyle name="Percent 3 9 3 9 2" xfId="14068" xr:uid="{00000000-0005-0000-0000-0000F9610000}"/>
    <cellStyle name="Percent 3 9 3 9 2 2" xfId="14069" xr:uid="{00000000-0005-0000-0000-0000FA610000}"/>
    <cellStyle name="Percent 3 9 3 9 3" xfId="14070" xr:uid="{00000000-0005-0000-0000-0000FB610000}"/>
    <cellStyle name="Percent 3 9 3 9 4" xfId="50460" xr:uid="{00000000-0005-0000-0000-0000FC610000}"/>
    <cellStyle name="Percent 3 9 4" xfId="4448" xr:uid="{00000000-0005-0000-0000-0000FD610000}"/>
    <cellStyle name="Percent 3 9 4 10" xfId="14071" xr:uid="{00000000-0005-0000-0000-0000FE610000}"/>
    <cellStyle name="Percent 3 9 4 10 2" xfId="14072" xr:uid="{00000000-0005-0000-0000-0000FF610000}"/>
    <cellStyle name="Percent 3 9 4 10 2 2" xfId="14073" xr:uid="{00000000-0005-0000-0000-000000620000}"/>
    <cellStyle name="Percent 3 9 4 10 3" xfId="14074" xr:uid="{00000000-0005-0000-0000-000001620000}"/>
    <cellStyle name="Percent 3 9 4 10 4" xfId="50462" xr:uid="{00000000-0005-0000-0000-000002620000}"/>
    <cellStyle name="Percent 3 9 4 11" xfId="14075" xr:uid="{00000000-0005-0000-0000-000003620000}"/>
    <cellStyle name="Percent 3 9 4 11 2" xfId="14076" xr:uid="{00000000-0005-0000-0000-000004620000}"/>
    <cellStyle name="Percent 3 9 4 12" xfId="14077" xr:uid="{00000000-0005-0000-0000-000005620000}"/>
    <cellStyle name="Percent 3 9 4 13" xfId="50461" xr:uid="{00000000-0005-0000-0000-000006620000}"/>
    <cellStyle name="Percent 3 9 4 2" xfId="9242" xr:uid="{00000000-0005-0000-0000-000007620000}"/>
    <cellStyle name="Percent 3 9 4 2 2" xfId="14078" xr:uid="{00000000-0005-0000-0000-000008620000}"/>
    <cellStyle name="Percent 3 9 4 2 2 2" xfId="14079" xr:uid="{00000000-0005-0000-0000-000009620000}"/>
    <cellStyle name="Percent 3 9 4 2 2 2 2" xfId="14080" xr:uid="{00000000-0005-0000-0000-00000A620000}"/>
    <cellStyle name="Percent 3 9 4 2 2 3" xfId="14081" xr:uid="{00000000-0005-0000-0000-00000B620000}"/>
    <cellStyle name="Percent 3 9 4 2 3" xfId="14082" xr:uid="{00000000-0005-0000-0000-00000C620000}"/>
    <cellStyle name="Percent 3 9 4 2 3 2" xfId="14083" xr:uid="{00000000-0005-0000-0000-00000D620000}"/>
    <cellStyle name="Percent 3 9 4 2 3 2 2" xfId="14084" xr:uid="{00000000-0005-0000-0000-00000E620000}"/>
    <cellStyle name="Percent 3 9 4 2 3 3" xfId="14085" xr:uid="{00000000-0005-0000-0000-00000F620000}"/>
    <cellStyle name="Percent 3 9 4 2 4" xfId="14086" xr:uid="{00000000-0005-0000-0000-000010620000}"/>
    <cellStyle name="Percent 3 9 4 2 4 2" xfId="14087" xr:uid="{00000000-0005-0000-0000-000011620000}"/>
    <cellStyle name="Percent 3 9 4 2 5" xfId="14088" xr:uid="{00000000-0005-0000-0000-000012620000}"/>
    <cellStyle name="Percent 3 9 4 2 6" xfId="50463" xr:uid="{00000000-0005-0000-0000-000013620000}"/>
    <cellStyle name="Percent 3 9 4 3" xfId="14089" xr:uid="{00000000-0005-0000-0000-000014620000}"/>
    <cellStyle name="Percent 3 9 4 3 2" xfId="14090" xr:uid="{00000000-0005-0000-0000-000015620000}"/>
    <cellStyle name="Percent 3 9 4 3 2 2" xfId="14091" xr:uid="{00000000-0005-0000-0000-000016620000}"/>
    <cellStyle name="Percent 3 9 4 3 2 2 2" xfId="14092" xr:uid="{00000000-0005-0000-0000-000017620000}"/>
    <cellStyle name="Percent 3 9 4 3 2 3" xfId="14093" xr:uid="{00000000-0005-0000-0000-000018620000}"/>
    <cellStyle name="Percent 3 9 4 3 3" xfId="14094" xr:uid="{00000000-0005-0000-0000-000019620000}"/>
    <cellStyle name="Percent 3 9 4 3 3 2" xfId="14095" xr:uid="{00000000-0005-0000-0000-00001A620000}"/>
    <cellStyle name="Percent 3 9 4 3 3 2 2" xfId="14096" xr:uid="{00000000-0005-0000-0000-00001B620000}"/>
    <cellStyle name="Percent 3 9 4 3 3 3" xfId="14097" xr:uid="{00000000-0005-0000-0000-00001C620000}"/>
    <cellStyle name="Percent 3 9 4 3 4" xfId="14098" xr:uid="{00000000-0005-0000-0000-00001D620000}"/>
    <cellStyle name="Percent 3 9 4 3 4 2" xfId="14099" xr:uid="{00000000-0005-0000-0000-00001E620000}"/>
    <cellStyle name="Percent 3 9 4 3 5" xfId="14100" xr:uid="{00000000-0005-0000-0000-00001F620000}"/>
    <cellStyle name="Percent 3 9 4 3 6" xfId="50464" xr:uid="{00000000-0005-0000-0000-000020620000}"/>
    <cellStyle name="Percent 3 9 4 4" xfId="14101" xr:uid="{00000000-0005-0000-0000-000021620000}"/>
    <cellStyle name="Percent 3 9 4 4 2" xfId="14102" xr:uid="{00000000-0005-0000-0000-000022620000}"/>
    <cellStyle name="Percent 3 9 4 4 2 2" xfId="14103" xr:uid="{00000000-0005-0000-0000-000023620000}"/>
    <cellStyle name="Percent 3 9 4 4 2 2 2" xfId="14104" xr:uid="{00000000-0005-0000-0000-000024620000}"/>
    <cellStyle name="Percent 3 9 4 4 2 3" xfId="14105" xr:uid="{00000000-0005-0000-0000-000025620000}"/>
    <cellStyle name="Percent 3 9 4 4 3" xfId="14106" xr:uid="{00000000-0005-0000-0000-000026620000}"/>
    <cellStyle name="Percent 3 9 4 4 3 2" xfId="14107" xr:uid="{00000000-0005-0000-0000-000027620000}"/>
    <cellStyle name="Percent 3 9 4 4 3 2 2" xfId="14108" xr:uid="{00000000-0005-0000-0000-000028620000}"/>
    <cellStyle name="Percent 3 9 4 4 3 3" xfId="14109" xr:uid="{00000000-0005-0000-0000-000029620000}"/>
    <cellStyle name="Percent 3 9 4 4 4" xfId="14110" xr:uid="{00000000-0005-0000-0000-00002A620000}"/>
    <cellStyle name="Percent 3 9 4 4 4 2" xfId="14111" xr:uid="{00000000-0005-0000-0000-00002B620000}"/>
    <cellStyle name="Percent 3 9 4 4 5" xfId="14112" xr:uid="{00000000-0005-0000-0000-00002C620000}"/>
    <cellStyle name="Percent 3 9 4 4 6" xfId="50465" xr:uid="{00000000-0005-0000-0000-00002D620000}"/>
    <cellStyle name="Percent 3 9 4 5" xfId="14113" xr:uid="{00000000-0005-0000-0000-00002E620000}"/>
    <cellStyle name="Percent 3 9 4 5 2" xfId="14114" xr:uid="{00000000-0005-0000-0000-00002F620000}"/>
    <cellStyle name="Percent 3 9 4 5 2 2" xfId="14115" xr:uid="{00000000-0005-0000-0000-000030620000}"/>
    <cellStyle name="Percent 3 9 4 5 2 2 2" xfId="14116" xr:uid="{00000000-0005-0000-0000-000031620000}"/>
    <cellStyle name="Percent 3 9 4 5 2 3" xfId="14117" xr:uid="{00000000-0005-0000-0000-000032620000}"/>
    <cellStyle name="Percent 3 9 4 5 3" xfId="14118" xr:uid="{00000000-0005-0000-0000-000033620000}"/>
    <cellStyle name="Percent 3 9 4 5 3 2" xfId="14119" xr:uid="{00000000-0005-0000-0000-000034620000}"/>
    <cellStyle name="Percent 3 9 4 5 3 2 2" xfId="14120" xr:uid="{00000000-0005-0000-0000-000035620000}"/>
    <cellStyle name="Percent 3 9 4 5 3 3" xfId="14121" xr:uid="{00000000-0005-0000-0000-000036620000}"/>
    <cellStyle name="Percent 3 9 4 5 4" xfId="14122" xr:uid="{00000000-0005-0000-0000-000037620000}"/>
    <cellStyle name="Percent 3 9 4 5 4 2" xfId="14123" xr:uid="{00000000-0005-0000-0000-000038620000}"/>
    <cellStyle name="Percent 3 9 4 5 4 2 2" xfId="14124" xr:uid="{00000000-0005-0000-0000-000039620000}"/>
    <cellStyle name="Percent 3 9 4 5 4 3" xfId="14125" xr:uid="{00000000-0005-0000-0000-00003A620000}"/>
    <cellStyle name="Percent 3 9 4 5 5" xfId="14126" xr:uid="{00000000-0005-0000-0000-00003B620000}"/>
    <cellStyle name="Percent 3 9 4 5 5 2" xfId="14127" xr:uid="{00000000-0005-0000-0000-00003C620000}"/>
    <cellStyle name="Percent 3 9 4 5 6" xfId="14128" xr:uid="{00000000-0005-0000-0000-00003D620000}"/>
    <cellStyle name="Percent 3 9 4 5 7" xfId="50466" xr:uid="{00000000-0005-0000-0000-00003E620000}"/>
    <cellStyle name="Percent 3 9 4 6" xfId="14129" xr:uid="{00000000-0005-0000-0000-00003F620000}"/>
    <cellStyle name="Percent 3 9 4 6 2" xfId="14130" xr:uid="{00000000-0005-0000-0000-000040620000}"/>
    <cellStyle name="Percent 3 9 4 6 2 2" xfId="14131" xr:uid="{00000000-0005-0000-0000-000041620000}"/>
    <cellStyle name="Percent 3 9 4 6 2 2 2" xfId="14132" xr:uid="{00000000-0005-0000-0000-000042620000}"/>
    <cellStyle name="Percent 3 9 4 6 2 3" xfId="14133" xr:uid="{00000000-0005-0000-0000-000043620000}"/>
    <cellStyle name="Percent 3 9 4 6 3" xfId="14134" xr:uid="{00000000-0005-0000-0000-000044620000}"/>
    <cellStyle name="Percent 3 9 4 6 3 2" xfId="14135" xr:uid="{00000000-0005-0000-0000-000045620000}"/>
    <cellStyle name="Percent 3 9 4 6 3 2 2" xfId="14136" xr:uid="{00000000-0005-0000-0000-000046620000}"/>
    <cellStyle name="Percent 3 9 4 6 3 3" xfId="14137" xr:uid="{00000000-0005-0000-0000-000047620000}"/>
    <cellStyle name="Percent 3 9 4 6 4" xfId="14138" xr:uid="{00000000-0005-0000-0000-000048620000}"/>
    <cellStyle name="Percent 3 9 4 6 4 2" xfId="14139" xr:uid="{00000000-0005-0000-0000-000049620000}"/>
    <cellStyle name="Percent 3 9 4 6 5" xfId="14140" xr:uid="{00000000-0005-0000-0000-00004A620000}"/>
    <cellStyle name="Percent 3 9 4 6 6" xfId="50467" xr:uid="{00000000-0005-0000-0000-00004B620000}"/>
    <cellStyle name="Percent 3 9 4 7" xfId="14141" xr:uid="{00000000-0005-0000-0000-00004C620000}"/>
    <cellStyle name="Percent 3 9 4 7 2" xfId="14142" xr:uid="{00000000-0005-0000-0000-00004D620000}"/>
    <cellStyle name="Percent 3 9 4 7 2 2" xfId="14143" xr:uid="{00000000-0005-0000-0000-00004E620000}"/>
    <cellStyle name="Percent 3 9 4 7 3" xfId="14144" xr:uid="{00000000-0005-0000-0000-00004F620000}"/>
    <cellStyle name="Percent 3 9 4 7 4" xfId="50468" xr:uid="{00000000-0005-0000-0000-000050620000}"/>
    <cellStyle name="Percent 3 9 4 8" xfId="14145" xr:uid="{00000000-0005-0000-0000-000051620000}"/>
    <cellStyle name="Percent 3 9 4 8 2" xfId="14146" xr:uid="{00000000-0005-0000-0000-000052620000}"/>
    <cellStyle name="Percent 3 9 4 8 2 2" xfId="14147" xr:uid="{00000000-0005-0000-0000-000053620000}"/>
    <cellStyle name="Percent 3 9 4 8 3" xfId="14148" xr:uid="{00000000-0005-0000-0000-000054620000}"/>
    <cellStyle name="Percent 3 9 4 8 4" xfId="50469" xr:uid="{00000000-0005-0000-0000-000055620000}"/>
    <cellStyle name="Percent 3 9 4 9" xfId="14149" xr:uid="{00000000-0005-0000-0000-000056620000}"/>
    <cellStyle name="Percent 3 9 4 9 2" xfId="14150" xr:uid="{00000000-0005-0000-0000-000057620000}"/>
    <cellStyle name="Percent 3 9 4 9 2 2" xfId="14151" xr:uid="{00000000-0005-0000-0000-000058620000}"/>
    <cellStyle name="Percent 3 9 4 9 3" xfId="14152" xr:uid="{00000000-0005-0000-0000-000059620000}"/>
    <cellStyle name="Percent 3 9 4 9 4" xfId="50470" xr:uid="{00000000-0005-0000-0000-00005A620000}"/>
    <cellStyle name="Percent 3 9 5" xfId="4449" xr:uid="{00000000-0005-0000-0000-00005B620000}"/>
    <cellStyle name="Percent 3 9 5 10" xfId="14153" xr:uid="{00000000-0005-0000-0000-00005C620000}"/>
    <cellStyle name="Percent 3 9 5 10 2" xfId="14154" xr:uid="{00000000-0005-0000-0000-00005D620000}"/>
    <cellStyle name="Percent 3 9 5 10 2 2" xfId="14155" xr:uid="{00000000-0005-0000-0000-00005E620000}"/>
    <cellStyle name="Percent 3 9 5 10 3" xfId="14156" xr:uid="{00000000-0005-0000-0000-00005F620000}"/>
    <cellStyle name="Percent 3 9 5 10 4" xfId="50472" xr:uid="{00000000-0005-0000-0000-000060620000}"/>
    <cellStyle name="Percent 3 9 5 11" xfId="14157" xr:uid="{00000000-0005-0000-0000-000061620000}"/>
    <cellStyle name="Percent 3 9 5 11 2" xfId="14158" xr:uid="{00000000-0005-0000-0000-000062620000}"/>
    <cellStyle name="Percent 3 9 5 12" xfId="14159" xr:uid="{00000000-0005-0000-0000-000063620000}"/>
    <cellStyle name="Percent 3 9 5 13" xfId="50471" xr:uid="{00000000-0005-0000-0000-000064620000}"/>
    <cellStyle name="Percent 3 9 5 2" xfId="9243" xr:uid="{00000000-0005-0000-0000-000065620000}"/>
    <cellStyle name="Percent 3 9 5 2 2" xfId="14160" xr:uid="{00000000-0005-0000-0000-000066620000}"/>
    <cellStyle name="Percent 3 9 5 2 2 2" xfId="14161" xr:uid="{00000000-0005-0000-0000-000067620000}"/>
    <cellStyle name="Percent 3 9 5 2 2 2 2" xfId="14162" xr:uid="{00000000-0005-0000-0000-000068620000}"/>
    <cellStyle name="Percent 3 9 5 2 2 3" xfId="14163" xr:uid="{00000000-0005-0000-0000-000069620000}"/>
    <cellStyle name="Percent 3 9 5 2 3" xfId="14164" xr:uid="{00000000-0005-0000-0000-00006A620000}"/>
    <cellStyle name="Percent 3 9 5 2 3 2" xfId="14165" xr:uid="{00000000-0005-0000-0000-00006B620000}"/>
    <cellStyle name="Percent 3 9 5 2 3 2 2" xfId="14166" xr:uid="{00000000-0005-0000-0000-00006C620000}"/>
    <cellStyle name="Percent 3 9 5 2 3 3" xfId="14167" xr:uid="{00000000-0005-0000-0000-00006D620000}"/>
    <cellStyle name="Percent 3 9 5 2 4" xfId="14168" xr:uid="{00000000-0005-0000-0000-00006E620000}"/>
    <cellStyle name="Percent 3 9 5 2 4 2" xfId="14169" xr:uid="{00000000-0005-0000-0000-00006F620000}"/>
    <cellStyle name="Percent 3 9 5 2 5" xfId="14170" xr:uid="{00000000-0005-0000-0000-000070620000}"/>
    <cellStyle name="Percent 3 9 5 2 6" xfId="50473" xr:uid="{00000000-0005-0000-0000-000071620000}"/>
    <cellStyle name="Percent 3 9 5 3" xfId="14171" xr:uid="{00000000-0005-0000-0000-000072620000}"/>
    <cellStyle name="Percent 3 9 5 3 2" xfId="14172" xr:uid="{00000000-0005-0000-0000-000073620000}"/>
    <cellStyle name="Percent 3 9 5 3 2 2" xfId="14173" xr:uid="{00000000-0005-0000-0000-000074620000}"/>
    <cellStyle name="Percent 3 9 5 3 2 2 2" xfId="14174" xr:uid="{00000000-0005-0000-0000-000075620000}"/>
    <cellStyle name="Percent 3 9 5 3 2 3" xfId="14175" xr:uid="{00000000-0005-0000-0000-000076620000}"/>
    <cellStyle name="Percent 3 9 5 3 3" xfId="14176" xr:uid="{00000000-0005-0000-0000-000077620000}"/>
    <cellStyle name="Percent 3 9 5 3 3 2" xfId="14177" xr:uid="{00000000-0005-0000-0000-000078620000}"/>
    <cellStyle name="Percent 3 9 5 3 3 2 2" xfId="14178" xr:uid="{00000000-0005-0000-0000-000079620000}"/>
    <cellStyle name="Percent 3 9 5 3 3 3" xfId="14179" xr:uid="{00000000-0005-0000-0000-00007A620000}"/>
    <cellStyle name="Percent 3 9 5 3 4" xfId="14180" xr:uid="{00000000-0005-0000-0000-00007B620000}"/>
    <cellStyle name="Percent 3 9 5 3 4 2" xfId="14181" xr:uid="{00000000-0005-0000-0000-00007C620000}"/>
    <cellStyle name="Percent 3 9 5 3 5" xfId="14182" xr:uid="{00000000-0005-0000-0000-00007D620000}"/>
    <cellStyle name="Percent 3 9 5 3 6" xfId="50474" xr:uid="{00000000-0005-0000-0000-00007E620000}"/>
    <cellStyle name="Percent 3 9 5 4" xfId="14183" xr:uid="{00000000-0005-0000-0000-00007F620000}"/>
    <cellStyle name="Percent 3 9 5 4 2" xfId="14184" xr:uid="{00000000-0005-0000-0000-000080620000}"/>
    <cellStyle name="Percent 3 9 5 4 2 2" xfId="14185" xr:uid="{00000000-0005-0000-0000-000081620000}"/>
    <cellStyle name="Percent 3 9 5 4 2 2 2" xfId="14186" xr:uid="{00000000-0005-0000-0000-000082620000}"/>
    <cellStyle name="Percent 3 9 5 4 2 3" xfId="14187" xr:uid="{00000000-0005-0000-0000-000083620000}"/>
    <cellStyle name="Percent 3 9 5 4 3" xfId="14188" xr:uid="{00000000-0005-0000-0000-000084620000}"/>
    <cellStyle name="Percent 3 9 5 4 3 2" xfId="14189" xr:uid="{00000000-0005-0000-0000-000085620000}"/>
    <cellStyle name="Percent 3 9 5 4 3 2 2" xfId="14190" xr:uid="{00000000-0005-0000-0000-000086620000}"/>
    <cellStyle name="Percent 3 9 5 4 3 3" xfId="14191" xr:uid="{00000000-0005-0000-0000-000087620000}"/>
    <cellStyle name="Percent 3 9 5 4 4" xfId="14192" xr:uid="{00000000-0005-0000-0000-000088620000}"/>
    <cellStyle name="Percent 3 9 5 4 4 2" xfId="14193" xr:uid="{00000000-0005-0000-0000-000089620000}"/>
    <cellStyle name="Percent 3 9 5 4 5" xfId="14194" xr:uid="{00000000-0005-0000-0000-00008A620000}"/>
    <cellStyle name="Percent 3 9 5 4 6" xfId="50475" xr:uid="{00000000-0005-0000-0000-00008B620000}"/>
    <cellStyle name="Percent 3 9 5 5" xfId="14195" xr:uid="{00000000-0005-0000-0000-00008C620000}"/>
    <cellStyle name="Percent 3 9 5 5 2" xfId="14196" xr:uid="{00000000-0005-0000-0000-00008D620000}"/>
    <cellStyle name="Percent 3 9 5 5 2 2" xfId="14197" xr:uid="{00000000-0005-0000-0000-00008E620000}"/>
    <cellStyle name="Percent 3 9 5 5 2 2 2" xfId="14198" xr:uid="{00000000-0005-0000-0000-00008F620000}"/>
    <cellStyle name="Percent 3 9 5 5 2 3" xfId="14199" xr:uid="{00000000-0005-0000-0000-000090620000}"/>
    <cellStyle name="Percent 3 9 5 5 3" xfId="14200" xr:uid="{00000000-0005-0000-0000-000091620000}"/>
    <cellStyle name="Percent 3 9 5 5 3 2" xfId="14201" xr:uid="{00000000-0005-0000-0000-000092620000}"/>
    <cellStyle name="Percent 3 9 5 5 3 2 2" xfId="14202" xr:uid="{00000000-0005-0000-0000-000093620000}"/>
    <cellStyle name="Percent 3 9 5 5 3 3" xfId="14203" xr:uid="{00000000-0005-0000-0000-000094620000}"/>
    <cellStyle name="Percent 3 9 5 5 4" xfId="14204" xr:uid="{00000000-0005-0000-0000-000095620000}"/>
    <cellStyle name="Percent 3 9 5 5 4 2" xfId="14205" xr:uid="{00000000-0005-0000-0000-000096620000}"/>
    <cellStyle name="Percent 3 9 5 5 4 2 2" xfId="14206" xr:uid="{00000000-0005-0000-0000-000097620000}"/>
    <cellStyle name="Percent 3 9 5 5 4 3" xfId="14207" xr:uid="{00000000-0005-0000-0000-000098620000}"/>
    <cellStyle name="Percent 3 9 5 5 5" xfId="14208" xr:uid="{00000000-0005-0000-0000-000099620000}"/>
    <cellStyle name="Percent 3 9 5 5 5 2" xfId="14209" xr:uid="{00000000-0005-0000-0000-00009A620000}"/>
    <cellStyle name="Percent 3 9 5 5 6" xfId="14210" xr:uid="{00000000-0005-0000-0000-00009B620000}"/>
    <cellStyle name="Percent 3 9 5 5 7" xfId="50476" xr:uid="{00000000-0005-0000-0000-00009C620000}"/>
    <cellStyle name="Percent 3 9 5 6" xfId="14211" xr:uid="{00000000-0005-0000-0000-00009D620000}"/>
    <cellStyle name="Percent 3 9 5 6 2" xfId="14212" xr:uid="{00000000-0005-0000-0000-00009E620000}"/>
    <cellStyle name="Percent 3 9 5 6 2 2" xfId="14213" xr:uid="{00000000-0005-0000-0000-00009F620000}"/>
    <cellStyle name="Percent 3 9 5 6 2 2 2" xfId="14214" xr:uid="{00000000-0005-0000-0000-0000A0620000}"/>
    <cellStyle name="Percent 3 9 5 6 2 3" xfId="14215" xr:uid="{00000000-0005-0000-0000-0000A1620000}"/>
    <cellStyle name="Percent 3 9 5 6 3" xfId="14216" xr:uid="{00000000-0005-0000-0000-0000A2620000}"/>
    <cellStyle name="Percent 3 9 5 6 3 2" xfId="14217" xr:uid="{00000000-0005-0000-0000-0000A3620000}"/>
    <cellStyle name="Percent 3 9 5 6 3 2 2" xfId="14218" xr:uid="{00000000-0005-0000-0000-0000A4620000}"/>
    <cellStyle name="Percent 3 9 5 6 3 3" xfId="14219" xr:uid="{00000000-0005-0000-0000-0000A5620000}"/>
    <cellStyle name="Percent 3 9 5 6 4" xfId="14220" xr:uid="{00000000-0005-0000-0000-0000A6620000}"/>
    <cellStyle name="Percent 3 9 5 6 4 2" xfId="14221" xr:uid="{00000000-0005-0000-0000-0000A7620000}"/>
    <cellStyle name="Percent 3 9 5 6 5" xfId="14222" xr:uid="{00000000-0005-0000-0000-0000A8620000}"/>
    <cellStyle name="Percent 3 9 5 6 6" xfId="50477" xr:uid="{00000000-0005-0000-0000-0000A9620000}"/>
    <cellStyle name="Percent 3 9 5 7" xfId="14223" xr:uid="{00000000-0005-0000-0000-0000AA620000}"/>
    <cellStyle name="Percent 3 9 5 7 2" xfId="14224" xr:uid="{00000000-0005-0000-0000-0000AB620000}"/>
    <cellStyle name="Percent 3 9 5 7 2 2" xfId="14225" xr:uid="{00000000-0005-0000-0000-0000AC620000}"/>
    <cellStyle name="Percent 3 9 5 7 3" xfId="14226" xr:uid="{00000000-0005-0000-0000-0000AD620000}"/>
    <cellStyle name="Percent 3 9 5 7 4" xfId="50478" xr:uid="{00000000-0005-0000-0000-0000AE620000}"/>
    <cellStyle name="Percent 3 9 5 8" xfId="14227" xr:uid="{00000000-0005-0000-0000-0000AF620000}"/>
    <cellStyle name="Percent 3 9 5 8 2" xfId="14228" xr:uid="{00000000-0005-0000-0000-0000B0620000}"/>
    <cellStyle name="Percent 3 9 5 8 2 2" xfId="14229" xr:uid="{00000000-0005-0000-0000-0000B1620000}"/>
    <cellStyle name="Percent 3 9 5 8 3" xfId="14230" xr:uid="{00000000-0005-0000-0000-0000B2620000}"/>
    <cellStyle name="Percent 3 9 5 8 4" xfId="50479" xr:uid="{00000000-0005-0000-0000-0000B3620000}"/>
    <cellStyle name="Percent 3 9 5 9" xfId="14231" xr:uid="{00000000-0005-0000-0000-0000B4620000}"/>
    <cellStyle name="Percent 3 9 5 9 2" xfId="14232" xr:uid="{00000000-0005-0000-0000-0000B5620000}"/>
    <cellStyle name="Percent 3 9 5 9 2 2" xfId="14233" xr:uid="{00000000-0005-0000-0000-0000B6620000}"/>
    <cellStyle name="Percent 3 9 5 9 3" xfId="14234" xr:uid="{00000000-0005-0000-0000-0000B7620000}"/>
    <cellStyle name="Percent 3 9 5 9 4" xfId="50480" xr:uid="{00000000-0005-0000-0000-0000B8620000}"/>
    <cellStyle name="Percent 3 9 6" xfId="4450" xr:uid="{00000000-0005-0000-0000-0000B9620000}"/>
    <cellStyle name="Percent 3 9 6 10" xfId="14235" xr:uid="{00000000-0005-0000-0000-0000BA620000}"/>
    <cellStyle name="Percent 3 9 6 10 2" xfId="14236" xr:uid="{00000000-0005-0000-0000-0000BB620000}"/>
    <cellStyle name="Percent 3 9 6 10 2 2" xfId="14237" xr:uid="{00000000-0005-0000-0000-0000BC620000}"/>
    <cellStyle name="Percent 3 9 6 10 3" xfId="14238" xr:uid="{00000000-0005-0000-0000-0000BD620000}"/>
    <cellStyle name="Percent 3 9 6 10 4" xfId="50482" xr:uid="{00000000-0005-0000-0000-0000BE620000}"/>
    <cellStyle name="Percent 3 9 6 11" xfId="14239" xr:uid="{00000000-0005-0000-0000-0000BF620000}"/>
    <cellStyle name="Percent 3 9 6 11 2" xfId="14240" xr:uid="{00000000-0005-0000-0000-0000C0620000}"/>
    <cellStyle name="Percent 3 9 6 12" xfId="14241" xr:uid="{00000000-0005-0000-0000-0000C1620000}"/>
    <cellStyle name="Percent 3 9 6 13" xfId="50481" xr:uid="{00000000-0005-0000-0000-0000C2620000}"/>
    <cellStyle name="Percent 3 9 6 2" xfId="9244" xr:uid="{00000000-0005-0000-0000-0000C3620000}"/>
    <cellStyle name="Percent 3 9 6 2 2" xfId="14242" xr:uid="{00000000-0005-0000-0000-0000C4620000}"/>
    <cellStyle name="Percent 3 9 6 2 2 2" xfId="14243" xr:uid="{00000000-0005-0000-0000-0000C5620000}"/>
    <cellStyle name="Percent 3 9 6 2 2 2 2" xfId="14244" xr:uid="{00000000-0005-0000-0000-0000C6620000}"/>
    <cellStyle name="Percent 3 9 6 2 2 3" xfId="14245" xr:uid="{00000000-0005-0000-0000-0000C7620000}"/>
    <cellStyle name="Percent 3 9 6 2 3" xfId="14246" xr:uid="{00000000-0005-0000-0000-0000C8620000}"/>
    <cellStyle name="Percent 3 9 6 2 3 2" xfId="14247" xr:uid="{00000000-0005-0000-0000-0000C9620000}"/>
    <cellStyle name="Percent 3 9 6 2 3 2 2" xfId="14248" xr:uid="{00000000-0005-0000-0000-0000CA620000}"/>
    <cellStyle name="Percent 3 9 6 2 3 3" xfId="14249" xr:uid="{00000000-0005-0000-0000-0000CB620000}"/>
    <cellStyle name="Percent 3 9 6 2 4" xfId="14250" xr:uid="{00000000-0005-0000-0000-0000CC620000}"/>
    <cellStyle name="Percent 3 9 6 2 4 2" xfId="14251" xr:uid="{00000000-0005-0000-0000-0000CD620000}"/>
    <cellStyle name="Percent 3 9 6 2 5" xfId="14252" xr:uid="{00000000-0005-0000-0000-0000CE620000}"/>
    <cellStyle name="Percent 3 9 6 2 6" xfId="50483" xr:uid="{00000000-0005-0000-0000-0000CF620000}"/>
    <cellStyle name="Percent 3 9 6 3" xfId="14253" xr:uid="{00000000-0005-0000-0000-0000D0620000}"/>
    <cellStyle name="Percent 3 9 6 3 2" xfId="14254" xr:uid="{00000000-0005-0000-0000-0000D1620000}"/>
    <cellStyle name="Percent 3 9 6 3 2 2" xfId="14255" xr:uid="{00000000-0005-0000-0000-0000D2620000}"/>
    <cellStyle name="Percent 3 9 6 3 2 2 2" xfId="14256" xr:uid="{00000000-0005-0000-0000-0000D3620000}"/>
    <cellStyle name="Percent 3 9 6 3 2 3" xfId="14257" xr:uid="{00000000-0005-0000-0000-0000D4620000}"/>
    <cellStyle name="Percent 3 9 6 3 3" xfId="14258" xr:uid="{00000000-0005-0000-0000-0000D5620000}"/>
    <cellStyle name="Percent 3 9 6 3 3 2" xfId="14259" xr:uid="{00000000-0005-0000-0000-0000D6620000}"/>
    <cellStyle name="Percent 3 9 6 3 3 2 2" xfId="14260" xr:uid="{00000000-0005-0000-0000-0000D7620000}"/>
    <cellStyle name="Percent 3 9 6 3 3 3" xfId="14261" xr:uid="{00000000-0005-0000-0000-0000D8620000}"/>
    <cellStyle name="Percent 3 9 6 3 4" xfId="14262" xr:uid="{00000000-0005-0000-0000-0000D9620000}"/>
    <cellStyle name="Percent 3 9 6 3 4 2" xfId="14263" xr:uid="{00000000-0005-0000-0000-0000DA620000}"/>
    <cellStyle name="Percent 3 9 6 3 5" xfId="14264" xr:uid="{00000000-0005-0000-0000-0000DB620000}"/>
    <cellStyle name="Percent 3 9 6 3 6" xfId="50484" xr:uid="{00000000-0005-0000-0000-0000DC620000}"/>
    <cellStyle name="Percent 3 9 6 4" xfId="14265" xr:uid="{00000000-0005-0000-0000-0000DD620000}"/>
    <cellStyle name="Percent 3 9 6 4 2" xfId="14266" xr:uid="{00000000-0005-0000-0000-0000DE620000}"/>
    <cellStyle name="Percent 3 9 6 4 2 2" xfId="14267" xr:uid="{00000000-0005-0000-0000-0000DF620000}"/>
    <cellStyle name="Percent 3 9 6 4 2 2 2" xfId="14268" xr:uid="{00000000-0005-0000-0000-0000E0620000}"/>
    <cellStyle name="Percent 3 9 6 4 2 3" xfId="14269" xr:uid="{00000000-0005-0000-0000-0000E1620000}"/>
    <cellStyle name="Percent 3 9 6 4 3" xfId="14270" xr:uid="{00000000-0005-0000-0000-0000E2620000}"/>
    <cellStyle name="Percent 3 9 6 4 3 2" xfId="14271" xr:uid="{00000000-0005-0000-0000-0000E3620000}"/>
    <cellStyle name="Percent 3 9 6 4 3 2 2" xfId="14272" xr:uid="{00000000-0005-0000-0000-0000E4620000}"/>
    <cellStyle name="Percent 3 9 6 4 3 3" xfId="14273" xr:uid="{00000000-0005-0000-0000-0000E5620000}"/>
    <cellStyle name="Percent 3 9 6 4 4" xfId="14274" xr:uid="{00000000-0005-0000-0000-0000E6620000}"/>
    <cellStyle name="Percent 3 9 6 4 4 2" xfId="14275" xr:uid="{00000000-0005-0000-0000-0000E7620000}"/>
    <cellStyle name="Percent 3 9 6 4 5" xfId="14276" xr:uid="{00000000-0005-0000-0000-0000E8620000}"/>
    <cellStyle name="Percent 3 9 6 4 6" xfId="50485" xr:uid="{00000000-0005-0000-0000-0000E9620000}"/>
    <cellStyle name="Percent 3 9 6 5" xfId="14277" xr:uid="{00000000-0005-0000-0000-0000EA620000}"/>
    <cellStyle name="Percent 3 9 6 5 2" xfId="14278" xr:uid="{00000000-0005-0000-0000-0000EB620000}"/>
    <cellStyle name="Percent 3 9 6 5 2 2" xfId="14279" xr:uid="{00000000-0005-0000-0000-0000EC620000}"/>
    <cellStyle name="Percent 3 9 6 5 2 2 2" xfId="14280" xr:uid="{00000000-0005-0000-0000-0000ED620000}"/>
    <cellStyle name="Percent 3 9 6 5 2 3" xfId="14281" xr:uid="{00000000-0005-0000-0000-0000EE620000}"/>
    <cellStyle name="Percent 3 9 6 5 3" xfId="14282" xr:uid="{00000000-0005-0000-0000-0000EF620000}"/>
    <cellStyle name="Percent 3 9 6 5 3 2" xfId="14283" xr:uid="{00000000-0005-0000-0000-0000F0620000}"/>
    <cellStyle name="Percent 3 9 6 5 3 2 2" xfId="14284" xr:uid="{00000000-0005-0000-0000-0000F1620000}"/>
    <cellStyle name="Percent 3 9 6 5 3 3" xfId="14285" xr:uid="{00000000-0005-0000-0000-0000F2620000}"/>
    <cellStyle name="Percent 3 9 6 5 4" xfId="14286" xr:uid="{00000000-0005-0000-0000-0000F3620000}"/>
    <cellStyle name="Percent 3 9 6 5 4 2" xfId="14287" xr:uid="{00000000-0005-0000-0000-0000F4620000}"/>
    <cellStyle name="Percent 3 9 6 5 4 2 2" xfId="14288" xr:uid="{00000000-0005-0000-0000-0000F5620000}"/>
    <cellStyle name="Percent 3 9 6 5 4 3" xfId="14289" xr:uid="{00000000-0005-0000-0000-0000F6620000}"/>
    <cellStyle name="Percent 3 9 6 5 5" xfId="14290" xr:uid="{00000000-0005-0000-0000-0000F7620000}"/>
    <cellStyle name="Percent 3 9 6 5 5 2" xfId="14291" xr:uid="{00000000-0005-0000-0000-0000F8620000}"/>
    <cellStyle name="Percent 3 9 6 5 6" xfId="14292" xr:uid="{00000000-0005-0000-0000-0000F9620000}"/>
    <cellStyle name="Percent 3 9 6 5 7" xfId="50486" xr:uid="{00000000-0005-0000-0000-0000FA620000}"/>
    <cellStyle name="Percent 3 9 6 6" xfId="14293" xr:uid="{00000000-0005-0000-0000-0000FB620000}"/>
    <cellStyle name="Percent 3 9 6 6 2" xfId="14294" xr:uid="{00000000-0005-0000-0000-0000FC620000}"/>
    <cellStyle name="Percent 3 9 6 6 2 2" xfId="14295" xr:uid="{00000000-0005-0000-0000-0000FD620000}"/>
    <cellStyle name="Percent 3 9 6 6 2 2 2" xfId="14296" xr:uid="{00000000-0005-0000-0000-0000FE620000}"/>
    <cellStyle name="Percent 3 9 6 6 2 3" xfId="14297" xr:uid="{00000000-0005-0000-0000-0000FF620000}"/>
    <cellStyle name="Percent 3 9 6 6 3" xfId="14298" xr:uid="{00000000-0005-0000-0000-000000630000}"/>
    <cellStyle name="Percent 3 9 6 6 3 2" xfId="14299" xr:uid="{00000000-0005-0000-0000-000001630000}"/>
    <cellStyle name="Percent 3 9 6 6 3 2 2" xfId="14300" xr:uid="{00000000-0005-0000-0000-000002630000}"/>
    <cellStyle name="Percent 3 9 6 6 3 3" xfId="14301" xr:uid="{00000000-0005-0000-0000-000003630000}"/>
    <cellStyle name="Percent 3 9 6 6 4" xfId="14302" xr:uid="{00000000-0005-0000-0000-000004630000}"/>
    <cellStyle name="Percent 3 9 6 6 4 2" xfId="14303" xr:uid="{00000000-0005-0000-0000-000005630000}"/>
    <cellStyle name="Percent 3 9 6 6 5" xfId="14304" xr:uid="{00000000-0005-0000-0000-000006630000}"/>
    <cellStyle name="Percent 3 9 6 6 6" xfId="50487" xr:uid="{00000000-0005-0000-0000-000007630000}"/>
    <cellStyle name="Percent 3 9 6 7" xfId="14305" xr:uid="{00000000-0005-0000-0000-000008630000}"/>
    <cellStyle name="Percent 3 9 6 7 2" xfId="14306" xr:uid="{00000000-0005-0000-0000-000009630000}"/>
    <cellStyle name="Percent 3 9 6 7 2 2" xfId="14307" xr:uid="{00000000-0005-0000-0000-00000A630000}"/>
    <cellStyle name="Percent 3 9 6 7 3" xfId="14308" xr:uid="{00000000-0005-0000-0000-00000B630000}"/>
    <cellStyle name="Percent 3 9 6 7 4" xfId="50488" xr:uid="{00000000-0005-0000-0000-00000C630000}"/>
    <cellStyle name="Percent 3 9 6 8" xfId="14309" xr:uid="{00000000-0005-0000-0000-00000D630000}"/>
    <cellStyle name="Percent 3 9 6 8 2" xfId="14310" xr:uid="{00000000-0005-0000-0000-00000E630000}"/>
    <cellStyle name="Percent 3 9 6 8 2 2" xfId="14311" xr:uid="{00000000-0005-0000-0000-00000F630000}"/>
    <cellStyle name="Percent 3 9 6 8 3" xfId="14312" xr:uid="{00000000-0005-0000-0000-000010630000}"/>
    <cellStyle name="Percent 3 9 6 8 4" xfId="50489" xr:uid="{00000000-0005-0000-0000-000011630000}"/>
    <cellStyle name="Percent 3 9 6 9" xfId="14313" xr:uid="{00000000-0005-0000-0000-000012630000}"/>
    <cellStyle name="Percent 3 9 6 9 2" xfId="14314" xr:uid="{00000000-0005-0000-0000-000013630000}"/>
    <cellStyle name="Percent 3 9 6 9 2 2" xfId="14315" xr:uid="{00000000-0005-0000-0000-000014630000}"/>
    <cellStyle name="Percent 3 9 6 9 3" xfId="14316" xr:uid="{00000000-0005-0000-0000-000015630000}"/>
    <cellStyle name="Percent 3 9 6 9 4" xfId="50490" xr:uid="{00000000-0005-0000-0000-000016630000}"/>
    <cellStyle name="Percent 3 9 7" xfId="4451" xr:uid="{00000000-0005-0000-0000-000017630000}"/>
    <cellStyle name="Percent 3 9 7 10" xfId="14317" xr:uid="{00000000-0005-0000-0000-000018630000}"/>
    <cellStyle name="Percent 3 9 7 10 2" xfId="14318" xr:uid="{00000000-0005-0000-0000-000019630000}"/>
    <cellStyle name="Percent 3 9 7 10 2 2" xfId="14319" xr:uid="{00000000-0005-0000-0000-00001A630000}"/>
    <cellStyle name="Percent 3 9 7 10 3" xfId="14320" xr:uid="{00000000-0005-0000-0000-00001B630000}"/>
    <cellStyle name="Percent 3 9 7 10 4" xfId="50492" xr:uid="{00000000-0005-0000-0000-00001C630000}"/>
    <cellStyle name="Percent 3 9 7 11" xfId="14321" xr:uid="{00000000-0005-0000-0000-00001D630000}"/>
    <cellStyle name="Percent 3 9 7 11 2" xfId="14322" xr:uid="{00000000-0005-0000-0000-00001E630000}"/>
    <cellStyle name="Percent 3 9 7 12" xfId="14323" xr:uid="{00000000-0005-0000-0000-00001F630000}"/>
    <cellStyle name="Percent 3 9 7 13" xfId="50491" xr:uid="{00000000-0005-0000-0000-000020630000}"/>
    <cellStyle name="Percent 3 9 7 2" xfId="9245" xr:uid="{00000000-0005-0000-0000-000021630000}"/>
    <cellStyle name="Percent 3 9 7 2 2" xfId="14324" xr:uid="{00000000-0005-0000-0000-000022630000}"/>
    <cellStyle name="Percent 3 9 7 2 2 2" xfId="14325" xr:uid="{00000000-0005-0000-0000-000023630000}"/>
    <cellStyle name="Percent 3 9 7 2 2 2 2" xfId="14326" xr:uid="{00000000-0005-0000-0000-000024630000}"/>
    <cellStyle name="Percent 3 9 7 2 2 3" xfId="14327" xr:uid="{00000000-0005-0000-0000-000025630000}"/>
    <cellStyle name="Percent 3 9 7 2 3" xfId="14328" xr:uid="{00000000-0005-0000-0000-000026630000}"/>
    <cellStyle name="Percent 3 9 7 2 3 2" xfId="14329" xr:uid="{00000000-0005-0000-0000-000027630000}"/>
    <cellStyle name="Percent 3 9 7 2 3 2 2" xfId="14330" xr:uid="{00000000-0005-0000-0000-000028630000}"/>
    <cellStyle name="Percent 3 9 7 2 3 3" xfId="14331" xr:uid="{00000000-0005-0000-0000-000029630000}"/>
    <cellStyle name="Percent 3 9 7 2 4" xfId="14332" xr:uid="{00000000-0005-0000-0000-00002A630000}"/>
    <cellStyle name="Percent 3 9 7 2 4 2" xfId="14333" xr:uid="{00000000-0005-0000-0000-00002B630000}"/>
    <cellStyle name="Percent 3 9 7 2 5" xfId="14334" xr:uid="{00000000-0005-0000-0000-00002C630000}"/>
    <cellStyle name="Percent 3 9 7 2 6" xfId="50493" xr:uid="{00000000-0005-0000-0000-00002D630000}"/>
    <cellStyle name="Percent 3 9 7 3" xfId="14335" xr:uid="{00000000-0005-0000-0000-00002E630000}"/>
    <cellStyle name="Percent 3 9 7 3 2" xfId="14336" xr:uid="{00000000-0005-0000-0000-00002F630000}"/>
    <cellStyle name="Percent 3 9 7 3 2 2" xfId="14337" xr:uid="{00000000-0005-0000-0000-000030630000}"/>
    <cellStyle name="Percent 3 9 7 3 2 2 2" xfId="14338" xr:uid="{00000000-0005-0000-0000-000031630000}"/>
    <cellStyle name="Percent 3 9 7 3 2 3" xfId="14339" xr:uid="{00000000-0005-0000-0000-000032630000}"/>
    <cellStyle name="Percent 3 9 7 3 3" xfId="14340" xr:uid="{00000000-0005-0000-0000-000033630000}"/>
    <cellStyle name="Percent 3 9 7 3 3 2" xfId="14341" xr:uid="{00000000-0005-0000-0000-000034630000}"/>
    <cellStyle name="Percent 3 9 7 3 3 2 2" xfId="14342" xr:uid="{00000000-0005-0000-0000-000035630000}"/>
    <cellStyle name="Percent 3 9 7 3 3 3" xfId="14343" xr:uid="{00000000-0005-0000-0000-000036630000}"/>
    <cellStyle name="Percent 3 9 7 3 4" xfId="14344" xr:uid="{00000000-0005-0000-0000-000037630000}"/>
    <cellStyle name="Percent 3 9 7 3 4 2" xfId="14345" xr:uid="{00000000-0005-0000-0000-000038630000}"/>
    <cellStyle name="Percent 3 9 7 3 5" xfId="14346" xr:uid="{00000000-0005-0000-0000-000039630000}"/>
    <cellStyle name="Percent 3 9 7 3 6" xfId="50494" xr:uid="{00000000-0005-0000-0000-00003A630000}"/>
    <cellStyle name="Percent 3 9 7 4" xfId="14347" xr:uid="{00000000-0005-0000-0000-00003B630000}"/>
    <cellStyle name="Percent 3 9 7 4 2" xfId="14348" xr:uid="{00000000-0005-0000-0000-00003C630000}"/>
    <cellStyle name="Percent 3 9 7 4 2 2" xfId="14349" xr:uid="{00000000-0005-0000-0000-00003D630000}"/>
    <cellStyle name="Percent 3 9 7 4 2 2 2" xfId="14350" xr:uid="{00000000-0005-0000-0000-00003E630000}"/>
    <cellStyle name="Percent 3 9 7 4 2 3" xfId="14351" xr:uid="{00000000-0005-0000-0000-00003F630000}"/>
    <cellStyle name="Percent 3 9 7 4 3" xfId="14352" xr:uid="{00000000-0005-0000-0000-000040630000}"/>
    <cellStyle name="Percent 3 9 7 4 3 2" xfId="14353" xr:uid="{00000000-0005-0000-0000-000041630000}"/>
    <cellStyle name="Percent 3 9 7 4 3 2 2" xfId="14354" xr:uid="{00000000-0005-0000-0000-000042630000}"/>
    <cellStyle name="Percent 3 9 7 4 3 3" xfId="14355" xr:uid="{00000000-0005-0000-0000-000043630000}"/>
    <cellStyle name="Percent 3 9 7 4 4" xfId="14356" xr:uid="{00000000-0005-0000-0000-000044630000}"/>
    <cellStyle name="Percent 3 9 7 4 4 2" xfId="14357" xr:uid="{00000000-0005-0000-0000-000045630000}"/>
    <cellStyle name="Percent 3 9 7 4 5" xfId="14358" xr:uid="{00000000-0005-0000-0000-000046630000}"/>
    <cellStyle name="Percent 3 9 7 4 6" xfId="50495" xr:uid="{00000000-0005-0000-0000-000047630000}"/>
    <cellStyle name="Percent 3 9 7 5" xfId="14359" xr:uid="{00000000-0005-0000-0000-000048630000}"/>
    <cellStyle name="Percent 3 9 7 5 2" xfId="14360" xr:uid="{00000000-0005-0000-0000-000049630000}"/>
    <cellStyle name="Percent 3 9 7 5 2 2" xfId="14361" xr:uid="{00000000-0005-0000-0000-00004A630000}"/>
    <cellStyle name="Percent 3 9 7 5 2 2 2" xfId="14362" xr:uid="{00000000-0005-0000-0000-00004B630000}"/>
    <cellStyle name="Percent 3 9 7 5 2 3" xfId="14363" xr:uid="{00000000-0005-0000-0000-00004C630000}"/>
    <cellStyle name="Percent 3 9 7 5 3" xfId="14364" xr:uid="{00000000-0005-0000-0000-00004D630000}"/>
    <cellStyle name="Percent 3 9 7 5 3 2" xfId="14365" xr:uid="{00000000-0005-0000-0000-00004E630000}"/>
    <cellStyle name="Percent 3 9 7 5 3 2 2" xfId="14366" xr:uid="{00000000-0005-0000-0000-00004F630000}"/>
    <cellStyle name="Percent 3 9 7 5 3 3" xfId="14367" xr:uid="{00000000-0005-0000-0000-000050630000}"/>
    <cellStyle name="Percent 3 9 7 5 4" xfId="14368" xr:uid="{00000000-0005-0000-0000-000051630000}"/>
    <cellStyle name="Percent 3 9 7 5 4 2" xfId="14369" xr:uid="{00000000-0005-0000-0000-000052630000}"/>
    <cellStyle name="Percent 3 9 7 5 4 2 2" xfId="14370" xr:uid="{00000000-0005-0000-0000-000053630000}"/>
    <cellStyle name="Percent 3 9 7 5 4 3" xfId="14371" xr:uid="{00000000-0005-0000-0000-000054630000}"/>
    <cellStyle name="Percent 3 9 7 5 5" xfId="14372" xr:uid="{00000000-0005-0000-0000-000055630000}"/>
    <cellStyle name="Percent 3 9 7 5 5 2" xfId="14373" xr:uid="{00000000-0005-0000-0000-000056630000}"/>
    <cellStyle name="Percent 3 9 7 5 6" xfId="14374" xr:uid="{00000000-0005-0000-0000-000057630000}"/>
    <cellStyle name="Percent 3 9 7 5 7" xfId="50496" xr:uid="{00000000-0005-0000-0000-000058630000}"/>
    <cellStyle name="Percent 3 9 7 6" xfId="14375" xr:uid="{00000000-0005-0000-0000-000059630000}"/>
    <cellStyle name="Percent 3 9 7 6 2" xfId="14376" xr:uid="{00000000-0005-0000-0000-00005A630000}"/>
    <cellStyle name="Percent 3 9 7 6 2 2" xfId="14377" xr:uid="{00000000-0005-0000-0000-00005B630000}"/>
    <cellStyle name="Percent 3 9 7 6 2 2 2" xfId="14378" xr:uid="{00000000-0005-0000-0000-00005C630000}"/>
    <cellStyle name="Percent 3 9 7 6 2 3" xfId="14379" xr:uid="{00000000-0005-0000-0000-00005D630000}"/>
    <cellStyle name="Percent 3 9 7 6 3" xfId="14380" xr:uid="{00000000-0005-0000-0000-00005E630000}"/>
    <cellStyle name="Percent 3 9 7 6 3 2" xfId="14381" xr:uid="{00000000-0005-0000-0000-00005F630000}"/>
    <cellStyle name="Percent 3 9 7 6 3 2 2" xfId="14382" xr:uid="{00000000-0005-0000-0000-000060630000}"/>
    <cellStyle name="Percent 3 9 7 6 3 3" xfId="14383" xr:uid="{00000000-0005-0000-0000-000061630000}"/>
    <cellStyle name="Percent 3 9 7 6 4" xfId="14384" xr:uid="{00000000-0005-0000-0000-000062630000}"/>
    <cellStyle name="Percent 3 9 7 6 4 2" xfId="14385" xr:uid="{00000000-0005-0000-0000-000063630000}"/>
    <cellStyle name="Percent 3 9 7 6 5" xfId="14386" xr:uid="{00000000-0005-0000-0000-000064630000}"/>
    <cellStyle name="Percent 3 9 7 6 6" xfId="50497" xr:uid="{00000000-0005-0000-0000-000065630000}"/>
    <cellStyle name="Percent 3 9 7 7" xfId="14387" xr:uid="{00000000-0005-0000-0000-000066630000}"/>
    <cellStyle name="Percent 3 9 7 7 2" xfId="14388" xr:uid="{00000000-0005-0000-0000-000067630000}"/>
    <cellStyle name="Percent 3 9 7 7 2 2" xfId="14389" xr:uid="{00000000-0005-0000-0000-000068630000}"/>
    <cellStyle name="Percent 3 9 7 7 3" xfId="14390" xr:uid="{00000000-0005-0000-0000-000069630000}"/>
    <cellStyle name="Percent 3 9 7 7 4" xfId="50498" xr:uid="{00000000-0005-0000-0000-00006A630000}"/>
    <cellStyle name="Percent 3 9 7 8" xfId="14391" xr:uid="{00000000-0005-0000-0000-00006B630000}"/>
    <cellStyle name="Percent 3 9 7 8 2" xfId="14392" xr:uid="{00000000-0005-0000-0000-00006C630000}"/>
    <cellStyle name="Percent 3 9 7 8 2 2" xfId="14393" xr:uid="{00000000-0005-0000-0000-00006D630000}"/>
    <cellStyle name="Percent 3 9 7 8 3" xfId="14394" xr:uid="{00000000-0005-0000-0000-00006E630000}"/>
    <cellStyle name="Percent 3 9 7 8 4" xfId="50499" xr:uid="{00000000-0005-0000-0000-00006F630000}"/>
    <cellStyle name="Percent 3 9 7 9" xfId="14395" xr:uid="{00000000-0005-0000-0000-000070630000}"/>
    <cellStyle name="Percent 3 9 7 9 2" xfId="14396" xr:uid="{00000000-0005-0000-0000-000071630000}"/>
    <cellStyle name="Percent 3 9 7 9 2 2" xfId="14397" xr:uid="{00000000-0005-0000-0000-000072630000}"/>
    <cellStyle name="Percent 3 9 7 9 3" xfId="14398" xr:uid="{00000000-0005-0000-0000-000073630000}"/>
    <cellStyle name="Percent 3 9 7 9 4" xfId="50500" xr:uid="{00000000-0005-0000-0000-000074630000}"/>
    <cellStyle name="Percent 3 9 8" xfId="4452" xr:uid="{00000000-0005-0000-0000-000075630000}"/>
    <cellStyle name="Percent 3 9 8 10" xfId="14399" xr:uid="{00000000-0005-0000-0000-000076630000}"/>
    <cellStyle name="Percent 3 9 8 10 2" xfId="14400" xr:uid="{00000000-0005-0000-0000-000077630000}"/>
    <cellStyle name="Percent 3 9 8 10 2 2" xfId="14401" xr:uid="{00000000-0005-0000-0000-000078630000}"/>
    <cellStyle name="Percent 3 9 8 10 3" xfId="14402" xr:uid="{00000000-0005-0000-0000-000079630000}"/>
    <cellStyle name="Percent 3 9 8 10 4" xfId="50502" xr:uid="{00000000-0005-0000-0000-00007A630000}"/>
    <cellStyle name="Percent 3 9 8 11" xfId="14403" xr:uid="{00000000-0005-0000-0000-00007B630000}"/>
    <cellStyle name="Percent 3 9 8 11 2" xfId="14404" xr:uid="{00000000-0005-0000-0000-00007C630000}"/>
    <cellStyle name="Percent 3 9 8 12" xfId="14405" xr:uid="{00000000-0005-0000-0000-00007D630000}"/>
    <cellStyle name="Percent 3 9 8 13" xfId="50501" xr:uid="{00000000-0005-0000-0000-00007E630000}"/>
    <cellStyle name="Percent 3 9 8 2" xfId="9246" xr:uid="{00000000-0005-0000-0000-00007F630000}"/>
    <cellStyle name="Percent 3 9 8 2 2" xfId="14406" xr:uid="{00000000-0005-0000-0000-000080630000}"/>
    <cellStyle name="Percent 3 9 8 2 2 2" xfId="14407" xr:uid="{00000000-0005-0000-0000-000081630000}"/>
    <cellStyle name="Percent 3 9 8 2 2 2 2" xfId="14408" xr:uid="{00000000-0005-0000-0000-000082630000}"/>
    <cellStyle name="Percent 3 9 8 2 2 3" xfId="14409" xr:uid="{00000000-0005-0000-0000-000083630000}"/>
    <cellStyle name="Percent 3 9 8 2 3" xfId="14410" xr:uid="{00000000-0005-0000-0000-000084630000}"/>
    <cellStyle name="Percent 3 9 8 2 3 2" xfId="14411" xr:uid="{00000000-0005-0000-0000-000085630000}"/>
    <cellStyle name="Percent 3 9 8 2 3 2 2" xfId="14412" xr:uid="{00000000-0005-0000-0000-000086630000}"/>
    <cellStyle name="Percent 3 9 8 2 3 3" xfId="14413" xr:uid="{00000000-0005-0000-0000-000087630000}"/>
    <cellStyle name="Percent 3 9 8 2 4" xfId="14414" xr:uid="{00000000-0005-0000-0000-000088630000}"/>
    <cellStyle name="Percent 3 9 8 2 4 2" xfId="14415" xr:uid="{00000000-0005-0000-0000-000089630000}"/>
    <cellStyle name="Percent 3 9 8 2 5" xfId="14416" xr:uid="{00000000-0005-0000-0000-00008A630000}"/>
    <cellStyle name="Percent 3 9 8 2 6" xfId="50503" xr:uid="{00000000-0005-0000-0000-00008B630000}"/>
    <cellStyle name="Percent 3 9 8 3" xfId="14417" xr:uid="{00000000-0005-0000-0000-00008C630000}"/>
    <cellStyle name="Percent 3 9 8 3 2" xfId="14418" xr:uid="{00000000-0005-0000-0000-00008D630000}"/>
    <cellStyle name="Percent 3 9 8 3 2 2" xfId="14419" xr:uid="{00000000-0005-0000-0000-00008E630000}"/>
    <cellStyle name="Percent 3 9 8 3 2 2 2" xfId="14420" xr:uid="{00000000-0005-0000-0000-00008F630000}"/>
    <cellStyle name="Percent 3 9 8 3 2 3" xfId="14421" xr:uid="{00000000-0005-0000-0000-000090630000}"/>
    <cellStyle name="Percent 3 9 8 3 3" xfId="14422" xr:uid="{00000000-0005-0000-0000-000091630000}"/>
    <cellStyle name="Percent 3 9 8 3 3 2" xfId="14423" xr:uid="{00000000-0005-0000-0000-000092630000}"/>
    <cellStyle name="Percent 3 9 8 3 3 2 2" xfId="14424" xr:uid="{00000000-0005-0000-0000-000093630000}"/>
    <cellStyle name="Percent 3 9 8 3 3 3" xfId="14425" xr:uid="{00000000-0005-0000-0000-000094630000}"/>
    <cellStyle name="Percent 3 9 8 3 4" xfId="14426" xr:uid="{00000000-0005-0000-0000-000095630000}"/>
    <cellStyle name="Percent 3 9 8 3 4 2" xfId="14427" xr:uid="{00000000-0005-0000-0000-000096630000}"/>
    <cellStyle name="Percent 3 9 8 3 5" xfId="14428" xr:uid="{00000000-0005-0000-0000-000097630000}"/>
    <cellStyle name="Percent 3 9 8 3 6" xfId="50504" xr:uid="{00000000-0005-0000-0000-000098630000}"/>
    <cellStyle name="Percent 3 9 8 4" xfId="14429" xr:uid="{00000000-0005-0000-0000-000099630000}"/>
    <cellStyle name="Percent 3 9 8 4 2" xfId="14430" xr:uid="{00000000-0005-0000-0000-00009A630000}"/>
    <cellStyle name="Percent 3 9 8 4 2 2" xfId="14431" xr:uid="{00000000-0005-0000-0000-00009B630000}"/>
    <cellStyle name="Percent 3 9 8 4 2 2 2" xfId="14432" xr:uid="{00000000-0005-0000-0000-00009C630000}"/>
    <cellStyle name="Percent 3 9 8 4 2 3" xfId="14433" xr:uid="{00000000-0005-0000-0000-00009D630000}"/>
    <cellStyle name="Percent 3 9 8 4 3" xfId="14434" xr:uid="{00000000-0005-0000-0000-00009E630000}"/>
    <cellStyle name="Percent 3 9 8 4 3 2" xfId="14435" xr:uid="{00000000-0005-0000-0000-00009F630000}"/>
    <cellStyle name="Percent 3 9 8 4 3 2 2" xfId="14436" xr:uid="{00000000-0005-0000-0000-0000A0630000}"/>
    <cellStyle name="Percent 3 9 8 4 3 3" xfId="14437" xr:uid="{00000000-0005-0000-0000-0000A1630000}"/>
    <cellStyle name="Percent 3 9 8 4 4" xfId="14438" xr:uid="{00000000-0005-0000-0000-0000A2630000}"/>
    <cellStyle name="Percent 3 9 8 4 4 2" xfId="14439" xr:uid="{00000000-0005-0000-0000-0000A3630000}"/>
    <cellStyle name="Percent 3 9 8 4 5" xfId="14440" xr:uid="{00000000-0005-0000-0000-0000A4630000}"/>
    <cellStyle name="Percent 3 9 8 4 6" xfId="50505" xr:uid="{00000000-0005-0000-0000-0000A5630000}"/>
    <cellStyle name="Percent 3 9 8 5" xfId="14441" xr:uid="{00000000-0005-0000-0000-0000A6630000}"/>
    <cellStyle name="Percent 3 9 8 5 2" xfId="14442" xr:uid="{00000000-0005-0000-0000-0000A7630000}"/>
    <cellStyle name="Percent 3 9 8 5 2 2" xfId="14443" xr:uid="{00000000-0005-0000-0000-0000A8630000}"/>
    <cellStyle name="Percent 3 9 8 5 2 2 2" xfId="14444" xr:uid="{00000000-0005-0000-0000-0000A9630000}"/>
    <cellStyle name="Percent 3 9 8 5 2 3" xfId="14445" xr:uid="{00000000-0005-0000-0000-0000AA630000}"/>
    <cellStyle name="Percent 3 9 8 5 3" xfId="14446" xr:uid="{00000000-0005-0000-0000-0000AB630000}"/>
    <cellStyle name="Percent 3 9 8 5 3 2" xfId="14447" xr:uid="{00000000-0005-0000-0000-0000AC630000}"/>
    <cellStyle name="Percent 3 9 8 5 3 2 2" xfId="14448" xr:uid="{00000000-0005-0000-0000-0000AD630000}"/>
    <cellStyle name="Percent 3 9 8 5 3 3" xfId="14449" xr:uid="{00000000-0005-0000-0000-0000AE630000}"/>
    <cellStyle name="Percent 3 9 8 5 4" xfId="14450" xr:uid="{00000000-0005-0000-0000-0000AF630000}"/>
    <cellStyle name="Percent 3 9 8 5 4 2" xfId="14451" xr:uid="{00000000-0005-0000-0000-0000B0630000}"/>
    <cellStyle name="Percent 3 9 8 5 4 2 2" xfId="14452" xr:uid="{00000000-0005-0000-0000-0000B1630000}"/>
    <cellStyle name="Percent 3 9 8 5 4 3" xfId="14453" xr:uid="{00000000-0005-0000-0000-0000B2630000}"/>
    <cellStyle name="Percent 3 9 8 5 5" xfId="14454" xr:uid="{00000000-0005-0000-0000-0000B3630000}"/>
    <cellStyle name="Percent 3 9 8 5 5 2" xfId="14455" xr:uid="{00000000-0005-0000-0000-0000B4630000}"/>
    <cellStyle name="Percent 3 9 8 5 6" xfId="14456" xr:uid="{00000000-0005-0000-0000-0000B5630000}"/>
    <cellStyle name="Percent 3 9 8 5 7" xfId="50506" xr:uid="{00000000-0005-0000-0000-0000B6630000}"/>
    <cellStyle name="Percent 3 9 8 6" xfId="14457" xr:uid="{00000000-0005-0000-0000-0000B7630000}"/>
    <cellStyle name="Percent 3 9 8 6 2" xfId="14458" xr:uid="{00000000-0005-0000-0000-0000B8630000}"/>
    <cellStyle name="Percent 3 9 8 6 2 2" xfId="14459" xr:uid="{00000000-0005-0000-0000-0000B9630000}"/>
    <cellStyle name="Percent 3 9 8 6 2 2 2" xfId="14460" xr:uid="{00000000-0005-0000-0000-0000BA630000}"/>
    <cellStyle name="Percent 3 9 8 6 2 3" xfId="14461" xr:uid="{00000000-0005-0000-0000-0000BB630000}"/>
    <cellStyle name="Percent 3 9 8 6 3" xfId="14462" xr:uid="{00000000-0005-0000-0000-0000BC630000}"/>
    <cellStyle name="Percent 3 9 8 6 3 2" xfId="14463" xr:uid="{00000000-0005-0000-0000-0000BD630000}"/>
    <cellStyle name="Percent 3 9 8 6 3 2 2" xfId="14464" xr:uid="{00000000-0005-0000-0000-0000BE630000}"/>
    <cellStyle name="Percent 3 9 8 6 3 3" xfId="14465" xr:uid="{00000000-0005-0000-0000-0000BF630000}"/>
    <cellStyle name="Percent 3 9 8 6 4" xfId="14466" xr:uid="{00000000-0005-0000-0000-0000C0630000}"/>
    <cellStyle name="Percent 3 9 8 6 4 2" xfId="14467" xr:uid="{00000000-0005-0000-0000-0000C1630000}"/>
    <cellStyle name="Percent 3 9 8 6 5" xfId="14468" xr:uid="{00000000-0005-0000-0000-0000C2630000}"/>
    <cellStyle name="Percent 3 9 8 6 6" xfId="50507" xr:uid="{00000000-0005-0000-0000-0000C3630000}"/>
    <cellStyle name="Percent 3 9 8 7" xfId="14469" xr:uid="{00000000-0005-0000-0000-0000C4630000}"/>
    <cellStyle name="Percent 3 9 8 7 2" xfId="14470" xr:uid="{00000000-0005-0000-0000-0000C5630000}"/>
    <cellStyle name="Percent 3 9 8 7 2 2" xfId="14471" xr:uid="{00000000-0005-0000-0000-0000C6630000}"/>
    <cellStyle name="Percent 3 9 8 7 3" xfId="14472" xr:uid="{00000000-0005-0000-0000-0000C7630000}"/>
    <cellStyle name="Percent 3 9 8 7 4" xfId="50508" xr:uid="{00000000-0005-0000-0000-0000C8630000}"/>
    <cellStyle name="Percent 3 9 8 8" xfId="14473" xr:uid="{00000000-0005-0000-0000-0000C9630000}"/>
    <cellStyle name="Percent 3 9 8 8 2" xfId="14474" xr:uid="{00000000-0005-0000-0000-0000CA630000}"/>
    <cellStyle name="Percent 3 9 8 8 2 2" xfId="14475" xr:uid="{00000000-0005-0000-0000-0000CB630000}"/>
    <cellStyle name="Percent 3 9 8 8 3" xfId="14476" xr:uid="{00000000-0005-0000-0000-0000CC630000}"/>
    <cellStyle name="Percent 3 9 8 8 4" xfId="50509" xr:uid="{00000000-0005-0000-0000-0000CD630000}"/>
    <cellStyle name="Percent 3 9 8 9" xfId="14477" xr:uid="{00000000-0005-0000-0000-0000CE630000}"/>
    <cellStyle name="Percent 3 9 8 9 2" xfId="14478" xr:uid="{00000000-0005-0000-0000-0000CF630000}"/>
    <cellStyle name="Percent 3 9 8 9 2 2" xfId="14479" xr:uid="{00000000-0005-0000-0000-0000D0630000}"/>
    <cellStyle name="Percent 3 9 8 9 3" xfId="14480" xr:uid="{00000000-0005-0000-0000-0000D1630000}"/>
    <cellStyle name="Percent 3 9 8 9 4" xfId="50510" xr:uid="{00000000-0005-0000-0000-0000D2630000}"/>
    <cellStyle name="Percent 3 9 9" xfId="4453" xr:uid="{00000000-0005-0000-0000-0000D3630000}"/>
    <cellStyle name="Percent 3 9 9 10" xfId="14481" xr:uid="{00000000-0005-0000-0000-0000D4630000}"/>
    <cellStyle name="Percent 3 9 9 10 2" xfId="14482" xr:uid="{00000000-0005-0000-0000-0000D5630000}"/>
    <cellStyle name="Percent 3 9 9 10 2 2" xfId="14483" xr:uid="{00000000-0005-0000-0000-0000D6630000}"/>
    <cellStyle name="Percent 3 9 9 10 3" xfId="14484" xr:uid="{00000000-0005-0000-0000-0000D7630000}"/>
    <cellStyle name="Percent 3 9 9 10 4" xfId="50512" xr:uid="{00000000-0005-0000-0000-0000D8630000}"/>
    <cellStyle name="Percent 3 9 9 11" xfId="14485" xr:uid="{00000000-0005-0000-0000-0000D9630000}"/>
    <cellStyle name="Percent 3 9 9 11 2" xfId="14486" xr:uid="{00000000-0005-0000-0000-0000DA630000}"/>
    <cellStyle name="Percent 3 9 9 12" xfId="14487" xr:uid="{00000000-0005-0000-0000-0000DB630000}"/>
    <cellStyle name="Percent 3 9 9 13" xfId="50511" xr:uid="{00000000-0005-0000-0000-0000DC630000}"/>
    <cellStyle name="Percent 3 9 9 2" xfId="9247" xr:uid="{00000000-0005-0000-0000-0000DD630000}"/>
    <cellStyle name="Percent 3 9 9 2 2" xfId="14488" xr:uid="{00000000-0005-0000-0000-0000DE630000}"/>
    <cellStyle name="Percent 3 9 9 2 2 2" xfId="14489" xr:uid="{00000000-0005-0000-0000-0000DF630000}"/>
    <cellStyle name="Percent 3 9 9 2 2 2 2" xfId="14490" xr:uid="{00000000-0005-0000-0000-0000E0630000}"/>
    <cellStyle name="Percent 3 9 9 2 2 3" xfId="14491" xr:uid="{00000000-0005-0000-0000-0000E1630000}"/>
    <cellStyle name="Percent 3 9 9 2 3" xfId="14492" xr:uid="{00000000-0005-0000-0000-0000E2630000}"/>
    <cellStyle name="Percent 3 9 9 2 3 2" xfId="14493" xr:uid="{00000000-0005-0000-0000-0000E3630000}"/>
    <cellStyle name="Percent 3 9 9 2 3 2 2" xfId="14494" xr:uid="{00000000-0005-0000-0000-0000E4630000}"/>
    <cellStyle name="Percent 3 9 9 2 3 3" xfId="14495" xr:uid="{00000000-0005-0000-0000-0000E5630000}"/>
    <cellStyle name="Percent 3 9 9 2 4" xfId="14496" xr:uid="{00000000-0005-0000-0000-0000E6630000}"/>
    <cellStyle name="Percent 3 9 9 2 4 2" xfId="14497" xr:uid="{00000000-0005-0000-0000-0000E7630000}"/>
    <cellStyle name="Percent 3 9 9 2 5" xfId="14498" xr:uid="{00000000-0005-0000-0000-0000E8630000}"/>
    <cellStyle name="Percent 3 9 9 2 6" xfId="50513" xr:uid="{00000000-0005-0000-0000-0000E9630000}"/>
    <cellStyle name="Percent 3 9 9 3" xfId="14499" xr:uid="{00000000-0005-0000-0000-0000EA630000}"/>
    <cellStyle name="Percent 3 9 9 3 2" xfId="14500" xr:uid="{00000000-0005-0000-0000-0000EB630000}"/>
    <cellStyle name="Percent 3 9 9 3 2 2" xfId="14501" xr:uid="{00000000-0005-0000-0000-0000EC630000}"/>
    <cellStyle name="Percent 3 9 9 3 2 2 2" xfId="14502" xr:uid="{00000000-0005-0000-0000-0000ED630000}"/>
    <cellStyle name="Percent 3 9 9 3 2 3" xfId="14503" xr:uid="{00000000-0005-0000-0000-0000EE630000}"/>
    <cellStyle name="Percent 3 9 9 3 3" xfId="14504" xr:uid="{00000000-0005-0000-0000-0000EF630000}"/>
    <cellStyle name="Percent 3 9 9 3 3 2" xfId="14505" xr:uid="{00000000-0005-0000-0000-0000F0630000}"/>
    <cellStyle name="Percent 3 9 9 3 3 2 2" xfId="14506" xr:uid="{00000000-0005-0000-0000-0000F1630000}"/>
    <cellStyle name="Percent 3 9 9 3 3 3" xfId="14507" xr:uid="{00000000-0005-0000-0000-0000F2630000}"/>
    <cellStyle name="Percent 3 9 9 3 4" xfId="14508" xr:uid="{00000000-0005-0000-0000-0000F3630000}"/>
    <cellStyle name="Percent 3 9 9 3 4 2" xfId="14509" xr:uid="{00000000-0005-0000-0000-0000F4630000}"/>
    <cellStyle name="Percent 3 9 9 3 5" xfId="14510" xr:uid="{00000000-0005-0000-0000-0000F5630000}"/>
    <cellStyle name="Percent 3 9 9 3 6" xfId="50514" xr:uid="{00000000-0005-0000-0000-0000F6630000}"/>
    <cellStyle name="Percent 3 9 9 4" xfId="14511" xr:uid="{00000000-0005-0000-0000-0000F7630000}"/>
    <cellStyle name="Percent 3 9 9 4 2" xfId="14512" xr:uid="{00000000-0005-0000-0000-0000F8630000}"/>
    <cellStyle name="Percent 3 9 9 4 2 2" xfId="14513" xr:uid="{00000000-0005-0000-0000-0000F9630000}"/>
    <cellStyle name="Percent 3 9 9 4 2 2 2" xfId="14514" xr:uid="{00000000-0005-0000-0000-0000FA630000}"/>
    <cellStyle name="Percent 3 9 9 4 2 3" xfId="14515" xr:uid="{00000000-0005-0000-0000-0000FB630000}"/>
    <cellStyle name="Percent 3 9 9 4 3" xfId="14516" xr:uid="{00000000-0005-0000-0000-0000FC630000}"/>
    <cellStyle name="Percent 3 9 9 4 3 2" xfId="14517" xr:uid="{00000000-0005-0000-0000-0000FD630000}"/>
    <cellStyle name="Percent 3 9 9 4 3 2 2" xfId="14518" xr:uid="{00000000-0005-0000-0000-0000FE630000}"/>
    <cellStyle name="Percent 3 9 9 4 3 3" xfId="14519" xr:uid="{00000000-0005-0000-0000-0000FF630000}"/>
    <cellStyle name="Percent 3 9 9 4 4" xfId="14520" xr:uid="{00000000-0005-0000-0000-000000640000}"/>
    <cellStyle name="Percent 3 9 9 4 4 2" xfId="14521" xr:uid="{00000000-0005-0000-0000-000001640000}"/>
    <cellStyle name="Percent 3 9 9 4 5" xfId="14522" xr:uid="{00000000-0005-0000-0000-000002640000}"/>
    <cellStyle name="Percent 3 9 9 4 6" xfId="50515" xr:uid="{00000000-0005-0000-0000-000003640000}"/>
    <cellStyle name="Percent 3 9 9 5" xfId="14523" xr:uid="{00000000-0005-0000-0000-000004640000}"/>
    <cellStyle name="Percent 3 9 9 5 2" xfId="14524" xr:uid="{00000000-0005-0000-0000-000005640000}"/>
    <cellStyle name="Percent 3 9 9 5 2 2" xfId="14525" xr:uid="{00000000-0005-0000-0000-000006640000}"/>
    <cellStyle name="Percent 3 9 9 5 2 2 2" xfId="14526" xr:uid="{00000000-0005-0000-0000-000007640000}"/>
    <cellStyle name="Percent 3 9 9 5 2 3" xfId="14527" xr:uid="{00000000-0005-0000-0000-000008640000}"/>
    <cellStyle name="Percent 3 9 9 5 3" xfId="14528" xr:uid="{00000000-0005-0000-0000-000009640000}"/>
    <cellStyle name="Percent 3 9 9 5 3 2" xfId="14529" xr:uid="{00000000-0005-0000-0000-00000A640000}"/>
    <cellStyle name="Percent 3 9 9 5 3 2 2" xfId="14530" xr:uid="{00000000-0005-0000-0000-00000B640000}"/>
    <cellStyle name="Percent 3 9 9 5 3 3" xfId="14531" xr:uid="{00000000-0005-0000-0000-00000C640000}"/>
    <cellStyle name="Percent 3 9 9 5 4" xfId="14532" xr:uid="{00000000-0005-0000-0000-00000D640000}"/>
    <cellStyle name="Percent 3 9 9 5 4 2" xfId="14533" xr:uid="{00000000-0005-0000-0000-00000E640000}"/>
    <cellStyle name="Percent 3 9 9 5 4 2 2" xfId="14534" xr:uid="{00000000-0005-0000-0000-00000F640000}"/>
    <cellStyle name="Percent 3 9 9 5 4 3" xfId="14535" xr:uid="{00000000-0005-0000-0000-000010640000}"/>
    <cellStyle name="Percent 3 9 9 5 5" xfId="14536" xr:uid="{00000000-0005-0000-0000-000011640000}"/>
    <cellStyle name="Percent 3 9 9 5 5 2" xfId="14537" xr:uid="{00000000-0005-0000-0000-000012640000}"/>
    <cellStyle name="Percent 3 9 9 5 6" xfId="14538" xr:uid="{00000000-0005-0000-0000-000013640000}"/>
    <cellStyle name="Percent 3 9 9 5 7" xfId="50516" xr:uid="{00000000-0005-0000-0000-000014640000}"/>
    <cellStyle name="Percent 3 9 9 6" xfId="14539" xr:uid="{00000000-0005-0000-0000-000015640000}"/>
    <cellStyle name="Percent 3 9 9 6 2" xfId="14540" xr:uid="{00000000-0005-0000-0000-000016640000}"/>
    <cellStyle name="Percent 3 9 9 6 2 2" xfId="14541" xr:uid="{00000000-0005-0000-0000-000017640000}"/>
    <cellStyle name="Percent 3 9 9 6 2 2 2" xfId="14542" xr:uid="{00000000-0005-0000-0000-000018640000}"/>
    <cellStyle name="Percent 3 9 9 6 2 3" xfId="14543" xr:uid="{00000000-0005-0000-0000-000019640000}"/>
    <cellStyle name="Percent 3 9 9 6 3" xfId="14544" xr:uid="{00000000-0005-0000-0000-00001A640000}"/>
    <cellStyle name="Percent 3 9 9 6 3 2" xfId="14545" xr:uid="{00000000-0005-0000-0000-00001B640000}"/>
    <cellStyle name="Percent 3 9 9 6 3 2 2" xfId="14546" xr:uid="{00000000-0005-0000-0000-00001C640000}"/>
    <cellStyle name="Percent 3 9 9 6 3 3" xfId="14547" xr:uid="{00000000-0005-0000-0000-00001D640000}"/>
    <cellStyle name="Percent 3 9 9 6 4" xfId="14548" xr:uid="{00000000-0005-0000-0000-00001E640000}"/>
    <cellStyle name="Percent 3 9 9 6 4 2" xfId="14549" xr:uid="{00000000-0005-0000-0000-00001F640000}"/>
    <cellStyle name="Percent 3 9 9 6 5" xfId="14550" xr:uid="{00000000-0005-0000-0000-000020640000}"/>
    <cellStyle name="Percent 3 9 9 6 6" xfId="50517" xr:uid="{00000000-0005-0000-0000-000021640000}"/>
    <cellStyle name="Percent 3 9 9 7" xfId="14551" xr:uid="{00000000-0005-0000-0000-000022640000}"/>
    <cellStyle name="Percent 3 9 9 7 2" xfId="14552" xr:uid="{00000000-0005-0000-0000-000023640000}"/>
    <cellStyle name="Percent 3 9 9 7 2 2" xfId="14553" xr:uid="{00000000-0005-0000-0000-000024640000}"/>
    <cellStyle name="Percent 3 9 9 7 3" xfId="14554" xr:uid="{00000000-0005-0000-0000-000025640000}"/>
    <cellStyle name="Percent 3 9 9 7 4" xfId="50518" xr:uid="{00000000-0005-0000-0000-000026640000}"/>
    <cellStyle name="Percent 3 9 9 8" xfId="14555" xr:uid="{00000000-0005-0000-0000-000027640000}"/>
    <cellStyle name="Percent 3 9 9 8 2" xfId="14556" xr:uid="{00000000-0005-0000-0000-000028640000}"/>
    <cellStyle name="Percent 3 9 9 8 2 2" xfId="14557" xr:uid="{00000000-0005-0000-0000-000029640000}"/>
    <cellStyle name="Percent 3 9 9 8 3" xfId="14558" xr:uid="{00000000-0005-0000-0000-00002A640000}"/>
    <cellStyle name="Percent 3 9 9 8 4" xfId="50519" xr:uid="{00000000-0005-0000-0000-00002B640000}"/>
    <cellStyle name="Percent 3 9 9 9" xfId="14559" xr:uid="{00000000-0005-0000-0000-00002C640000}"/>
    <cellStyle name="Percent 3 9 9 9 2" xfId="14560" xr:uid="{00000000-0005-0000-0000-00002D640000}"/>
    <cellStyle name="Percent 3 9 9 9 2 2" xfId="14561" xr:uid="{00000000-0005-0000-0000-00002E640000}"/>
    <cellStyle name="Percent 3 9 9 9 3" xfId="14562" xr:uid="{00000000-0005-0000-0000-00002F640000}"/>
    <cellStyle name="Percent 3 9 9 9 4" xfId="50520" xr:uid="{00000000-0005-0000-0000-000030640000}"/>
    <cellStyle name="Percent 31" xfId="4454" xr:uid="{00000000-0005-0000-0000-000031640000}"/>
    <cellStyle name="Percent 31 10" xfId="14563" xr:uid="{00000000-0005-0000-0000-000032640000}"/>
    <cellStyle name="Percent 31 10 2" xfId="14564" xr:uid="{00000000-0005-0000-0000-000033640000}"/>
    <cellStyle name="Percent 31 10 2 2" xfId="14565" xr:uid="{00000000-0005-0000-0000-000034640000}"/>
    <cellStyle name="Percent 31 10 3" xfId="14566" xr:uid="{00000000-0005-0000-0000-000035640000}"/>
    <cellStyle name="Percent 31 10 4" xfId="50522" xr:uid="{00000000-0005-0000-0000-000036640000}"/>
    <cellStyle name="Percent 31 11" xfId="14567" xr:uid="{00000000-0005-0000-0000-000037640000}"/>
    <cellStyle name="Percent 31 11 2" xfId="14568" xr:uid="{00000000-0005-0000-0000-000038640000}"/>
    <cellStyle name="Percent 31 12" xfId="14569" xr:uid="{00000000-0005-0000-0000-000039640000}"/>
    <cellStyle name="Percent 31 13" xfId="50521" xr:uid="{00000000-0005-0000-0000-00003A640000}"/>
    <cellStyle name="Percent 31 2" xfId="9248" xr:uid="{00000000-0005-0000-0000-00003B640000}"/>
    <cellStyle name="Percent 31 2 2" xfId="14570" xr:uid="{00000000-0005-0000-0000-00003C640000}"/>
    <cellStyle name="Percent 31 2 2 2" xfId="14571" xr:uid="{00000000-0005-0000-0000-00003D640000}"/>
    <cellStyle name="Percent 31 2 2 2 2" xfId="14572" xr:uid="{00000000-0005-0000-0000-00003E640000}"/>
    <cellStyle name="Percent 31 2 2 3" xfId="14573" xr:uid="{00000000-0005-0000-0000-00003F640000}"/>
    <cellStyle name="Percent 31 2 3" xfId="14574" xr:uid="{00000000-0005-0000-0000-000040640000}"/>
    <cellStyle name="Percent 31 2 3 2" xfId="14575" xr:uid="{00000000-0005-0000-0000-000041640000}"/>
    <cellStyle name="Percent 31 2 3 2 2" xfId="14576" xr:uid="{00000000-0005-0000-0000-000042640000}"/>
    <cellStyle name="Percent 31 2 3 3" xfId="14577" xr:uid="{00000000-0005-0000-0000-000043640000}"/>
    <cellStyle name="Percent 31 2 4" xfId="14578" xr:uid="{00000000-0005-0000-0000-000044640000}"/>
    <cellStyle name="Percent 31 2 4 2" xfId="14579" xr:uid="{00000000-0005-0000-0000-000045640000}"/>
    <cellStyle name="Percent 31 2 5" xfId="14580" xr:uid="{00000000-0005-0000-0000-000046640000}"/>
    <cellStyle name="Percent 31 2 6" xfId="50523" xr:uid="{00000000-0005-0000-0000-000047640000}"/>
    <cellStyle name="Percent 31 3" xfId="14581" xr:uid="{00000000-0005-0000-0000-000048640000}"/>
    <cellStyle name="Percent 31 3 2" xfId="14582" xr:uid="{00000000-0005-0000-0000-000049640000}"/>
    <cellStyle name="Percent 31 3 2 2" xfId="14583" xr:uid="{00000000-0005-0000-0000-00004A640000}"/>
    <cellStyle name="Percent 31 3 2 2 2" xfId="14584" xr:uid="{00000000-0005-0000-0000-00004B640000}"/>
    <cellStyle name="Percent 31 3 2 3" xfId="14585" xr:uid="{00000000-0005-0000-0000-00004C640000}"/>
    <cellStyle name="Percent 31 3 3" xfId="14586" xr:uid="{00000000-0005-0000-0000-00004D640000}"/>
    <cellStyle name="Percent 31 3 3 2" xfId="14587" xr:uid="{00000000-0005-0000-0000-00004E640000}"/>
    <cellStyle name="Percent 31 3 3 2 2" xfId="14588" xr:uid="{00000000-0005-0000-0000-00004F640000}"/>
    <cellStyle name="Percent 31 3 3 3" xfId="14589" xr:uid="{00000000-0005-0000-0000-000050640000}"/>
    <cellStyle name="Percent 31 3 4" xfId="14590" xr:uid="{00000000-0005-0000-0000-000051640000}"/>
    <cellStyle name="Percent 31 3 4 2" xfId="14591" xr:uid="{00000000-0005-0000-0000-000052640000}"/>
    <cellStyle name="Percent 31 3 5" xfId="14592" xr:uid="{00000000-0005-0000-0000-000053640000}"/>
    <cellStyle name="Percent 31 3 6" xfId="50524" xr:uid="{00000000-0005-0000-0000-000054640000}"/>
    <cellStyle name="Percent 31 4" xfId="14593" xr:uid="{00000000-0005-0000-0000-000055640000}"/>
    <cellStyle name="Percent 31 4 2" xfId="14594" xr:uid="{00000000-0005-0000-0000-000056640000}"/>
    <cellStyle name="Percent 31 4 2 2" xfId="14595" xr:uid="{00000000-0005-0000-0000-000057640000}"/>
    <cellStyle name="Percent 31 4 2 2 2" xfId="14596" xr:uid="{00000000-0005-0000-0000-000058640000}"/>
    <cellStyle name="Percent 31 4 2 3" xfId="14597" xr:uid="{00000000-0005-0000-0000-000059640000}"/>
    <cellStyle name="Percent 31 4 3" xfId="14598" xr:uid="{00000000-0005-0000-0000-00005A640000}"/>
    <cellStyle name="Percent 31 4 3 2" xfId="14599" xr:uid="{00000000-0005-0000-0000-00005B640000}"/>
    <cellStyle name="Percent 31 4 3 2 2" xfId="14600" xr:uid="{00000000-0005-0000-0000-00005C640000}"/>
    <cellStyle name="Percent 31 4 3 3" xfId="14601" xr:uid="{00000000-0005-0000-0000-00005D640000}"/>
    <cellStyle name="Percent 31 4 4" xfId="14602" xr:uid="{00000000-0005-0000-0000-00005E640000}"/>
    <cellStyle name="Percent 31 4 4 2" xfId="14603" xr:uid="{00000000-0005-0000-0000-00005F640000}"/>
    <cellStyle name="Percent 31 4 5" xfId="14604" xr:uid="{00000000-0005-0000-0000-000060640000}"/>
    <cellStyle name="Percent 31 4 6" xfId="50525" xr:uid="{00000000-0005-0000-0000-000061640000}"/>
    <cellStyle name="Percent 31 5" xfId="14605" xr:uid="{00000000-0005-0000-0000-000062640000}"/>
    <cellStyle name="Percent 31 5 2" xfId="14606" xr:uid="{00000000-0005-0000-0000-000063640000}"/>
    <cellStyle name="Percent 31 5 2 2" xfId="14607" xr:uid="{00000000-0005-0000-0000-000064640000}"/>
    <cellStyle name="Percent 31 5 2 2 2" xfId="14608" xr:uid="{00000000-0005-0000-0000-000065640000}"/>
    <cellStyle name="Percent 31 5 2 3" xfId="14609" xr:uid="{00000000-0005-0000-0000-000066640000}"/>
    <cellStyle name="Percent 31 5 3" xfId="14610" xr:uid="{00000000-0005-0000-0000-000067640000}"/>
    <cellStyle name="Percent 31 5 3 2" xfId="14611" xr:uid="{00000000-0005-0000-0000-000068640000}"/>
    <cellStyle name="Percent 31 5 3 2 2" xfId="14612" xr:uid="{00000000-0005-0000-0000-000069640000}"/>
    <cellStyle name="Percent 31 5 3 3" xfId="14613" xr:uid="{00000000-0005-0000-0000-00006A640000}"/>
    <cellStyle name="Percent 31 5 4" xfId="14614" xr:uid="{00000000-0005-0000-0000-00006B640000}"/>
    <cellStyle name="Percent 31 5 4 2" xfId="14615" xr:uid="{00000000-0005-0000-0000-00006C640000}"/>
    <cellStyle name="Percent 31 5 4 2 2" xfId="14616" xr:uid="{00000000-0005-0000-0000-00006D640000}"/>
    <cellStyle name="Percent 31 5 4 3" xfId="14617" xr:uid="{00000000-0005-0000-0000-00006E640000}"/>
    <cellStyle name="Percent 31 5 5" xfId="14618" xr:uid="{00000000-0005-0000-0000-00006F640000}"/>
    <cellStyle name="Percent 31 5 5 2" xfId="14619" xr:uid="{00000000-0005-0000-0000-000070640000}"/>
    <cellStyle name="Percent 31 5 6" xfId="14620" xr:uid="{00000000-0005-0000-0000-000071640000}"/>
    <cellStyle name="Percent 31 5 7" xfId="50526" xr:uid="{00000000-0005-0000-0000-000072640000}"/>
    <cellStyle name="Percent 31 6" xfId="14621" xr:uid="{00000000-0005-0000-0000-000073640000}"/>
    <cellStyle name="Percent 31 6 2" xfId="14622" xr:uid="{00000000-0005-0000-0000-000074640000}"/>
    <cellStyle name="Percent 31 6 2 2" xfId="14623" xr:uid="{00000000-0005-0000-0000-000075640000}"/>
    <cellStyle name="Percent 31 6 2 2 2" xfId="14624" xr:uid="{00000000-0005-0000-0000-000076640000}"/>
    <cellStyle name="Percent 31 6 2 3" xfId="14625" xr:uid="{00000000-0005-0000-0000-000077640000}"/>
    <cellStyle name="Percent 31 6 3" xfId="14626" xr:uid="{00000000-0005-0000-0000-000078640000}"/>
    <cellStyle name="Percent 31 6 3 2" xfId="14627" xr:uid="{00000000-0005-0000-0000-000079640000}"/>
    <cellStyle name="Percent 31 6 3 2 2" xfId="14628" xr:uid="{00000000-0005-0000-0000-00007A640000}"/>
    <cellStyle name="Percent 31 6 3 3" xfId="14629" xr:uid="{00000000-0005-0000-0000-00007B640000}"/>
    <cellStyle name="Percent 31 6 4" xfId="14630" xr:uid="{00000000-0005-0000-0000-00007C640000}"/>
    <cellStyle name="Percent 31 6 4 2" xfId="14631" xr:uid="{00000000-0005-0000-0000-00007D640000}"/>
    <cellStyle name="Percent 31 6 5" xfId="14632" xr:uid="{00000000-0005-0000-0000-00007E640000}"/>
    <cellStyle name="Percent 31 6 6" xfId="50527" xr:uid="{00000000-0005-0000-0000-00007F640000}"/>
    <cellStyle name="Percent 31 7" xfId="14633" xr:uid="{00000000-0005-0000-0000-000080640000}"/>
    <cellStyle name="Percent 31 7 2" xfId="14634" xr:uid="{00000000-0005-0000-0000-000081640000}"/>
    <cellStyle name="Percent 31 7 2 2" xfId="14635" xr:uid="{00000000-0005-0000-0000-000082640000}"/>
    <cellStyle name="Percent 31 7 3" xfId="14636" xr:uid="{00000000-0005-0000-0000-000083640000}"/>
    <cellStyle name="Percent 31 7 4" xfId="50528" xr:uid="{00000000-0005-0000-0000-000084640000}"/>
    <cellStyle name="Percent 31 8" xfId="14637" xr:uid="{00000000-0005-0000-0000-000085640000}"/>
    <cellStyle name="Percent 31 8 2" xfId="14638" xr:uid="{00000000-0005-0000-0000-000086640000}"/>
    <cellStyle name="Percent 31 8 2 2" xfId="14639" xr:uid="{00000000-0005-0000-0000-000087640000}"/>
    <cellStyle name="Percent 31 8 3" xfId="14640" xr:uid="{00000000-0005-0000-0000-000088640000}"/>
    <cellStyle name="Percent 31 8 4" xfId="50529" xr:uid="{00000000-0005-0000-0000-000089640000}"/>
    <cellStyle name="Percent 31 9" xfId="14641" xr:uid="{00000000-0005-0000-0000-00008A640000}"/>
    <cellStyle name="Percent 31 9 2" xfId="14642" xr:uid="{00000000-0005-0000-0000-00008B640000}"/>
    <cellStyle name="Percent 31 9 2 2" xfId="14643" xr:uid="{00000000-0005-0000-0000-00008C640000}"/>
    <cellStyle name="Percent 31 9 3" xfId="14644" xr:uid="{00000000-0005-0000-0000-00008D640000}"/>
    <cellStyle name="Percent 31 9 4" xfId="50530" xr:uid="{00000000-0005-0000-0000-00008E640000}"/>
    <cellStyle name="Percent 4" xfId="4455" xr:uid="{00000000-0005-0000-0000-00008F640000}"/>
    <cellStyle name="Percent 4 10" xfId="4456" xr:uid="{00000000-0005-0000-0000-000090640000}"/>
    <cellStyle name="Percent 4 10 10" xfId="14645" xr:uid="{00000000-0005-0000-0000-000091640000}"/>
    <cellStyle name="Percent 4 10 10 2" xfId="14646" xr:uid="{00000000-0005-0000-0000-000092640000}"/>
    <cellStyle name="Percent 4 10 10 2 2" xfId="14647" xr:uid="{00000000-0005-0000-0000-000093640000}"/>
    <cellStyle name="Percent 4 10 10 3" xfId="14648" xr:uid="{00000000-0005-0000-0000-000094640000}"/>
    <cellStyle name="Percent 4 10 10 4" xfId="50533" xr:uid="{00000000-0005-0000-0000-000095640000}"/>
    <cellStyle name="Percent 4 10 11" xfId="14649" xr:uid="{00000000-0005-0000-0000-000096640000}"/>
    <cellStyle name="Percent 4 10 11 2" xfId="14650" xr:uid="{00000000-0005-0000-0000-000097640000}"/>
    <cellStyle name="Percent 4 10 11 3" xfId="55958" xr:uid="{00000000-0005-0000-0000-000098640000}"/>
    <cellStyle name="Percent 4 10 12" xfId="14651" xr:uid="{00000000-0005-0000-0000-000099640000}"/>
    <cellStyle name="Percent 4 10 13" xfId="50532" xr:uid="{00000000-0005-0000-0000-00009A640000}"/>
    <cellStyle name="Percent 4 10 2" xfId="9250" xr:uid="{00000000-0005-0000-0000-00009B640000}"/>
    <cellStyle name="Percent 4 10 2 2" xfId="14652" xr:uid="{00000000-0005-0000-0000-00009C640000}"/>
    <cellStyle name="Percent 4 10 2 2 2" xfId="14653" xr:uid="{00000000-0005-0000-0000-00009D640000}"/>
    <cellStyle name="Percent 4 10 2 2 2 2" xfId="14654" xr:uid="{00000000-0005-0000-0000-00009E640000}"/>
    <cellStyle name="Percent 4 10 2 2 3" xfId="14655" xr:uid="{00000000-0005-0000-0000-00009F640000}"/>
    <cellStyle name="Percent 4 10 2 3" xfId="14656" xr:uid="{00000000-0005-0000-0000-0000A0640000}"/>
    <cellStyle name="Percent 4 10 2 3 2" xfId="14657" xr:uid="{00000000-0005-0000-0000-0000A1640000}"/>
    <cellStyle name="Percent 4 10 2 3 2 2" xfId="14658" xr:uid="{00000000-0005-0000-0000-0000A2640000}"/>
    <cellStyle name="Percent 4 10 2 3 3" xfId="14659" xr:uid="{00000000-0005-0000-0000-0000A3640000}"/>
    <cellStyle name="Percent 4 10 2 4" xfId="14660" xr:uid="{00000000-0005-0000-0000-0000A4640000}"/>
    <cellStyle name="Percent 4 10 2 4 2" xfId="14661" xr:uid="{00000000-0005-0000-0000-0000A5640000}"/>
    <cellStyle name="Percent 4 10 2 5" xfId="14662" xr:uid="{00000000-0005-0000-0000-0000A6640000}"/>
    <cellStyle name="Percent 4 10 2 6" xfId="50534" xr:uid="{00000000-0005-0000-0000-0000A7640000}"/>
    <cellStyle name="Percent 4 10 3" xfId="14663" xr:uid="{00000000-0005-0000-0000-0000A8640000}"/>
    <cellStyle name="Percent 4 10 3 2" xfId="14664" xr:uid="{00000000-0005-0000-0000-0000A9640000}"/>
    <cellStyle name="Percent 4 10 3 2 2" xfId="14665" xr:uid="{00000000-0005-0000-0000-0000AA640000}"/>
    <cellStyle name="Percent 4 10 3 2 2 2" xfId="14666" xr:uid="{00000000-0005-0000-0000-0000AB640000}"/>
    <cellStyle name="Percent 4 10 3 2 3" xfId="14667" xr:uid="{00000000-0005-0000-0000-0000AC640000}"/>
    <cellStyle name="Percent 4 10 3 3" xfId="14668" xr:uid="{00000000-0005-0000-0000-0000AD640000}"/>
    <cellStyle name="Percent 4 10 3 3 2" xfId="14669" xr:uid="{00000000-0005-0000-0000-0000AE640000}"/>
    <cellStyle name="Percent 4 10 3 3 2 2" xfId="14670" xr:uid="{00000000-0005-0000-0000-0000AF640000}"/>
    <cellStyle name="Percent 4 10 3 3 3" xfId="14671" xr:uid="{00000000-0005-0000-0000-0000B0640000}"/>
    <cellStyle name="Percent 4 10 3 4" xfId="14672" xr:uid="{00000000-0005-0000-0000-0000B1640000}"/>
    <cellStyle name="Percent 4 10 3 4 2" xfId="14673" xr:uid="{00000000-0005-0000-0000-0000B2640000}"/>
    <cellStyle name="Percent 4 10 3 5" xfId="14674" xr:uid="{00000000-0005-0000-0000-0000B3640000}"/>
    <cellStyle name="Percent 4 10 3 6" xfId="50535" xr:uid="{00000000-0005-0000-0000-0000B4640000}"/>
    <cellStyle name="Percent 4 10 4" xfId="14675" xr:uid="{00000000-0005-0000-0000-0000B5640000}"/>
    <cellStyle name="Percent 4 10 4 2" xfId="14676" xr:uid="{00000000-0005-0000-0000-0000B6640000}"/>
    <cellStyle name="Percent 4 10 4 2 2" xfId="14677" xr:uid="{00000000-0005-0000-0000-0000B7640000}"/>
    <cellStyle name="Percent 4 10 4 2 2 2" xfId="14678" xr:uid="{00000000-0005-0000-0000-0000B8640000}"/>
    <cellStyle name="Percent 4 10 4 2 3" xfId="14679" xr:uid="{00000000-0005-0000-0000-0000B9640000}"/>
    <cellStyle name="Percent 4 10 4 3" xfId="14680" xr:uid="{00000000-0005-0000-0000-0000BA640000}"/>
    <cellStyle name="Percent 4 10 4 3 2" xfId="14681" xr:uid="{00000000-0005-0000-0000-0000BB640000}"/>
    <cellStyle name="Percent 4 10 4 3 2 2" xfId="14682" xr:uid="{00000000-0005-0000-0000-0000BC640000}"/>
    <cellStyle name="Percent 4 10 4 3 3" xfId="14683" xr:uid="{00000000-0005-0000-0000-0000BD640000}"/>
    <cellStyle name="Percent 4 10 4 4" xfId="14684" xr:uid="{00000000-0005-0000-0000-0000BE640000}"/>
    <cellStyle name="Percent 4 10 4 4 2" xfId="14685" xr:uid="{00000000-0005-0000-0000-0000BF640000}"/>
    <cellStyle name="Percent 4 10 4 5" xfId="14686" xr:uid="{00000000-0005-0000-0000-0000C0640000}"/>
    <cellStyle name="Percent 4 10 4 6" xfId="50536" xr:uid="{00000000-0005-0000-0000-0000C1640000}"/>
    <cellStyle name="Percent 4 10 5" xfId="14687" xr:uid="{00000000-0005-0000-0000-0000C2640000}"/>
    <cellStyle name="Percent 4 10 5 2" xfId="14688" xr:uid="{00000000-0005-0000-0000-0000C3640000}"/>
    <cellStyle name="Percent 4 10 5 2 2" xfId="14689" xr:uid="{00000000-0005-0000-0000-0000C4640000}"/>
    <cellStyle name="Percent 4 10 5 2 2 2" xfId="14690" xr:uid="{00000000-0005-0000-0000-0000C5640000}"/>
    <cellStyle name="Percent 4 10 5 2 3" xfId="14691" xr:uid="{00000000-0005-0000-0000-0000C6640000}"/>
    <cellStyle name="Percent 4 10 5 3" xfId="14692" xr:uid="{00000000-0005-0000-0000-0000C7640000}"/>
    <cellStyle name="Percent 4 10 5 3 2" xfId="14693" xr:uid="{00000000-0005-0000-0000-0000C8640000}"/>
    <cellStyle name="Percent 4 10 5 3 2 2" xfId="14694" xr:uid="{00000000-0005-0000-0000-0000C9640000}"/>
    <cellStyle name="Percent 4 10 5 3 3" xfId="14695" xr:uid="{00000000-0005-0000-0000-0000CA640000}"/>
    <cellStyle name="Percent 4 10 5 4" xfId="14696" xr:uid="{00000000-0005-0000-0000-0000CB640000}"/>
    <cellStyle name="Percent 4 10 5 4 2" xfId="14697" xr:uid="{00000000-0005-0000-0000-0000CC640000}"/>
    <cellStyle name="Percent 4 10 5 4 2 2" xfId="14698" xr:uid="{00000000-0005-0000-0000-0000CD640000}"/>
    <cellStyle name="Percent 4 10 5 4 3" xfId="14699" xr:uid="{00000000-0005-0000-0000-0000CE640000}"/>
    <cellStyle name="Percent 4 10 5 5" xfId="14700" xr:uid="{00000000-0005-0000-0000-0000CF640000}"/>
    <cellStyle name="Percent 4 10 5 5 2" xfId="14701" xr:uid="{00000000-0005-0000-0000-0000D0640000}"/>
    <cellStyle name="Percent 4 10 5 6" xfId="14702" xr:uid="{00000000-0005-0000-0000-0000D1640000}"/>
    <cellStyle name="Percent 4 10 5 7" xfId="50537" xr:uid="{00000000-0005-0000-0000-0000D2640000}"/>
    <cellStyle name="Percent 4 10 6" xfId="14703" xr:uid="{00000000-0005-0000-0000-0000D3640000}"/>
    <cellStyle name="Percent 4 10 6 2" xfId="14704" xr:uid="{00000000-0005-0000-0000-0000D4640000}"/>
    <cellStyle name="Percent 4 10 6 2 2" xfId="14705" xr:uid="{00000000-0005-0000-0000-0000D5640000}"/>
    <cellStyle name="Percent 4 10 6 2 2 2" xfId="14706" xr:uid="{00000000-0005-0000-0000-0000D6640000}"/>
    <cellStyle name="Percent 4 10 6 2 3" xfId="14707" xr:uid="{00000000-0005-0000-0000-0000D7640000}"/>
    <cellStyle name="Percent 4 10 6 3" xfId="14708" xr:uid="{00000000-0005-0000-0000-0000D8640000}"/>
    <cellStyle name="Percent 4 10 6 3 2" xfId="14709" xr:uid="{00000000-0005-0000-0000-0000D9640000}"/>
    <cellStyle name="Percent 4 10 6 3 2 2" xfId="14710" xr:uid="{00000000-0005-0000-0000-0000DA640000}"/>
    <cellStyle name="Percent 4 10 6 3 3" xfId="14711" xr:uid="{00000000-0005-0000-0000-0000DB640000}"/>
    <cellStyle name="Percent 4 10 6 4" xfId="14712" xr:uid="{00000000-0005-0000-0000-0000DC640000}"/>
    <cellStyle name="Percent 4 10 6 4 2" xfId="14713" xr:uid="{00000000-0005-0000-0000-0000DD640000}"/>
    <cellStyle name="Percent 4 10 6 5" xfId="14714" xr:uid="{00000000-0005-0000-0000-0000DE640000}"/>
    <cellStyle name="Percent 4 10 6 6" xfId="50538" xr:uid="{00000000-0005-0000-0000-0000DF640000}"/>
    <cellStyle name="Percent 4 10 7" xfId="14715" xr:uid="{00000000-0005-0000-0000-0000E0640000}"/>
    <cellStyle name="Percent 4 10 7 2" xfId="14716" xr:uid="{00000000-0005-0000-0000-0000E1640000}"/>
    <cellStyle name="Percent 4 10 7 2 2" xfId="14717" xr:uid="{00000000-0005-0000-0000-0000E2640000}"/>
    <cellStyle name="Percent 4 10 7 3" xfId="14718" xr:uid="{00000000-0005-0000-0000-0000E3640000}"/>
    <cellStyle name="Percent 4 10 7 4" xfId="50539" xr:uid="{00000000-0005-0000-0000-0000E4640000}"/>
    <cellStyle name="Percent 4 10 8" xfId="14719" xr:uid="{00000000-0005-0000-0000-0000E5640000}"/>
    <cellStyle name="Percent 4 10 8 2" xfId="14720" xr:uid="{00000000-0005-0000-0000-0000E6640000}"/>
    <cellStyle name="Percent 4 10 8 2 2" xfId="14721" xr:uid="{00000000-0005-0000-0000-0000E7640000}"/>
    <cellStyle name="Percent 4 10 8 3" xfId="14722" xr:uid="{00000000-0005-0000-0000-0000E8640000}"/>
    <cellStyle name="Percent 4 10 8 4" xfId="50540" xr:uid="{00000000-0005-0000-0000-0000E9640000}"/>
    <cellStyle name="Percent 4 10 9" xfId="14723" xr:uid="{00000000-0005-0000-0000-0000EA640000}"/>
    <cellStyle name="Percent 4 10 9 2" xfId="14724" xr:uid="{00000000-0005-0000-0000-0000EB640000}"/>
    <cellStyle name="Percent 4 10 9 2 2" xfId="14725" xr:uid="{00000000-0005-0000-0000-0000EC640000}"/>
    <cellStyle name="Percent 4 10 9 3" xfId="14726" xr:uid="{00000000-0005-0000-0000-0000ED640000}"/>
    <cellStyle name="Percent 4 10 9 4" xfId="50541" xr:uid="{00000000-0005-0000-0000-0000EE640000}"/>
    <cellStyle name="Percent 4 11" xfId="4457" xr:uid="{00000000-0005-0000-0000-0000EF640000}"/>
    <cellStyle name="Percent 4 11 10" xfId="14727" xr:uid="{00000000-0005-0000-0000-0000F0640000}"/>
    <cellStyle name="Percent 4 11 10 2" xfId="14728" xr:uid="{00000000-0005-0000-0000-0000F1640000}"/>
    <cellStyle name="Percent 4 11 10 2 2" xfId="14729" xr:uid="{00000000-0005-0000-0000-0000F2640000}"/>
    <cellStyle name="Percent 4 11 10 3" xfId="14730" xr:uid="{00000000-0005-0000-0000-0000F3640000}"/>
    <cellStyle name="Percent 4 11 10 4" xfId="50543" xr:uid="{00000000-0005-0000-0000-0000F4640000}"/>
    <cellStyle name="Percent 4 11 11" xfId="14731" xr:uid="{00000000-0005-0000-0000-0000F5640000}"/>
    <cellStyle name="Percent 4 11 11 2" xfId="14732" xr:uid="{00000000-0005-0000-0000-0000F6640000}"/>
    <cellStyle name="Percent 4 11 11 3" xfId="55959" xr:uid="{00000000-0005-0000-0000-0000F7640000}"/>
    <cellStyle name="Percent 4 11 12" xfId="14733" xr:uid="{00000000-0005-0000-0000-0000F8640000}"/>
    <cellStyle name="Percent 4 11 13" xfId="50542" xr:uid="{00000000-0005-0000-0000-0000F9640000}"/>
    <cellStyle name="Percent 4 11 2" xfId="9251" xr:uid="{00000000-0005-0000-0000-0000FA640000}"/>
    <cellStyle name="Percent 4 11 2 2" xfId="14734" xr:uid="{00000000-0005-0000-0000-0000FB640000}"/>
    <cellStyle name="Percent 4 11 2 2 2" xfId="14735" xr:uid="{00000000-0005-0000-0000-0000FC640000}"/>
    <cellStyle name="Percent 4 11 2 2 2 2" xfId="14736" xr:uid="{00000000-0005-0000-0000-0000FD640000}"/>
    <cellStyle name="Percent 4 11 2 2 3" xfId="14737" xr:uid="{00000000-0005-0000-0000-0000FE640000}"/>
    <cellStyle name="Percent 4 11 2 3" xfId="14738" xr:uid="{00000000-0005-0000-0000-0000FF640000}"/>
    <cellStyle name="Percent 4 11 2 3 2" xfId="14739" xr:uid="{00000000-0005-0000-0000-000000650000}"/>
    <cellStyle name="Percent 4 11 2 3 2 2" xfId="14740" xr:uid="{00000000-0005-0000-0000-000001650000}"/>
    <cellStyle name="Percent 4 11 2 3 3" xfId="14741" xr:uid="{00000000-0005-0000-0000-000002650000}"/>
    <cellStyle name="Percent 4 11 2 4" xfId="14742" xr:uid="{00000000-0005-0000-0000-000003650000}"/>
    <cellStyle name="Percent 4 11 2 4 2" xfId="14743" xr:uid="{00000000-0005-0000-0000-000004650000}"/>
    <cellStyle name="Percent 4 11 2 5" xfId="14744" xr:uid="{00000000-0005-0000-0000-000005650000}"/>
    <cellStyle name="Percent 4 11 2 6" xfId="50544" xr:uid="{00000000-0005-0000-0000-000006650000}"/>
    <cellStyle name="Percent 4 11 3" xfId="14745" xr:uid="{00000000-0005-0000-0000-000007650000}"/>
    <cellStyle name="Percent 4 11 3 2" xfId="14746" xr:uid="{00000000-0005-0000-0000-000008650000}"/>
    <cellStyle name="Percent 4 11 3 2 2" xfId="14747" xr:uid="{00000000-0005-0000-0000-000009650000}"/>
    <cellStyle name="Percent 4 11 3 2 2 2" xfId="14748" xr:uid="{00000000-0005-0000-0000-00000A650000}"/>
    <cellStyle name="Percent 4 11 3 2 3" xfId="14749" xr:uid="{00000000-0005-0000-0000-00000B650000}"/>
    <cellStyle name="Percent 4 11 3 3" xfId="14750" xr:uid="{00000000-0005-0000-0000-00000C650000}"/>
    <cellStyle name="Percent 4 11 3 3 2" xfId="14751" xr:uid="{00000000-0005-0000-0000-00000D650000}"/>
    <cellStyle name="Percent 4 11 3 3 2 2" xfId="14752" xr:uid="{00000000-0005-0000-0000-00000E650000}"/>
    <cellStyle name="Percent 4 11 3 3 3" xfId="14753" xr:uid="{00000000-0005-0000-0000-00000F650000}"/>
    <cellStyle name="Percent 4 11 3 4" xfId="14754" xr:uid="{00000000-0005-0000-0000-000010650000}"/>
    <cellStyle name="Percent 4 11 3 4 2" xfId="14755" xr:uid="{00000000-0005-0000-0000-000011650000}"/>
    <cellStyle name="Percent 4 11 3 5" xfId="14756" xr:uid="{00000000-0005-0000-0000-000012650000}"/>
    <cellStyle name="Percent 4 11 3 6" xfId="50545" xr:uid="{00000000-0005-0000-0000-000013650000}"/>
    <cellStyle name="Percent 4 11 4" xfId="14757" xr:uid="{00000000-0005-0000-0000-000014650000}"/>
    <cellStyle name="Percent 4 11 4 2" xfId="14758" xr:uid="{00000000-0005-0000-0000-000015650000}"/>
    <cellStyle name="Percent 4 11 4 2 2" xfId="14759" xr:uid="{00000000-0005-0000-0000-000016650000}"/>
    <cellStyle name="Percent 4 11 4 2 2 2" xfId="14760" xr:uid="{00000000-0005-0000-0000-000017650000}"/>
    <cellStyle name="Percent 4 11 4 2 3" xfId="14761" xr:uid="{00000000-0005-0000-0000-000018650000}"/>
    <cellStyle name="Percent 4 11 4 3" xfId="14762" xr:uid="{00000000-0005-0000-0000-000019650000}"/>
    <cellStyle name="Percent 4 11 4 3 2" xfId="14763" xr:uid="{00000000-0005-0000-0000-00001A650000}"/>
    <cellStyle name="Percent 4 11 4 3 2 2" xfId="14764" xr:uid="{00000000-0005-0000-0000-00001B650000}"/>
    <cellStyle name="Percent 4 11 4 3 3" xfId="14765" xr:uid="{00000000-0005-0000-0000-00001C650000}"/>
    <cellStyle name="Percent 4 11 4 4" xfId="14766" xr:uid="{00000000-0005-0000-0000-00001D650000}"/>
    <cellStyle name="Percent 4 11 4 4 2" xfId="14767" xr:uid="{00000000-0005-0000-0000-00001E650000}"/>
    <cellStyle name="Percent 4 11 4 5" xfId="14768" xr:uid="{00000000-0005-0000-0000-00001F650000}"/>
    <cellStyle name="Percent 4 11 4 6" xfId="50546" xr:uid="{00000000-0005-0000-0000-000020650000}"/>
    <cellStyle name="Percent 4 11 5" xfId="14769" xr:uid="{00000000-0005-0000-0000-000021650000}"/>
    <cellStyle name="Percent 4 11 5 2" xfId="14770" xr:uid="{00000000-0005-0000-0000-000022650000}"/>
    <cellStyle name="Percent 4 11 5 2 2" xfId="14771" xr:uid="{00000000-0005-0000-0000-000023650000}"/>
    <cellStyle name="Percent 4 11 5 2 2 2" xfId="14772" xr:uid="{00000000-0005-0000-0000-000024650000}"/>
    <cellStyle name="Percent 4 11 5 2 3" xfId="14773" xr:uid="{00000000-0005-0000-0000-000025650000}"/>
    <cellStyle name="Percent 4 11 5 3" xfId="14774" xr:uid="{00000000-0005-0000-0000-000026650000}"/>
    <cellStyle name="Percent 4 11 5 3 2" xfId="14775" xr:uid="{00000000-0005-0000-0000-000027650000}"/>
    <cellStyle name="Percent 4 11 5 3 2 2" xfId="14776" xr:uid="{00000000-0005-0000-0000-000028650000}"/>
    <cellStyle name="Percent 4 11 5 3 3" xfId="14777" xr:uid="{00000000-0005-0000-0000-000029650000}"/>
    <cellStyle name="Percent 4 11 5 4" xfId="14778" xr:uid="{00000000-0005-0000-0000-00002A650000}"/>
    <cellStyle name="Percent 4 11 5 4 2" xfId="14779" xr:uid="{00000000-0005-0000-0000-00002B650000}"/>
    <cellStyle name="Percent 4 11 5 4 2 2" xfId="14780" xr:uid="{00000000-0005-0000-0000-00002C650000}"/>
    <cellStyle name="Percent 4 11 5 4 3" xfId="14781" xr:uid="{00000000-0005-0000-0000-00002D650000}"/>
    <cellStyle name="Percent 4 11 5 5" xfId="14782" xr:uid="{00000000-0005-0000-0000-00002E650000}"/>
    <cellStyle name="Percent 4 11 5 5 2" xfId="14783" xr:uid="{00000000-0005-0000-0000-00002F650000}"/>
    <cellStyle name="Percent 4 11 5 6" xfId="14784" xr:uid="{00000000-0005-0000-0000-000030650000}"/>
    <cellStyle name="Percent 4 11 5 7" xfId="50547" xr:uid="{00000000-0005-0000-0000-000031650000}"/>
    <cellStyle name="Percent 4 11 6" xfId="14785" xr:uid="{00000000-0005-0000-0000-000032650000}"/>
    <cellStyle name="Percent 4 11 6 2" xfId="14786" xr:uid="{00000000-0005-0000-0000-000033650000}"/>
    <cellStyle name="Percent 4 11 6 2 2" xfId="14787" xr:uid="{00000000-0005-0000-0000-000034650000}"/>
    <cellStyle name="Percent 4 11 6 2 2 2" xfId="14788" xr:uid="{00000000-0005-0000-0000-000035650000}"/>
    <cellStyle name="Percent 4 11 6 2 3" xfId="14789" xr:uid="{00000000-0005-0000-0000-000036650000}"/>
    <cellStyle name="Percent 4 11 6 3" xfId="14790" xr:uid="{00000000-0005-0000-0000-000037650000}"/>
    <cellStyle name="Percent 4 11 6 3 2" xfId="14791" xr:uid="{00000000-0005-0000-0000-000038650000}"/>
    <cellStyle name="Percent 4 11 6 3 2 2" xfId="14792" xr:uid="{00000000-0005-0000-0000-000039650000}"/>
    <cellStyle name="Percent 4 11 6 3 3" xfId="14793" xr:uid="{00000000-0005-0000-0000-00003A650000}"/>
    <cellStyle name="Percent 4 11 6 4" xfId="14794" xr:uid="{00000000-0005-0000-0000-00003B650000}"/>
    <cellStyle name="Percent 4 11 6 4 2" xfId="14795" xr:uid="{00000000-0005-0000-0000-00003C650000}"/>
    <cellStyle name="Percent 4 11 6 5" xfId="14796" xr:uid="{00000000-0005-0000-0000-00003D650000}"/>
    <cellStyle name="Percent 4 11 6 6" xfId="50548" xr:uid="{00000000-0005-0000-0000-00003E650000}"/>
    <cellStyle name="Percent 4 11 7" xfId="14797" xr:uid="{00000000-0005-0000-0000-00003F650000}"/>
    <cellStyle name="Percent 4 11 7 2" xfId="14798" xr:uid="{00000000-0005-0000-0000-000040650000}"/>
    <cellStyle name="Percent 4 11 7 2 2" xfId="14799" xr:uid="{00000000-0005-0000-0000-000041650000}"/>
    <cellStyle name="Percent 4 11 7 3" xfId="14800" xr:uid="{00000000-0005-0000-0000-000042650000}"/>
    <cellStyle name="Percent 4 11 7 4" xfId="50549" xr:uid="{00000000-0005-0000-0000-000043650000}"/>
    <cellStyle name="Percent 4 11 8" xfId="14801" xr:uid="{00000000-0005-0000-0000-000044650000}"/>
    <cellStyle name="Percent 4 11 8 2" xfId="14802" xr:uid="{00000000-0005-0000-0000-000045650000}"/>
    <cellStyle name="Percent 4 11 8 2 2" xfId="14803" xr:uid="{00000000-0005-0000-0000-000046650000}"/>
    <cellStyle name="Percent 4 11 8 3" xfId="14804" xr:uid="{00000000-0005-0000-0000-000047650000}"/>
    <cellStyle name="Percent 4 11 8 4" xfId="50550" xr:uid="{00000000-0005-0000-0000-000048650000}"/>
    <cellStyle name="Percent 4 11 9" xfId="14805" xr:uid="{00000000-0005-0000-0000-000049650000}"/>
    <cellStyle name="Percent 4 11 9 2" xfId="14806" xr:uid="{00000000-0005-0000-0000-00004A650000}"/>
    <cellStyle name="Percent 4 11 9 2 2" xfId="14807" xr:uid="{00000000-0005-0000-0000-00004B650000}"/>
    <cellStyle name="Percent 4 11 9 3" xfId="14808" xr:uid="{00000000-0005-0000-0000-00004C650000}"/>
    <cellStyle name="Percent 4 11 9 4" xfId="50551" xr:uid="{00000000-0005-0000-0000-00004D650000}"/>
    <cellStyle name="Percent 4 12" xfId="4458" xr:uid="{00000000-0005-0000-0000-00004E650000}"/>
    <cellStyle name="Percent 4 12 10" xfId="14809" xr:uid="{00000000-0005-0000-0000-00004F650000}"/>
    <cellStyle name="Percent 4 12 10 2" xfId="14810" xr:uid="{00000000-0005-0000-0000-000050650000}"/>
    <cellStyle name="Percent 4 12 10 2 2" xfId="14811" xr:uid="{00000000-0005-0000-0000-000051650000}"/>
    <cellStyle name="Percent 4 12 10 3" xfId="14812" xr:uid="{00000000-0005-0000-0000-000052650000}"/>
    <cellStyle name="Percent 4 12 10 4" xfId="50553" xr:uid="{00000000-0005-0000-0000-000053650000}"/>
    <cellStyle name="Percent 4 12 11" xfId="14813" xr:uid="{00000000-0005-0000-0000-000054650000}"/>
    <cellStyle name="Percent 4 12 11 2" xfId="14814" xr:uid="{00000000-0005-0000-0000-000055650000}"/>
    <cellStyle name="Percent 4 12 11 3" xfId="55960" xr:uid="{00000000-0005-0000-0000-000056650000}"/>
    <cellStyle name="Percent 4 12 12" xfId="14815" xr:uid="{00000000-0005-0000-0000-000057650000}"/>
    <cellStyle name="Percent 4 12 13" xfId="50552" xr:uid="{00000000-0005-0000-0000-000058650000}"/>
    <cellStyle name="Percent 4 12 2" xfId="9252" xr:uid="{00000000-0005-0000-0000-000059650000}"/>
    <cellStyle name="Percent 4 12 2 2" xfId="14816" xr:uid="{00000000-0005-0000-0000-00005A650000}"/>
    <cellStyle name="Percent 4 12 2 2 2" xfId="14817" xr:uid="{00000000-0005-0000-0000-00005B650000}"/>
    <cellStyle name="Percent 4 12 2 2 2 2" xfId="14818" xr:uid="{00000000-0005-0000-0000-00005C650000}"/>
    <cellStyle name="Percent 4 12 2 2 3" xfId="14819" xr:uid="{00000000-0005-0000-0000-00005D650000}"/>
    <cellStyle name="Percent 4 12 2 3" xfId="14820" xr:uid="{00000000-0005-0000-0000-00005E650000}"/>
    <cellStyle name="Percent 4 12 2 3 2" xfId="14821" xr:uid="{00000000-0005-0000-0000-00005F650000}"/>
    <cellStyle name="Percent 4 12 2 3 2 2" xfId="14822" xr:uid="{00000000-0005-0000-0000-000060650000}"/>
    <cellStyle name="Percent 4 12 2 3 3" xfId="14823" xr:uid="{00000000-0005-0000-0000-000061650000}"/>
    <cellStyle name="Percent 4 12 2 4" xfId="14824" xr:uid="{00000000-0005-0000-0000-000062650000}"/>
    <cellStyle name="Percent 4 12 2 4 2" xfId="14825" xr:uid="{00000000-0005-0000-0000-000063650000}"/>
    <cellStyle name="Percent 4 12 2 5" xfId="14826" xr:uid="{00000000-0005-0000-0000-000064650000}"/>
    <cellStyle name="Percent 4 12 2 6" xfId="50554" xr:uid="{00000000-0005-0000-0000-000065650000}"/>
    <cellStyle name="Percent 4 12 3" xfId="14827" xr:uid="{00000000-0005-0000-0000-000066650000}"/>
    <cellStyle name="Percent 4 12 3 2" xfId="14828" xr:uid="{00000000-0005-0000-0000-000067650000}"/>
    <cellStyle name="Percent 4 12 3 2 2" xfId="14829" xr:uid="{00000000-0005-0000-0000-000068650000}"/>
    <cellStyle name="Percent 4 12 3 2 2 2" xfId="14830" xr:uid="{00000000-0005-0000-0000-000069650000}"/>
    <cellStyle name="Percent 4 12 3 2 3" xfId="14831" xr:uid="{00000000-0005-0000-0000-00006A650000}"/>
    <cellStyle name="Percent 4 12 3 3" xfId="14832" xr:uid="{00000000-0005-0000-0000-00006B650000}"/>
    <cellStyle name="Percent 4 12 3 3 2" xfId="14833" xr:uid="{00000000-0005-0000-0000-00006C650000}"/>
    <cellStyle name="Percent 4 12 3 3 2 2" xfId="14834" xr:uid="{00000000-0005-0000-0000-00006D650000}"/>
    <cellStyle name="Percent 4 12 3 3 3" xfId="14835" xr:uid="{00000000-0005-0000-0000-00006E650000}"/>
    <cellStyle name="Percent 4 12 3 4" xfId="14836" xr:uid="{00000000-0005-0000-0000-00006F650000}"/>
    <cellStyle name="Percent 4 12 3 4 2" xfId="14837" xr:uid="{00000000-0005-0000-0000-000070650000}"/>
    <cellStyle name="Percent 4 12 3 5" xfId="14838" xr:uid="{00000000-0005-0000-0000-000071650000}"/>
    <cellStyle name="Percent 4 12 3 6" xfId="50555" xr:uid="{00000000-0005-0000-0000-000072650000}"/>
    <cellStyle name="Percent 4 12 4" xfId="14839" xr:uid="{00000000-0005-0000-0000-000073650000}"/>
    <cellStyle name="Percent 4 12 4 2" xfId="14840" xr:uid="{00000000-0005-0000-0000-000074650000}"/>
    <cellStyle name="Percent 4 12 4 2 2" xfId="14841" xr:uid="{00000000-0005-0000-0000-000075650000}"/>
    <cellStyle name="Percent 4 12 4 2 2 2" xfId="14842" xr:uid="{00000000-0005-0000-0000-000076650000}"/>
    <cellStyle name="Percent 4 12 4 2 3" xfId="14843" xr:uid="{00000000-0005-0000-0000-000077650000}"/>
    <cellStyle name="Percent 4 12 4 3" xfId="14844" xr:uid="{00000000-0005-0000-0000-000078650000}"/>
    <cellStyle name="Percent 4 12 4 3 2" xfId="14845" xr:uid="{00000000-0005-0000-0000-000079650000}"/>
    <cellStyle name="Percent 4 12 4 3 2 2" xfId="14846" xr:uid="{00000000-0005-0000-0000-00007A650000}"/>
    <cellStyle name="Percent 4 12 4 3 3" xfId="14847" xr:uid="{00000000-0005-0000-0000-00007B650000}"/>
    <cellStyle name="Percent 4 12 4 4" xfId="14848" xr:uid="{00000000-0005-0000-0000-00007C650000}"/>
    <cellStyle name="Percent 4 12 4 4 2" xfId="14849" xr:uid="{00000000-0005-0000-0000-00007D650000}"/>
    <cellStyle name="Percent 4 12 4 5" xfId="14850" xr:uid="{00000000-0005-0000-0000-00007E650000}"/>
    <cellStyle name="Percent 4 12 4 6" xfId="50556" xr:uid="{00000000-0005-0000-0000-00007F650000}"/>
    <cellStyle name="Percent 4 12 5" xfId="14851" xr:uid="{00000000-0005-0000-0000-000080650000}"/>
    <cellStyle name="Percent 4 12 5 2" xfId="14852" xr:uid="{00000000-0005-0000-0000-000081650000}"/>
    <cellStyle name="Percent 4 12 5 2 2" xfId="14853" xr:uid="{00000000-0005-0000-0000-000082650000}"/>
    <cellStyle name="Percent 4 12 5 2 2 2" xfId="14854" xr:uid="{00000000-0005-0000-0000-000083650000}"/>
    <cellStyle name="Percent 4 12 5 2 3" xfId="14855" xr:uid="{00000000-0005-0000-0000-000084650000}"/>
    <cellStyle name="Percent 4 12 5 3" xfId="14856" xr:uid="{00000000-0005-0000-0000-000085650000}"/>
    <cellStyle name="Percent 4 12 5 3 2" xfId="14857" xr:uid="{00000000-0005-0000-0000-000086650000}"/>
    <cellStyle name="Percent 4 12 5 3 2 2" xfId="14858" xr:uid="{00000000-0005-0000-0000-000087650000}"/>
    <cellStyle name="Percent 4 12 5 3 3" xfId="14859" xr:uid="{00000000-0005-0000-0000-000088650000}"/>
    <cellStyle name="Percent 4 12 5 4" xfId="14860" xr:uid="{00000000-0005-0000-0000-000089650000}"/>
    <cellStyle name="Percent 4 12 5 4 2" xfId="14861" xr:uid="{00000000-0005-0000-0000-00008A650000}"/>
    <cellStyle name="Percent 4 12 5 4 2 2" xfId="14862" xr:uid="{00000000-0005-0000-0000-00008B650000}"/>
    <cellStyle name="Percent 4 12 5 4 3" xfId="14863" xr:uid="{00000000-0005-0000-0000-00008C650000}"/>
    <cellStyle name="Percent 4 12 5 5" xfId="14864" xr:uid="{00000000-0005-0000-0000-00008D650000}"/>
    <cellStyle name="Percent 4 12 5 5 2" xfId="14865" xr:uid="{00000000-0005-0000-0000-00008E650000}"/>
    <cellStyle name="Percent 4 12 5 6" xfId="14866" xr:uid="{00000000-0005-0000-0000-00008F650000}"/>
    <cellStyle name="Percent 4 12 5 7" xfId="50557" xr:uid="{00000000-0005-0000-0000-000090650000}"/>
    <cellStyle name="Percent 4 12 6" xfId="14867" xr:uid="{00000000-0005-0000-0000-000091650000}"/>
    <cellStyle name="Percent 4 12 6 2" xfId="14868" xr:uid="{00000000-0005-0000-0000-000092650000}"/>
    <cellStyle name="Percent 4 12 6 2 2" xfId="14869" xr:uid="{00000000-0005-0000-0000-000093650000}"/>
    <cellStyle name="Percent 4 12 6 2 2 2" xfId="14870" xr:uid="{00000000-0005-0000-0000-000094650000}"/>
    <cellStyle name="Percent 4 12 6 2 3" xfId="14871" xr:uid="{00000000-0005-0000-0000-000095650000}"/>
    <cellStyle name="Percent 4 12 6 3" xfId="14872" xr:uid="{00000000-0005-0000-0000-000096650000}"/>
    <cellStyle name="Percent 4 12 6 3 2" xfId="14873" xr:uid="{00000000-0005-0000-0000-000097650000}"/>
    <cellStyle name="Percent 4 12 6 3 2 2" xfId="14874" xr:uid="{00000000-0005-0000-0000-000098650000}"/>
    <cellStyle name="Percent 4 12 6 3 3" xfId="14875" xr:uid="{00000000-0005-0000-0000-000099650000}"/>
    <cellStyle name="Percent 4 12 6 4" xfId="14876" xr:uid="{00000000-0005-0000-0000-00009A650000}"/>
    <cellStyle name="Percent 4 12 6 4 2" xfId="14877" xr:uid="{00000000-0005-0000-0000-00009B650000}"/>
    <cellStyle name="Percent 4 12 6 5" xfId="14878" xr:uid="{00000000-0005-0000-0000-00009C650000}"/>
    <cellStyle name="Percent 4 12 6 6" xfId="50558" xr:uid="{00000000-0005-0000-0000-00009D650000}"/>
    <cellStyle name="Percent 4 12 7" xfId="14879" xr:uid="{00000000-0005-0000-0000-00009E650000}"/>
    <cellStyle name="Percent 4 12 7 2" xfId="14880" xr:uid="{00000000-0005-0000-0000-00009F650000}"/>
    <cellStyle name="Percent 4 12 7 2 2" xfId="14881" xr:uid="{00000000-0005-0000-0000-0000A0650000}"/>
    <cellStyle name="Percent 4 12 7 3" xfId="14882" xr:uid="{00000000-0005-0000-0000-0000A1650000}"/>
    <cellStyle name="Percent 4 12 7 4" xfId="50559" xr:uid="{00000000-0005-0000-0000-0000A2650000}"/>
    <cellStyle name="Percent 4 12 8" xfId="14883" xr:uid="{00000000-0005-0000-0000-0000A3650000}"/>
    <cellStyle name="Percent 4 12 8 2" xfId="14884" xr:uid="{00000000-0005-0000-0000-0000A4650000}"/>
    <cellStyle name="Percent 4 12 8 2 2" xfId="14885" xr:uid="{00000000-0005-0000-0000-0000A5650000}"/>
    <cellStyle name="Percent 4 12 8 3" xfId="14886" xr:uid="{00000000-0005-0000-0000-0000A6650000}"/>
    <cellStyle name="Percent 4 12 8 4" xfId="50560" xr:uid="{00000000-0005-0000-0000-0000A7650000}"/>
    <cellStyle name="Percent 4 12 9" xfId="14887" xr:uid="{00000000-0005-0000-0000-0000A8650000}"/>
    <cellStyle name="Percent 4 12 9 2" xfId="14888" xr:uid="{00000000-0005-0000-0000-0000A9650000}"/>
    <cellStyle name="Percent 4 12 9 2 2" xfId="14889" xr:uid="{00000000-0005-0000-0000-0000AA650000}"/>
    <cellStyle name="Percent 4 12 9 3" xfId="14890" xr:uid="{00000000-0005-0000-0000-0000AB650000}"/>
    <cellStyle name="Percent 4 12 9 4" xfId="50561" xr:uid="{00000000-0005-0000-0000-0000AC650000}"/>
    <cellStyle name="Percent 4 13" xfId="4459" xr:uid="{00000000-0005-0000-0000-0000AD650000}"/>
    <cellStyle name="Percent 4 13 10" xfId="14891" xr:uid="{00000000-0005-0000-0000-0000AE650000}"/>
    <cellStyle name="Percent 4 13 10 2" xfId="14892" xr:uid="{00000000-0005-0000-0000-0000AF650000}"/>
    <cellStyle name="Percent 4 13 10 2 2" xfId="14893" xr:uid="{00000000-0005-0000-0000-0000B0650000}"/>
    <cellStyle name="Percent 4 13 10 3" xfId="14894" xr:uid="{00000000-0005-0000-0000-0000B1650000}"/>
    <cellStyle name="Percent 4 13 10 4" xfId="50563" xr:uid="{00000000-0005-0000-0000-0000B2650000}"/>
    <cellStyle name="Percent 4 13 11" xfId="14895" xr:uid="{00000000-0005-0000-0000-0000B3650000}"/>
    <cellStyle name="Percent 4 13 11 2" xfId="14896" xr:uid="{00000000-0005-0000-0000-0000B4650000}"/>
    <cellStyle name="Percent 4 13 11 3" xfId="55961" xr:uid="{00000000-0005-0000-0000-0000B5650000}"/>
    <cellStyle name="Percent 4 13 12" xfId="14897" xr:uid="{00000000-0005-0000-0000-0000B6650000}"/>
    <cellStyle name="Percent 4 13 13" xfId="50562" xr:uid="{00000000-0005-0000-0000-0000B7650000}"/>
    <cellStyle name="Percent 4 13 2" xfId="9253" xr:uid="{00000000-0005-0000-0000-0000B8650000}"/>
    <cellStyle name="Percent 4 13 2 2" xfId="14898" xr:uid="{00000000-0005-0000-0000-0000B9650000}"/>
    <cellStyle name="Percent 4 13 2 2 2" xfId="14899" xr:uid="{00000000-0005-0000-0000-0000BA650000}"/>
    <cellStyle name="Percent 4 13 2 2 2 2" xfId="14900" xr:uid="{00000000-0005-0000-0000-0000BB650000}"/>
    <cellStyle name="Percent 4 13 2 2 3" xfId="14901" xr:uid="{00000000-0005-0000-0000-0000BC650000}"/>
    <cellStyle name="Percent 4 13 2 3" xfId="14902" xr:uid="{00000000-0005-0000-0000-0000BD650000}"/>
    <cellStyle name="Percent 4 13 2 3 2" xfId="14903" xr:uid="{00000000-0005-0000-0000-0000BE650000}"/>
    <cellStyle name="Percent 4 13 2 3 2 2" xfId="14904" xr:uid="{00000000-0005-0000-0000-0000BF650000}"/>
    <cellStyle name="Percent 4 13 2 3 3" xfId="14905" xr:uid="{00000000-0005-0000-0000-0000C0650000}"/>
    <cellStyle name="Percent 4 13 2 4" xfId="14906" xr:uid="{00000000-0005-0000-0000-0000C1650000}"/>
    <cellStyle name="Percent 4 13 2 4 2" xfId="14907" xr:uid="{00000000-0005-0000-0000-0000C2650000}"/>
    <cellStyle name="Percent 4 13 2 5" xfId="14908" xr:uid="{00000000-0005-0000-0000-0000C3650000}"/>
    <cellStyle name="Percent 4 13 2 6" xfId="50564" xr:uid="{00000000-0005-0000-0000-0000C4650000}"/>
    <cellStyle name="Percent 4 13 3" xfId="14909" xr:uid="{00000000-0005-0000-0000-0000C5650000}"/>
    <cellStyle name="Percent 4 13 3 2" xfId="14910" xr:uid="{00000000-0005-0000-0000-0000C6650000}"/>
    <cellStyle name="Percent 4 13 3 2 2" xfId="14911" xr:uid="{00000000-0005-0000-0000-0000C7650000}"/>
    <cellStyle name="Percent 4 13 3 2 2 2" xfId="14912" xr:uid="{00000000-0005-0000-0000-0000C8650000}"/>
    <cellStyle name="Percent 4 13 3 2 3" xfId="14913" xr:uid="{00000000-0005-0000-0000-0000C9650000}"/>
    <cellStyle name="Percent 4 13 3 3" xfId="14914" xr:uid="{00000000-0005-0000-0000-0000CA650000}"/>
    <cellStyle name="Percent 4 13 3 3 2" xfId="14915" xr:uid="{00000000-0005-0000-0000-0000CB650000}"/>
    <cellStyle name="Percent 4 13 3 3 2 2" xfId="14916" xr:uid="{00000000-0005-0000-0000-0000CC650000}"/>
    <cellStyle name="Percent 4 13 3 3 3" xfId="14917" xr:uid="{00000000-0005-0000-0000-0000CD650000}"/>
    <cellStyle name="Percent 4 13 3 4" xfId="14918" xr:uid="{00000000-0005-0000-0000-0000CE650000}"/>
    <cellStyle name="Percent 4 13 3 4 2" xfId="14919" xr:uid="{00000000-0005-0000-0000-0000CF650000}"/>
    <cellStyle name="Percent 4 13 3 5" xfId="14920" xr:uid="{00000000-0005-0000-0000-0000D0650000}"/>
    <cellStyle name="Percent 4 13 3 6" xfId="50565" xr:uid="{00000000-0005-0000-0000-0000D1650000}"/>
    <cellStyle name="Percent 4 13 4" xfId="14921" xr:uid="{00000000-0005-0000-0000-0000D2650000}"/>
    <cellStyle name="Percent 4 13 4 2" xfId="14922" xr:uid="{00000000-0005-0000-0000-0000D3650000}"/>
    <cellStyle name="Percent 4 13 4 2 2" xfId="14923" xr:uid="{00000000-0005-0000-0000-0000D4650000}"/>
    <cellStyle name="Percent 4 13 4 2 2 2" xfId="14924" xr:uid="{00000000-0005-0000-0000-0000D5650000}"/>
    <cellStyle name="Percent 4 13 4 2 3" xfId="14925" xr:uid="{00000000-0005-0000-0000-0000D6650000}"/>
    <cellStyle name="Percent 4 13 4 3" xfId="14926" xr:uid="{00000000-0005-0000-0000-0000D7650000}"/>
    <cellStyle name="Percent 4 13 4 3 2" xfId="14927" xr:uid="{00000000-0005-0000-0000-0000D8650000}"/>
    <cellStyle name="Percent 4 13 4 3 2 2" xfId="14928" xr:uid="{00000000-0005-0000-0000-0000D9650000}"/>
    <cellStyle name="Percent 4 13 4 3 3" xfId="14929" xr:uid="{00000000-0005-0000-0000-0000DA650000}"/>
    <cellStyle name="Percent 4 13 4 4" xfId="14930" xr:uid="{00000000-0005-0000-0000-0000DB650000}"/>
    <cellStyle name="Percent 4 13 4 4 2" xfId="14931" xr:uid="{00000000-0005-0000-0000-0000DC650000}"/>
    <cellStyle name="Percent 4 13 4 5" xfId="14932" xr:uid="{00000000-0005-0000-0000-0000DD650000}"/>
    <cellStyle name="Percent 4 13 4 6" xfId="50566" xr:uid="{00000000-0005-0000-0000-0000DE650000}"/>
    <cellStyle name="Percent 4 13 5" xfId="14933" xr:uid="{00000000-0005-0000-0000-0000DF650000}"/>
    <cellStyle name="Percent 4 13 5 2" xfId="14934" xr:uid="{00000000-0005-0000-0000-0000E0650000}"/>
    <cellStyle name="Percent 4 13 5 2 2" xfId="14935" xr:uid="{00000000-0005-0000-0000-0000E1650000}"/>
    <cellStyle name="Percent 4 13 5 2 2 2" xfId="14936" xr:uid="{00000000-0005-0000-0000-0000E2650000}"/>
    <cellStyle name="Percent 4 13 5 2 3" xfId="14937" xr:uid="{00000000-0005-0000-0000-0000E3650000}"/>
    <cellStyle name="Percent 4 13 5 3" xfId="14938" xr:uid="{00000000-0005-0000-0000-0000E4650000}"/>
    <cellStyle name="Percent 4 13 5 3 2" xfId="14939" xr:uid="{00000000-0005-0000-0000-0000E5650000}"/>
    <cellStyle name="Percent 4 13 5 3 2 2" xfId="14940" xr:uid="{00000000-0005-0000-0000-0000E6650000}"/>
    <cellStyle name="Percent 4 13 5 3 3" xfId="14941" xr:uid="{00000000-0005-0000-0000-0000E7650000}"/>
    <cellStyle name="Percent 4 13 5 4" xfId="14942" xr:uid="{00000000-0005-0000-0000-0000E8650000}"/>
    <cellStyle name="Percent 4 13 5 4 2" xfId="14943" xr:uid="{00000000-0005-0000-0000-0000E9650000}"/>
    <cellStyle name="Percent 4 13 5 4 2 2" xfId="14944" xr:uid="{00000000-0005-0000-0000-0000EA650000}"/>
    <cellStyle name="Percent 4 13 5 4 3" xfId="14945" xr:uid="{00000000-0005-0000-0000-0000EB650000}"/>
    <cellStyle name="Percent 4 13 5 5" xfId="14946" xr:uid="{00000000-0005-0000-0000-0000EC650000}"/>
    <cellStyle name="Percent 4 13 5 5 2" xfId="14947" xr:uid="{00000000-0005-0000-0000-0000ED650000}"/>
    <cellStyle name="Percent 4 13 5 6" xfId="14948" xr:uid="{00000000-0005-0000-0000-0000EE650000}"/>
    <cellStyle name="Percent 4 13 5 7" xfId="50567" xr:uid="{00000000-0005-0000-0000-0000EF650000}"/>
    <cellStyle name="Percent 4 13 6" xfId="14949" xr:uid="{00000000-0005-0000-0000-0000F0650000}"/>
    <cellStyle name="Percent 4 13 6 2" xfId="14950" xr:uid="{00000000-0005-0000-0000-0000F1650000}"/>
    <cellStyle name="Percent 4 13 6 2 2" xfId="14951" xr:uid="{00000000-0005-0000-0000-0000F2650000}"/>
    <cellStyle name="Percent 4 13 6 2 2 2" xfId="14952" xr:uid="{00000000-0005-0000-0000-0000F3650000}"/>
    <cellStyle name="Percent 4 13 6 2 3" xfId="14953" xr:uid="{00000000-0005-0000-0000-0000F4650000}"/>
    <cellStyle name="Percent 4 13 6 3" xfId="14954" xr:uid="{00000000-0005-0000-0000-0000F5650000}"/>
    <cellStyle name="Percent 4 13 6 3 2" xfId="14955" xr:uid="{00000000-0005-0000-0000-0000F6650000}"/>
    <cellStyle name="Percent 4 13 6 3 2 2" xfId="14956" xr:uid="{00000000-0005-0000-0000-0000F7650000}"/>
    <cellStyle name="Percent 4 13 6 3 3" xfId="14957" xr:uid="{00000000-0005-0000-0000-0000F8650000}"/>
    <cellStyle name="Percent 4 13 6 4" xfId="14958" xr:uid="{00000000-0005-0000-0000-0000F9650000}"/>
    <cellStyle name="Percent 4 13 6 4 2" xfId="14959" xr:uid="{00000000-0005-0000-0000-0000FA650000}"/>
    <cellStyle name="Percent 4 13 6 5" xfId="14960" xr:uid="{00000000-0005-0000-0000-0000FB650000}"/>
    <cellStyle name="Percent 4 13 6 6" xfId="50568" xr:uid="{00000000-0005-0000-0000-0000FC650000}"/>
    <cellStyle name="Percent 4 13 7" xfId="14961" xr:uid="{00000000-0005-0000-0000-0000FD650000}"/>
    <cellStyle name="Percent 4 13 7 2" xfId="14962" xr:uid="{00000000-0005-0000-0000-0000FE650000}"/>
    <cellStyle name="Percent 4 13 7 2 2" xfId="14963" xr:uid="{00000000-0005-0000-0000-0000FF650000}"/>
    <cellStyle name="Percent 4 13 7 3" xfId="14964" xr:uid="{00000000-0005-0000-0000-000000660000}"/>
    <cellStyle name="Percent 4 13 7 4" xfId="50569" xr:uid="{00000000-0005-0000-0000-000001660000}"/>
    <cellStyle name="Percent 4 13 8" xfId="14965" xr:uid="{00000000-0005-0000-0000-000002660000}"/>
    <cellStyle name="Percent 4 13 8 2" xfId="14966" xr:uid="{00000000-0005-0000-0000-000003660000}"/>
    <cellStyle name="Percent 4 13 8 2 2" xfId="14967" xr:uid="{00000000-0005-0000-0000-000004660000}"/>
    <cellStyle name="Percent 4 13 8 3" xfId="14968" xr:uid="{00000000-0005-0000-0000-000005660000}"/>
    <cellStyle name="Percent 4 13 8 4" xfId="50570" xr:uid="{00000000-0005-0000-0000-000006660000}"/>
    <cellStyle name="Percent 4 13 9" xfId="14969" xr:uid="{00000000-0005-0000-0000-000007660000}"/>
    <cellStyle name="Percent 4 13 9 2" xfId="14970" xr:uid="{00000000-0005-0000-0000-000008660000}"/>
    <cellStyle name="Percent 4 13 9 2 2" xfId="14971" xr:uid="{00000000-0005-0000-0000-000009660000}"/>
    <cellStyle name="Percent 4 13 9 3" xfId="14972" xr:uid="{00000000-0005-0000-0000-00000A660000}"/>
    <cellStyle name="Percent 4 13 9 4" xfId="50571" xr:uid="{00000000-0005-0000-0000-00000B660000}"/>
    <cellStyle name="Percent 4 14" xfId="4460" xr:uid="{00000000-0005-0000-0000-00000C660000}"/>
    <cellStyle name="Percent 4 14 10" xfId="14973" xr:uid="{00000000-0005-0000-0000-00000D660000}"/>
    <cellStyle name="Percent 4 14 10 2" xfId="14974" xr:uid="{00000000-0005-0000-0000-00000E660000}"/>
    <cellStyle name="Percent 4 14 10 2 2" xfId="14975" xr:uid="{00000000-0005-0000-0000-00000F660000}"/>
    <cellStyle name="Percent 4 14 10 3" xfId="14976" xr:uid="{00000000-0005-0000-0000-000010660000}"/>
    <cellStyle name="Percent 4 14 10 4" xfId="50573" xr:uid="{00000000-0005-0000-0000-000011660000}"/>
    <cellStyle name="Percent 4 14 11" xfId="14977" xr:uid="{00000000-0005-0000-0000-000012660000}"/>
    <cellStyle name="Percent 4 14 11 2" xfId="14978" xr:uid="{00000000-0005-0000-0000-000013660000}"/>
    <cellStyle name="Percent 4 14 11 2 2" xfId="14979" xr:uid="{00000000-0005-0000-0000-000014660000}"/>
    <cellStyle name="Percent 4 14 11 3" xfId="14980" xr:uid="{00000000-0005-0000-0000-000015660000}"/>
    <cellStyle name="Percent 4 14 11 4" xfId="50574" xr:uid="{00000000-0005-0000-0000-000016660000}"/>
    <cellStyle name="Percent 4 14 12" xfId="14981" xr:uid="{00000000-0005-0000-0000-000017660000}"/>
    <cellStyle name="Percent 4 14 12 2" xfId="14982" xr:uid="{00000000-0005-0000-0000-000018660000}"/>
    <cellStyle name="Percent 4 14 12 3" xfId="55962" xr:uid="{00000000-0005-0000-0000-000019660000}"/>
    <cellStyle name="Percent 4 14 13" xfId="14983" xr:uid="{00000000-0005-0000-0000-00001A660000}"/>
    <cellStyle name="Percent 4 14 14" xfId="50572" xr:uid="{00000000-0005-0000-0000-00001B660000}"/>
    <cellStyle name="Percent 4 14 2" xfId="4461" xr:uid="{00000000-0005-0000-0000-00001C660000}"/>
    <cellStyle name="Percent 4 14 2 10" xfId="14984" xr:uid="{00000000-0005-0000-0000-00001D660000}"/>
    <cellStyle name="Percent 4 14 2 11" xfId="50575" xr:uid="{00000000-0005-0000-0000-00001E660000}"/>
    <cellStyle name="Percent 4 14 2 2" xfId="9255" xr:uid="{00000000-0005-0000-0000-00001F660000}"/>
    <cellStyle name="Percent 4 14 2 2 2" xfId="14985" xr:uid="{00000000-0005-0000-0000-000020660000}"/>
    <cellStyle name="Percent 4 14 2 2 2 2" xfId="14986" xr:uid="{00000000-0005-0000-0000-000021660000}"/>
    <cellStyle name="Percent 4 14 2 2 2 2 2" xfId="14987" xr:uid="{00000000-0005-0000-0000-000022660000}"/>
    <cellStyle name="Percent 4 14 2 2 2 3" xfId="14988" xr:uid="{00000000-0005-0000-0000-000023660000}"/>
    <cellStyle name="Percent 4 14 2 2 3" xfId="14989" xr:uid="{00000000-0005-0000-0000-000024660000}"/>
    <cellStyle name="Percent 4 14 2 2 3 2" xfId="14990" xr:uid="{00000000-0005-0000-0000-000025660000}"/>
    <cellStyle name="Percent 4 14 2 2 3 2 2" xfId="14991" xr:uid="{00000000-0005-0000-0000-000026660000}"/>
    <cellStyle name="Percent 4 14 2 2 3 3" xfId="14992" xr:uid="{00000000-0005-0000-0000-000027660000}"/>
    <cellStyle name="Percent 4 14 2 2 4" xfId="14993" xr:uid="{00000000-0005-0000-0000-000028660000}"/>
    <cellStyle name="Percent 4 14 2 2 4 2" xfId="14994" xr:uid="{00000000-0005-0000-0000-000029660000}"/>
    <cellStyle name="Percent 4 14 2 2 5" xfId="14995" xr:uid="{00000000-0005-0000-0000-00002A660000}"/>
    <cellStyle name="Percent 4 14 2 2 6" xfId="50576" xr:uid="{00000000-0005-0000-0000-00002B660000}"/>
    <cellStyle name="Percent 4 14 2 3" xfId="14996" xr:uid="{00000000-0005-0000-0000-00002C660000}"/>
    <cellStyle name="Percent 4 14 2 3 2" xfId="14997" xr:uid="{00000000-0005-0000-0000-00002D660000}"/>
    <cellStyle name="Percent 4 14 2 3 2 2" xfId="14998" xr:uid="{00000000-0005-0000-0000-00002E660000}"/>
    <cellStyle name="Percent 4 14 2 3 2 2 2" xfId="14999" xr:uid="{00000000-0005-0000-0000-00002F660000}"/>
    <cellStyle name="Percent 4 14 2 3 2 3" xfId="15000" xr:uid="{00000000-0005-0000-0000-000030660000}"/>
    <cellStyle name="Percent 4 14 2 3 3" xfId="15001" xr:uid="{00000000-0005-0000-0000-000031660000}"/>
    <cellStyle name="Percent 4 14 2 3 3 2" xfId="15002" xr:uid="{00000000-0005-0000-0000-000032660000}"/>
    <cellStyle name="Percent 4 14 2 3 3 2 2" xfId="15003" xr:uid="{00000000-0005-0000-0000-000033660000}"/>
    <cellStyle name="Percent 4 14 2 3 3 3" xfId="15004" xr:uid="{00000000-0005-0000-0000-000034660000}"/>
    <cellStyle name="Percent 4 14 2 3 4" xfId="15005" xr:uid="{00000000-0005-0000-0000-000035660000}"/>
    <cellStyle name="Percent 4 14 2 3 4 2" xfId="15006" xr:uid="{00000000-0005-0000-0000-000036660000}"/>
    <cellStyle name="Percent 4 14 2 3 5" xfId="15007" xr:uid="{00000000-0005-0000-0000-000037660000}"/>
    <cellStyle name="Percent 4 14 2 3 6" xfId="50577" xr:uid="{00000000-0005-0000-0000-000038660000}"/>
    <cellStyle name="Percent 4 14 2 4" xfId="15008" xr:uid="{00000000-0005-0000-0000-000039660000}"/>
    <cellStyle name="Percent 4 14 2 4 2" xfId="15009" xr:uid="{00000000-0005-0000-0000-00003A660000}"/>
    <cellStyle name="Percent 4 14 2 4 2 2" xfId="15010" xr:uid="{00000000-0005-0000-0000-00003B660000}"/>
    <cellStyle name="Percent 4 14 2 4 2 2 2" xfId="15011" xr:uid="{00000000-0005-0000-0000-00003C660000}"/>
    <cellStyle name="Percent 4 14 2 4 2 3" xfId="15012" xr:uid="{00000000-0005-0000-0000-00003D660000}"/>
    <cellStyle name="Percent 4 14 2 4 3" xfId="15013" xr:uid="{00000000-0005-0000-0000-00003E660000}"/>
    <cellStyle name="Percent 4 14 2 4 3 2" xfId="15014" xr:uid="{00000000-0005-0000-0000-00003F660000}"/>
    <cellStyle name="Percent 4 14 2 4 3 2 2" xfId="15015" xr:uid="{00000000-0005-0000-0000-000040660000}"/>
    <cellStyle name="Percent 4 14 2 4 3 3" xfId="15016" xr:uid="{00000000-0005-0000-0000-000041660000}"/>
    <cellStyle name="Percent 4 14 2 4 4" xfId="15017" xr:uid="{00000000-0005-0000-0000-000042660000}"/>
    <cellStyle name="Percent 4 14 2 4 4 2" xfId="15018" xr:uid="{00000000-0005-0000-0000-000043660000}"/>
    <cellStyle name="Percent 4 14 2 4 4 2 2" xfId="15019" xr:uid="{00000000-0005-0000-0000-000044660000}"/>
    <cellStyle name="Percent 4 14 2 4 4 3" xfId="15020" xr:uid="{00000000-0005-0000-0000-000045660000}"/>
    <cellStyle name="Percent 4 14 2 4 5" xfId="15021" xr:uid="{00000000-0005-0000-0000-000046660000}"/>
    <cellStyle name="Percent 4 14 2 4 5 2" xfId="15022" xr:uid="{00000000-0005-0000-0000-000047660000}"/>
    <cellStyle name="Percent 4 14 2 4 6" xfId="15023" xr:uid="{00000000-0005-0000-0000-000048660000}"/>
    <cellStyle name="Percent 4 14 2 4 7" xfId="50578" xr:uid="{00000000-0005-0000-0000-000049660000}"/>
    <cellStyle name="Percent 4 14 2 5" xfId="15024" xr:uid="{00000000-0005-0000-0000-00004A660000}"/>
    <cellStyle name="Percent 4 14 2 5 2" xfId="15025" xr:uid="{00000000-0005-0000-0000-00004B660000}"/>
    <cellStyle name="Percent 4 14 2 5 2 2" xfId="15026" xr:uid="{00000000-0005-0000-0000-00004C660000}"/>
    <cellStyle name="Percent 4 14 2 5 2 2 2" xfId="15027" xr:uid="{00000000-0005-0000-0000-00004D660000}"/>
    <cellStyle name="Percent 4 14 2 5 2 3" xfId="15028" xr:uid="{00000000-0005-0000-0000-00004E660000}"/>
    <cellStyle name="Percent 4 14 2 5 3" xfId="15029" xr:uid="{00000000-0005-0000-0000-00004F660000}"/>
    <cellStyle name="Percent 4 14 2 5 3 2" xfId="15030" xr:uid="{00000000-0005-0000-0000-000050660000}"/>
    <cellStyle name="Percent 4 14 2 5 3 2 2" xfId="15031" xr:uid="{00000000-0005-0000-0000-000051660000}"/>
    <cellStyle name="Percent 4 14 2 5 3 3" xfId="15032" xr:uid="{00000000-0005-0000-0000-000052660000}"/>
    <cellStyle name="Percent 4 14 2 5 4" xfId="15033" xr:uid="{00000000-0005-0000-0000-000053660000}"/>
    <cellStyle name="Percent 4 14 2 5 4 2" xfId="15034" xr:uid="{00000000-0005-0000-0000-000054660000}"/>
    <cellStyle name="Percent 4 14 2 5 5" xfId="15035" xr:uid="{00000000-0005-0000-0000-000055660000}"/>
    <cellStyle name="Percent 4 14 2 5 6" xfId="50579" xr:uid="{00000000-0005-0000-0000-000056660000}"/>
    <cellStyle name="Percent 4 14 2 6" xfId="15036" xr:uid="{00000000-0005-0000-0000-000057660000}"/>
    <cellStyle name="Percent 4 14 2 6 2" xfId="15037" xr:uid="{00000000-0005-0000-0000-000058660000}"/>
    <cellStyle name="Percent 4 14 2 6 2 2" xfId="15038" xr:uid="{00000000-0005-0000-0000-000059660000}"/>
    <cellStyle name="Percent 4 14 2 6 3" xfId="15039" xr:uid="{00000000-0005-0000-0000-00005A660000}"/>
    <cellStyle name="Percent 4 14 2 6 4" xfId="50580" xr:uid="{00000000-0005-0000-0000-00005B660000}"/>
    <cellStyle name="Percent 4 14 2 7" xfId="15040" xr:uid="{00000000-0005-0000-0000-00005C660000}"/>
    <cellStyle name="Percent 4 14 2 7 2" xfId="15041" xr:uid="{00000000-0005-0000-0000-00005D660000}"/>
    <cellStyle name="Percent 4 14 2 7 2 2" xfId="15042" xr:uid="{00000000-0005-0000-0000-00005E660000}"/>
    <cellStyle name="Percent 4 14 2 7 3" xfId="15043" xr:uid="{00000000-0005-0000-0000-00005F660000}"/>
    <cellStyle name="Percent 4 14 2 7 4" xfId="50581" xr:uid="{00000000-0005-0000-0000-000060660000}"/>
    <cellStyle name="Percent 4 14 2 8" xfId="15044" xr:uid="{00000000-0005-0000-0000-000061660000}"/>
    <cellStyle name="Percent 4 14 2 8 2" xfId="15045" xr:uid="{00000000-0005-0000-0000-000062660000}"/>
    <cellStyle name="Percent 4 14 2 8 2 2" xfId="15046" xr:uid="{00000000-0005-0000-0000-000063660000}"/>
    <cellStyle name="Percent 4 14 2 8 3" xfId="15047" xr:uid="{00000000-0005-0000-0000-000064660000}"/>
    <cellStyle name="Percent 4 14 2 9" xfId="15048" xr:uid="{00000000-0005-0000-0000-000065660000}"/>
    <cellStyle name="Percent 4 14 2 9 2" xfId="15049" xr:uid="{00000000-0005-0000-0000-000066660000}"/>
    <cellStyle name="Percent 4 14 3" xfId="9254" xr:uid="{00000000-0005-0000-0000-000067660000}"/>
    <cellStyle name="Percent 4 14 3 2" xfId="15050" xr:uid="{00000000-0005-0000-0000-000068660000}"/>
    <cellStyle name="Percent 4 14 3 2 2" xfId="15051" xr:uid="{00000000-0005-0000-0000-000069660000}"/>
    <cellStyle name="Percent 4 14 3 2 2 2" xfId="15052" xr:uid="{00000000-0005-0000-0000-00006A660000}"/>
    <cellStyle name="Percent 4 14 3 2 3" xfId="15053" xr:uid="{00000000-0005-0000-0000-00006B660000}"/>
    <cellStyle name="Percent 4 14 3 3" xfId="15054" xr:uid="{00000000-0005-0000-0000-00006C660000}"/>
    <cellStyle name="Percent 4 14 3 3 2" xfId="15055" xr:uid="{00000000-0005-0000-0000-00006D660000}"/>
    <cellStyle name="Percent 4 14 3 3 2 2" xfId="15056" xr:uid="{00000000-0005-0000-0000-00006E660000}"/>
    <cellStyle name="Percent 4 14 3 3 3" xfId="15057" xr:uid="{00000000-0005-0000-0000-00006F660000}"/>
    <cellStyle name="Percent 4 14 3 4" xfId="15058" xr:uid="{00000000-0005-0000-0000-000070660000}"/>
    <cellStyle name="Percent 4 14 3 4 2" xfId="15059" xr:uid="{00000000-0005-0000-0000-000071660000}"/>
    <cellStyle name="Percent 4 14 3 5" xfId="15060" xr:uid="{00000000-0005-0000-0000-000072660000}"/>
    <cellStyle name="Percent 4 14 3 6" xfId="50582" xr:uid="{00000000-0005-0000-0000-000073660000}"/>
    <cellStyle name="Percent 4 14 4" xfId="15061" xr:uid="{00000000-0005-0000-0000-000074660000}"/>
    <cellStyle name="Percent 4 14 4 2" xfId="15062" xr:uid="{00000000-0005-0000-0000-000075660000}"/>
    <cellStyle name="Percent 4 14 4 2 2" xfId="15063" xr:uid="{00000000-0005-0000-0000-000076660000}"/>
    <cellStyle name="Percent 4 14 4 2 2 2" xfId="15064" xr:uid="{00000000-0005-0000-0000-000077660000}"/>
    <cellStyle name="Percent 4 14 4 2 3" xfId="15065" xr:uid="{00000000-0005-0000-0000-000078660000}"/>
    <cellStyle name="Percent 4 14 4 3" xfId="15066" xr:uid="{00000000-0005-0000-0000-000079660000}"/>
    <cellStyle name="Percent 4 14 4 3 2" xfId="15067" xr:uid="{00000000-0005-0000-0000-00007A660000}"/>
    <cellStyle name="Percent 4 14 4 3 2 2" xfId="15068" xr:uid="{00000000-0005-0000-0000-00007B660000}"/>
    <cellStyle name="Percent 4 14 4 3 3" xfId="15069" xr:uid="{00000000-0005-0000-0000-00007C660000}"/>
    <cellStyle name="Percent 4 14 4 4" xfId="15070" xr:uid="{00000000-0005-0000-0000-00007D660000}"/>
    <cellStyle name="Percent 4 14 4 4 2" xfId="15071" xr:uid="{00000000-0005-0000-0000-00007E660000}"/>
    <cellStyle name="Percent 4 14 4 5" xfId="15072" xr:uid="{00000000-0005-0000-0000-00007F660000}"/>
    <cellStyle name="Percent 4 14 4 6" xfId="50583" xr:uid="{00000000-0005-0000-0000-000080660000}"/>
    <cellStyle name="Percent 4 14 5" xfId="15073" xr:uid="{00000000-0005-0000-0000-000081660000}"/>
    <cellStyle name="Percent 4 14 5 2" xfId="15074" xr:uid="{00000000-0005-0000-0000-000082660000}"/>
    <cellStyle name="Percent 4 14 5 2 2" xfId="15075" xr:uid="{00000000-0005-0000-0000-000083660000}"/>
    <cellStyle name="Percent 4 14 5 2 2 2" xfId="15076" xr:uid="{00000000-0005-0000-0000-000084660000}"/>
    <cellStyle name="Percent 4 14 5 2 3" xfId="15077" xr:uid="{00000000-0005-0000-0000-000085660000}"/>
    <cellStyle name="Percent 4 14 5 3" xfId="15078" xr:uid="{00000000-0005-0000-0000-000086660000}"/>
    <cellStyle name="Percent 4 14 5 3 2" xfId="15079" xr:uid="{00000000-0005-0000-0000-000087660000}"/>
    <cellStyle name="Percent 4 14 5 3 2 2" xfId="15080" xr:uid="{00000000-0005-0000-0000-000088660000}"/>
    <cellStyle name="Percent 4 14 5 3 3" xfId="15081" xr:uid="{00000000-0005-0000-0000-000089660000}"/>
    <cellStyle name="Percent 4 14 5 4" xfId="15082" xr:uid="{00000000-0005-0000-0000-00008A660000}"/>
    <cellStyle name="Percent 4 14 5 4 2" xfId="15083" xr:uid="{00000000-0005-0000-0000-00008B660000}"/>
    <cellStyle name="Percent 4 14 5 5" xfId="15084" xr:uid="{00000000-0005-0000-0000-00008C660000}"/>
    <cellStyle name="Percent 4 14 5 6" xfId="50584" xr:uid="{00000000-0005-0000-0000-00008D660000}"/>
    <cellStyle name="Percent 4 14 6" xfId="15085" xr:uid="{00000000-0005-0000-0000-00008E660000}"/>
    <cellStyle name="Percent 4 14 6 2" xfId="15086" xr:uid="{00000000-0005-0000-0000-00008F660000}"/>
    <cellStyle name="Percent 4 14 6 2 2" xfId="15087" xr:uid="{00000000-0005-0000-0000-000090660000}"/>
    <cellStyle name="Percent 4 14 6 2 2 2" xfId="15088" xr:uid="{00000000-0005-0000-0000-000091660000}"/>
    <cellStyle name="Percent 4 14 6 2 3" xfId="15089" xr:uid="{00000000-0005-0000-0000-000092660000}"/>
    <cellStyle name="Percent 4 14 6 3" xfId="15090" xr:uid="{00000000-0005-0000-0000-000093660000}"/>
    <cellStyle name="Percent 4 14 6 3 2" xfId="15091" xr:uid="{00000000-0005-0000-0000-000094660000}"/>
    <cellStyle name="Percent 4 14 6 3 2 2" xfId="15092" xr:uid="{00000000-0005-0000-0000-000095660000}"/>
    <cellStyle name="Percent 4 14 6 3 3" xfId="15093" xr:uid="{00000000-0005-0000-0000-000096660000}"/>
    <cellStyle name="Percent 4 14 6 4" xfId="15094" xr:uid="{00000000-0005-0000-0000-000097660000}"/>
    <cellStyle name="Percent 4 14 6 4 2" xfId="15095" xr:uid="{00000000-0005-0000-0000-000098660000}"/>
    <cellStyle name="Percent 4 14 6 4 2 2" xfId="15096" xr:uid="{00000000-0005-0000-0000-000099660000}"/>
    <cellStyle name="Percent 4 14 6 4 3" xfId="15097" xr:uid="{00000000-0005-0000-0000-00009A660000}"/>
    <cellStyle name="Percent 4 14 6 5" xfId="15098" xr:uid="{00000000-0005-0000-0000-00009B660000}"/>
    <cellStyle name="Percent 4 14 6 5 2" xfId="15099" xr:uid="{00000000-0005-0000-0000-00009C660000}"/>
    <cellStyle name="Percent 4 14 6 6" xfId="15100" xr:uid="{00000000-0005-0000-0000-00009D660000}"/>
    <cellStyle name="Percent 4 14 6 7" xfId="50585" xr:uid="{00000000-0005-0000-0000-00009E660000}"/>
    <cellStyle name="Percent 4 14 7" xfId="15101" xr:uid="{00000000-0005-0000-0000-00009F660000}"/>
    <cellStyle name="Percent 4 14 7 2" xfId="15102" xr:uid="{00000000-0005-0000-0000-0000A0660000}"/>
    <cellStyle name="Percent 4 14 7 2 2" xfId="15103" xr:uid="{00000000-0005-0000-0000-0000A1660000}"/>
    <cellStyle name="Percent 4 14 7 2 2 2" xfId="15104" xr:uid="{00000000-0005-0000-0000-0000A2660000}"/>
    <cellStyle name="Percent 4 14 7 2 3" xfId="15105" xr:uid="{00000000-0005-0000-0000-0000A3660000}"/>
    <cellStyle name="Percent 4 14 7 3" xfId="15106" xr:uid="{00000000-0005-0000-0000-0000A4660000}"/>
    <cellStyle name="Percent 4 14 7 3 2" xfId="15107" xr:uid="{00000000-0005-0000-0000-0000A5660000}"/>
    <cellStyle name="Percent 4 14 7 3 2 2" xfId="15108" xr:uid="{00000000-0005-0000-0000-0000A6660000}"/>
    <cellStyle name="Percent 4 14 7 3 3" xfId="15109" xr:uid="{00000000-0005-0000-0000-0000A7660000}"/>
    <cellStyle name="Percent 4 14 7 4" xfId="15110" xr:uid="{00000000-0005-0000-0000-0000A8660000}"/>
    <cellStyle name="Percent 4 14 7 4 2" xfId="15111" xr:uid="{00000000-0005-0000-0000-0000A9660000}"/>
    <cellStyle name="Percent 4 14 7 5" xfId="15112" xr:uid="{00000000-0005-0000-0000-0000AA660000}"/>
    <cellStyle name="Percent 4 14 7 6" xfId="50586" xr:uid="{00000000-0005-0000-0000-0000AB660000}"/>
    <cellStyle name="Percent 4 14 8" xfId="15113" xr:uid="{00000000-0005-0000-0000-0000AC660000}"/>
    <cellStyle name="Percent 4 14 8 2" xfId="15114" xr:uid="{00000000-0005-0000-0000-0000AD660000}"/>
    <cellStyle name="Percent 4 14 8 2 2" xfId="15115" xr:uid="{00000000-0005-0000-0000-0000AE660000}"/>
    <cellStyle name="Percent 4 14 8 3" xfId="15116" xr:uid="{00000000-0005-0000-0000-0000AF660000}"/>
    <cellStyle name="Percent 4 14 8 4" xfId="50587" xr:uid="{00000000-0005-0000-0000-0000B0660000}"/>
    <cellStyle name="Percent 4 14 9" xfId="15117" xr:uid="{00000000-0005-0000-0000-0000B1660000}"/>
    <cellStyle name="Percent 4 14 9 2" xfId="15118" xr:uid="{00000000-0005-0000-0000-0000B2660000}"/>
    <cellStyle name="Percent 4 14 9 2 2" xfId="15119" xr:uid="{00000000-0005-0000-0000-0000B3660000}"/>
    <cellStyle name="Percent 4 14 9 3" xfId="15120" xr:uid="{00000000-0005-0000-0000-0000B4660000}"/>
    <cellStyle name="Percent 4 14 9 4" xfId="50588" xr:uid="{00000000-0005-0000-0000-0000B5660000}"/>
    <cellStyle name="Percent 4 15" xfId="4462" xr:uid="{00000000-0005-0000-0000-0000B6660000}"/>
    <cellStyle name="Percent 4 15 10" xfId="15121" xr:uid="{00000000-0005-0000-0000-0000B7660000}"/>
    <cellStyle name="Percent 4 15 10 2" xfId="15122" xr:uid="{00000000-0005-0000-0000-0000B8660000}"/>
    <cellStyle name="Percent 4 15 10 2 2" xfId="15123" xr:uid="{00000000-0005-0000-0000-0000B9660000}"/>
    <cellStyle name="Percent 4 15 10 3" xfId="15124" xr:uid="{00000000-0005-0000-0000-0000BA660000}"/>
    <cellStyle name="Percent 4 15 10 4" xfId="50590" xr:uid="{00000000-0005-0000-0000-0000BB660000}"/>
    <cellStyle name="Percent 4 15 11" xfId="15125" xr:uid="{00000000-0005-0000-0000-0000BC660000}"/>
    <cellStyle name="Percent 4 15 11 2" xfId="15126" xr:uid="{00000000-0005-0000-0000-0000BD660000}"/>
    <cellStyle name="Percent 4 15 12" xfId="15127" xr:uid="{00000000-0005-0000-0000-0000BE660000}"/>
    <cellStyle name="Percent 4 15 13" xfId="50589" xr:uid="{00000000-0005-0000-0000-0000BF660000}"/>
    <cellStyle name="Percent 4 15 2" xfId="9256" xr:uid="{00000000-0005-0000-0000-0000C0660000}"/>
    <cellStyle name="Percent 4 15 2 2" xfId="15128" xr:uid="{00000000-0005-0000-0000-0000C1660000}"/>
    <cellStyle name="Percent 4 15 2 2 2" xfId="15129" xr:uid="{00000000-0005-0000-0000-0000C2660000}"/>
    <cellStyle name="Percent 4 15 2 2 2 2" xfId="15130" xr:uid="{00000000-0005-0000-0000-0000C3660000}"/>
    <cellStyle name="Percent 4 15 2 2 3" xfId="15131" xr:uid="{00000000-0005-0000-0000-0000C4660000}"/>
    <cellStyle name="Percent 4 15 2 3" xfId="15132" xr:uid="{00000000-0005-0000-0000-0000C5660000}"/>
    <cellStyle name="Percent 4 15 2 3 2" xfId="15133" xr:uid="{00000000-0005-0000-0000-0000C6660000}"/>
    <cellStyle name="Percent 4 15 2 3 2 2" xfId="15134" xr:uid="{00000000-0005-0000-0000-0000C7660000}"/>
    <cellStyle name="Percent 4 15 2 3 3" xfId="15135" xr:uid="{00000000-0005-0000-0000-0000C8660000}"/>
    <cellStyle name="Percent 4 15 2 4" xfId="15136" xr:uid="{00000000-0005-0000-0000-0000C9660000}"/>
    <cellStyle name="Percent 4 15 2 4 2" xfId="15137" xr:uid="{00000000-0005-0000-0000-0000CA660000}"/>
    <cellStyle name="Percent 4 15 2 5" xfId="15138" xr:uid="{00000000-0005-0000-0000-0000CB660000}"/>
    <cellStyle name="Percent 4 15 2 6" xfId="50591" xr:uid="{00000000-0005-0000-0000-0000CC660000}"/>
    <cellStyle name="Percent 4 15 3" xfId="15139" xr:uid="{00000000-0005-0000-0000-0000CD660000}"/>
    <cellStyle name="Percent 4 15 3 2" xfId="15140" xr:uid="{00000000-0005-0000-0000-0000CE660000}"/>
    <cellStyle name="Percent 4 15 3 2 2" xfId="15141" xr:uid="{00000000-0005-0000-0000-0000CF660000}"/>
    <cellStyle name="Percent 4 15 3 2 2 2" xfId="15142" xr:uid="{00000000-0005-0000-0000-0000D0660000}"/>
    <cellStyle name="Percent 4 15 3 2 3" xfId="15143" xr:uid="{00000000-0005-0000-0000-0000D1660000}"/>
    <cellStyle name="Percent 4 15 3 3" xfId="15144" xr:uid="{00000000-0005-0000-0000-0000D2660000}"/>
    <cellStyle name="Percent 4 15 3 3 2" xfId="15145" xr:uid="{00000000-0005-0000-0000-0000D3660000}"/>
    <cellStyle name="Percent 4 15 3 3 2 2" xfId="15146" xr:uid="{00000000-0005-0000-0000-0000D4660000}"/>
    <cellStyle name="Percent 4 15 3 3 3" xfId="15147" xr:uid="{00000000-0005-0000-0000-0000D5660000}"/>
    <cellStyle name="Percent 4 15 3 4" xfId="15148" xr:uid="{00000000-0005-0000-0000-0000D6660000}"/>
    <cellStyle name="Percent 4 15 3 4 2" xfId="15149" xr:uid="{00000000-0005-0000-0000-0000D7660000}"/>
    <cellStyle name="Percent 4 15 3 5" xfId="15150" xr:uid="{00000000-0005-0000-0000-0000D8660000}"/>
    <cellStyle name="Percent 4 15 3 6" xfId="50592" xr:uid="{00000000-0005-0000-0000-0000D9660000}"/>
    <cellStyle name="Percent 4 15 4" xfId="15151" xr:uid="{00000000-0005-0000-0000-0000DA660000}"/>
    <cellStyle name="Percent 4 15 4 2" xfId="15152" xr:uid="{00000000-0005-0000-0000-0000DB660000}"/>
    <cellStyle name="Percent 4 15 4 2 2" xfId="15153" xr:uid="{00000000-0005-0000-0000-0000DC660000}"/>
    <cellStyle name="Percent 4 15 4 2 2 2" xfId="15154" xr:uid="{00000000-0005-0000-0000-0000DD660000}"/>
    <cellStyle name="Percent 4 15 4 2 3" xfId="15155" xr:uid="{00000000-0005-0000-0000-0000DE660000}"/>
    <cellStyle name="Percent 4 15 4 3" xfId="15156" xr:uid="{00000000-0005-0000-0000-0000DF660000}"/>
    <cellStyle name="Percent 4 15 4 3 2" xfId="15157" xr:uid="{00000000-0005-0000-0000-0000E0660000}"/>
    <cellStyle name="Percent 4 15 4 3 2 2" xfId="15158" xr:uid="{00000000-0005-0000-0000-0000E1660000}"/>
    <cellStyle name="Percent 4 15 4 3 3" xfId="15159" xr:uid="{00000000-0005-0000-0000-0000E2660000}"/>
    <cellStyle name="Percent 4 15 4 4" xfId="15160" xr:uid="{00000000-0005-0000-0000-0000E3660000}"/>
    <cellStyle name="Percent 4 15 4 4 2" xfId="15161" xr:uid="{00000000-0005-0000-0000-0000E4660000}"/>
    <cellStyle name="Percent 4 15 4 5" xfId="15162" xr:uid="{00000000-0005-0000-0000-0000E5660000}"/>
    <cellStyle name="Percent 4 15 4 6" xfId="50593" xr:uid="{00000000-0005-0000-0000-0000E6660000}"/>
    <cellStyle name="Percent 4 15 5" xfId="15163" xr:uid="{00000000-0005-0000-0000-0000E7660000}"/>
    <cellStyle name="Percent 4 15 5 2" xfId="15164" xr:uid="{00000000-0005-0000-0000-0000E8660000}"/>
    <cellStyle name="Percent 4 15 5 2 2" xfId="15165" xr:uid="{00000000-0005-0000-0000-0000E9660000}"/>
    <cellStyle name="Percent 4 15 5 2 2 2" xfId="15166" xr:uid="{00000000-0005-0000-0000-0000EA660000}"/>
    <cellStyle name="Percent 4 15 5 2 3" xfId="15167" xr:uid="{00000000-0005-0000-0000-0000EB660000}"/>
    <cellStyle name="Percent 4 15 5 3" xfId="15168" xr:uid="{00000000-0005-0000-0000-0000EC660000}"/>
    <cellStyle name="Percent 4 15 5 3 2" xfId="15169" xr:uid="{00000000-0005-0000-0000-0000ED660000}"/>
    <cellStyle name="Percent 4 15 5 3 2 2" xfId="15170" xr:uid="{00000000-0005-0000-0000-0000EE660000}"/>
    <cellStyle name="Percent 4 15 5 3 3" xfId="15171" xr:uid="{00000000-0005-0000-0000-0000EF660000}"/>
    <cellStyle name="Percent 4 15 5 4" xfId="15172" xr:uid="{00000000-0005-0000-0000-0000F0660000}"/>
    <cellStyle name="Percent 4 15 5 4 2" xfId="15173" xr:uid="{00000000-0005-0000-0000-0000F1660000}"/>
    <cellStyle name="Percent 4 15 5 4 2 2" xfId="15174" xr:uid="{00000000-0005-0000-0000-0000F2660000}"/>
    <cellStyle name="Percent 4 15 5 4 3" xfId="15175" xr:uid="{00000000-0005-0000-0000-0000F3660000}"/>
    <cellStyle name="Percent 4 15 5 5" xfId="15176" xr:uid="{00000000-0005-0000-0000-0000F4660000}"/>
    <cellStyle name="Percent 4 15 5 5 2" xfId="15177" xr:uid="{00000000-0005-0000-0000-0000F5660000}"/>
    <cellStyle name="Percent 4 15 5 6" xfId="15178" xr:uid="{00000000-0005-0000-0000-0000F6660000}"/>
    <cellStyle name="Percent 4 15 5 7" xfId="50594" xr:uid="{00000000-0005-0000-0000-0000F7660000}"/>
    <cellStyle name="Percent 4 15 6" xfId="15179" xr:uid="{00000000-0005-0000-0000-0000F8660000}"/>
    <cellStyle name="Percent 4 15 6 2" xfId="15180" xr:uid="{00000000-0005-0000-0000-0000F9660000}"/>
    <cellStyle name="Percent 4 15 6 2 2" xfId="15181" xr:uid="{00000000-0005-0000-0000-0000FA660000}"/>
    <cellStyle name="Percent 4 15 6 2 2 2" xfId="15182" xr:uid="{00000000-0005-0000-0000-0000FB660000}"/>
    <cellStyle name="Percent 4 15 6 2 3" xfId="15183" xr:uid="{00000000-0005-0000-0000-0000FC660000}"/>
    <cellStyle name="Percent 4 15 6 3" xfId="15184" xr:uid="{00000000-0005-0000-0000-0000FD660000}"/>
    <cellStyle name="Percent 4 15 6 3 2" xfId="15185" xr:uid="{00000000-0005-0000-0000-0000FE660000}"/>
    <cellStyle name="Percent 4 15 6 3 2 2" xfId="15186" xr:uid="{00000000-0005-0000-0000-0000FF660000}"/>
    <cellStyle name="Percent 4 15 6 3 3" xfId="15187" xr:uid="{00000000-0005-0000-0000-000000670000}"/>
    <cellStyle name="Percent 4 15 6 4" xfId="15188" xr:uid="{00000000-0005-0000-0000-000001670000}"/>
    <cellStyle name="Percent 4 15 6 4 2" xfId="15189" xr:uid="{00000000-0005-0000-0000-000002670000}"/>
    <cellStyle name="Percent 4 15 6 5" xfId="15190" xr:uid="{00000000-0005-0000-0000-000003670000}"/>
    <cellStyle name="Percent 4 15 6 6" xfId="50595" xr:uid="{00000000-0005-0000-0000-000004670000}"/>
    <cellStyle name="Percent 4 15 7" xfId="15191" xr:uid="{00000000-0005-0000-0000-000005670000}"/>
    <cellStyle name="Percent 4 15 7 2" xfId="15192" xr:uid="{00000000-0005-0000-0000-000006670000}"/>
    <cellStyle name="Percent 4 15 7 2 2" xfId="15193" xr:uid="{00000000-0005-0000-0000-000007670000}"/>
    <cellStyle name="Percent 4 15 7 3" xfId="15194" xr:uid="{00000000-0005-0000-0000-000008670000}"/>
    <cellStyle name="Percent 4 15 7 4" xfId="50596" xr:uid="{00000000-0005-0000-0000-000009670000}"/>
    <cellStyle name="Percent 4 15 8" xfId="15195" xr:uid="{00000000-0005-0000-0000-00000A670000}"/>
    <cellStyle name="Percent 4 15 8 2" xfId="15196" xr:uid="{00000000-0005-0000-0000-00000B670000}"/>
    <cellStyle name="Percent 4 15 8 2 2" xfId="15197" xr:uid="{00000000-0005-0000-0000-00000C670000}"/>
    <cellStyle name="Percent 4 15 8 3" xfId="15198" xr:uid="{00000000-0005-0000-0000-00000D670000}"/>
    <cellStyle name="Percent 4 15 8 4" xfId="50597" xr:uid="{00000000-0005-0000-0000-00000E670000}"/>
    <cellStyle name="Percent 4 15 9" xfId="15199" xr:uid="{00000000-0005-0000-0000-00000F670000}"/>
    <cellStyle name="Percent 4 15 9 2" xfId="15200" xr:uid="{00000000-0005-0000-0000-000010670000}"/>
    <cellStyle name="Percent 4 15 9 2 2" xfId="15201" xr:uid="{00000000-0005-0000-0000-000011670000}"/>
    <cellStyle name="Percent 4 15 9 3" xfId="15202" xr:uid="{00000000-0005-0000-0000-000012670000}"/>
    <cellStyle name="Percent 4 15 9 4" xfId="50598" xr:uid="{00000000-0005-0000-0000-000013670000}"/>
    <cellStyle name="Percent 4 16" xfId="4463" xr:uid="{00000000-0005-0000-0000-000014670000}"/>
    <cellStyle name="Percent 4 16 10" xfId="15203" xr:uid="{00000000-0005-0000-0000-000015670000}"/>
    <cellStyle name="Percent 4 16 10 2" xfId="15204" xr:uid="{00000000-0005-0000-0000-000016670000}"/>
    <cellStyle name="Percent 4 16 10 2 2" xfId="15205" xr:uid="{00000000-0005-0000-0000-000017670000}"/>
    <cellStyle name="Percent 4 16 10 3" xfId="15206" xr:uid="{00000000-0005-0000-0000-000018670000}"/>
    <cellStyle name="Percent 4 16 10 4" xfId="50600" xr:uid="{00000000-0005-0000-0000-000019670000}"/>
    <cellStyle name="Percent 4 16 11" xfId="15207" xr:uid="{00000000-0005-0000-0000-00001A670000}"/>
    <cellStyle name="Percent 4 16 11 2" xfId="15208" xr:uid="{00000000-0005-0000-0000-00001B670000}"/>
    <cellStyle name="Percent 4 16 12" xfId="15209" xr:uid="{00000000-0005-0000-0000-00001C670000}"/>
    <cellStyle name="Percent 4 16 13" xfId="50599" xr:uid="{00000000-0005-0000-0000-00001D670000}"/>
    <cellStyle name="Percent 4 16 2" xfId="9257" xr:uid="{00000000-0005-0000-0000-00001E670000}"/>
    <cellStyle name="Percent 4 16 2 2" xfId="15210" xr:uid="{00000000-0005-0000-0000-00001F670000}"/>
    <cellStyle name="Percent 4 16 2 2 2" xfId="15211" xr:uid="{00000000-0005-0000-0000-000020670000}"/>
    <cellStyle name="Percent 4 16 2 2 2 2" xfId="15212" xr:uid="{00000000-0005-0000-0000-000021670000}"/>
    <cellStyle name="Percent 4 16 2 2 3" xfId="15213" xr:uid="{00000000-0005-0000-0000-000022670000}"/>
    <cellStyle name="Percent 4 16 2 2 4" xfId="50602" xr:uid="{00000000-0005-0000-0000-000023670000}"/>
    <cellStyle name="Percent 4 16 2 3" xfId="15214" xr:uid="{00000000-0005-0000-0000-000024670000}"/>
    <cellStyle name="Percent 4 16 2 3 2" xfId="15215" xr:uid="{00000000-0005-0000-0000-000025670000}"/>
    <cellStyle name="Percent 4 16 2 3 2 2" xfId="15216" xr:uid="{00000000-0005-0000-0000-000026670000}"/>
    <cellStyle name="Percent 4 16 2 3 3" xfId="15217" xr:uid="{00000000-0005-0000-0000-000027670000}"/>
    <cellStyle name="Percent 4 16 2 3 4" xfId="50603" xr:uid="{00000000-0005-0000-0000-000028670000}"/>
    <cellStyle name="Percent 4 16 2 4" xfId="15218" xr:uid="{00000000-0005-0000-0000-000029670000}"/>
    <cellStyle name="Percent 4 16 2 4 2" xfId="15219" xr:uid="{00000000-0005-0000-0000-00002A670000}"/>
    <cellStyle name="Percent 4 16 2 4 3" xfId="50604" xr:uid="{00000000-0005-0000-0000-00002B670000}"/>
    <cellStyle name="Percent 4 16 2 5" xfId="15220" xr:uid="{00000000-0005-0000-0000-00002C670000}"/>
    <cellStyle name="Percent 4 16 2 5 2" xfId="50605" xr:uid="{00000000-0005-0000-0000-00002D670000}"/>
    <cellStyle name="Percent 4 16 2 6" xfId="50601" xr:uid="{00000000-0005-0000-0000-00002E670000}"/>
    <cellStyle name="Percent 4 16 3" xfId="15221" xr:uid="{00000000-0005-0000-0000-00002F670000}"/>
    <cellStyle name="Percent 4 16 3 2" xfId="15222" xr:uid="{00000000-0005-0000-0000-000030670000}"/>
    <cellStyle name="Percent 4 16 3 2 2" xfId="15223" xr:uid="{00000000-0005-0000-0000-000031670000}"/>
    <cellStyle name="Percent 4 16 3 2 2 2" xfId="15224" xr:uid="{00000000-0005-0000-0000-000032670000}"/>
    <cellStyle name="Percent 4 16 3 2 3" xfId="15225" xr:uid="{00000000-0005-0000-0000-000033670000}"/>
    <cellStyle name="Percent 4 16 3 2 4" xfId="50607" xr:uid="{00000000-0005-0000-0000-000034670000}"/>
    <cellStyle name="Percent 4 16 3 3" xfId="15226" xr:uid="{00000000-0005-0000-0000-000035670000}"/>
    <cellStyle name="Percent 4 16 3 3 2" xfId="15227" xr:uid="{00000000-0005-0000-0000-000036670000}"/>
    <cellStyle name="Percent 4 16 3 3 2 2" xfId="15228" xr:uid="{00000000-0005-0000-0000-000037670000}"/>
    <cellStyle name="Percent 4 16 3 3 3" xfId="15229" xr:uid="{00000000-0005-0000-0000-000038670000}"/>
    <cellStyle name="Percent 4 16 3 3 4" xfId="50608" xr:uid="{00000000-0005-0000-0000-000039670000}"/>
    <cellStyle name="Percent 4 16 3 4" xfId="15230" xr:uid="{00000000-0005-0000-0000-00003A670000}"/>
    <cellStyle name="Percent 4 16 3 4 2" xfId="15231" xr:uid="{00000000-0005-0000-0000-00003B670000}"/>
    <cellStyle name="Percent 4 16 3 5" xfId="15232" xr:uid="{00000000-0005-0000-0000-00003C670000}"/>
    <cellStyle name="Percent 4 16 3 6" xfId="50606" xr:uid="{00000000-0005-0000-0000-00003D670000}"/>
    <cellStyle name="Percent 4 16 4" xfId="15233" xr:uid="{00000000-0005-0000-0000-00003E670000}"/>
    <cellStyle name="Percent 4 16 4 2" xfId="15234" xr:uid="{00000000-0005-0000-0000-00003F670000}"/>
    <cellStyle name="Percent 4 16 4 2 2" xfId="15235" xr:uid="{00000000-0005-0000-0000-000040670000}"/>
    <cellStyle name="Percent 4 16 4 2 2 2" xfId="15236" xr:uid="{00000000-0005-0000-0000-000041670000}"/>
    <cellStyle name="Percent 4 16 4 2 3" xfId="15237" xr:uid="{00000000-0005-0000-0000-000042670000}"/>
    <cellStyle name="Percent 4 16 4 3" xfId="15238" xr:uid="{00000000-0005-0000-0000-000043670000}"/>
    <cellStyle name="Percent 4 16 4 3 2" xfId="15239" xr:uid="{00000000-0005-0000-0000-000044670000}"/>
    <cellStyle name="Percent 4 16 4 3 2 2" xfId="15240" xr:uid="{00000000-0005-0000-0000-000045670000}"/>
    <cellStyle name="Percent 4 16 4 3 3" xfId="15241" xr:uid="{00000000-0005-0000-0000-000046670000}"/>
    <cellStyle name="Percent 4 16 4 4" xfId="15242" xr:uid="{00000000-0005-0000-0000-000047670000}"/>
    <cellStyle name="Percent 4 16 4 4 2" xfId="15243" xr:uid="{00000000-0005-0000-0000-000048670000}"/>
    <cellStyle name="Percent 4 16 4 5" xfId="15244" xr:uid="{00000000-0005-0000-0000-000049670000}"/>
    <cellStyle name="Percent 4 16 4 6" xfId="50609" xr:uid="{00000000-0005-0000-0000-00004A670000}"/>
    <cellStyle name="Percent 4 16 5" xfId="15245" xr:uid="{00000000-0005-0000-0000-00004B670000}"/>
    <cellStyle name="Percent 4 16 5 2" xfId="15246" xr:uid="{00000000-0005-0000-0000-00004C670000}"/>
    <cellStyle name="Percent 4 16 5 2 2" xfId="15247" xr:uid="{00000000-0005-0000-0000-00004D670000}"/>
    <cellStyle name="Percent 4 16 5 2 2 2" xfId="15248" xr:uid="{00000000-0005-0000-0000-00004E670000}"/>
    <cellStyle name="Percent 4 16 5 2 3" xfId="15249" xr:uid="{00000000-0005-0000-0000-00004F670000}"/>
    <cellStyle name="Percent 4 16 5 3" xfId="15250" xr:uid="{00000000-0005-0000-0000-000050670000}"/>
    <cellStyle name="Percent 4 16 5 3 2" xfId="15251" xr:uid="{00000000-0005-0000-0000-000051670000}"/>
    <cellStyle name="Percent 4 16 5 3 2 2" xfId="15252" xr:uid="{00000000-0005-0000-0000-000052670000}"/>
    <cellStyle name="Percent 4 16 5 3 3" xfId="15253" xr:uid="{00000000-0005-0000-0000-000053670000}"/>
    <cellStyle name="Percent 4 16 5 4" xfId="15254" xr:uid="{00000000-0005-0000-0000-000054670000}"/>
    <cellStyle name="Percent 4 16 5 4 2" xfId="15255" xr:uid="{00000000-0005-0000-0000-000055670000}"/>
    <cellStyle name="Percent 4 16 5 4 2 2" xfId="15256" xr:uid="{00000000-0005-0000-0000-000056670000}"/>
    <cellStyle name="Percent 4 16 5 4 3" xfId="15257" xr:uid="{00000000-0005-0000-0000-000057670000}"/>
    <cellStyle name="Percent 4 16 5 5" xfId="15258" xr:uid="{00000000-0005-0000-0000-000058670000}"/>
    <cellStyle name="Percent 4 16 5 5 2" xfId="15259" xr:uid="{00000000-0005-0000-0000-000059670000}"/>
    <cellStyle name="Percent 4 16 5 6" xfId="15260" xr:uid="{00000000-0005-0000-0000-00005A670000}"/>
    <cellStyle name="Percent 4 16 5 7" xfId="50610" xr:uid="{00000000-0005-0000-0000-00005B670000}"/>
    <cellStyle name="Percent 4 16 6" xfId="15261" xr:uid="{00000000-0005-0000-0000-00005C670000}"/>
    <cellStyle name="Percent 4 16 6 2" xfId="15262" xr:uid="{00000000-0005-0000-0000-00005D670000}"/>
    <cellStyle name="Percent 4 16 6 2 2" xfId="15263" xr:uid="{00000000-0005-0000-0000-00005E670000}"/>
    <cellStyle name="Percent 4 16 6 2 2 2" xfId="15264" xr:uid="{00000000-0005-0000-0000-00005F670000}"/>
    <cellStyle name="Percent 4 16 6 2 3" xfId="15265" xr:uid="{00000000-0005-0000-0000-000060670000}"/>
    <cellStyle name="Percent 4 16 6 3" xfId="15266" xr:uid="{00000000-0005-0000-0000-000061670000}"/>
    <cellStyle name="Percent 4 16 6 3 2" xfId="15267" xr:uid="{00000000-0005-0000-0000-000062670000}"/>
    <cellStyle name="Percent 4 16 6 3 2 2" xfId="15268" xr:uid="{00000000-0005-0000-0000-000063670000}"/>
    <cellStyle name="Percent 4 16 6 3 3" xfId="15269" xr:uid="{00000000-0005-0000-0000-000064670000}"/>
    <cellStyle name="Percent 4 16 6 4" xfId="15270" xr:uid="{00000000-0005-0000-0000-000065670000}"/>
    <cellStyle name="Percent 4 16 6 4 2" xfId="15271" xr:uid="{00000000-0005-0000-0000-000066670000}"/>
    <cellStyle name="Percent 4 16 6 5" xfId="15272" xr:uid="{00000000-0005-0000-0000-000067670000}"/>
    <cellStyle name="Percent 4 16 6 6" xfId="50611" xr:uid="{00000000-0005-0000-0000-000068670000}"/>
    <cellStyle name="Percent 4 16 7" xfId="15273" xr:uid="{00000000-0005-0000-0000-000069670000}"/>
    <cellStyle name="Percent 4 16 7 2" xfId="15274" xr:uid="{00000000-0005-0000-0000-00006A670000}"/>
    <cellStyle name="Percent 4 16 7 2 2" xfId="15275" xr:uid="{00000000-0005-0000-0000-00006B670000}"/>
    <cellStyle name="Percent 4 16 7 3" xfId="15276" xr:uid="{00000000-0005-0000-0000-00006C670000}"/>
    <cellStyle name="Percent 4 16 7 4" xfId="50612" xr:uid="{00000000-0005-0000-0000-00006D670000}"/>
    <cellStyle name="Percent 4 16 8" xfId="15277" xr:uid="{00000000-0005-0000-0000-00006E670000}"/>
    <cellStyle name="Percent 4 16 8 2" xfId="15278" xr:uid="{00000000-0005-0000-0000-00006F670000}"/>
    <cellStyle name="Percent 4 16 8 2 2" xfId="15279" xr:uid="{00000000-0005-0000-0000-000070670000}"/>
    <cellStyle name="Percent 4 16 8 3" xfId="15280" xr:uid="{00000000-0005-0000-0000-000071670000}"/>
    <cellStyle name="Percent 4 16 8 4" xfId="50613" xr:uid="{00000000-0005-0000-0000-000072670000}"/>
    <cellStyle name="Percent 4 16 9" xfId="15281" xr:uid="{00000000-0005-0000-0000-000073670000}"/>
    <cellStyle name="Percent 4 16 9 2" xfId="15282" xr:uid="{00000000-0005-0000-0000-000074670000}"/>
    <cellStyle name="Percent 4 16 9 2 2" xfId="15283" xr:uid="{00000000-0005-0000-0000-000075670000}"/>
    <cellStyle name="Percent 4 16 9 3" xfId="15284" xr:uid="{00000000-0005-0000-0000-000076670000}"/>
    <cellStyle name="Percent 4 16 9 4" xfId="50614" xr:uid="{00000000-0005-0000-0000-000077670000}"/>
    <cellStyle name="Percent 4 17" xfId="4464" xr:uid="{00000000-0005-0000-0000-000078670000}"/>
    <cellStyle name="Percent 4 17 10" xfId="15285" xr:uid="{00000000-0005-0000-0000-000079670000}"/>
    <cellStyle name="Percent 4 17 10 2" xfId="15286" xr:uid="{00000000-0005-0000-0000-00007A670000}"/>
    <cellStyle name="Percent 4 17 10 2 2" xfId="15287" xr:uid="{00000000-0005-0000-0000-00007B670000}"/>
    <cellStyle name="Percent 4 17 10 3" xfId="15288" xr:uid="{00000000-0005-0000-0000-00007C670000}"/>
    <cellStyle name="Percent 4 17 10 4" xfId="50616" xr:uid="{00000000-0005-0000-0000-00007D670000}"/>
    <cellStyle name="Percent 4 17 11" xfId="15289" xr:uid="{00000000-0005-0000-0000-00007E670000}"/>
    <cellStyle name="Percent 4 17 11 2" xfId="15290" xr:uid="{00000000-0005-0000-0000-00007F670000}"/>
    <cellStyle name="Percent 4 17 12" xfId="15291" xr:uid="{00000000-0005-0000-0000-000080670000}"/>
    <cellStyle name="Percent 4 17 13" xfId="50615" xr:uid="{00000000-0005-0000-0000-000081670000}"/>
    <cellStyle name="Percent 4 17 2" xfId="9258" xr:uid="{00000000-0005-0000-0000-000082670000}"/>
    <cellStyle name="Percent 4 17 2 2" xfId="15292" xr:uid="{00000000-0005-0000-0000-000083670000}"/>
    <cellStyle name="Percent 4 17 2 2 2" xfId="15293" xr:uid="{00000000-0005-0000-0000-000084670000}"/>
    <cellStyle name="Percent 4 17 2 2 2 2" xfId="15294" xr:uid="{00000000-0005-0000-0000-000085670000}"/>
    <cellStyle name="Percent 4 17 2 2 3" xfId="15295" xr:uid="{00000000-0005-0000-0000-000086670000}"/>
    <cellStyle name="Percent 4 17 2 3" xfId="15296" xr:uid="{00000000-0005-0000-0000-000087670000}"/>
    <cellStyle name="Percent 4 17 2 3 2" xfId="15297" xr:uid="{00000000-0005-0000-0000-000088670000}"/>
    <cellStyle name="Percent 4 17 2 3 2 2" xfId="15298" xr:uid="{00000000-0005-0000-0000-000089670000}"/>
    <cellStyle name="Percent 4 17 2 3 3" xfId="15299" xr:uid="{00000000-0005-0000-0000-00008A670000}"/>
    <cellStyle name="Percent 4 17 2 4" xfId="15300" xr:uid="{00000000-0005-0000-0000-00008B670000}"/>
    <cellStyle name="Percent 4 17 2 4 2" xfId="15301" xr:uid="{00000000-0005-0000-0000-00008C670000}"/>
    <cellStyle name="Percent 4 17 2 5" xfId="15302" xr:uid="{00000000-0005-0000-0000-00008D670000}"/>
    <cellStyle name="Percent 4 17 2 6" xfId="50617" xr:uid="{00000000-0005-0000-0000-00008E670000}"/>
    <cellStyle name="Percent 4 17 3" xfId="15303" xr:uid="{00000000-0005-0000-0000-00008F670000}"/>
    <cellStyle name="Percent 4 17 3 2" xfId="15304" xr:uid="{00000000-0005-0000-0000-000090670000}"/>
    <cellStyle name="Percent 4 17 3 2 2" xfId="15305" xr:uid="{00000000-0005-0000-0000-000091670000}"/>
    <cellStyle name="Percent 4 17 3 2 2 2" xfId="15306" xr:uid="{00000000-0005-0000-0000-000092670000}"/>
    <cellStyle name="Percent 4 17 3 2 3" xfId="15307" xr:uid="{00000000-0005-0000-0000-000093670000}"/>
    <cellStyle name="Percent 4 17 3 3" xfId="15308" xr:uid="{00000000-0005-0000-0000-000094670000}"/>
    <cellStyle name="Percent 4 17 3 3 2" xfId="15309" xr:uid="{00000000-0005-0000-0000-000095670000}"/>
    <cellStyle name="Percent 4 17 3 3 2 2" xfId="15310" xr:uid="{00000000-0005-0000-0000-000096670000}"/>
    <cellStyle name="Percent 4 17 3 3 3" xfId="15311" xr:uid="{00000000-0005-0000-0000-000097670000}"/>
    <cellStyle name="Percent 4 17 3 4" xfId="15312" xr:uid="{00000000-0005-0000-0000-000098670000}"/>
    <cellStyle name="Percent 4 17 3 4 2" xfId="15313" xr:uid="{00000000-0005-0000-0000-000099670000}"/>
    <cellStyle name="Percent 4 17 3 5" xfId="15314" xr:uid="{00000000-0005-0000-0000-00009A670000}"/>
    <cellStyle name="Percent 4 17 3 6" xfId="50618" xr:uid="{00000000-0005-0000-0000-00009B670000}"/>
    <cellStyle name="Percent 4 17 4" xfId="15315" xr:uid="{00000000-0005-0000-0000-00009C670000}"/>
    <cellStyle name="Percent 4 17 4 2" xfId="15316" xr:uid="{00000000-0005-0000-0000-00009D670000}"/>
    <cellStyle name="Percent 4 17 4 2 2" xfId="15317" xr:uid="{00000000-0005-0000-0000-00009E670000}"/>
    <cellStyle name="Percent 4 17 4 2 2 2" xfId="15318" xr:uid="{00000000-0005-0000-0000-00009F670000}"/>
    <cellStyle name="Percent 4 17 4 2 3" xfId="15319" xr:uid="{00000000-0005-0000-0000-0000A0670000}"/>
    <cellStyle name="Percent 4 17 4 3" xfId="15320" xr:uid="{00000000-0005-0000-0000-0000A1670000}"/>
    <cellStyle name="Percent 4 17 4 3 2" xfId="15321" xr:uid="{00000000-0005-0000-0000-0000A2670000}"/>
    <cellStyle name="Percent 4 17 4 3 2 2" xfId="15322" xr:uid="{00000000-0005-0000-0000-0000A3670000}"/>
    <cellStyle name="Percent 4 17 4 3 3" xfId="15323" xr:uid="{00000000-0005-0000-0000-0000A4670000}"/>
    <cellStyle name="Percent 4 17 4 4" xfId="15324" xr:uid="{00000000-0005-0000-0000-0000A5670000}"/>
    <cellStyle name="Percent 4 17 4 4 2" xfId="15325" xr:uid="{00000000-0005-0000-0000-0000A6670000}"/>
    <cellStyle name="Percent 4 17 4 5" xfId="15326" xr:uid="{00000000-0005-0000-0000-0000A7670000}"/>
    <cellStyle name="Percent 4 17 4 6" xfId="50619" xr:uid="{00000000-0005-0000-0000-0000A8670000}"/>
    <cellStyle name="Percent 4 17 5" xfId="15327" xr:uid="{00000000-0005-0000-0000-0000A9670000}"/>
    <cellStyle name="Percent 4 17 5 2" xfId="15328" xr:uid="{00000000-0005-0000-0000-0000AA670000}"/>
    <cellStyle name="Percent 4 17 5 2 2" xfId="15329" xr:uid="{00000000-0005-0000-0000-0000AB670000}"/>
    <cellStyle name="Percent 4 17 5 2 2 2" xfId="15330" xr:uid="{00000000-0005-0000-0000-0000AC670000}"/>
    <cellStyle name="Percent 4 17 5 2 3" xfId="15331" xr:uid="{00000000-0005-0000-0000-0000AD670000}"/>
    <cellStyle name="Percent 4 17 5 3" xfId="15332" xr:uid="{00000000-0005-0000-0000-0000AE670000}"/>
    <cellStyle name="Percent 4 17 5 3 2" xfId="15333" xr:uid="{00000000-0005-0000-0000-0000AF670000}"/>
    <cellStyle name="Percent 4 17 5 3 2 2" xfId="15334" xr:uid="{00000000-0005-0000-0000-0000B0670000}"/>
    <cellStyle name="Percent 4 17 5 3 3" xfId="15335" xr:uid="{00000000-0005-0000-0000-0000B1670000}"/>
    <cellStyle name="Percent 4 17 5 4" xfId="15336" xr:uid="{00000000-0005-0000-0000-0000B2670000}"/>
    <cellStyle name="Percent 4 17 5 4 2" xfId="15337" xr:uid="{00000000-0005-0000-0000-0000B3670000}"/>
    <cellStyle name="Percent 4 17 5 4 2 2" xfId="15338" xr:uid="{00000000-0005-0000-0000-0000B4670000}"/>
    <cellStyle name="Percent 4 17 5 4 3" xfId="15339" xr:uid="{00000000-0005-0000-0000-0000B5670000}"/>
    <cellStyle name="Percent 4 17 5 5" xfId="15340" xr:uid="{00000000-0005-0000-0000-0000B6670000}"/>
    <cellStyle name="Percent 4 17 5 5 2" xfId="15341" xr:uid="{00000000-0005-0000-0000-0000B7670000}"/>
    <cellStyle name="Percent 4 17 5 6" xfId="15342" xr:uid="{00000000-0005-0000-0000-0000B8670000}"/>
    <cellStyle name="Percent 4 17 5 7" xfId="50620" xr:uid="{00000000-0005-0000-0000-0000B9670000}"/>
    <cellStyle name="Percent 4 17 6" xfId="15343" xr:uid="{00000000-0005-0000-0000-0000BA670000}"/>
    <cellStyle name="Percent 4 17 6 2" xfId="15344" xr:uid="{00000000-0005-0000-0000-0000BB670000}"/>
    <cellStyle name="Percent 4 17 6 2 2" xfId="15345" xr:uid="{00000000-0005-0000-0000-0000BC670000}"/>
    <cellStyle name="Percent 4 17 6 2 2 2" xfId="15346" xr:uid="{00000000-0005-0000-0000-0000BD670000}"/>
    <cellStyle name="Percent 4 17 6 2 3" xfId="15347" xr:uid="{00000000-0005-0000-0000-0000BE670000}"/>
    <cellStyle name="Percent 4 17 6 3" xfId="15348" xr:uid="{00000000-0005-0000-0000-0000BF670000}"/>
    <cellStyle name="Percent 4 17 6 3 2" xfId="15349" xr:uid="{00000000-0005-0000-0000-0000C0670000}"/>
    <cellStyle name="Percent 4 17 6 3 2 2" xfId="15350" xr:uid="{00000000-0005-0000-0000-0000C1670000}"/>
    <cellStyle name="Percent 4 17 6 3 3" xfId="15351" xr:uid="{00000000-0005-0000-0000-0000C2670000}"/>
    <cellStyle name="Percent 4 17 6 4" xfId="15352" xr:uid="{00000000-0005-0000-0000-0000C3670000}"/>
    <cellStyle name="Percent 4 17 6 4 2" xfId="15353" xr:uid="{00000000-0005-0000-0000-0000C4670000}"/>
    <cellStyle name="Percent 4 17 6 5" xfId="15354" xr:uid="{00000000-0005-0000-0000-0000C5670000}"/>
    <cellStyle name="Percent 4 17 6 6" xfId="50621" xr:uid="{00000000-0005-0000-0000-0000C6670000}"/>
    <cellStyle name="Percent 4 17 7" xfId="15355" xr:uid="{00000000-0005-0000-0000-0000C7670000}"/>
    <cellStyle name="Percent 4 17 7 2" xfId="15356" xr:uid="{00000000-0005-0000-0000-0000C8670000}"/>
    <cellStyle name="Percent 4 17 7 2 2" xfId="15357" xr:uid="{00000000-0005-0000-0000-0000C9670000}"/>
    <cellStyle name="Percent 4 17 7 3" xfId="15358" xr:uid="{00000000-0005-0000-0000-0000CA670000}"/>
    <cellStyle name="Percent 4 17 7 4" xfId="50622" xr:uid="{00000000-0005-0000-0000-0000CB670000}"/>
    <cellStyle name="Percent 4 17 8" xfId="15359" xr:uid="{00000000-0005-0000-0000-0000CC670000}"/>
    <cellStyle name="Percent 4 17 8 2" xfId="15360" xr:uid="{00000000-0005-0000-0000-0000CD670000}"/>
    <cellStyle name="Percent 4 17 8 2 2" xfId="15361" xr:uid="{00000000-0005-0000-0000-0000CE670000}"/>
    <cellStyle name="Percent 4 17 8 3" xfId="15362" xr:uid="{00000000-0005-0000-0000-0000CF670000}"/>
    <cellStyle name="Percent 4 17 8 4" xfId="50623" xr:uid="{00000000-0005-0000-0000-0000D0670000}"/>
    <cellStyle name="Percent 4 17 9" xfId="15363" xr:uid="{00000000-0005-0000-0000-0000D1670000}"/>
    <cellStyle name="Percent 4 17 9 2" xfId="15364" xr:uid="{00000000-0005-0000-0000-0000D2670000}"/>
    <cellStyle name="Percent 4 17 9 2 2" xfId="15365" xr:uid="{00000000-0005-0000-0000-0000D3670000}"/>
    <cellStyle name="Percent 4 17 9 3" xfId="15366" xr:uid="{00000000-0005-0000-0000-0000D4670000}"/>
    <cellStyle name="Percent 4 17 9 4" xfId="50624" xr:uid="{00000000-0005-0000-0000-0000D5670000}"/>
    <cellStyle name="Percent 4 18" xfId="4465" xr:uid="{00000000-0005-0000-0000-0000D6670000}"/>
    <cellStyle name="Percent 4 18 10" xfId="15367" xr:uid="{00000000-0005-0000-0000-0000D7670000}"/>
    <cellStyle name="Percent 4 18 10 2" xfId="15368" xr:uid="{00000000-0005-0000-0000-0000D8670000}"/>
    <cellStyle name="Percent 4 18 10 2 2" xfId="15369" xr:uid="{00000000-0005-0000-0000-0000D9670000}"/>
    <cellStyle name="Percent 4 18 10 3" xfId="15370" xr:uid="{00000000-0005-0000-0000-0000DA670000}"/>
    <cellStyle name="Percent 4 18 10 4" xfId="50626" xr:uid="{00000000-0005-0000-0000-0000DB670000}"/>
    <cellStyle name="Percent 4 18 11" xfId="15371" xr:uid="{00000000-0005-0000-0000-0000DC670000}"/>
    <cellStyle name="Percent 4 18 11 2" xfId="15372" xr:uid="{00000000-0005-0000-0000-0000DD670000}"/>
    <cellStyle name="Percent 4 18 12" xfId="15373" xr:uid="{00000000-0005-0000-0000-0000DE670000}"/>
    <cellStyle name="Percent 4 18 13" xfId="50625" xr:uid="{00000000-0005-0000-0000-0000DF670000}"/>
    <cellStyle name="Percent 4 18 2" xfId="9259" xr:uid="{00000000-0005-0000-0000-0000E0670000}"/>
    <cellStyle name="Percent 4 18 2 2" xfId="15374" xr:uid="{00000000-0005-0000-0000-0000E1670000}"/>
    <cellStyle name="Percent 4 18 2 2 2" xfId="15375" xr:uid="{00000000-0005-0000-0000-0000E2670000}"/>
    <cellStyle name="Percent 4 18 2 2 2 2" xfId="15376" xr:uid="{00000000-0005-0000-0000-0000E3670000}"/>
    <cellStyle name="Percent 4 18 2 2 3" xfId="15377" xr:uid="{00000000-0005-0000-0000-0000E4670000}"/>
    <cellStyle name="Percent 4 18 2 2 4" xfId="50628" xr:uid="{00000000-0005-0000-0000-0000E5670000}"/>
    <cellStyle name="Percent 4 18 2 3" xfId="15378" xr:uid="{00000000-0005-0000-0000-0000E6670000}"/>
    <cellStyle name="Percent 4 18 2 3 2" xfId="15379" xr:uid="{00000000-0005-0000-0000-0000E7670000}"/>
    <cellStyle name="Percent 4 18 2 3 2 2" xfId="15380" xr:uid="{00000000-0005-0000-0000-0000E8670000}"/>
    <cellStyle name="Percent 4 18 2 3 3" xfId="15381" xr:uid="{00000000-0005-0000-0000-0000E9670000}"/>
    <cellStyle name="Percent 4 18 2 3 4" xfId="50629" xr:uid="{00000000-0005-0000-0000-0000EA670000}"/>
    <cellStyle name="Percent 4 18 2 4" xfId="15382" xr:uid="{00000000-0005-0000-0000-0000EB670000}"/>
    <cellStyle name="Percent 4 18 2 4 2" xfId="15383" xr:uid="{00000000-0005-0000-0000-0000EC670000}"/>
    <cellStyle name="Percent 4 18 2 5" xfId="15384" xr:uid="{00000000-0005-0000-0000-0000ED670000}"/>
    <cellStyle name="Percent 4 18 2 6" xfId="50627" xr:uid="{00000000-0005-0000-0000-0000EE670000}"/>
    <cellStyle name="Percent 4 18 3" xfId="15385" xr:uid="{00000000-0005-0000-0000-0000EF670000}"/>
    <cellStyle name="Percent 4 18 3 2" xfId="15386" xr:uid="{00000000-0005-0000-0000-0000F0670000}"/>
    <cellStyle name="Percent 4 18 3 2 2" xfId="15387" xr:uid="{00000000-0005-0000-0000-0000F1670000}"/>
    <cellStyle name="Percent 4 18 3 2 2 2" xfId="15388" xr:uid="{00000000-0005-0000-0000-0000F2670000}"/>
    <cellStyle name="Percent 4 18 3 2 3" xfId="15389" xr:uid="{00000000-0005-0000-0000-0000F3670000}"/>
    <cellStyle name="Percent 4 18 3 3" xfId="15390" xr:uid="{00000000-0005-0000-0000-0000F4670000}"/>
    <cellStyle name="Percent 4 18 3 3 2" xfId="15391" xr:uid="{00000000-0005-0000-0000-0000F5670000}"/>
    <cellStyle name="Percent 4 18 3 3 2 2" xfId="15392" xr:uid="{00000000-0005-0000-0000-0000F6670000}"/>
    <cellStyle name="Percent 4 18 3 3 3" xfId="15393" xr:uid="{00000000-0005-0000-0000-0000F7670000}"/>
    <cellStyle name="Percent 4 18 3 4" xfId="15394" xr:uid="{00000000-0005-0000-0000-0000F8670000}"/>
    <cellStyle name="Percent 4 18 3 4 2" xfId="15395" xr:uid="{00000000-0005-0000-0000-0000F9670000}"/>
    <cellStyle name="Percent 4 18 3 5" xfId="15396" xr:uid="{00000000-0005-0000-0000-0000FA670000}"/>
    <cellStyle name="Percent 4 18 3 6" xfId="50630" xr:uid="{00000000-0005-0000-0000-0000FB670000}"/>
    <cellStyle name="Percent 4 18 4" xfId="15397" xr:uid="{00000000-0005-0000-0000-0000FC670000}"/>
    <cellStyle name="Percent 4 18 4 2" xfId="15398" xr:uid="{00000000-0005-0000-0000-0000FD670000}"/>
    <cellStyle name="Percent 4 18 4 2 2" xfId="15399" xr:uid="{00000000-0005-0000-0000-0000FE670000}"/>
    <cellStyle name="Percent 4 18 4 2 2 2" xfId="15400" xr:uid="{00000000-0005-0000-0000-0000FF670000}"/>
    <cellStyle name="Percent 4 18 4 2 3" xfId="15401" xr:uid="{00000000-0005-0000-0000-000000680000}"/>
    <cellStyle name="Percent 4 18 4 3" xfId="15402" xr:uid="{00000000-0005-0000-0000-000001680000}"/>
    <cellStyle name="Percent 4 18 4 3 2" xfId="15403" xr:uid="{00000000-0005-0000-0000-000002680000}"/>
    <cellStyle name="Percent 4 18 4 3 2 2" xfId="15404" xr:uid="{00000000-0005-0000-0000-000003680000}"/>
    <cellStyle name="Percent 4 18 4 3 3" xfId="15405" xr:uid="{00000000-0005-0000-0000-000004680000}"/>
    <cellStyle name="Percent 4 18 4 4" xfId="15406" xr:uid="{00000000-0005-0000-0000-000005680000}"/>
    <cellStyle name="Percent 4 18 4 4 2" xfId="15407" xr:uid="{00000000-0005-0000-0000-000006680000}"/>
    <cellStyle name="Percent 4 18 4 5" xfId="15408" xr:uid="{00000000-0005-0000-0000-000007680000}"/>
    <cellStyle name="Percent 4 18 4 6" xfId="50631" xr:uid="{00000000-0005-0000-0000-000008680000}"/>
    <cellStyle name="Percent 4 18 5" xfId="15409" xr:uid="{00000000-0005-0000-0000-000009680000}"/>
    <cellStyle name="Percent 4 18 5 2" xfId="15410" xr:uid="{00000000-0005-0000-0000-00000A680000}"/>
    <cellStyle name="Percent 4 18 5 2 2" xfId="15411" xr:uid="{00000000-0005-0000-0000-00000B680000}"/>
    <cellStyle name="Percent 4 18 5 2 2 2" xfId="15412" xr:uid="{00000000-0005-0000-0000-00000C680000}"/>
    <cellStyle name="Percent 4 18 5 2 3" xfId="15413" xr:uid="{00000000-0005-0000-0000-00000D680000}"/>
    <cellStyle name="Percent 4 18 5 3" xfId="15414" xr:uid="{00000000-0005-0000-0000-00000E680000}"/>
    <cellStyle name="Percent 4 18 5 3 2" xfId="15415" xr:uid="{00000000-0005-0000-0000-00000F680000}"/>
    <cellStyle name="Percent 4 18 5 3 2 2" xfId="15416" xr:uid="{00000000-0005-0000-0000-000010680000}"/>
    <cellStyle name="Percent 4 18 5 3 3" xfId="15417" xr:uid="{00000000-0005-0000-0000-000011680000}"/>
    <cellStyle name="Percent 4 18 5 4" xfId="15418" xr:uid="{00000000-0005-0000-0000-000012680000}"/>
    <cellStyle name="Percent 4 18 5 4 2" xfId="15419" xr:uid="{00000000-0005-0000-0000-000013680000}"/>
    <cellStyle name="Percent 4 18 5 4 2 2" xfId="15420" xr:uid="{00000000-0005-0000-0000-000014680000}"/>
    <cellStyle name="Percent 4 18 5 4 3" xfId="15421" xr:uid="{00000000-0005-0000-0000-000015680000}"/>
    <cellStyle name="Percent 4 18 5 5" xfId="15422" xr:uid="{00000000-0005-0000-0000-000016680000}"/>
    <cellStyle name="Percent 4 18 5 5 2" xfId="15423" xr:uid="{00000000-0005-0000-0000-000017680000}"/>
    <cellStyle name="Percent 4 18 5 6" xfId="15424" xr:uid="{00000000-0005-0000-0000-000018680000}"/>
    <cellStyle name="Percent 4 18 5 7" xfId="50632" xr:uid="{00000000-0005-0000-0000-000019680000}"/>
    <cellStyle name="Percent 4 18 6" xfId="15425" xr:uid="{00000000-0005-0000-0000-00001A680000}"/>
    <cellStyle name="Percent 4 18 6 2" xfId="15426" xr:uid="{00000000-0005-0000-0000-00001B680000}"/>
    <cellStyle name="Percent 4 18 6 2 2" xfId="15427" xr:uid="{00000000-0005-0000-0000-00001C680000}"/>
    <cellStyle name="Percent 4 18 6 2 2 2" xfId="15428" xr:uid="{00000000-0005-0000-0000-00001D680000}"/>
    <cellStyle name="Percent 4 18 6 2 3" xfId="15429" xr:uid="{00000000-0005-0000-0000-00001E680000}"/>
    <cellStyle name="Percent 4 18 6 3" xfId="15430" xr:uid="{00000000-0005-0000-0000-00001F680000}"/>
    <cellStyle name="Percent 4 18 6 3 2" xfId="15431" xr:uid="{00000000-0005-0000-0000-000020680000}"/>
    <cellStyle name="Percent 4 18 6 3 2 2" xfId="15432" xr:uid="{00000000-0005-0000-0000-000021680000}"/>
    <cellStyle name="Percent 4 18 6 3 3" xfId="15433" xr:uid="{00000000-0005-0000-0000-000022680000}"/>
    <cellStyle name="Percent 4 18 6 4" xfId="15434" xr:uid="{00000000-0005-0000-0000-000023680000}"/>
    <cellStyle name="Percent 4 18 6 4 2" xfId="15435" xr:uid="{00000000-0005-0000-0000-000024680000}"/>
    <cellStyle name="Percent 4 18 6 5" xfId="15436" xr:uid="{00000000-0005-0000-0000-000025680000}"/>
    <cellStyle name="Percent 4 18 6 6" xfId="50633" xr:uid="{00000000-0005-0000-0000-000026680000}"/>
    <cellStyle name="Percent 4 18 7" xfId="15437" xr:uid="{00000000-0005-0000-0000-000027680000}"/>
    <cellStyle name="Percent 4 18 7 2" xfId="15438" xr:uid="{00000000-0005-0000-0000-000028680000}"/>
    <cellStyle name="Percent 4 18 7 2 2" xfId="15439" xr:uid="{00000000-0005-0000-0000-000029680000}"/>
    <cellStyle name="Percent 4 18 7 3" xfId="15440" xr:uid="{00000000-0005-0000-0000-00002A680000}"/>
    <cellStyle name="Percent 4 18 7 4" xfId="50634" xr:uid="{00000000-0005-0000-0000-00002B680000}"/>
    <cellStyle name="Percent 4 18 8" xfId="15441" xr:uid="{00000000-0005-0000-0000-00002C680000}"/>
    <cellStyle name="Percent 4 18 8 2" xfId="15442" xr:uid="{00000000-0005-0000-0000-00002D680000}"/>
    <cellStyle name="Percent 4 18 8 2 2" xfId="15443" xr:uid="{00000000-0005-0000-0000-00002E680000}"/>
    <cellStyle name="Percent 4 18 8 3" xfId="15444" xr:uid="{00000000-0005-0000-0000-00002F680000}"/>
    <cellStyle name="Percent 4 18 8 4" xfId="50635" xr:uid="{00000000-0005-0000-0000-000030680000}"/>
    <cellStyle name="Percent 4 18 9" xfId="15445" xr:uid="{00000000-0005-0000-0000-000031680000}"/>
    <cellStyle name="Percent 4 18 9 2" xfId="15446" xr:uid="{00000000-0005-0000-0000-000032680000}"/>
    <cellStyle name="Percent 4 18 9 2 2" xfId="15447" xr:uid="{00000000-0005-0000-0000-000033680000}"/>
    <cellStyle name="Percent 4 18 9 3" xfId="15448" xr:uid="{00000000-0005-0000-0000-000034680000}"/>
    <cellStyle name="Percent 4 18 9 4" xfId="50636" xr:uid="{00000000-0005-0000-0000-000035680000}"/>
    <cellStyle name="Percent 4 19" xfId="4466" xr:uid="{00000000-0005-0000-0000-000036680000}"/>
    <cellStyle name="Percent 4 19 10" xfId="15449" xr:uid="{00000000-0005-0000-0000-000037680000}"/>
    <cellStyle name="Percent 4 19 10 2" xfId="15450" xr:uid="{00000000-0005-0000-0000-000038680000}"/>
    <cellStyle name="Percent 4 19 10 2 2" xfId="15451" xr:uid="{00000000-0005-0000-0000-000039680000}"/>
    <cellStyle name="Percent 4 19 10 3" xfId="15452" xr:uid="{00000000-0005-0000-0000-00003A680000}"/>
    <cellStyle name="Percent 4 19 10 4" xfId="50638" xr:uid="{00000000-0005-0000-0000-00003B680000}"/>
    <cellStyle name="Percent 4 19 11" xfId="15453" xr:uid="{00000000-0005-0000-0000-00003C680000}"/>
    <cellStyle name="Percent 4 19 11 2" xfId="15454" xr:uid="{00000000-0005-0000-0000-00003D680000}"/>
    <cellStyle name="Percent 4 19 12" xfId="15455" xr:uid="{00000000-0005-0000-0000-00003E680000}"/>
    <cellStyle name="Percent 4 19 13" xfId="50637" xr:uid="{00000000-0005-0000-0000-00003F680000}"/>
    <cellStyle name="Percent 4 19 2" xfId="9260" xr:uid="{00000000-0005-0000-0000-000040680000}"/>
    <cellStyle name="Percent 4 19 2 2" xfId="15456" xr:uid="{00000000-0005-0000-0000-000041680000}"/>
    <cellStyle name="Percent 4 19 2 2 2" xfId="15457" xr:uid="{00000000-0005-0000-0000-000042680000}"/>
    <cellStyle name="Percent 4 19 2 2 2 2" xfId="15458" xr:uid="{00000000-0005-0000-0000-000043680000}"/>
    <cellStyle name="Percent 4 19 2 2 3" xfId="15459" xr:uid="{00000000-0005-0000-0000-000044680000}"/>
    <cellStyle name="Percent 4 19 2 3" xfId="15460" xr:uid="{00000000-0005-0000-0000-000045680000}"/>
    <cellStyle name="Percent 4 19 2 3 2" xfId="15461" xr:uid="{00000000-0005-0000-0000-000046680000}"/>
    <cellStyle name="Percent 4 19 2 3 2 2" xfId="15462" xr:uid="{00000000-0005-0000-0000-000047680000}"/>
    <cellStyle name="Percent 4 19 2 3 3" xfId="15463" xr:uid="{00000000-0005-0000-0000-000048680000}"/>
    <cellStyle name="Percent 4 19 2 4" xfId="15464" xr:uid="{00000000-0005-0000-0000-000049680000}"/>
    <cellStyle name="Percent 4 19 2 4 2" xfId="15465" xr:uid="{00000000-0005-0000-0000-00004A680000}"/>
    <cellStyle name="Percent 4 19 2 5" xfId="15466" xr:uid="{00000000-0005-0000-0000-00004B680000}"/>
    <cellStyle name="Percent 4 19 2 6" xfId="50639" xr:uid="{00000000-0005-0000-0000-00004C680000}"/>
    <cellStyle name="Percent 4 19 3" xfId="15467" xr:uid="{00000000-0005-0000-0000-00004D680000}"/>
    <cellStyle name="Percent 4 19 3 2" xfId="15468" xr:uid="{00000000-0005-0000-0000-00004E680000}"/>
    <cellStyle name="Percent 4 19 3 2 2" xfId="15469" xr:uid="{00000000-0005-0000-0000-00004F680000}"/>
    <cellStyle name="Percent 4 19 3 2 2 2" xfId="15470" xr:uid="{00000000-0005-0000-0000-000050680000}"/>
    <cellStyle name="Percent 4 19 3 2 3" xfId="15471" xr:uid="{00000000-0005-0000-0000-000051680000}"/>
    <cellStyle name="Percent 4 19 3 3" xfId="15472" xr:uid="{00000000-0005-0000-0000-000052680000}"/>
    <cellStyle name="Percent 4 19 3 3 2" xfId="15473" xr:uid="{00000000-0005-0000-0000-000053680000}"/>
    <cellStyle name="Percent 4 19 3 3 2 2" xfId="15474" xr:uid="{00000000-0005-0000-0000-000054680000}"/>
    <cellStyle name="Percent 4 19 3 3 3" xfId="15475" xr:uid="{00000000-0005-0000-0000-000055680000}"/>
    <cellStyle name="Percent 4 19 3 4" xfId="15476" xr:uid="{00000000-0005-0000-0000-000056680000}"/>
    <cellStyle name="Percent 4 19 3 4 2" xfId="15477" xr:uid="{00000000-0005-0000-0000-000057680000}"/>
    <cellStyle name="Percent 4 19 3 5" xfId="15478" xr:uid="{00000000-0005-0000-0000-000058680000}"/>
    <cellStyle name="Percent 4 19 3 6" xfId="50640" xr:uid="{00000000-0005-0000-0000-000059680000}"/>
    <cellStyle name="Percent 4 19 4" xfId="15479" xr:uid="{00000000-0005-0000-0000-00005A680000}"/>
    <cellStyle name="Percent 4 19 4 2" xfId="15480" xr:uid="{00000000-0005-0000-0000-00005B680000}"/>
    <cellStyle name="Percent 4 19 4 2 2" xfId="15481" xr:uid="{00000000-0005-0000-0000-00005C680000}"/>
    <cellStyle name="Percent 4 19 4 2 2 2" xfId="15482" xr:uid="{00000000-0005-0000-0000-00005D680000}"/>
    <cellStyle name="Percent 4 19 4 2 3" xfId="15483" xr:uid="{00000000-0005-0000-0000-00005E680000}"/>
    <cellStyle name="Percent 4 19 4 3" xfId="15484" xr:uid="{00000000-0005-0000-0000-00005F680000}"/>
    <cellStyle name="Percent 4 19 4 3 2" xfId="15485" xr:uid="{00000000-0005-0000-0000-000060680000}"/>
    <cellStyle name="Percent 4 19 4 3 2 2" xfId="15486" xr:uid="{00000000-0005-0000-0000-000061680000}"/>
    <cellStyle name="Percent 4 19 4 3 3" xfId="15487" xr:uid="{00000000-0005-0000-0000-000062680000}"/>
    <cellStyle name="Percent 4 19 4 4" xfId="15488" xr:uid="{00000000-0005-0000-0000-000063680000}"/>
    <cellStyle name="Percent 4 19 4 4 2" xfId="15489" xr:uid="{00000000-0005-0000-0000-000064680000}"/>
    <cellStyle name="Percent 4 19 4 5" xfId="15490" xr:uid="{00000000-0005-0000-0000-000065680000}"/>
    <cellStyle name="Percent 4 19 4 6" xfId="50641" xr:uid="{00000000-0005-0000-0000-000066680000}"/>
    <cellStyle name="Percent 4 19 5" xfId="15491" xr:uid="{00000000-0005-0000-0000-000067680000}"/>
    <cellStyle name="Percent 4 19 5 2" xfId="15492" xr:uid="{00000000-0005-0000-0000-000068680000}"/>
    <cellStyle name="Percent 4 19 5 2 2" xfId="15493" xr:uid="{00000000-0005-0000-0000-000069680000}"/>
    <cellStyle name="Percent 4 19 5 2 2 2" xfId="15494" xr:uid="{00000000-0005-0000-0000-00006A680000}"/>
    <cellStyle name="Percent 4 19 5 2 3" xfId="15495" xr:uid="{00000000-0005-0000-0000-00006B680000}"/>
    <cellStyle name="Percent 4 19 5 3" xfId="15496" xr:uid="{00000000-0005-0000-0000-00006C680000}"/>
    <cellStyle name="Percent 4 19 5 3 2" xfId="15497" xr:uid="{00000000-0005-0000-0000-00006D680000}"/>
    <cellStyle name="Percent 4 19 5 3 2 2" xfId="15498" xr:uid="{00000000-0005-0000-0000-00006E680000}"/>
    <cellStyle name="Percent 4 19 5 3 3" xfId="15499" xr:uid="{00000000-0005-0000-0000-00006F680000}"/>
    <cellStyle name="Percent 4 19 5 4" xfId="15500" xr:uid="{00000000-0005-0000-0000-000070680000}"/>
    <cellStyle name="Percent 4 19 5 4 2" xfId="15501" xr:uid="{00000000-0005-0000-0000-000071680000}"/>
    <cellStyle name="Percent 4 19 5 4 2 2" xfId="15502" xr:uid="{00000000-0005-0000-0000-000072680000}"/>
    <cellStyle name="Percent 4 19 5 4 3" xfId="15503" xr:uid="{00000000-0005-0000-0000-000073680000}"/>
    <cellStyle name="Percent 4 19 5 5" xfId="15504" xr:uid="{00000000-0005-0000-0000-000074680000}"/>
    <cellStyle name="Percent 4 19 5 5 2" xfId="15505" xr:uid="{00000000-0005-0000-0000-000075680000}"/>
    <cellStyle name="Percent 4 19 5 6" xfId="15506" xr:uid="{00000000-0005-0000-0000-000076680000}"/>
    <cellStyle name="Percent 4 19 5 7" xfId="50642" xr:uid="{00000000-0005-0000-0000-000077680000}"/>
    <cellStyle name="Percent 4 19 6" xfId="15507" xr:uid="{00000000-0005-0000-0000-000078680000}"/>
    <cellStyle name="Percent 4 19 6 2" xfId="15508" xr:uid="{00000000-0005-0000-0000-000079680000}"/>
    <cellStyle name="Percent 4 19 6 2 2" xfId="15509" xr:uid="{00000000-0005-0000-0000-00007A680000}"/>
    <cellStyle name="Percent 4 19 6 2 2 2" xfId="15510" xr:uid="{00000000-0005-0000-0000-00007B680000}"/>
    <cellStyle name="Percent 4 19 6 2 3" xfId="15511" xr:uid="{00000000-0005-0000-0000-00007C680000}"/>
    <cellStyle name="Percent 4 19 6 3" xfId="15512" xr:uid="{00000000-0005-0000-0000-00007D680000}"/>
    <cellStyle name="Percent 4 19 6 3 2" xfId="15513" xr:uid="{00000000-0005-0000-0000-00007E680000}"/>
    <cellStyle name="Percent 4 19 6 3 2 2" xfId="15514" xr:uid="{00000000-0005-0000-0000-00007F680000}"/>
    <cellStyle name="Percent 4 19 6 3 3" xfId="15515" xr:uid="{00000000-0005-0000-0000-000080680000}"/>
    <cellStyle name="Percent 4 19 6 4" xfId="15516" xr:uid="{00000000-0005-0000-0000-000081680000}"/>
    <cellStyle name="Percent 4 19 6 4 2" xfId="15517" xr:uid="{00000000-0005-0000-0000-000082680000}"/>
    <cellStyle name="Percent 4 19 6 5" xfId="15518" xr:uid="{00000000-0005-0000-0000-000083680000}"/>
    <cellStyle name="Percent 4 19 6 6" xfId="50643" xr:uid="{00000000-0005-0000-0000-000084680000}"/>
    <cellStyle name="Percent 4 19 7" xfId="15519" xr:uid="{00000000-0005-0000-0000-000085680000}"/>
    <cellStyle name="Percent 4 19 7 2" xfId="15520" xr:uid="{00000000-0005-0000-0000-000086680000}"/>
    <cellStyle name="Percent 4 19 7 2 2" xfId="15521" xr:uid="{00000000-0005-0000-0000-000087680000}"/>
    <cellStyle name="Percent 4 19 7 3" xfId="15522" xr:uid="{00000000-0005-0000-0000-000088680000}"/>
    <cellStyle name="Percent 4 19 7 4" xfId="50644" xr:uid="{00000000-0005-0000-0000-000089680000}"/>
    <cellStyle name="Percent 4 19 8" xfId="15523" xr:uid="{00000000-0005-0000-0000-00008A680000}"/>
    <cellStyle name="Percent 4 19 8 2" xfId="15524" xr:uid="{00000000-0005-0000-0000-00008B680000}"/>
    <cellStyle name="Percent 4 19 8 2 2" xfId="15525" xr:uid="{00000000-0005-0000-0000-00008C680000}"/>
    <cellStyle name="Percent 4 19 8 3" xfId="15526" xr:uid="{00000000-0005-0000-0000-00008D680000}"/>
    <cellStyle name="Percent 4 19 8 4" xfId="50645" xr:uid="{00000000-0005-0000-0000-00008E680000}"/>
    <cellStyle name="Percent 4 19 9" xfId="15527" xr:uid="{00000000-0005-0000-0000-00008F680000}"/>
    <cellStyle name="Percent 4 19 9 2" xfId="15528" xr:uid="{00000000-0005-0000-0000-000090680000}"/>
    <cellStyle name="Percent 4 19 9 2 2" xfId="15529" xr:uid="{00000000-0005-0000-0000-000091680000}"/>
    <cellStyle name="Percent 4 19 9 3" xfId="15530" xr:uid="{00000000-0005-0000-0000-000092680000}"/>
    <cellStyle name="Percent 4 19 9 4" xfId="50646" xr:uid="{00000000-0005-0000-0000-000093680000}"/>
    <cellStyle name="Percent 4 2" xfId="4467" xr:uid="{00000000-0005-0000-0000-000094680000}"/>
    <cellStyle name="Percent 4 2 10" xfId="9261" xr:uid="{00000000-0005-0000-0000-000095680000}"/>
    <cellStyle name="Percent 4 2 10 2" xfId="15531" xr:uid="{00000000-0005-0000-0000-000096680000}"/>
    <cellStyle name="Percent 4 2 10 2 2" xfId="15532" xr:uid="{00000000-0005-0000-0000-000097680000}"/>
    <cellStyle name="Percent 4 2 10 2 2 2" xfId="15533" xr:uid="{00000000-0005-0000-0000-000098680000}"/>
    <cellStyle name="Percent 4 2 10 2 3" xfId="15534" xr:uid="{00000000-0005-0000-0000-000099680000}"/>
    <cellStyle name="Percent 4 2 10 3" xfId="15535" xr:uid="{00000000-0005-0000-0000-00009A680000}"/>
    <cellStyle name="Percent 4 2 10 3 2" xfId="15536" xr:uid="{00000000-0005-0000-0000-00009B680000}"/>
    <cellStyle name="Percent 4 2 10 3 2 2" xfId="15537" xr:uid="{00000000-0005-0000-0000-00009C680000}"/>
    <cellStyle name="Percent 4 2 10 3 3" xfId="15538" xr:uid="{00000000-0005-0000-0000-00009D680000}"/>
    <cellStyle name="Percent 4 2 10 4" xfId="15539" xr:uid="{00000000-0005-0000-0000-00009E680000}"/>
    <cellStyle name="Percent 4 2 10 4 2" xfId="15540" xr:uid="{00000000-0005-0000-0000-00009F680000}"/>
    <cellStyle name="Percent 4 2 10 5" xfId="15541" xr:uid="{00000000-0005-0000-0000-0000A0680000}"/>
    <cellStyle name="Percent 4 2 10 6" xfId="50648" xr:uid="{00000000-0005-0000-0000-0000A1680000}"/>
    <cellStyle name="Percent 4 2 11" xfId="15542" xr:uid="{00000000-0005-0000-0000-0000A2680000}"/>
    <cellStyle name="Percent 4 2 11 2" xfId="15543" xr:uid="{00000000-0005-0000-0000-0000A3680000}"/>
    <cellStyle name="Percent 4 2 11 2 2" xfId="15544" xr:uid="{00000000-0005-0000-0000-0000A4680000}"/>
    <cellStyle name="Percent 4 2 11 2 2 2" xfId="15545" xr:uid="{00000000-0005-0000-0000-0000A5680000}"/>
    <cellStyle name="Percent 4 2 11 2 3" xfId="15546" xr:uid="{00000000-0005-0000-0000-0000A6680000}"/>
    <cellStyle name="Percent 4 2 11 3" xfId="15547" xr:uid="{00000000-0005-0000-0000-0000A7680000}"/>
    <cellStyle name="Percent 4 2 11 3 2" xfId="15548" xr:uid="{00000000-0005-0000-0000-0000A8680000}"/>
    <cellStyle name="Percent 4 2 11 3 2 2" xfId="15549" xr:uid="{00000000-0005-0000-0000-0000A9680000}"/>
    <cellStyle name="Percent 4 2 11 3 3" xfId="15550" xr:uid="{00000000-0005-0000-0000-0000AA680000}"/>
    <cellStyle name="Percent 4 2 11 4" xfId="15551" xr:uid="{00000000-0005-0000-0000-0000AB680000}"/>
    <cellStyle name="Percent 4 2 11 4 2" xfId="15552" xr:uid="{00000000-0005-0000-0000-0000AC680000}"/>
    <cellStyle name="Percent 4 2 11 5" xfId="15553" xr:uid="{00000000-0005-0000-0000-0000AD680000}"/>
    <cellStyle name="Percent 4 2 11 6" xfId="50649" xr:uid="{00000000-0005-0000-0000-0000AE680000}"/>
    <cellStyle name="Percent 4 2 12" xfId="15554" xr:uid="{00000000-0005-0000-0000-0000AF680000}"/>
    <cellStyle name="Percent 4 2 12 2" xfId="15555" xr:uid="{00000000-0005-0000-0000-0000B0680000}"/>
    <cellStyle name="Percent 4 2 12 2 2" xfId="15556" xr:uid="{00000000-0005-0000-0000-0000B1680000}"/>
    <cellStyle name="Percent 4 2 12 2 2 2" xfId="15557" xr:uid="{00000000-0005-0000-0000-0000B2680000}"/>
    <cellStyle name="Percent 4 2 12 2 3" xfId="15558" xr:uid="{00000000-0005-0000-0000-0000B3680000}"/>
    <cellStyle name="Percent 4 2 12 3" xfId="15559" xr:uid="{00000000-0005-0000-0000-0000B4680000}"/>
    <cellStyle name="Percent 4 2 12 3 2" xfId="15560" xr:uid="{00000000-0005-0000-0000-0000B5680000}"/>
    <cellStyle name="Percent 4 2 12 3 2 2" xfId="15561" xr:uid="{00000000-0005-0000-0000-0000B6680000}"/>
    <cellStyle name="Percent 4 2 12 3 3" xfId="15562" xr:uid="{00000000-0005-0000-0000-0000B7680000}"/>
    <cellStyle name="Percent 4 2 12 4" xfId="15563" xr:uid="{00000000-0005-0000-0000-0000B8680000}"/>
    <cellStyle name="Percent 4 2 12 4 2" xfId="15564" xr:uid="{00000000-0005-0000-0000-0000B9680000}"/>
    <cellStyle name="Percent 4 2 12 4 2 2" xfId="15565" xr:uid="{00000000-0005-0000-0000-0000BA680000}"/>
    <cellStyle name="Percent 4 2 12 4 3" xfId="15566" xr:uid="{00000000-0005-0000-0000-0000BB680000}"/>
    <cellStyle name="Percent 4 2 12 5" xfId="15567" xr:uid="{00000000-0005-0000-0000-0000BC680000}"/>
    <cellStyle name="Percent 4 2 12 5 2" xfId="15568" xr:uid="{00000000-0005-0000-0000-0000BD680000}"/>
    <cellStyle name="Percent 4 2 12 6" xfId="15569" xr:uid="{00000000-0005-0000-0000-0000BE680000}"/>
    <cellStyle name="Percent 4 2 12 7" xfId="50650" xr:uid="{00000000-0005-0000-0000-0000BF680000}"/>
    <cellStyle name="Percent 4 2 13" xfId="15570" xr:uid="{00000000-0005-0000-0000-0000C0680000}"/>
    <cellStyle name="Percent 4 2 13 2" xfId="15571" xr:uid="{00000000-0005-0000-0000-0000C1680000}"/>
    <cellStyle name="Percent 4 2 13 2 2" xfId="15572" xr:uid="{00000000-0005-0000-0000-0000C2680000}"/>
    <cellStyle name="Percent 4 2 13 2 2 2" xfId="15573" xr:uid="{00000000-0005-0000-0000-0000C3680000}"/>
    <cellStyle name="Percent 4 2 13 2 3" xfId="15574" xr:uid="{00000000-0005-0000-0000-0000C4680000}"/>
    <cellStyle name="Percent 4 2 13 3" xfId="15575" xr:uid="{00000000-0005-0000-0000-0000C5680000}"/>
    <cellStyle name="Percent 4 2 13 3 2" xfId="15576" xr:uid="{00000000-0005-0000-0000-0000C6680000}"/>
    <cellStyle name="Percent 4 2 13 3 2 2" xfId="15577" xr:uid="{00000000-0005-0000-0000-0000C7680000}"/>
    <cellStyle name="Percent 4 2 13 3 3" xfId="15578" xr:uid="{00000000-0005-0000-0000-0000C8680000}"/>
    <cellStyle name="Percent 4 2 13 4" xfId="15579" xr:uid="{00000000-0005-0000-0000-0000C9680000}"/>
    <cellStyle name="Percent 4 2 13 4 2" xfId="15580" xr:uid="{00000000-0005-0000-0000-0000CA680000}"/>
    <cellStyle name="Percent 4 2 13 5" xfId="15581" xr:uid="{00000000-0005-0000-0000-0000CB680000}"/>
    <cellStyle name="Percent 4 2 13 6" xfId="50651" xr:uid="{00000000-0005-0000-0000-0000CC680000}"/>
    <cellStyle name="Percent 4 2 14" xfId="15582" xr:uid="{00000000-0005-0000-0000-0000CD680000}"/>
    <cellStyle name="Percent 4 2 14 2" xfId="15583" xr:uid="{00000000-0005-0000-0000-0000CE680000}"/>
    <cellStyle name="Percent 4 2 14 2 2" xfId="15584" xr:uid="{00000000-0005-0000-0000-0000CF680000}"/>
    <cellStyle name="Percent 4 2 14 3" xfId="15585" xr:uid="{00000000-0005-0000-0000-0000D0680000}"/>
    <cellStyle name="Percent 4 2 14 4" xfId="50652" xr:uid="{00000000-0005-0000-0000-0000D1680000}"/>
    <cellStyle name="Percent 4 2 15" xfId="15586" xr:uid="{00000000-0005-0000-0000-0000D2680000}"/>
    <cellStyle name="Percent 4 2 15 2" xfId="15587" xr:uid="{00000000-0005-0000-0000-0000D3680000}"/>
    <cellStyle name="Percent 4 2 15 2 2" xfId="15588" xr:uid="{00000000-0005-0000-0000-0000D4680000}"/>
    <cellStyle name="Percent 4 2 15 3" xfId="15589" xr:uid="{00000000-0005-0000-0000-0000D5680000}"/>
    <cellStyle name="Percent 4 2 15 4" xfId="50653" xr:uid="{00000000-0005-0000-0000-0000D6680000}"/>
    <cellStyle name="Percent 4 2 16" xfId="15590" xr:uid="{00000000-0005-0000-0000-0000D7680000}"/>
    <cellStyle name="Percent 4 2 16 2" xfId="15591" xr:uid="{00000000-0005-0000-0000-0000D8680000}"/>
    <cellStyle name="Percent 4 2 16 2 2" xfId="15592" xr:uid="{00000000-0005-0000-0000-0000D9680000}"/>
    <cellStyle name="Percent 4 2 16 3" xfId="15593" xr:uid="{00000000-0005-0000-0000-0000DA680000}"/>
    <cellStyle name="Percent 4 2 16 4" xfId="50654" xr:uid="{00000000-0005-0000-0000-0000DB680000}"/>
    <cellStyle name="Percent 4 2 17" xfId="15594" xr:uid="{00000000-0005-0000-0000-0000DC680000}"/>
    <cellStyle name="Percent 4 2 17 2" xfId="15595" xr:uid="{00000000-0005-0000-0000-0000DD680000}"/>
    <cellStyle name="Percent 4 2 17 2 2" xfId="15596" xr:uid="{00000000-0005-0000-0000-0000DE680000}"/>
    <cellStyle name="Percent 4 2 17 3" xfId="15597" xr:uid="{00000000-0005-0000-0000-0000DF680000}"/>
    <cellStyle name="Percent 4 2 17 4" xfId="50655" xr:uid="{00000000-0005-0000-0000-0000E0680000}"/>
    <cellStyle name="Percent 4 2 18" xfId="15598" xr:uid="{00000000-0005-0000-0000-0000E1680000}"/>
    <cellStyle name="Percent 4 2 18 2" xfId="15599" xr:uid="{00000000-0005-0000-0000-0000E2680000}"/>
    <cellStyle name="Percent 4 2 18 3" xfId="55963" xr:uid="{00000000-0005-0000-0000-0000E3680000}"/>
    <cellStyle name="Percent 4 2 19" xfId="15600" xr:uid="{00000000-0005-0000-0000-0000E4680000}"/>
    <cellStyle name="Percent 4 2 19 2" xfId="15601" xr:uid="{00000000-0005-0000-0000-0000E5680000}"/>
    <cellStyle name="Percent 4 2 2" xfId="4468" xr:uid="{00000000-0005-0000-0000-0000E6680000}"/>
    <cellStyle name="Percent 4 2 2 10" xfId="15602" xr:uid="{00000000-0005-0000-0000-0000E7680000}"/>
    <cellStyle name="Percent 4 2 2 10 2" xfId="15603" xr:uid="{00000000-0005-0000-0000-0000E8680000}"/>
    <cellStyle name="Percent 4 2 2 10 3" xfId="55964" xr:uid="{00000000-0005-0000-0000-0000E9680000}"/>
    <cellStyle name="Percent 4 2 2 11" xfId="15604" xr:uid="{00000000-0005-0000-0000-0000EA680000}"/>
    <cellStyle name="Percent 4 2 2 12" xfId="50656" xr:uid="{00000000-0005-0000-0000-0000EB680000}"/>
    <cellStyle name="Percent 4 2 2 2" xfId="9262" xr:uid="{00000000-0005-0000-0000-0000EC680000}"/>
    <cellStyle name="Percent 4 2 2 2 2" xfId="15605" xr:uid="{00000000-0005-0000-0000-0000ED680000}"/>
    <cellStyle name="Percent 4 2 2 2 2 2" xfId="15606" xr:uid="{00000000-0005-0000-0000-0000EE680000}"/>
    <cellStyle name="Percent 4 2 2 2 2 2 2" xfId="15607" xr:uid="{00000000-0005-0000-0000-0000EF680000}"/>
    <cellStyle name="Percent 4 2 2 2 2 3" xfId="15608" xr:uid="{00000000-0005-0000-0000-0000F0680000}"/>
    <cellStyle name="Percent 4 2 2 2 3" xfId="15609" xr:uid="{00000000-0005-0000-0000-0000F1680000}"/>
    <cellStyle name="Percent 4 2 2 2 3 2" xfId="15610" xr:uid="{00000000-0005-0000-0000-0000F2680000}"/>
    <cellStyle name="Percent 4 2 2 2 3 2 2" xfId="15611" xr:uid="{00000000-0005-0000-0000-0000F3680000}"/>
    <cellStyle name="Percent 4 2 2 2 3 3" xfId="15612" xr:uid="{00000000-0005-0000-0000-0000F4680000}"/>
    <cellStyle name="Percent 4 2 2 2 4" xfId="15613" xr:uid="{00000000-0005-0000-0000-0000F5680000}"/>
    <cellStyle name="Percent 4 2 2 2 4 2" xfId="15614" xr:uid="{00000000-0005-0000-0000-0000F6680000}"/>
    <cellStyle name="Percent 4 2 2 2 5" xfId="15615" xr:uid="{00000000-0005-0000-0000-0000F7680000}"/>
    <cellStyle name="Percent 4 2 2 2 6" xfId="50657" xr:uid="{00000000-0005-0000-0000-0000F8680000}"/>
    <cellStyle name="Percent 4 2 2 3" xfId="15616" xr:uid="{00000000-0005-0000-0000-0000F9680000}"/>
    <cellStyle name="Percent 4 2 2 3 2" xfId="15617" xr:uid="{00000000-0005-0000-0000-0000FA680000}"/>
    <cellStyle name="Percent 4 2 2 3 2 2" xfId="15618" xr:uid="{00000000-0005-0000-0000-0000FB680000}"/>
    <cellStyle name="Percent 4 2 2 3 2 2 2" xfId="15619" xr:uid="{00000000-0005-0000-0000-0000FC680000}"/>
    <cellStyle name="Percent 4 2 2 3 2 3" xfId="15620" xr:uid="{00000000-0005-0000-0000-0000FD680000}"/>
    <cellStyle name="Percent 4 2 2 3 3" xfId="15621" xr:uid="{00000000-0005-0000-0000-0000FE680000}"/>
    <cellStyle name="Percent 4 2 2 3 3 2" xfId="15622" xr:uid="{00000000-0005-0000-0000-0000FF680000}"/>
    <cellStyle name="Percent 4 2 2 3 3 2 2" xfId="15623" xr:uid="{00000000-0005-0000-0000-000000690000}"/>
    <cellStyle name="Percent 4 2 2 3 3 3" xfId="15624" xr:uid="{00000000-0005-0000-0000-000001690000}"/>
    <cellStyle name="Percent 4 2 2 3 4" xfId="15625" xr:uid="{00000000-0005-0000-0000-000002690000}"/>
    <cellStyle name="Percent 4 2 2 3 4 2" xfId="15626" xr:uid="{00000000-0005-0000-0000-000003690000}"/>
    <cellStyle name="Percent 4 2 2 3 5" xfId="15627" xr:uid="{00000000-0005-0000-0000-000004690000}"/>
    <cellStyle name="Percent 4 2 2 3 6" xfId="50658" xr:uid="{00000000-0005-0000-0000-000005690000}"/>
    <cellStyle name="Percent 4 2 2 4" xfId="15628" xr:uid="{00000000-0005-0000-0000-000006690000}"/>
    <cellStyle name="Percent 4 2 2 4 2" xfId="15629" xr:uid="{00000000-0005-0000-0000-000007690000}"/>
    <cellStyle name="Percent 4 2 2 4 2 2" xfId="15630" xr:uid="{00000000-0005-0000-0000-000008690000}"/>
    <cellStyle name="Percent 4 2 2 4 2 2 2" xfId="15631" xr:uid="{00000000-0005-0000-0000-000009690000}"/>
    <cellStyle name="Percent 4 2 2 4 2 3" xfId="15632" xr:uid="{00000000-0005-0000-0000-00000A690000}"/>
    <cellStyle name="Percent 4 2 2 4 3" xfId="15633" xr:uid="{00000000-0005-0000-0000-00000B690000}"/>
    <cellStyle name="Percent 4 2 2 4 3 2" xfId="15634" xr:uid="{00000000-0005-0000-0000-00000C690000}"/>
    <cellStyle name="Percent 4 2 2 4 3 2 2" xfId="15635" xr:uid="{00000000-0005-0000-0000-00000D690000}"/>
    <cellStyle name="Percent 4 2 2 4 3 3" xfId="15636" xr:uid="{00000000-0005-0000-0000-00000E690000}"/>
    <cellStyle name="Percent 4 2 2 4 4" xfId="15637" xr:uid="{00000000-0005-0000-0000-00000F690000}"/>
    <cellStyle name="Percent 4 2 2 4 4 2" xfId="15638" xr:uid="{00000000-0005-0000-0000-000010690000}"/>
    <cellStyle name="Percent 4 2 2 4 4 2 2" xfId="15639" xr:uid="{00000000-0005-0000-0000-000011690000}"/>
    <cellStyle name="Percent 4 2 2 4 4 3" xfId="15640" xr:uid="{00000000-0005-0000-0000-000012690000}"/>
    <cellStyle name="Percent 4 2 2 4 5" xfId="15641" xr:uid="{00000000-0005-0000-0000-000013690000}"/>
    <cellStyle name="Percent 4 2 2 4 5 2" xfId="15642" xr:uid="{00000000-0005-0000-0000-000014690000}"/>
    <cellStyle name="Percent 4 2 2 4 6" xfId="15643" xr:uid="{00000000-0005-0000-0000-000015690000}"/>
    <cellStyle name="Percent 4 2 2 4 7" xfId="50659" xr:uid="{00000000-0005-0000-0000-000016690000}"/>
    <cellStyle name="Percent 4 2 2 5" xfId="15644" xr:uid="{00000000-0005-0000-0000-000017690000}"/>
    <cellStyle name="Percent 4 2 2 5 2" xfId="15645" xr:uid="{00000000-0005-0000-0000-000018690000}"/>
    <cellStyle name="Percent 4 2 2 5 2 2" xfId="15646" xr:uid="{00000000-0005-0000-0000-000019690000}"/>
    <cellStyle name="Percent 4 2 2 5 2 2 2" xfId="15647" xr:uid="{00000000-0005-0000-0000-00001A690000}"/>
    <cellStyle name="Percent 4 2 2 5 2 3" xfId="15648" xr:uid="{00000000-0005-0000-0000-00001B690000}"/>
    <cellStyle name="Percent 4 2 2 5 3" xfId="15649" xr:uid="{00000000-0005-0000-0000-00001C690000}"/>
    <cellStyle name="Percent 4 2 2 5 3 2" xfId="15650" xr:uid="{00000000-0005-0000-0000-00001D690000}"/>
    <cellStyle name="Percent 4 2 2 5 3 2 2" xfId="15651" xr:uid="{00000000-0005-0000-0000-00001E690000}"/>
    <cellStyle name="Percent 4 2 2 5 3 3" xfId="15652" xr:uid="{00000000-0005-0000-0000-00001F690000}"/>
    <cellStyle name="Percent 4 2 2 5 4" xfId="15653" xr:uid="{00000000-0005-0000-0000-000020690000}"/>
    <cellStyle name="Percent 4 2 2 5 4 2" xfId="15654" xr:uid="{00000000-0005-0000-0000-000021690000}"/>
    <cellStyle name="Percent 4 2 2 5 5" xfId="15655" xr:uid="{00000000-0005-0000-0000-000022690000}"/>
    <cellStyle name="Percent 4 2 2 5 6" xfId="50660" xr:uid="{00000000-0005-0000-0000-000023690000}"/>
    <cellStyle name="Percent 4 2 2 6" xfId="15656" xr:uid="{00000000-0005-0000-0000-000024690000}"/>
    <cellStyle name="Percent 4 2 2 6 2" xfId="15657" xr:uid="{00000000-0005-0000-0000-000025690000}"/>
    <cellStyle name="Percent 4 2 2 6 2 2" xfId="15658" xr:uid="{00000000-0005-0000-0000-000026690000}"/>
    <cellStyle name="Percent 4 2 2 6 3" xfId="15659" xr:uid="{00000000-0005-0000-0000-000027690000}"/>
    <cellStyle name="Percent 4 2 2 6 4" xfId="50661" xr:uid="{00000000-0005-0000-0000-000028690000}"/>
    <cellStyle name="Percent 4 2 2 7" xfId="15660" xr:uid="{00000000-0005-0000-0000-000029690000}"/>
    <cellStyle name="Percent 4 2 2 7 2" xfId="15661" xr:uid="{00000000-0005-0000-0000-00002A690000}"/>
    <cellStyle name="Percent 4 2 2 7 2 2" xfId="15662" xr:uid="{00000000-0005-0000-0000-00002B690000}"/>
    <cellStyle name="Percent 4 2 2 7 3" xfId="15663" xr:uid="{00000000-0005-0000-0000-00002C690000}"/>
    <cellStyle name="Percent 4 2 2 7 4" xfId="50662" xr:uid="{00000000-0005-0000-0000-00002D690000}"/>
    <cellStyle name="Percent 4 2 2 8" xfId="15664" xr:uid="{00000000-0005-0000-0000-00002E690000}"/>
    <cellStyle name="Percent 4 2 2 8 2" xfId="15665" xr:uid="{00000000-0005-0000-0000-00002F690000}"/>
    <cellStyle name="Percent 4 2 2 8 2 2" xfId="15666" xr:uid="{00000000-0005-0000-0000-000030690000}"/>
    <cellStyle name="Percent 4 2 2 8 3" xfId="15667" xr:uid="{00000000-0005-0000-0000-000031690000}"/>
    <cellStyle name="Percent 4 2 2 8 4" xfId="50663" xr:uid="{00000000-0005-0000-0000-000032690000}"/>
    <cellStyle name="Percent 4 2 2 9" xfId="15668" xr:uid="{00000000-0005-0000-0000-000033690000}"/>
    <cellStyle name="Percent 4 2 2 9 2" xfId="15669" xr:uid="{00000000-0005-0000-0000-000034690000}"/>
    <cellStyle name="Percent 4 2 2 9 2 2" xfId="15670" xr:uid="{00000000-0005-0000-0000-000035690000}"/>
    <cellStyle name="Percent 4 2 2 9 3" xfId="15671" xr:uid="{00000000-0005-0000-0000-000036690000}"/>
    <cellStyle name="Percent 4 2 2 9 4" xfId="50664" xr:uid="{00000000-0005-0000-0000-000037690000}"/>
    <cellStyle name="Percent 4 2 20" xfId="15672" xr:uid="{00000000-0005-0000-0000-000038690000}"/>
    <cellStyle name="Percent 4 2 21" xfId="15673" xr:uid="{00000000-0005-0000-0000-000039690000}"/>
    <cellStyle name="Percent 4 2 22" xfId="50647" xr:uid="{00000000-0005-0000-0000-00003A690000}"/>
    <cellStyle name="Percent 4 2 3" xfId="4469" xr:uid="{00000000-0005-0000-0000-00003B690000}"/>
    <cellStyle name="Percent 4 2 3 10" xfId="15674" xr:uid="{00000000-0005-0000-0000-00003C690000}"/>
    <cellStyle name="Percent 4 2 3 10 2" xfId="15675" xr:uid="{00000000-0005-0000-0000-00003D690000}"/>
    <cellStyle name="Percent 4 2 3 10 3" xfId="55965" xr:uid="{00000000-0005-0000-0000-00003E690000}"/>
    <cellStyle name="Percent 4 2 3 11" xfId="15676" xr:uid="{00000000-0005-0000-0000-00003F690000}"/>
    <cellStyle name="Percent 4 2 3 12" xfId="50665" xr:uid="{00000000-0005-0000-0000-000040690000}"/>
    <cellStyle name="Percent 4 2 3 2" xfId="9263" xr:uid="{00000000-0005-0000-0000-000041690000}"/>
    <cellStyle name="Percent 4 2 3 2 2" xfId="15677" xr:uid="{00000000-0005-0000-0000-000042690000}"/>
    <cellStyle name="Percent 4 2 3 2 2 2" xfId="15678" xr:uid="{00000000-0005-0000-0000-000043690000}"/>
    <cellStyle name="Percent 4 2 3 2 2 2 2" xfId="15679" xr:uid="{00000000-0005-0000-0000-000044690000}"/>
    <cellStyle name="Percent 4 2 3 2 2 3" xfId="15680" xr:uid="{00000000-0005-0000-0000-000045690000}"/>
    <cellStyle name="Percent 4 2 3 2 3" xfId="15681" xr:uid="{00000000-0005-0000-0000-000046690000}"/>
    <cellStyle name="Percent 4 2 3 2 3 2" xfId="15682" xr:uid="{00000000-0005-0000-0000-000047690000}"/>
    <cellStyle name="Percent 4 2 3 2 3 2 2" xfId="15683" xr:uid="{00000000-0005-0000-0000-000048690000}"/>
    <cellStyle name="Percent 4 2 3 2 3 3" xfId="15684" xr:uid="{00000000-0005-0000-0000-000049690000}"/>
    <cellStyle name="Percent 4 2 3 2 4" xfId="15685" xr:uid="{00000000-0005-0000-0000-00004A690000}"/>
    <cellStyle name="Percent 4 2 3 2 4 2" xfId="15686" xr:uid="{00000000-0005-0000-0000-00004B690000}"/>
    <cellStyle name="Percent 4 2 3 2 5" xfId="15687" xr:uid="{00000000-0005-0000-0000-00004C690000}"/>
    <cellStyle name="Percent 4 2 3 2 6" xfId="50666" xr:uid="{00000000-0005-0000-0000-00004D690000}"/>
    <cellStyle name="Percent 4 2 3 3" xfId="15688" xr:uid="{00000000-0005-0000-0000-00004E690000}"/>
    <cellStyle name="Percent 4 2 3 3 2" xfId="15689" xr:uid="{00000000-0005-0000-0000-00004F690000}"/>
    <cellStyle name="Percent 4 2 3 3 2 2" xfId="15690" xr:uid="{00000000-0005-0000-0000-000050690000}"/>
    <cellStyle name="Percent 4 2 3 3 2 2 2" xfId="15691" xr:uid="{00000000-0005-0000-0000-000051690000}"/>
    <cellStyle name="Percent 4 2 3 3 2 3" xfId="15692" xr:uid="{00000000-0005-0000-0000-000052690000}"/>
    <cellStyle name="Percent 4 2 3 3 3" xfId="15693" xr:uid="{00000000-0005-0000-0000-000053690000}"/>
    <cellStyle name="Percent 4 2 3 3 3 2" xfId="15694" xr:uid="{00000000-0005-0000-0000-000054690000}"/>
    <cellStyle name="Percent 4 2 3 3 3 2 2" xfId="15695" xr:uid="{00000000-0005-0000-0000-000055690000}"/>
    <cellStyle name="Percent 4 2 3 3 3 3" xfId="15696" xr:uid="{00000000-0005-0000-0000-000056690000}"/>
    <cellStyle name="Percent 4 2 3 3 4" xfId="15697" xr:uid="{00000000-0005-0000-0000-000057690000}"/>
    <cellStyle name="Percent 4 2 3 3 4 2" xfId="15698" xr:uid="{00000000-0005-0000-0000-000058690000}"/>
    <cellStyle name="Percent 4 2 3 3 5" xfId="15699" xr:uid="{00000000-0005-0000-0000-000059690000}"/>
    <cellStyle name="Percent 4 2 3 3 6" xfId="50667" xr:uid="{00000000-0005-0000-0000-00005A690000}"/>
    <cellStyle name="Percent 4 2 3 4" xfId="15700" xr:uid="{00000000-0005-0000-0000-00005B690000}"/>
    <cellStyle name="Percent 4 2 3 4 2" xfId="15701" xr:uid="{00000000-0005-0000-0000-00005C690000}"/>
    <cellStyle name="Percent 4 2 3 4 2 2" xfId="15702" xr:uid="{00000000-0005-0000-0000-00005D690000}"/>
    <cellStyle name="Percent 4 2 3 4 2 2 2" xfId="15703" xr:uid="{00000000-0005-0000-0000-00005E690000}"/>
    <cellStyle name="Percent 4 2 3 4 2 3" xfId="15704" xr:uid="{00000000-0005-0000-0000-00005F690000}"/>
    <cellStyle name="Percent 4 2 3 4 3" xfId="15705" xr:uid="{00000000-0005-0000-0000-000060690000}"/>
    <cellStyle name="Percent 4 2 3 4 3 2" xfId="15706" xr:uid="{00000000-0005-0000-0000-000061690000}"/>
    <cellStyle name="Percent 4 2 3 4 3 2 2" xfId="15707" xr:uid="{00000000-0005-0000-0000-000062690000}"/>
    <cellStyle name="Percent 4 2 3 4 3 3" xfId="15708" xr:uid="{00000000-0005-0000-0000-000063690000}"/>
    <cellStyle name="Percent 4 2 3 4 4" xfId="15709" xr:uid="{00000000-0005-0000-0000-000064690000}"/>
    <cellStyle name="Percent 4 2 3 4 4 2" xfId="15710" xr:uid="{00000000-0005-0000-0000-000065690000}"/>
    <cellStyle name="Percent 4 2 3 4 4 2 2" xfId="15711" xr:uid="{00000000-0005-0000-0000-000066690000}"/>
    <cellStyle name="Percent 4 2 3 4 4 3" xfId="15712" xr:uid="{00000000-0005-0000-0000-000067690000}"/>
    <cellStyle name="Percent 4 2 3 4 5" xfId="15713" xr:uid="{00000000-0005-0000-0000-000068690000}"/>
    <cellStyle name="Percent 4 2 3 4 5 2" xfId="15714" xr:uid="{00000000-0005-0000-0000-000069690000}"/>
    <cellStyle name="Percent 4 2 3 4 6" xfId="15715" xr:uid="{00000000-0005-0000-0000-00006A690000}"/>
    <cellStyle name="Percent 4 2 3 4 7" xfId="50668" xr:uid="{00000000-0005-0000-0000-00006B690000}"/>
    <cellStyle name="Percent 4 2 3 5" xfId="15716" xr:uid="{00000000-0005-0000-0000-00006C690000}"/>
    <cellStyle name="Percent 4 2 3 5 2" xfId="15717" xr:uid="{00000000-0005-0000-0000-00006D690000}"/>
    <cellStyle name="Percent 4 2 3 5 2 2" xfId="15718" xr:uid="{00000000-0005-0000-0000-00006E690000}"/>
    <cellStyle name="Percent 4 2 3 5 2 2 2" xfId="15719" xr:uid="{00000000-0005-0000-0000-00006F690000}"/>
    <cellStyle name="Percent 4 2 3 5 2 3" xfId="15720" xr:uid="{00000000-0005-0000-0000-000070690000}"/>
    <cellStyle name="Percent 4 2 3 5 3" xfId="15721" xr:uid="{00000000-0005-0000-0000-000071690000}"/>
    <cellStyle name="Percent 4 2 3 5 3 2" xfId="15722" xr:uid="{00000000-0005-0000-0000-000072690000}"/>
    <cellStyle name="Percent 4 2 3 5 3 2 2" xfId="15723" xr:uid="{00000000-0005-0000-0000-000073690000}"/>
    <cellStyle name="Percent 4 2 3 5 3 3" xfId="15724" xr:uid="{00000000-0005-0000-0000-000074690000}"/>
    <cellStyle name="Percent 4 2 3 5 4" xfId="15725" xr:uid="{00000000-0005-0000-0000-000075690000}"/>
    <cellStyle name="Percent 4 2 3 5 4 2" xfId="15726" xr:uid="{00000000-0005-0000-0000-000076690000}"/>
    <cellStyle name="Percent 4 2 3 5 5" xfId="15727" xr:uid="{00000000-0005-0000-0000-000077690000}"/>
    <cellStyle name="Percent 4 2 3 5 6" xfId="50669" xr:uid="{00000000-0005-0000-0000-000078690000}"/>
    <cellStyle name="Percent 4 2 3 6" xfId="15728" xr:uid="{00000000-0005-0000-0000-000079690000}"/>
    <cellStyle name="Percent 4 2 3 6 2" xfId="15729" xr:uid="{00000000-0005-0000-0000-00007A690000}"/>
    <cellStyle name="Percent 4 2 3 6 2 2" xfId="15730" xr:uid="{00000000-0005-0000-0000-00007B690000}"/>
    <cellStyle name="Percent 4 2 3 6 3" xfId="15731" xr:uid="{00000000-0005-0000-0000-00007C690000}"/>
    <cellStyle name="Percent 4 2 3 6 4" xfId="50670" xr:uid="{00000000-0005-0000-0000-00007D690000}"/>
    <cellStyle name="Percent 4 2 3 7" xfId="15732" xr:uid="{00000000-0005-0000-0000-00007E690000}"/>
    <cellStyle name="Percent 4 2 3 7 2" xfId="15733" xr:uid="{00000000-0005-0000-0000-00007F690000}"/>
    <cellStyle name="Percent 4 2 3 7 2 2" xfId="15734" xr:uid="{00000000-0005-0000-0000-000080690000}"/>
    <cellStyle name="Percent 4 2 3 7 3" xfId="15735" xr:uid="{00000000-0005-0000-0000-000081690000}"/>
    <cellStyle name="Percent 4 2 3 7 4" xfId="50671" xr:uid="{00000000-0005-0000-0000-000082690000}"/>
    <cellStyle name="Percent 4 2 3 8" xfId="15736" xr:uid="{00000000-0005-0000-0000-000083690000}"/>
    <cellStyle name="Percent 4 2 3 8 2" xfId="15737" xr:uid="{00000000-0005-0000-0000-000084690000}"/>
    <cellStyle name="Percent 4 2 3 8 2 2" xfId="15738" xr:uid="{00000000-0005-0000-0000-000085690000}"/>
    <cellStyle name="Percent 4 2 3 8 3" xfId="15739" xr:uid="{00000000-0005-0000-0000-000086690000}"/>
    <cellStyle name="Percent 4 2 3 8 4" xfId="50672" xr:uid="{00000000-0005-0000-0000-000087690000}"/>
    <cellStyle name="Percent 4 2 3 9" xfId="15740" xr:uid="{00000000-0005-0000-0000-000088690000}"/>
    <cellStyle name="Percent 4 2 3 9 2" xfId="15741" xr:uid="{00000000-0005-0000-0000-000089690000}"/>
    <cellStyle name="Percent 4 2 3 9 2 2" xfId="15742" xr:uid="{00000000-0005-0000-0000-00008A690000}"/>
    <cellStyle name="Percent 4 2 3 9 3" xfId="15743" xr:uid="{00000000-0005-0000-0000-00008B690000}"/>
    <cellStyle name="Percent 4 2 3 9 4" xfId="50673" xr:uid="{00000000-0005-0000-0000-00008C690000}"/>
    <cellStyle name="Percent 4 2 4" xfId="4470" xr:uid="{00000000-0005-0000-0000-00008D690000}"/>
    <cellStyle name="Percent 4 2 4 10" xfId="15744" xr:uid="{00000000-0005-0000-0000-00008E690000}"/>
    <cellStyle name="Percent 4 2 4 10 2" xfId="15745" xr:uid="{00000000-0005-0000-0000-00008F690000}"/>
    <cellStyle name="Percent 4 2 4 10 3" xfId="55966" xr:uid="{00000000-0005-0000-0000-000090690000}"/>
    <cellStyle name="Percent 4 2 4 11" xfId="15746" xr:uid="{00000000-0005-0000-0000-000091690000}"/>
    <cellStyle name="Percent 4 2 4 12" xfId="50674" xr:uid="{00000000-0005-0000-0000-000092690000}"/>
    <cellStyle name="Percent 4 2 4 2" xfId="4471" xr:uid="{00000000-0005-0000-0000-000093690000}"/>
    <cellStyle name="Percent 4 2 4 2 2" xfId="9265" xr:uid="{00000000-0005-0000-0000-000094690000}"/>
    <cellStyle name="Percent 4 2 4 2 2 2" xfId="15747" xr:uid="{00000000-0005-0000-0000-000095690000}"/>
    <cellStyle name="Percent 4 2 4 2 2 2 2" xfId="15748" xr:uid="{00000000-0005-0000-0000-000096690000}"/>
    <cellStyle name="Percent 4 2 4 2 2 3" xfId="15749" xr:uid="{00000000-0005-0000-0000-000097690000}"/>
    <cellStyle name="Percent 4 2 4 2 2 4" xfId="50676" xr:uid="{00000000-0005-0000-0000-000098690000}"/>
    <cellStyle name="Percent 4 2 4 2 3" xfId="15750" xr:uid="{00000000-0005-0000-0000-000099690000}"/>
    <cellStyle name="Percent 4 2 4 2 3 2" xfId="15751" xr:uid="{00000000-0005-0000-0000-00009A690000}"/>
    <cellStyle name="Percent 4 2 4 2 3 2 2" xfId="15752" xr:uid="{00000000-0005-0000-0000-00009B690000}"/>
    <cellStyle name="Percent 4 2 4 2 3 3" xfId="15753" xr:uid="{00000000-0005-0000-0000-00009C690000}"/>
    <cellStyle name="Percent 4 2 4 2 3 4" xfId="50677" xr:uid="{00000000-0005-0000-0000-00009D690000}"/>
    <cellStyle name="Percent 4 2 4 2 4" xfId="15754" xr:uid="{00000000-0005-0000-0000-00009E690000}"/>
    <cellStyle name="Percent 4 2 4 2 4 2" xfId="15755" xr:uid="{00000000-0005-0000-0000-00009F690000}"/>
    <cellStyle name="Percent 4 2 4 2 4 3" xfId="50678" xr:uid="{00000000-0005-0000-0000-0000A0690000}"/>
    <cellStyle name="Percent 4 2 4 2 5" xfId="15756" xr:uid="{00000000-0005-0000-0000-0000A1690000}"/>
    <cellStyle name="Percent 4 2 4 2 5 2" xfId="50679" xr:uid="{00000000-0005-0000-0000-0000A2690000}"/>
    <cellStyle name="Percent 4 2 4 2 6" xfId="50675" xr:uid="{00000000-0005-0000-0000-0000A3690000}"/>
    <cellStyle name="Percent 4 2 4 3" xfId="4472" xr:uid="{00000000-0005-0000-0000-0000A4690000}"/>
    <cellStyle name="Percent 4 2 4 3 2" xfId="9266" xr:uid="{00000000-0005-0000-0000-0000A5690000}"/>
    <cellStyle name="Percent 4 2 4 3 2 2" xfId="15757" xr:uid="{00000000-0005-0000-0000-0000A6690000}"/>
    <cellStyle name="Percent 4 2 4 3 2 2 2" xfId="15758" xr:uid="{00000000-0005-0000-0000-0000A7690000}"/>
    <cellStyle name="Percent 4 2 4 3 2 3" xfId="15759" xr:uid="{00000000-0005-0000-0000-0000A8690000}"/>
    <cellStyle name="Percent 4 2 4 3 2 4" xfId="50681" xr:uid="{00000000-0005-0000-0000-0000A9690000}"/>
    <cellStyle name="Percent 4 2 4 3 3" xfId="15760" xr:uid="{00000000-0005-0000-0000-0000AA690000}"/>
    <cellStyle name="Percent 4 2 4 3 3 2" xfId="15761" xr:uid="{00000000-0005-0000-0000-0000AB690000}"/>
    <cellStyle name="Percent 4 2 4 3 3 2 2" xfId="15762" xr:uid="{00000000-0005-0000-0000-0000AC690000}"/>
    <cellStyle name="Percent 4 2 4 3 3 3" xfId="15763" xr:uid="{00000000-0005-0000-0000-0000AD690000}"/>
    <cellStyle name="Percent 4 2 4 3 3 4" xfId="50682" xr:uid="{00000000-0005-0000-0000-0000AE690000}"/>
    <cellStyle name="Percent 4 2 4 3 4" xfId="15764" xr:uid="{00000000-0005-0000-0000-0000AF690000}"/>
    <cellStyle name="Percent 4 2 4 3 4 2" xfId="15765" xr:uid="{00000000-0005-0000-0000-0000B0690000}"/>
    <cellStyle name="Percent 4 2 4 3 4 3" xfId="50683" xr:uid="{00000000-0005-0000-0000-0000B1690000}"/>
    <cellStyle name="Percent 4 2 4 3 5" xfId="15766" xr:uid="{00000000-0005-0000-0000-0000B2690000}"/>
    <cellStyle name="Percent 4 2 4 3 5 2" xfId="50684" xr:uid="{00000000-0005-0000-0000-0000B3690000}"/>
    <cellStyle name="Percent 4 2 4 3 6" xfId="50680" xr:uid="{00000000-0005-0000-0000-0000B4690000}"/>
    <cellStyle name="Percent 4 2 4 4" xfId="9264" xr:uid="{00000000-0005-0000-0000-0000B5690000}"/>
    <cellStyle name="Percent 4 2 4 4 2" xfId="15767" xr:uid="{00000000-0005-0000-0000-0000B6690000}"/>
    <cellStyle name="Percent 4 2 4 4 2 2" xfId="15768" xr:uid="{00000000-0005-0000-0000-0000B7690000}"/>
    <cellStyle name="Percent 4 2 4 4 2 2 2" xfId="15769" xr:uid="{00000000-0005-0000-0000-0000B8690000}"/>
    <cellStyle name="Percent 4 2 4 4 2 3" xfId="15770" xr:uid="{00000000-0005-0000-0000-0000B9690000}"/>
    <cellStyle name="Percent 4 2 4 4 3" xfId="15771" xr:uid="{00000000-0005-0000-0000-0000BA690000}"/>
    <cellStyle name="Percent 4 2 4 4 3 2" xfId="15772" xr:uid="{00000000-0005-0000-0000-0000BB690000}"/>
    <cellStyle name="Percent 4 2 4 4 3 2 2" xfId="15773" xr:uid="{00000000-0005-0000-0000-0000BC690000}"/>
    <cellStyle name="Percent 4 2 4 4 3 3" xfId="15774" xr:uid="{00000000-0005-0000-0000-0000BD690000}"/>
    <cellStyle name="Percent 4 2 4 4 4" xfId="15775" xr:uid="{00000000-0005-0000-0000-0000BE690000}"/>
    <cellStyle name="Percent 4 2 4 4 4 2" xfId="15776" xr:uid="{00000000-0005-0000-0000-0000BF690000}"/>
    <cellStyle name="Percent 4 2 4 4 4 2 2" xfId="15777" xr:uid="{00000000-0005-0000-0000-0000C0690000}"/>
    <cellStyle name="Percent 4 2 4 4 4 3" xfId="15778" xr:uid="{00000000-0005-0000-0000-0000C1690000}"/>
    <cellStyle name="Percent 4 2 4 4 5" xfId="15779" xr:uid="{00000000-0005-0000-0000-0000C2690000}"/>
    <cellStyle name="Percent 4 2 4 4 5 2" xfId="15780" xr:uid="{00000000-0005-0000-0000-0000C3690000}"/>
    <cellStyle name="Percent 4 2 4 4 6" xfId="15781" xr:uid="{00000000-0005-0000-0000-0000C4690000}"/>
    <cellStyle name="Percent 4 2 4 4 7" xfId="50685" xr:uid="{00000000-0005-0000-0000-0000C5690000}"/>
    <cellStyle name="Percent 4 2 4 5" xfId="15782" xr:uid="{00000000-0005-0000-0000-0000C6690000}"/>
    <cellStyle name="Percent 4 2 4 5 2" xfId="15783" xr:uid="{00000000-0005-0000-0000-0000C7690000}"/>
    <cellStyle name="Percent 4 2 4 5 2 2" xfId="15784" xr:uid="{00000000-0005-0000-0000-0000C8690000}"/>
    <cellStyle name="Percent 4 2 4 5 2 2 2" xfId="15785" xr:uid="{00000000-0005-0000-0000-0000C9690000}"/>
    <cellStyle name="Percent 4 2 4 5 2 3" xfId="15786" xr:uid="{00000000-0005-0000-0000-0000CA690000}"/>
    <cellStyle name="Percent 4 2 4 5 3" xfId="15787" xr:uid="{00000000-0005-0000-0000-0000CB690000}"/>
    <cellStyle name="Percent 4 2 4 5 3 2" xfId="15788" xr:uid="{00000000-0005-0000-0000-0000CC690000}"/>
    <cellStyle name="Percent 4 2 4 5 3 2 2" xfId="15789" xr:uid="{00000000-0005-0000-0000-0000CD690000}"/>
    <cellStyle name="Percent 4 2 4 5 3 3" xfId="15790" xr:uid="{00000000-0005-0000-0000-0000CE690000}"/>
    <cellStyle name="Percent 4 2 4 5 4" xfId="15791" xr:uid="{00000000-0005-0000-0000-0000CF690000}"/>
    <cellStyle name="Percent 4 2 4 5 4 2" xfId="15792" xr:uid="{00000000-0005-0000-0000-0000D0690000}"/>
    <cellStyle name="Percent 4 2 4 5 5" xfId="15793" xr:uid="{00000000-0005-0000-0000-0000D1690000}"/>
    <cellStyle name="Percent 4 2 4 5 6" xfId="50686" xr:uid="{00000000-0005-0000-0000-0000D2690000}"/>
    <cellStyle name="Percent 4 2 4 6" xfId="15794" xr:uid="{00000000-0005-0000-0000-0000D3690000}"/>
    <cellStyle name="Percent 4 2 4 6 2" xfId="15795" xr:uid="{00000000-0005-0000-0000-0000D4690000}"/>
    <cellStyle name="Percent 4 2 4 6 2 2" xfId="15796" xr:uid="{00000000-0005-0000-0000-0000D5690000}"/>
    <cellStyle name="Percent 4 2 4 6 3" xfId="15797" xr:uid="{00000000-0005-0000-0000-0000D6690000}"/>
    <cellStyle name="Percent 4 2 4 6 4" xfId="50687" xr:uid="{00000000-0005-0000-0000-0000D7690000}"/>
    <cellStyle name="Percent 4 2 4 7" xfId="15798" xr:uid="{00000000-0005-0000-0000-0000D8690000}"/>
    <cellStyle name="Percent 4 2 4 7 2" xfId="15799" xr:uid="{00000000-0005-0000-0000-0000D9690000}"/>
    <cellStyle name="Percent 4 2 4 7 2 2" xfId="15800" xr:uid="{00000000-0005-0000-0000-0000DA690000}"/>
    <cellStyle name="Percent 4 2 4 7 3" xfId="15801" xr:uid="{00000000-0005-0000-0000-0000DB690000}"/>
    <cellStyle name="Percent 4 2 4 7 4" xfId="50688" xr:uid="{00000000-0005-0000-0000-0000DC690000}"/>
    <cellStyle name="Percent 4 2 4 8" xfId="15802" xr:uid="{00000000-0005-0000-0000-0000DD690000}"/>
    <cellStyle name="Percent 4 2 4 8 2" xfId="15803" xr:uid="{00000000-0005-0000-0000-0000DE690000}"/>
    <cellStyle name="Percent 4 2 4 8 2 2" xfId="15804" xr:uid="{00000000-0005-0000-0000-0000DF690000}"/>
    <cellStyle name="Percent 4 2 4 8 3" xfId="15805" xr:uid="{00000000-0005-0000-0000-0000E0690000}"/>
    <cellStyle name="Percent 4 2 4 8 4" xfId="50689" xr:uid="{00000000-0005-0000-0000-0000E1690000}"/>
    <cellStyle name="Percent 4 2 4 9" xfId="15806" xr:uid="{00000000-0005-0000-0000-0000E2690000}"/>
    <cellStyle name="Percent 4 2 4 9 2" xfId="15807" xr:uid="{00000000-0005-0000-0000-0000E3690000}"/>
    <cellStyle name="Percent 4 2 4 9 2 2" xfId="15808" xr:uid="{00000000-0005-0000-0000-0000E4690000}"/>
    <cellStyle name="Percent 4 2 4 9 3" xfId="15809" xr:uid="{00000000-0005-0000-0000-0000E5690000}"/>
    <cellStyle name="Percent 4 2 4 9 4" xfId="50690" xr:uid="{00000000-0005-0000-0000-0000E6690000}"/>
    <cellStyle name="Percent 4 2 5" xfId="4473" xr:uid="{00000000-0005-0000-0000-0000E7690000}"/>
    <cellStyle name="Percent 4 2 5 10" xfId="15810" xr:uid="{00000000-0005-0000-0000-0000E8690000}"/>
    <cellStyle name="Percent 4 2 5 10 2" xfId="55967" xr:uid="{00000000-0005-0000-0000-0000E9690000}"/>
    <cellStyle name="Percent 4 2 5 11" xfId="50691" xr:uid="{00000000-0005-0000-0000-0000EA690000}"/>
    <cellStyle name="Percent 4 2 5 2" xfId="9267" xr:uid="{00000000-0005-0000-0000-0000EB690000}"/>
    <cellStyle name="Percent 4 2 5 2 2" xfId="15811" xr:uid="{00000000-0005-0000-0000-0000EC690000}"/>
    <cellStyle name="Percent 4 2 5 2 2 2" xfId="15812" xr:uid="{00000000-0005-0000-0000-0000ED690000}"/>
    <cellStyle name="Percent 4 2 5 2 2 2 2" xfId="15813" xr:uid="{00000000-0005-0000-0000-0000EE690000}"/>
    <cellStyle name="Percent 4 2 5 2 2 3" xfId="15814" xr:uid="{00000000-0005-0000-0000-0000EF690000}"/>
    <cellStyle name="Percent 4 2 5 2 3" xfId="15815" xr:uid="{00000000-0005-0000-0000-0000F0690000}"/>
    <cellStyle name="Percent 4 2 5 2 3 2" xfId="15816" xr:uid="{00000000-0005-0000-0000-0000F1690000}"/>
    <cellStyle name="Percent 4 2 5 2 3 2 2" xfId="15817" xr:uid="{00000000-0005-0000-0000-0000F2690000}"/>
    <cellStyle name="Percent 4 2 5 2 3 3" xfId="15818" xr:uid="{00000000-0005-0000-0000-0000F3690000}"/>
    <cellStyle name="Percent 4 2 5 2 4" xfId="15819" xr:uid="{00000000-0005-0000-0000-0000F4690000}"/>
    <cellStyle name="Percent 4 2 5 2 4 2" xfId="15820" xr:uid="{00000000-0005-0000-0000-0000F5690000}"/>
    <cellStyle name="Percent 4 2 5 2 5" xfId="15821" xr:uid="{00000000-0005-0000-0000-0000F6690000}"/>
    <cellStyle name="Percent 4 2 5 2 6" xfId="50692" xr:uid="{00000000-0005-0000-0000-0000F7690000}"/>
    <cellStyle name="Percent 4 2 5 3" xfId="15822" xr:uid="{00000000-0005-0000-0000-0000F8690000}"/>
    <cellStyle name="Percent 4 2 5 3 2" xfId="15823" xr:uid="{00000000-0005-0000-0000-0000F9690000}"/>
    <cellStyle name="Percent 4 2 5 3 2 2" xfId="15824" xr:uid="{00000000-0005-0000-0000-0000FA690000}"/>
    <cellStyle name="Percent 4 2 5 3 2 2 2" xfId="15825" xr:uid="{00000000-0005-0000-0000-0000FB690000}"/>
    <cellStyle name="Percent 4 2 5 3 2 3" xfId="15826" xr:uid="{00000000-0005-0000-0000-0000FC690000}"/>
    <cellStyle name="Percent 4 2 5 3 3" xfId="15827" xr:uid="{00000000-0005-0000-0000-0000FD690000}"/>
    <cellStyle name="Percent 4 2 5 3 3 2" xfId="15828" xr:uid="{00000000-0005-0000-0000-0000FE690000}"/>
    <cellStyle name="Percent 4 2 5 3 3 2 2" xfId="15829" xr:uid="{00000000-0005-0000-0000-0000FF690000}"/>
    <cellStyle name="Percent 4 2 5 3 3 3" xfId="15830" xr:uid="{00000000-0005-0000-0000-0000006A0000}"/>
    <cellStyle name="Percent 4 2 5 3 4" xfId="15831" xr:uid="{00000000-0005-0000-0000-0000016A0000}"/>
    <cellStyle name="Percent 4 2 5 3 4 2" xfId="15832" xr:uid="{00000000-0005-0000-0000-0000026A0000}"/>
    <cellStyle name="Percent 4 2 5 3 5" xfId="15833" xr:uid="{00000000-0005-0000-0000-0000036A0000}"/>
    <cellStyle name="Percent 4 2 5 3 6" xfId="50693" xr:uid="{00000000-0005-0000-0000-0000046A0000}"/>
    <cellStyle name="Percent 4 2 5 4" xfId="15834" xr:uid="{00000000-0005-0000-0000-0000056A0000}"/>
    <cellStyle name="Percent 4 2 5 4 2" xfId="15835" xr:uid="{00000000-0005-0000-0000-0000066A0000}"/>
    <cellStyle name="Percent 4 2 5 4 2 2" xfId="15836" xr:uid="{00000000-0005-0000-0000-0000076A0000}"/>
    <cellStyle name="Percent 4 2 5 4 2 2 2" xfId="15837" xr:uid="{00000000-0005-0000-0000-0000086A0000}"/>
    <cellStyle name="Percent 4 2 5 4 2 3" xfId="15838" xr:uid="{00000000-0005-0000-0000-0000096A0000}"/>
    <cellStyle name="Percent 4 2 5 4 3" xfId="15839" xr:uid="{00000000-0005-0000-0000-00000A6A0000}"/>
    <cellStyle name="Percent 4 2 5 4 3 2" xfId="15840" xr:uid="{00000000-0005-0000-0000-00000B6A0000}"/>
    <cellStyle name="Percent 4 2 5 4 3 2 2" xfId="15841" xr:uid="{00000000-0005-0000-0000-00000C6A0000}"/>
    <cellStyle name="Percent 4 2 5 4 3 3" xfId="15842" xr:uid="{00000000-0005-0000-0000-00000D6A0000}"/>
    <cellStyle name="Percent 4 2 5 4 4" xfId="15843" xr:uid="{00000000-0005-0000-0000-00000E6A0000}"/>
    <cellStyle name="Percent 4 2 5 4 4 2" xfId="15844" xr:uid="{00000000-0005-0000-0000-00000F6A0000}"/>
    <cellStyle name="Percent 4 2 5 4 4 2 2" xfId="15845" xr:uid="{00000000-0005-0000-0000-0000106A0000}"/>
    <cellStyle name="Percent 4 2 5 4 4 3" xfId="15846" xr:uid="{00000000-0005-0000-0000-0000116A0000}"/>
    <cellStyle name="Percent 4 2 5 4 5" xfId="15847" xr:uid="{00000000-0005-0000-0000-0000126A0000}"/>
    <cellStyle name="Percent 4 2 5 4 5 2" xfId="15848" xr:uid="{00000000-0005-0000-0000-0000136A0000}"/>
    <cellStyle name="Percent 4 2 5 4 6" xfId="15849" xr:uid="{00000000-0005-0000-0000-0000146A0000}"/>
    <cellStyle name="Percent 4 2 5 4 7" xfId="50694" xr:uid="{00000000-0005-0000-0000-0000156A0000}"/>
    <cellStyle name="Percent 4 2 5 5" xfId="15850" xr:uid="{00000000-0005-0000-0000-0000166A0000}"/>
    <cellStyle name="Percent 4 2 5 5 2" xfId="15851" xr:uid="{00000000-0005-0000-0000-0000176A0000}"/>
    <cellStyle name="Percent 4 2 5 5 2 2" xfId="15852" xr:uid="{00000000-0005-0000-0000-0000186A0000}"/>
    <cellStyle name="Percent 4 2 5 5 2 2 2" xfId="15853" xr:uid="{00000000-0005-0000-0000-0000196A0000}"/>
    <cellStyle name="Percent 4 2 5 5 2 3" xfId="15854" xr:uid="{00000000-0005-0000-0000-00001A6A0000}"/>
    <cellStyle name="Percent 4 2 5 5 3" xfId="15855" xr:uid="{00000000-0005-0000-0000-00001B6A0000}"/>
    <cellStyle name="Percent 4 2 5 5 3 2" xfId="15856" xr:uid="{00000000-0005-0000-0000-00001C6A0000}"/>
    <cellStyle name="Percent 4 2 5 5 3 2 2" xfId="15857" xr:uid="{00000000-0005-0000-0000-00001D6A0000}"/>
    <cellStyle name="Percent 4 2 5 5 3 3" xfId="15858" xr:uid="{00000000-0005-0000-0000-00001E6A0000}"/>
    <cellStyle name="Percent 4 2 5 5 4" xfId="15859" xr:uid="{00000000-0005-0000-0000-00001F6A0000}"/>
    <cellStyle name="Percent 4 2 5 5 4 2" xfId="15860" xr:uid="{00000000-0005-0000-0000-0000206A0000}"/>
    <cellStyle name="Percent 4 2 5 5 5" xfId="15861" xr:uid="{00000000-0005-0000-0000-0000216A0000}"/>
    <cellStyle name="Percent 4 2 5 5 6" xfId="50695" xr:uid="{00000000-0005-0000-0000-0000226A0000}"/>
    <cellStyle name="Percent 4 2 5 6" xfId="15862" xr:uid="{00000000-0005-0000-0000-0000236A0000}"/>
    <cellStyle name="Percent 4 2 5 6 2" xfId="15863" xr:uid="{00000000-0005-0000-0000-0000246A0000}"/>
    <cellStyle name="Percent 4 2 5 6 2 2" xfId="15864" xr:uid="{00000000-0005-0000-0000-0000256A0000}"/>
    <cellStyle name="Percent 4 2 5 6 3" xfId="15865" xr:uid="{00000000-0005-0000-0000-0000266A0000}"/>
    <cellStyle name="Percent 4 2 5 6 4" xfId="50696" xr:uid="{00000000-0005-0000-0000-0000276A0000}"/>
    <cellStyle name="Percent 4 2 5 7" xfId="15866" xr:uid="{00000000-0005-0000-0000-0000286A0000}"/>
    <cellStyle name="Percent 4 2 5 7 2" xfId="15867" xr:uid="{00000000-0005-0000-0000-0000296A0000}"/>
    <cellStyle name="Percent 4 2 5 7 2 2" xfId="15868" xr:uid="{00000000-0005-0000-0000-00002A6A0000}"/>
    <cellStyle name="Percent 4 2 5 7 3" xfId="15869" xr:uid="{00000000-0005-0000-0000-00002B6A0000}"/>
    <cellStyle name="Percent 4 2 5 7 4" xfId="50697" xr:uid="{00000000-0005-0000-0000-00002C6A0000}"/>
    <cellStyle name="Percent 4 2 5 8" xfId="15870" xr:uid="{00000000-0005-0000-0000-00002D6A0000}"/>
    <cellStyle name="Percent 4 2 5 8 2" xfId="15871" xr:uid="{00000000-0005-0000-0000-00002E6A0000}"/>
    <cellStyle name="Percent 4 2 5 8 2 2" xfId="15872" xr:uid="{00000000-0005-0000-0000-00002F6A0000}"/>
    <cellStyle name="Percent 4 2 5 8 3" xfId="15873" xr:uid="{00000000-0005-0000-0000-0000306A0000}"/>
    <cellStyle name="Percent 4 2 5 8 4" xfId="50698" xr:uid="{00000000-0005-0000-0000-0000316A0000}"/>
    <cellStyle name="Percent 4 2 5 9" xfId="15874" xr:uid="{00000000-0005-0000-0000-0000326A0000}"/>
    <cellStyle name="Percent 4 2 5 9 2" xfId="15875" xr:uid="{00000000-0005-0000-0000-0000336A0000}"/>
    <cellStyle name="Percent 4 2 5 9 3" xfId="50699" xr:uid="{00000000-0005-0000-0000-0000346A0000}"/>
    <cellStyle name="Percent 4 2 6" xfId="4474" xr:uid="{00000000-0005-0000-0000-0000356A0000}"/>
    <cellStyle name="Percent 4 2 6 10" xfId="15876" xr:uid="{00000000-0005-0000-0000-0000366A0000}"/>
    <cellStyle name="Percent 4 2 6 10 2" xfId="50701" xr:uid="{00000000-0005-0000-0000-0000376A0000}"/>
    <cellStyle name="Percent 4 2 6 11" xfId="55968" xr:uid="{00000000-0005-0000-0000-0000386A0000}"/>
    <cellStyle name="Percent 4 2 6 12" xfId="50700" xr:uid="{00000000-0005-0000-0000-0000396A0000}"/>
    <cellStyle name="Percent 4 2 6 2" xfId="9268" xr:uid="{00000000-0005-0000-0000-00003A6A0000}"/>
    <cellStyle name="Percent 4 2 6 2 2" xfId="15877" xr:uid="{00000000-0005-0000-0000-00003B6A0000}"/>
    <cellStyle name="Percent 4 2 6 2 2 2" xfId="15878" xr:uid="{00000000-0005-0000-0000-00003C6A0000}"/>
    <cellStyle name="Percent 4 2 6 2 2 2 2" xfId="15879" xr:uid="{00000000-0005-0000-0000-00003D6A0000}"/>
    <cellStyle name="Percent 4 2 6 2 2 3" xfId="15880" xr:uid="{00000000-0005-0000-0000-00003E6A0000}"/>
    <cellStyle name="Percent 4 2 6 2 2 4" xfId="50703" xr:uid="{00000000-0005-0000-0000-00003F6A0000}"/>
    <cellStyle name="Percent 4 2 6 2 3" xfId="15881" xr:uid="{00000000-0005-0000-0000-0000406A0000}"/>
    <cellStyle name="Percent 4 2 6 2 3 2" xfId="15882" xr:uid="{00000000-0005-0000-0000-0000416A0000}"/>
    <cellStyle name="Percent 4 2 6 2 3 2 2" xfId="15883" xr:uid="{00000000-0005-0000-0000-0000426A0000}"/>
    <cellStyle name="Percent 4 2 6 2 3 3" xfId="15884" xr:uid="{00000000-0005-0000-0000-0000436A0000}"/>
    <cellStyle name="Percent 4 2 6 2 3 4" xfId="50704" xr:uid="{00000000-0005-0000-0000-0000446A0000}"/>
    <cellStyle name="Percent 4 2 6 2 4" xfId="15885" xr:uid="{00000000-0005-0000-0000-0000456A0000}"/>
    <cellStyle name="Percent 4 2 6 2 4 2" xfId="15886" xr:uid="{00000000-0005-0000-0000-0000466A0000}"/>
    <cellStyle name="Percent 4 2 6 2 4 3" xfId="50705" xr:uid="{00000000-0005-0000-0000-0000476A0000}"/>
    <cellStyle name="Percent 4 2 6 2 5" xfId="15887" xr:uid="{00000000-0005-0000-0000-0000486A0000}"/>
    <cellStyle name="Percent 4 2 6 2 5 2" xfId="50706" xr:uid="{00000000-0005-0000-0000-0000496A0000}"/>
    <cellStyle name="Percent 4 2 6 2 6" xfId="50702" xr:uid="{00000000-0005-0000-0000-00004A6A0000}"/>
    <cellStyle name="Percent 4 2 6 3" xfId="15888" xr:uid="{00000000-0005-0000-0000-00004B6A0000}"/>
    <cellStyle name="Percent 4 2 6 3 2" xfId="15889" xr:uid="{00000000-0005-0000-0000-00004C6A0000}"/>
    <cellStyle name="Percent 4 2 6 3 2 2" xfId="15890" xr:uid="{00000000-0005-0000-0000-00004D6A0000}"/>
    <cellStyle name="Percent 4 2 6 3 2 2 2" xfId="15891" xr:uid="{00000000-0005-0000-0000-00004E6A0000}"/>
    <cellStyle name="Percent 4 2 6 3 2 3" xfId="15892" xr:uid="{00000000-0005-0000-0000-00004F6A0000}"/>
    <cellStyle name="Percent 4 2 6 3 2 4" xfId="50708" xr:uid="{00000000-0005-0000-0000-0000506A0000}"/>
    <cellStyle name="Percent 4 2 6 3 3" xfId="15893" xr:uid="{00000000-0005-0000-0000-0000516A0000}"/>
    <cellStyle name="Percent 4 2 6 3 3 2" xfId="15894" xr:uid="{00000000-0005-0000-0000-0000526A0000}"/>
    <cellStyle name="Percent 4 2 6 3 3 2 2" xfId="15895" xr:uid="{00000000-0005-0000-0000-0000536A0000}"/>
    <cellStyle name="Percent 4 2 6 3 3 3" xfId="15896" xr:uid="{00000000-0005-0000-0000-0000546A0000}"/>
    <cellStyle name="Percent 4 2 6 3 3 4" xfId="50709" xr:uid="{00000000-0005-0000-0000-0000556A0000}"/>
    <cellStyle name="Percent 4 2 6 3 4" xfId="15897" xr:uid="{00000000-0005-0000-0000-0000566A0000}"/>
    <cellStyle name="Percent 4 2 6 3 4 2" xfId="15898" xr:uid="{00000000-0005-0000-0000-0000576A0000}"/>
    <cellStyle name="Percent 4 2 6 3 4 3" xfId="50710" xr:uid="{00000000-0005-0000-0000-0000586A0000}"/>
    <cellStyle name="Percent 4 2 6 3 5" xfId="15899" xr:uid="{00000000-0005-0000-0000-0000596A0000}"/>
    <cellStyle name="Percent 4 2 6 3 5 2" xfId="50711" xr:uid="{00000000-0005-0000-0000-00005A6A0000}"/>
    <cellStyle name="Percent 4 2 6 3 6" xfId="50707" xr:uid="{00000000-0005-0000-0000-00005B6A0000}"/>
    <cellStyle name="Percent 4 2 6 4" xfId="15900" xr:uid="{00000000-0005-0000-0000-00005C6A0000}"/>
    <cellStyle name="Percent 4 2 6 4 2" xfId="15901" xr:uid="{00000000-0005-0000-0000-00005D6A0000}"/>
    <cellStyle name="Percent 4 2 6 4 2 2" xfId="15902" xr:uid="{00000000-0005-0000-0000-00005E6A0000}"/>
    <cellStyle name="Percent 4 2 6 4 2 2 2" xfId="15903" xr:uid="{00000000-0005-0000-0000-00005F6A0000}"/>
    <cellStyle name="Percent 4 2 6 4 2 3" xfId="15904" xr:uid="{00000000-0005-0000-0000-0000606A0000}"/>
    <cellStyle name="Percent 4 2 6 4 3" xfId="15905" xr:uid="{00000000-0005-0000-0000-0000616A0000}"/>
    <cellStyle name="Percent 4 2 6 4 3 2" xfId="15906" xr:uid="{00000000-0005-0000-0000-0000626A0000}"/>
    <cellStyle name="Percent 4 2 6 4 3 2 2" xfId="15907" xr:uid="{00000000-0005-0000-0000-0000636A0000}"/>
    <cellStyle name="Percent 4 2 6 4 3 3" xfId="15908" xr:uid="{00000000-0005-0000-0000-0000646A0000}"/>
    <cellStyle name="Percent 4 2 6 4 4" xfId="15909" xr:uid="{00000000-0005-0000-0000-0000656A0000}"/>
    <cellStyle name="Percent 4 2 6 4 4 2" xfId="15910" xr:uid="{00000000-0005-0000-0000-0000666A0000}"/>
    <cellStyle name="Percent 4 2 6 4 4 2 2" xfId="15911" xr:uid="{00000000-0005-0000-0000-0000676A0000}"/>
    <cellStyle name="Percent 4 2 6 4 4 3" xfId="15912" xr:uid="{00000000-0005-0000-0000-0000686A0000}"/>
    <cellStyle name="Percent 4 2 6 4 5" xfId="15913" xr:uid="{00000000-0005-0000-0000-0000696A0000}"/>
    <cellStyle name="Percent 4 2 6 4 5 2" xfId="15914" xr:uid="{00000000-0005-0000-0000-00006A6A0000}"/>
    <cellStyle name="Percent 4 2 6 4 6" xfId="15915" xr:uid="{00000000-0005-0000-0000-00006B6A0000}"/>
    <cellStyle name="Percent 4 2 6 4 7" xfId="50712" xr:uid="{00000000-0005-0000-0000-00006C6A0000}"/>
    <cellStyle name="Percent 4 2 6 5" xfId="15916" xr:uid="{00000000-0005-0000-0000-00006D6A0000}"/>
    <cellStyle name="Percent 4 2 6 5 2" xfId="15917" xr:uid="{00000000-0005-0000-0000-00006E6A0000}"/>
    <cellStyle name="Percent 4 2 6 5 2 2" xfId="15918" xr:uid="{00000000-0005-0000-0000-00006F6A0000}"/>
    <cellStyle name="Percent 4 2 6 5 2 2 2" xfId="15919" xr:uid="{00000000-0005-0000-0000-0000706A0000}"/>
    <cellStyle name="Percent 4 2 6 5 2 3" xfId="15920" xr:uid="{00000000-0005-0000-0000-0000716A0000}"/>
    <cellStyle name="Percent 4 2 6 5 3" xfId="15921" xr:uid="{00000000-0005-0000-0000-0000726A0000}"/>
    <cellStyle name="Percent 4 2 6 5 3 2" xfId="15922" xr:uid="{00000000-0005-0000-0000-0000736A0000}"/>
    <cellStyle name="Percent 4 2 6 5 3 2 2" xfId="15923" xr:uid="{00000000-0005-0000-0000-0000746A0000}"/>
    <cellStyle name="Percent 4 2 6 5 3 3" xfId="15924" xr:uid="{00000000-0005-0000-0000-0000756A0000}"/>
    <cellStyle name="Percent 4 2 6 5 4" xfId="15925" xr:uid="{00000000-0005-0000-0000-0000766A0000}"/>
    <cellStyle name="Percent 4 2 6 5 4 2" xfId="15926" xr:uid="{00000000-0005-0000-0000-0000776A0000}"/>
    <cellStyle name="Percent 4 2 6 5 5" xfId="15927" xr:uid="{00000000-0005-0000-0000-0000786A0000}"/>
    <cellStyle name="Percent 4 2 6 5 6" xfId="50713" xr:uid="{00000000-0005-0000-0000-0000796A0000}"/>
    <cellStyle name="Percent 4 2 6 6" xfId="15928" xr:uid="{00000000-0005-0000-0000-00007A6A0000}"/>
    <cellStyle name="Percent 4 2 6 6 2" xfId="15929" xr:uid="{00000000-0005-0000-0000-00007B6A0000}"/>
    <cellStyle name="Percent 4 2 6 6 2 2" xfId="15930" xr:uid="{00000000-0005-0000-0000-00007C6A0000}"/>
    <cellStyle name="Percent 4 2 6 6 3" xfId="15931" xr:uid="{00000000-0005-0000-0000-00007D6A0000}"/>
    <cellStyle name="Percent 4 2 6 6 4" xfId="50714" xr:uid="{00000000-0005-0000-0000-00007E6A0000}"/>
    <cellStyle name="Percent 4 2 6 7" xfId="15932" xr:uid="{00000000-0005-0000-0000-00007F6A0000}"/>
    <cellStyle name="Percent 4 2 6 7 2" xfId="15933" xr:uid="{00000000-0005-0000-0000-0000806A0000}"/>
    <cellStyle name="Percent 4 2 6 7 2 2" xfId="15934" xr:uid="{00000000-0005-0000-0000-0000816A0000}"/>
    <cellStyle name="Percent 4 2 6 7 3" xfId="15935" xr:uid="{00000000-0005-0000-0000-0000826A0000}"/>
    <cellStyle name="Percent 4 2 6 7 4" xfId="50715" xr:uid="{00000000-0005-0000-0000-0000836A0000}"/>
    <cellStyle name="Percent 4 2 6 8" xfId="15936" xr:uid="{00000000-0005-0000-0000-0000846A0000}"/>
    <cellStyle name="Percent 4 2 6 8 2" xfId="15937" xr:uid="{00000000-0005-0000-0000-0000856A0000}"/>
    <cellStyle name="Percent 4 2 6 8 2 2" xfId="15938" xr:uid="{00000000-0005-0000-0000-0000866A0000}"/>
    <cellStyle name="Percent 4 2 6 8 3" xfId="15939" xr:uid="{00000000-0005-0000-0000-0000876A0000}"/>
    <cellStyle name="Percent 4 2 6 8 4" xfId="50716" xr:uid="{00000000-0005-0000-0000-0000886A0000}"/>
    <cellStyle name="Percent 4 2 6 9" xfId="15940" xr:uid="{00000000-0005-0000-0000-0000896A0000}"/>
    <cellStyle name="Percent 4 2 6 9 2" xfId="15941" xr:uid="{00000000-0005-0000-0000-00008A6A0000}"/>
    <cellStyle name="Percent 4 2 6 9 3" xfId="50717" xr:uid="{00000000-0005-0000-0000-00008B6A0000}"/>
    <cellStyle name="Percent 4 2 7" xfId="4475" xr:uid="{00000000-0005-0000-0000-00008C6A0000}"/>
    <cellStyle name="Percent 4 2 7 10" xfId="15942" xr:uid="{00000000-0005-0000-0000-00008D6A0000}"/>
    <cellStyle name="Percent 4 2 7 10 2" xfId="55969" xr:uid="{00000000-0005-0000-0000-00008E6A0000}"/>
    <cellStyle name="Percent 4 2 7 11" xfId="50718" xr:uid="{00000000-0005-0000-0000-00008F6A0000}"/>
    <cellStyle name="Percent 4 2 7 2" xfId="9269" xr:uid="{00000000-0005-0000-0000-0000906A0000}"/>
    <cellStyle name="Percent 4 2 7 2 2" xfId="15943" xr:uid="{00000000-0005-0000-0000-0000916A0000}"/>
    <cellStyle name="Percent 4 2 7 2 2 2" xfId="15944" xr:uid="{00000000-0005-0000-0000-0000926A0000}"/>
    <cellStyle name="Percent 4 2 7 2 2 2 2" xfId="15945" xr:uid="{00000000-0005-0000-0000-0000936A0000}"/>
    <cellStyle name="Percent 4 2 7 2 2 3" xfId="15946" xr:uid="{00000000-0005-0000-0000-0000946A0000}"/>
    <cellStyle name="Percent 4 2 7 2 3" xfId="15947" xr:uid="{00000000-0005-0000-0000-0000956A0000}"/>
    <cellStyle name="Percent 4 2 7 2 3 2" xfId="15948" xr:uid="{00000000-0005-0000-0000-0000966A0000}"/>
    <cellStyle name="Percent 4 2 7 2 3 2 2" xfId="15949" xr:uid="{00000000-0005-0000-0000-0000976A0000}"/>
    <cellStyle name="Percent 4 2 7 2 3 3" xfId="15950" xr:uid="{00000000-0005-0000-0000-0000986A0000}"/>
    <cellStyle name="Percent 4 2 7 2 4" xfId="15951" xr:uid="{00000000-0005-0000-0000-0000996A0000}"/>
    <cellStyle name="Percent 4 2 7 2 4 2" xfId="15952" xr:uid="{00000000-0005-0000-0000-00009A6A0000}"/>
    <cellStyle name="Percent 4 2 7 2 5" xfId="15953" xr:uid="{00000000-0005-0000-0000-00009B6A0000}"/>
    <cellStyle name="Percent 4 2 7 2 6" xfId="50719" xr:uid="{00000000-0005-0000-0000-00009C6A0000}"/>
    <cellStyle name="Percent 4 2 7 3" xfId="15954" xr:uid="{00000000-0005-0000-0000-00009D6A0000}"/>
    <cellStyle name="Percent 4 2 7 3 2" xfId="15955" xr:uid="{00000000-0005-0000-0000-00009E6A0000}"/>
    <cellStyle name="Percent 4 2 7 3 2 2" xfId="15956" xr:uid="{00000000-0005-0000-0000-00009F6A0000}"/>
    <cellStyle name="Percent 4 2 7 3 2 2 2" xfId="15957" xr:uid="{00000000-0005-0000-0000-0000A06A0000}"/>
    <cellStyle name="Percent 4 2 7 3 2 3" xfId="15958" xr:uid="{00000000-0005-0000-0000-0000A16A0000}"/>
    <cellStyle name="Percent 4 2 7 3 3" xfId="15959" xr:uid="{00000000-0005-0000-0000-0000A26A0000}"/>
    <cellStyle name="Percent 4 2 7 3 3 2" xfId="15960" xr:uid="{00000000-0005-0000-0000-0000A36A0000}"/>
    <cellStyle name="Percent 4 2 7 3 3 2 2" xfId="15961" xr:uid="{00000000-0005-0000-0000-0000A46A0000}"/>
    <cellStyle name="Percent 4 2 7 3 3 3" xfId="15962" xr:uid="{00000000-0005-0000-0000-0000A56A0000}"/>
    <cellStyle name="Percent 4 2 7 3 4" xfId="15963" xr:uid="{00000000-0005-0000-0000-0000A66A0000}"/>
    <cellStyle name="Percent 4 2 7 3 4 2" xfId="15964" xr:uid="{00000000-0005-0000-0000-0000A76A0000}"/>
    <cellStyle name="Percent 4 2 7 3 5" xfId="15965" xr:uid="{00000000-0005-0000-0000-0000A86A0000}"/>
    <cellStyle name="Percent 4 2 7 3 6" xfId="50720" xr:uid="{00000000-0005-0000-0000-0000A96A0000}"/>
    <cellStyle name="Percent 4 2 7 4" xfId="15966" xr:uid="{00000000-0005-0000-0000-0000AA6A0000}"/>
    <cellStyle name="Percent 4 2 7 4 2" xfId="15967" xr:uid="{00000000-0005-0000-0000-0000AB6A0000}"/>
    <cellStyle name="Percent 4 2 7 4 2 2" xfId="15968" xr:uid="{00000000-0005-0000-0000-0000AC6A0000}"/>
    <cellStyle name="Percent 4 2 7 4 2 2 2" xfId="15969" xr:uid="{00000000-0005-0000-0000-0000AD6A0000}"/>
    <cellStyle name="Percent 4 2 7 4 2 3" xfId="15970" xr:uid="{00000000-0005-0000-0000-0000AE6A0000}"/>
    <cellStyle name="Percent 4 2 7 4 3" xfId="15971" xr:uid="{00000000-0005-0000-0000-0000AF6A0000}"/>
    <cellStyle name="Percent 4 2 7 4 3 2" xfId="15972" xr:uid="{00000000-0005-0000-0000-0000B06A0000}"/>
    <cellStyle name="Percent 4 2 7 4 3 2 2" xfId="15973" xr:uid="{00000000-0005-0000-0000-0000B16A0000}"/>
    <cellStyle name="Percent 4 2 7 4 3 3" xfId="15974" xr:uid="{00000000-0005-0000-0000-0000B26A0000}"/>
    <cellStyle name="Percent 4 2 7 4 4" xfId="15975" xr:uid="{00000000-0005-0000-0000-0000B36A0000}"/>
    <cellStyle name="Percent 4 2 7 4 4 2" xfId="15976" xr:uid="{00000000-0005-0000-0000-0000B46A0000}"/>
    <cellStyle name="Percent 4 2 7 4 4 2 2" xfId="15977" xr:uid="{00000000-0005-0000-0000-0000B56A0000}"/>
    <cellStyle name="Percent 4 2 7 4 4 3" xfId="15978" xr:uid="{00000000-0005-0000-0000-0000B66A0000}"/>
    <cellStyle name="Percent 4 2 7 4 5" xfId="15979" xr:uid="{00000000-0005-0000-0000-0000B76A0000}"/>
    <cellStyle name="Percent 4 2 7 4 5 2" xfId="15980" xr:uid="{00000000-0005-0000-0000-0000B86A0000}"/>
    <cellStyle name="Percent 4 2 7 4 6" xfId="15981" xr:uid="{00000000-0005-0000-0000-0000B96A0000}"/>
    <cellStyle name="Percent 4 2 7 4 7" xfId="50721" xr:uid="{00000000-0005-0000-0000-0000BA6A0000}"/>
    <cellStyle name="Percent 4 2 7 5" xfId="15982" xr:uid="{00000000-0005-0000-0000-0000BB6A0000}"/>
    <cellStyle name="Percent 4 2 7 5 2" xfId="15983" xr:uid="{00000000-0005-0000-0000-0000BC6A0000}"/>
    <cellStyle name="Percent 4 2 7 5 2 2" xfId="15984" xr:uid="{00000000-0005-0000-0000-0000BD6A0000}"/>
    <cellStyle name="Percent 4 2 7 5 2 2 2" xfId="15985" xr:uid="{00000000-0005-0000-0000-0000BE6A0000}"/>
    <cellStyle name="Percent 4 2 7 5 2 3" xfId="15986" xr:uid="{00000000-0005-0000-0000-0000BF6A0000}"/>
    <cellStyle name="Percent 4 2 7 5 3" xfId="15987" xr:uid="{00000000-0005-0000-0000-0000C06A0000}"/>
    <cellStyle name="Percent 4 2 7 5 3 2" xfId="15988" xr:uid="{00000000-0005-0000-0000-0000C16A0000}"/>
    <cellStyle name="Percent 4 2 7 5 3 2 2" xfId="15989" xr:uid="{00000000-0005-0000-0000-0000C26A0000}"/>
    <cellStyle name="Percent 4 2 7 5 3 3" xfId="15990" xr:uid="{00000000-0005-0000-0000-0000C36A0000}"/>
    <cellStyle name="Percent 4 2 7 5 4" xfId="15991" xr:uid="{00000000-0005-0000-0000-0000C46A0000}"/>
    <cellStyle name="Percent 4 2 7 5 4 2" xfId="15992" xr:uid="{00000000-0005-0000-0000-0000C56A0000}"/>
    <cellStyle name="Percent 4 2 7 5 5" xfId="15993" xr:uid="{00000000-0005-0000-0000-0000C66A0000}"/>
    <cellStyle name="Percent 4 2 7 5 6" xfId="50722" xr:uid="{00000000-0005-0000-0000-0000C76A0000}"/>
    <cellStyle name="Percent 4 2 7 6" xfId="15994" xr:uid="{00000000-0005-0000-0000-0000C86A0000}"/>
    <cellStyle name="Percent 4 2 7 6 2" xfId="15995" xr:uid="{00000000-0005-0000-0000-0000C96A0000}"/>
    <cellStyle name="Percent 4 2 7 6 2 2" xfId="15996" xr:uid="{00000000-0005-0000-0000-0000CA6A0000}"/>
    <cellStyle name="Percent 4 2 7 6 3" xfId="15997" xr:uid="{00000000-0005-0000-0000-0000CB6A0000}"/>
    <cellStyle name="Percent 4 2 7 6 4" xfId="50723" xr:uid="{00000000-0005-0000-0000-0000CC6A0000}"/>
    <cellStyle name="Percent 4 2 7 7" xfId="15998" xr:uid="{00000000-0005-0000-0000-0000CD6A0000}"/>
    <cellStyle name="Percent 4 2 7 7 2" xfId="15999" xr:uid="{00000000-0005-0000-0000-0000CE6A0000}"/>
    <cellStyle name="Percent 4 2 7 7 2 2" xfId="16000" xr:uid="{00000000-0005-0000-0000-0000CF6A0000}"/>
    <cellStyle name="Percent 4 2 7 7 3" xfId="16001" xr:uid="{00000000-0005-0000-0000-0000D06A0000}"/>
    <cellStyle name="Percent 4 2 7 7 4" xfId="50724" xr:uid="{00000000-0005-0000-0000-0000D16A0000}"/>
    <cellStyle name="Percent 4 2 7 8" xfId="16002" xr:uid="{00000000-0005-0000-0000-0000D26A0000}"/>
    <cellStyle name="Percent 4 2 7 8 2" xfId="16003" xr:uid="{00000000-0005-0000-0000-0000D36A0000}"/>
    <cellStyle name="Percent 4 2 7 8 2 2" xfId="16004" xr:uid="{00000000-0005-0000-0000-0000D46A0000}"/>
    <cellStyle name="Percent 4 2 7 8 3" xfId="16005" xr:uid="{00000000-0005-0000-0000-0000D56A0000}"/>
    <cellStyle name="Percent 4 2 7 8 4" xfId="50725" xr:uid="{00000000-0005-0000-0000-0000D66A0000}"/>
    <cellStyle name="Percent 4 2 7 9" xfId="16006" xr:uid="{00000000-0005-0000-0000-0000D76A0000}"/>
    <cellStyle name="Percent 4 2 7 9 2" xfId="16007" xr:uid="{00000000-0005-0000-0000-0000D86A0000}"/>
    <cellStyle name="Percent 4 2 7 9 3" xfId="50726" xr:uid="{00000000-0005-0000-0000-0000D96A0000}"/>
    <cellStyle name="Percent 4 2 8" xfId="4476" xr:uid="{00000000-0005-0000-0000-0000DA6A0000}"/>
    <cellStyle name="Percent 4 2 8 10" xfId="16008" xr:uid="{00000000-0005-0000-0000-0000DB6A0000}"/>
    <cellStyle name="Percent 4 2 8 10 2" xfId="55970" xr:uid="{00000000-0005-0000-0000-0000DC6A0000}"/>
    <cellStyle name="Percent 4 2 8 11" xfId="50727" xr:uid="{00000000-0005-0000-0000-0000DD6A0000}"/>
    <cellStyle name="Percent 4 2 8 2" xfId="9270" xr:uid="{00000000-0005-0000-0000-0000DE6A0000}"/>
    <cellStyle name="Percent 4 2 8 2 2" xfId="16009" xr:uid="{00000000-0005-0000-0000-0000DF6A0000}"/>
    <cellStyle name="Percent 4 2 8 2 2 2" xfId="16010" xr:uid="{00000000-0005-0000-0000-0000E06A0000}"/>
    <cellStyle name="Percent 4 2 8 2 2 2 2" xfId="16011" xr:uid="{00000000-0005-0000-0000-0000E16A0000}"/>
    <cellStyle name="Percent 4 2 8 2 2 3" xfId="16012" xr:uid="{00000000-0005-0000-0000-0000E26A0000}"/>
    <cellStyle name="Percent 4 2 8 2 3" xfId="16013" xr:uid="{00000000-0005-0000-0000-0000E36A0000}"/>
    <cellStyle name="Percent 4 2 8 2 3 2" xfId="16014" xr:uid="{00000000-0005-0000-0000-0000E46A0000}"/>
    <cellStyle name="Percent 4 2 8 2 3 2 2" xfId="16015" xr:uid="{00000000-0005-0000-0000-0000E56A0000}"/>
    <cellStyle name="Percent 4 2 8 2 3 3" xfId="16016" xr:uid="{00000000-0005-0000-0000-0000E66A0000}"/>
    <cellStyle name="Percent 4 2 8 2 4" xfId="16017" xr:uid="{00000000-0005-0000-0000-0000E76A0000}"/>
    <cellStyle name="Percent 4 2 8 2 4 2" xfId="16018" xr:uid="{00000000-0005-0000-0000-0000E86A0000}"/>
    <cellStyle name="Percent 4 2 8 2 5" xfId="16019" xr:uid="{00000000-0005-0000-0000-0000E96A0000}"/>
    <cellStyle name="Percent 4 2 8 2 6" xfId="50728" xr:uid="{00000000-0005-0000-0000-0000EA6A0000}"/>
    <cellStyle name="Percent 4 2 8 3" xfId="16020" xr:uid="{00000000-0005-0000-0000-0000EB6A0000}"/>
    <cellStyle name="Percent 4 2 8 3 2" xfId="16021" xr:uid="{00000000-0005-0000-0000-0000EC6A0000}"/>
    <cellStyle name="Percent 4 2 8 3 2 2" xfId="16022" xr:uid="{00000000-0005-0000-0000-0000ED6A0000}"/>
    <cellStyle name="Percent 4 2 8 3 2 2 2" xfId="16023" xr:uid="{00000000-0005-0000-0000-0000EE6A0000}"/>
    <cellStyle name="Percent 4 2 8 3 2 3" xfId="16024" xr:uid="{00000000-0005-0000-0000-0000EF6A0000}"/>
    <cellStyle name="Percent 4 2 8 3 3" xfId="16025" xr:uid="{00000000-0005-0000-0000-0000F06A0000}"/>
    <cellStyle name="Percent 4 2 8 3 3 2" xfId="16026" xr:uid="{00000000-0005-0000-0000-0000F16A0000}"/>
    <cellStyle name="Percent 4 2 8 3 3 2 2" xfId="16027" xr:uid="{00000000-0005-0000-0000-0000F26A0000}"/>
    <cellStyle name="Percent 4 2 8 3 3 3" xfId="16028" xr:uid="{00000000-0005-0000-0000-0000F36A0000}"/>
    <cellStyle name="Percent 4 2 8 3 4" xfId="16029" xr:uid="{00000000-0005-0000-0000-0000F46A0000}"/>
    <cellStyle name="Percent 4 2 8 3 4 2" xfId="16030" xr:uid="{00000000-0005-0000-0000-0000F56A0000}"/>
    <cellStyle name="Percent 4 2 8 3 5" xfId="16031" xr:uid="{00000000-0005-0000-0000-0000F66A0000}"/>
    <cellStyle name="Percent 4 2 8 3 6" xfId="50729" xr:uid="{00000000-0005-0000-0000-0000F76A0000}"/>
    <cellStyle name="Percent 4 2 8 4" xfId="16032" xr:uid="{00000000-0005-0000-0000-0000F86A0000}"/>
    <cellStyle name="Percent 4 2 8 4 2" xfId="16033" xr:uid="{00000000-0005-0000-0000-0000F96A0000}"/>
    <cellStyle name="Percent 4 2 8 4 2 2" xfId="16034" xr:uid="{00000000-0005-0000-0000-0000FA6A0000}"/>
    <cellStyle name="Percent 4 2 8 4 2 2 2" xfId="16035" xr:uid="{00000000-0005-0000-0000-0000FB6A0000}"/>
    <cellStyle name="Percent 4 2 8 4 2 3" xfId="16036" xr:uid="{00000000-0005-0000-0000-0000FC6A0000}"/>
    <cellStyle name="Percent 4 2 8 4 3" xfId="16037" xr:uid="{00000000-0005-0000-0000-0000FD6A0000}"/>
    <cellStyle name="Percent 4 2 8 4 3 2" xfId="16038" xr:uid="{00000000-0005-0000-0000-0000FE6A0000}"/>
    <cellStyle name="Percent 4 2 8 4 3 2 2" xfId="16039" xr:uid="{00000000-0005-0000-0000-0000FF6A0000}"/>
    <cellStyle name="Percent 4 2 8 4 3 3" xfId="16040" xr:uid="{00000000-0005-0000-0000-0000006B0000}"/>
    <cellStyle name="Percent 4 2 8 4 4" xfId="16041" xr:uid="{00000000-0005-0000-0000-0000016B0000}"/>
    <cellStyle name="Percent 4 2 8 4 4 2" xfId="16042" xr:uid="{00000000-0005-0000-0000-0000026B0000}"/>
    <cellStyle name="Percent 4 2 8 4 4 2 2" xfId="16043" xr:uid="{00000000-0005-0000-0000-0000036B0000}"/>
    <cellStyle name="Percent 4 2 8 4 4 3" xfId="16044" xr:uid="{00000000-0005-0000-0000-0000046B0000}"/>
    <cellStyle name="Percent 4 2 8 4 5" xfId="16045" xr:uid="{00000000-0005-0000-0000-0000056B0000}"/>
    <cellStyle name="Percent 4 2 8 4 5 2" xfId="16046" xr:uid="{00000000-0005-0000-0000-0000066B0000}"/>
    <cellStyle name="Percent 4 2 8 4 6" xfId="16047" xr:uid="{00000000-0005-0000-0000-0000076B0000}"/>
    <cellStyle name="Percent 4 2 8 4 7" xfId="50730" xr:uid="{00000000-0005-0000-0000-0000086B0000}"/>
    <cellStyle name="Percent 4 2 8 5" xfId="16048" xr:uid="{00000000-0005-0000-0000-0000096B0000}"/>
    <cellStyle name="Percent 4 2 8 5 2" xfId="16049" xr:uid="{00000000-0005-0000-0000-00000A6B0000}"/>
    <cellStyle name="Percent 4 2 8 5 2 2" xfId="16050" xr:uid="{00000000-0005-0000-0000-00000B6B0000}"/>
    <cellStyle name="Percent 4 2 8 5 2 2 2" xfId="16051" xr:uid="{00000000-0005-0000-0000-00000C6B0000}"/>
    <cellStyle name="Percent 4 2 8 5 2 3" xfId="16052" xr:uid="{00000000-0005-0000-0000-00000D6B0000}"/>
    <cellStyle name="Percent 4 2 8 5 3" xfId="16053" xr:uid="{00000000-0005-0000-0000-00000E6B0000}"/>
    <cellStyle name="Percent 4 2 8 5 3 2" xfId="16054" xr:uid="{00000000-0005-0000-0000-00000F6B0000}"/>
    <cellStyle name="Percent 4 2 8 5 3 2 2" xfId="16055" xr:uid="{00000000-0005-0000-0000-0000106B0000}"/>
    <cellStyle name="Percent 4 2 8 5 3 3" xfId="16056" xr:uid="{00000000-0005-0000-0000-0000116B0000}"/>
    <cellStyle name="Percent 4 2 8 5 4" xfId="16057" xr:uid="{00000000-0005-0000-0000-0000126B0000}"/>
    <cellStyle name="Percent 4 2 8 5 4 2" xfId="16058" xr:uid="{00000000-0005-0000-0000-0000136B0000}"/>
    <cellStyle name="Percent 4 2 8 5 5" xfId="16059" xr:uid="{00000000-0005-0000-0000-0000146B0000}"/>
    <cellStyle name="Percent 4 2 8 5 6" xfId="50731" xr:uid="{00000000-0005-0000-0000-0000156B0000}"/>
    <cellStyle name="Percent 4 2 8 6" xfId="16060" xr:uid="{00000000-0005-0000-0000-0000166B0000}"/>
    <cellStyle name="Percent 4 2 8 6 2" xfId="16061" xr:uid="{00000000-0005-0000-0000-0000176B0000}"/>
    <cellStyle name="Percent 4 2 8 6 2 2" xfId="16062" xr:uid="{00000000-0005-0000-0000-0000186B0000}"/>
    <cellStyle name="Percent 4 2 8 6 3" xfId="16063" xr:uid="{00000000-0005-0000-0000-0000196B0000}"/>
    <cellStyle name="Percent 4 2 8 6 4" xfId="50732" xr:uid="{00000000-0005-0000-0000-00001A6B0000}"/>
    <cellStyle name="Percent 4 2 8 7" xfId="16064" xr:uid="{00000000-0005-0000-0000-00001B6B0000}"/>
    <cellStyle name="Percent 4 2 8 7 2" xfId="16065" xr:uid="{00000000-0005-0000-0000-00001C6B0000}"/>
    <cellStyle name="Percent 4 2 8 7 2 2" xfId="16066" xr:uid="{00000000-0005-0000-0000-00001D6B0000}"/>
    <cellStyle name="Percent 4 2 8 7 3" xfId="16067" xr:uid="{00000000-0005-0000-0000-00001E6B0000}"/>
    <cellStyle name="Percent 4 2 8 7 4" xfId="50733" xr:uid="{00000000-0005-0000-0000-00001F6B0000}"/>
    <cellStyle name="Percent 4 2 8 8" xfId="16068" xr:uid="{00000000-0005-0000-0000-0000206B0000}"/>
    <cellStyle name="Percent 4 2 8 8 2" xfId="16069" xr:uid="{00000000-0005-0000-0000-0000216B0000}"/>
    <cellStyle name="Percent 4 2 8 8 2 2" xfId="16070" xr:uid="{00000000-0005-0000-0000-0000226B0000}"/>
    <cellStyle name="Percent 4 2 8 8 3" xfId="16071" xr:uid="{00000000-0005-0000-0000-0000236B0000}"/>
    <cellStyle name="Percent 4 2 8 8 4" xfId="50734" xr:uid="{00000000-0005-0000-0000-0000246B0000}"/>
    <cellStyle name="Percent 4 2 8 9" xfId="16072" xr:uid="{00000000-0005-0000-0000-0000256B0000}"/>
    <cellStyle name="Percent 4 2 8 9 2" xfId="16073" xr:uid="{00000000-0005-0000-0000-0000266B0000}"/>
    <cellStyle name="Percent 4 2 8 9 3" xfId="50735" xr:uid="{00000000-0005-0000-0000-0000276B0000}"/>
    <cellStyle name="Percent 4 2 9" xfId="9683" xr:uid="{00000000-0005-0000-0000-0000286B0000}"/>
    <cellStyle name="Percent 4 2 9 2" xfId="16074" xr:uid="{00000000-0005-0000-0000-0000296B0000}"/>
    <cellStyle name="Percent 4 2 9 2 2" xfId="16075" xr:uid="{00000000-0005-0000-0000-00002A6B0000}"/>
    <cellStyle name="Percent 4 2 9 2 2 2" xfId="16076" xr:uid="{00000000-0005-0000-0000-00002B6B0000}"/>
    <cellStyle name="Percent 4 2 9 2 3" xfId="16077" xr:uid="{00000000-0005-0000-0000-00002C6B0000}"/>
    <cellStyle name="Percent 4 2 9 2 4" xfId="50737" xr:uid="{00000000-0005-0000-0000-00002D6B0000}"/>
    <cellStyle name="Percent 4 2 9 3" xfId="16078" xr:uid="{00000000-0005-0000-0000-00002E6B0000}"/>
    <cellStyle name="Percent 4 2 9 3 2" xfId="16079" xr:uid="{00000000-0005-0000-0000-00002F6B0000}"/>
    <cellStyle name="Percent 4 2 9 3 2 2" xfId="16080" xr:uid="{00000000-0005-0000-0000-0000306B0000}"/>
    <cellStyle name="Percent 4 2 9 3 3" xfId="16081" xr:uid="{00000000-0005-0000-0000-0000316B0000}"/>
    <cellStyle name="Percent 4 2 9 3 4" xfId="50738" xr:uid="{00000000-0005-0000-0000-0000326B0000}"/>
    <cellStyle name="Percent 4 2 9 4" xfId="16082" xr:uid="{00000000-0005-0000-0000-0000336B0000}"/>
    <cellStyle name="Percent 4 2 9 4 2" xfId="16083" xr:uid="{00000000-0005-0000-0000-0000346B0000}"/>
    <cellStyle name="Percent 4 2 9 4 3" xfId="50739" xr:uid="{00000000-0005-0000-0000-0000356B0000}"/>
    <cellStyle name="Percent 4 2 9 5" xfId="16084" xr:uid="{00000000-0005-0000-0000-0000366B0000}"/>
    <cellStyle name="Percent 4 2 9 5 2" xfId="50740" xr:uid="{00000000-0005-0000-0000-0000376B0000}"/>
    <cellStyle name="Percent 4 2 9 6" xfId="50736" xr:uid="{00000000-0005-0000-0000-0000386B0000}"/>
    <cellStyle name="Percent 4 20" xfId="4477" xr:uid="{00000000-0005-0000-0000-0000396B0000}"/>
    <cellStyle name="Percent 4 20 10" xfId="16085" xr:uid="{00000000-0005-0000-0000-00003A6B0000}"/>
    <cellStyle name="Percent 4 20 10 2" xfId="16086" xr:uid="{00000000-0005-0000-0000-00003B6B0000}"/>
    <cellStyle name="Percent 4 20 10 2 2" xfId="16087" xr:uid="{00000000-0005-0000-0000-00003C6B0000}"/>
    <cellStyle name="Percent 4 20 10 3" xfId="16088" xr:uid="{00000000-0005-0000-0000-00003D6B0000}"/>
    <cellStyle name="Percent 4 20 10 4" xfId="50742" xr:uid="{00000000-0005-0000-0000-00003E6B0000}"/>
    <cellStyle name="Percent 4 20 11" xfId="16089" xr:uid="{00000000-0005-0000-0000-00003F6B0000}"/>
    <cellStyle name="Percent 4 20 11 2" xfId="16090" xr:uid="{00000000-0005-0000-0000-0000406B0000}"/>
    <cellStyle name="Percent 4 20 12" xfId="16091" xr:uid="{00000000-0005-0000-0000-0000416B0000}"/>
    <cellStyle name="Percent 4 20 13" xfId="50741" xr:uid="{00000000-0005-0000-0000-0000426B0000}"/>
    <cellStyle name="Percent 4 20 2" xfId="9271" xr:uid="{00000000-0005-0000-0000-0000436B0000}"/>
    <cellStyle name="Percent 4 20 2 2" xfId="16092" xr:uid="{00000000-0005-0000-0000-0000446B0000}"/>
    <cellStyle name="Percent 4 20 2 2 2" xfId="16093" xr:uid="{00000000-0005-0000-0000-0000456B0000}"/>
    <cellStyle name="Percent 4 20 2 2 2 2" xfId="16094" xr:uid="{00000000-0005-0000-0000-0000466B0000}"/>
    <cellStyle name="Percent 4 20 2 2 3" xfId="16095" xr:uid="{00000000-0005-0000-0000-0000476B0000}"/>
    <cellStyle name="Percent 4 20 2 3" xfId="16096" xr:uid="{00000000-0005-0000-0000-0000486B0000}"/>
    <cellStyle name="Percent 4 20 2 3 2" xfId="16097" xr:uid="{00000000-0005-0000-0000-0000496B0000}"/>
    <cellStyle name="Percent 4 20 2 3 2 2" xfId="16098" xr:uid="{00000000-0005-0000-0000-00004A6B0000}"/>
    <cellStyle name="Percent 4 20 2 3 3" xfId="16099" xr:uid="{00000000-0005-0000-0000-00004B6B0000}"/>
    <cellStyle name="Percent 4 20 2 4" xfId="16100" xr:uid="{00000000-0005-0000-0000-00004C6B0000}"/>
    <cellStyle name="Percent 4 20 2 4 2" xfId="16101" xr:uid="{00000000-0005-0000-0000-00004D6B0000}"/>
    <cellStyle name="Percent 4 20 2 5" xfId="16102" xr:uid="{00000000-0005-0000-0000-00004E6B0000}"/>
    <cellStyle name="Percent 4 20 2 6" xfId="50743" xr:uid="{00000000-0005-0000-0000-00004F6B0000}"/>
    <cellStyle name="Percent 4 20 3" xfId="16103" xr:uid="{00000000-0005-0000-0000-0000506B0000}"/>
    <cellStyle name="Percent 4 20 3 2" xfId="16104" xr:uid="{00000000-0005-0000-0000-0000516B0000}"/>
    <cellStyle name="Percent 4 20 3 2 2" xfId="16105" xr:uid="{00000000-0005-0000-0000-0000526B0000}"/>
    <cellStyle name="Percent 4 20 3 2 2 2" xfId="16106" xr:uid="{00000000-0005-0000-0000-0000536B0000}"/>
    <cellStyle name="Percent 4 20 3 2 3" xfId="16107" xr:uid="{00000000-0005-0000-0000-0000546B0000}"/>
    <cellStyle name="Percent 4 20 3 3" xfId="16108" xr:uid="{00000000-0005-0000-0000-0000556B0000}"/>
    <cellStyle name="Percent 4 20 3 3 2" xfId="16109" xr:uid="{00000000-0005-0000-0000-0000566B0000}"/>
    <cellStyle name="Percent 4 20 3 3 2 2" xfId="16110" xr:uid="{00000000-0005-0000-0000-0000576B0000}"/>
    <cellStyle name="Percent 4 20 3 3 3" xfId="16111" xr:uid="{00000000-0005-0000-0000-0000586B0000}"/>
    <cellStyle name="Percent 4 20 3 4" xfId="16112" xr:uid="{00000000-0005-0000-0000-0000596B0000}"/>
    <cellStyle name="Percent 4 20 3 4 2" xfId="16113" xr:uid="{00000000-0005-0000-0000-00005A6B0000}"/>
    <cellStyle name="Percent 4 20 3 5" xfId="16114" xr:uid="{00000000-0005-0000-0000-00005B6B0000}"/>
    <cellStyle name="Percent 4 20 3 6" xfId="50744" xr:uid="{00000000-0005-0000-0000-00005C6B0000}"/>
    <cellStyle name="Percent 4 20 4" xfId="16115" xr:uid="{00000000-0005-0000-0000-00005D6B0000}"/>
    <cellStyle name="Percent 4 20 4 2" xfId="16116" xr:uid="{00000000-0005-0000-0000-00005E6B0000}"/>
    <cellStyle name="Percent 4 20 4 2 2" xfId="16117" xr:uid="{00000000-0005-0000-0000-00005F6B0000}"/>
    <cellStyle name="Percent 4 20 4 2 2 2" xfId="16118" xr:uid="{00000000-0005-0000-0000-0000606B0000}"/>
    <cellStyle name="Percent 4 20 4 2 3" xfId="16119" xr:uid="{00000000-0005-0000-0000-0000616B0000}"/>
    <cellStyle name="Percent 4 20 4 3" xfId="16120" xr:uid="{00000000-0005-0000-0000-0000626B0000}"/>
    <cellStyle name="Percent 4 20 4 3 2" xfId="16121" xr:uid="{00000000-0005-0000-0000-0000636B0000}"/>
    <cellStyle name="Percent 4 20 4 3 2 2" xfId="16122" xr:uid="{00000000-0005-0000-0000-0000646B0000}"/>
    <cellStyle name="Percent 4 20 4 3 3" xfId="16123" xr:uid="{00000000-0005-0000-0000-0000656B0000}"/>
    <cellStyle name="Percent 4 20 4 4" xfId="16124" xr:uid="{00000000-0005-0000-0000-0000666B0000}"/>
    <cellStyle name="Percent 4 20 4 4 2" xfId="16125" xr:uid="{00000000-0005-0000-0000-0000676B0000}"/>
    <cellStyle name="Percent 4 20 4 5" xfId="16126" xr:uid="{00000000-0005-0000-0000-0000686B0000}"/>
    <cellStyle name="Percent 4 20 4 6" xfId="50745" xr:uid="{00000000-0005-0000-0000-0000696B0000}"/>
    <cellStyle name="Percent 4 20 5" xfId="16127" xr:uid="{00000000-0005-0000-0000-00006A6B0000}"/>
    <cellStyle name="Percent 4 20 5 2" xfId="16128" xr:uid="{00000000-0005-0000-0000-00006B6B0000}"/>
    <cellStyle name="Percent 4 20 5 2 2" xfId="16129" xr:uid="{00000000-0005-0000-0000-00006C6B0000}"/>
    <cellStyle name="Percent 4 20 5 2 2 2" xfId="16130" xr:uid="{00000000-0005-0000-0000-00006D6B0000}"/>
    <cellStyle name="Percent 4 20 5 2 3" xfId="16131" xr:uid="{00000000-0005-0000-0000-00006E6B0000}"/>
    <cellStyle name="Percent 4 20 5 3" xfId="16132" xr:uid="{00000000-0005-0000-0000-00006F6B0000}"/>
    <cellStyle name="Percent 4 20 5 3 2" xfId="16133" xr:uid="{00000000-0005-0000-0000-0000706B0000}"/>
    <cellStyle name="Percent 4 20 5 3 2 2" xfId="16134" xr:uid="{00000000-0005-0000-0000-0000716B0000}"/>
    <cellStyle name="Percent 4 20 5 3 3" xfId="16135" xr:uid="{00000000-0005-0000-0000-0000726B0000}"/>
    <cellStyle name="Percent 4 20 5 4" xfId="16136" xr:uid="{00000000-0005-0000-0000-0000736B0000}"/>
    <cellStyle name="Percent 4 20 5 4 2" xfId="16137" xr:uid="{00000000-0005-0000-0000-0000746B0000}"/>
    <cellStyle name="Percent 4 20 5 4 2 2" xfId="16138" xr:uid="{00000000-0005-0000-0000-0000756B0000}"/>
    <cellStyle name="Percent 4 20 5 4 3" xfId="16139" xr:uid="{00000000-0005-0000-0000-0000766B0000}"/>
    <cellStyle name="Percent 4 20 5 5" xfId="16140" xr:uid="{00000000-0005-0000-0000-0000776B0000}"/>
    <cellStyle name="Percent 4 20 5 5 2" xfId="16141" xr:uid="{00000000-0005-0000-0000-0000786B0000}"/>
    <cellStyle name="Percent 4 20 5 6" xfId="16142" xr:uid="{00000000-0005-0000-0000-0000796B0000}"/>
    <cellStyle name="Percent 4 20 5 7" xfId="50746" xr:uid="{00000000-0005-0000-0000-00007A6B0000}"/>
    <cellStyle name="Percent 4 20 6" xfId="16143" xr:uid="{00000000-0005-0000-0000-00007B6B0000}"/>
    <cellStyle name="Percent 4 20 6 2" xfId="16144" xr:uid="{00000000-0005-0000-0000-00007C6B0000}"/>
    <cellStyle name="Percent 4 20 6 2 2" xfId="16145" xr:uid="{00000000-0005-0000-0000-00007D6B0000}"/>
    <cellStyle name="Percent 4 20 6 2 2 2" xfId="16146" xr:uid="{00000000-0005-0000-0000-00007E6B0000}"/>
    <cellStyle name="Percent 4 20 6 2 3" xfId="16147" xr:uid="{00000000-0005-0000-0000-00007F6B0000}"/>
    <cellStyle name="Percent 4 20 6 3" xfId="16148" xr:uid="{00000000-0005-0000-0000-0000806B0000}"/>
    <cellStyle name="Percent 4 20 6 3 2" xfId="16149" xr:uid="{00000000-0005-0000-0000-0000816B0000}"/>
    <cellStyle name="Percent 4 20 6 3 2 2" xfId="16150" xr:uid="{00000000-0005-0000-0000-0000826B0000}"/>
    <cellStyle name="Percent 4 20 6 3 3" xfId="16151" xr:uid="{00000000-0005-0000-0000-0000836B0000}"/>
    <cellStyle name="Percent 4 20 6 4" xfId="16152" xr:uid="{00000000-0005-0000-0000-0000846B0000}"/>
    <cellStyle name="Percent 4 20 6 4 2" xfId="16153" xr:uid="{00000000-0005-0000-0000-0000856B0000}"/>
    <cellStyle name="Percent 4 20 6 5" xfId="16154" xr:uid="{00000000-0005-0000-0000-0000866B0000}"/>
    <cellStyle name="Percent 4 20 6 6" xfId="50747" xr:uid="{00000000-0005-0000-0000-0000876B0000}"/>
    <cellStyle name="Percent 4 20 7" xfId="16155" xr:uid="{00000000-0005-0000-0000-0000886B0000}"/>
    <cellStyle name="Percent 4 20 7 2" xfId="16156" xr:uid="{00000000-0005-0000-0000-0000896B0000}"/>
    <cellStyle name="Percent 4 20 7 2 2" xfId="16157" xr:uid="{00000000-0005-0000-0000-00008A6B0000}"/>
    <cellStyle name="Percent 4 20 7 3" xfId="16158" xr:uid="{00000000-0005-0000-0000-00008B6B0000}"/>
    <cellStyle name="Percent 4 20 7 4" xfId="50748" xr:uid="{00000000-0005-0000-0000-00008C6B0000}"/>
    <cellStyle name="Percent 4 20 8" xfId="16159" xr:uid="{00000000-0005-0000-0000-00008D6B0000}"/>
    <cellStyle name="Percent 4 20 8 2" xfId="16160" xr:uid="{00000000-0005-0000-0000-00008E6B0000}"/>
    <cellStyle name="Percent 4 20 8 2 2" xfId="16161" xr:uid="{00000000-0005-0000-0000-00008F6B0000}"/>
    <cellStyle name="Percent 4 20 8 3" xfId="16162" xr:uid="{00000000-0005-0000-0000-0000906B0000}"/>
    <cellStyle name="Percent 4 20 8 4" xfId="50749" xr:uid="{00000000-0005-0000-0000-0000916B0000}"/>
    <cellStyle name="Percent 4 20 9" xfId="16163" xr:uid="{00000000-0005-0000-0000-0000926B0000}"/>
    <cellStyle name="Percent 4 20 9 2" xfId="16164" xr:uid="{00000000-0005-0000-0000-0000936B0000}"/>
    <cellStyle name="Percent 4 20 9 2 2" xfId="16165" xr:uid="{00000000-0005-0000-0000-0000946B0000}"/>
    <cellStyle name="Percent 4 20 9 3" xfId="16166" xr:uid="{00000000-0005-0000-0000-0000956B0000}"/>
    <cellStyle name="Percent 4 20 9 4" xfId="50750" xr:uid="{00000000-0005-0000-0000-0000966B0000}"/>
    <cellStyle name="Percent 4 21" xfId="4478" xr:uid="{00000000-0005-0000-0000-0000976B0000}"/>
    <cellStyle name="Percent 4 21 10" xfId="16167" xr:uid="{00000000-0005-0000-0000-0000986B0000}"/>
    <cellStyle name="Percent 4 21 10 2" xfId="16168" xr:uid="{00000000-0005-0000-0000-0000996B0000}"/>
    <cellStyle name="Percent 4 21 10 2 2" xfId="16169" xr:uid="{00000000-0005-0000-0000-00009A6B0000}"/>
    <cellStyle name="Percent 4 21 10 3" xfId="16170" xr:uid="{00000000-0005-0000-0000-00009B6B0000}"/>
    <cellStyle name="Percent 4 21 10 4" xfId="50752" xr:uid="{00000000-0005-0000-0000-00009C6B0000}"/>
    <cellStyle name="Percent 4 21 11" xfId="16171" xr:uid="{00000000-0005-0000-0000-00009D6B0000}"/>
    <cellStyle name="Percent 4 21 11 2" xfId="16172" xr:uid="{00000000-0005-0000-0000-00009E6B0000}"/>
    <cellStyle name="Percent 4 21 12" xfId="16173" xr:uid="{00000000-0005-0000-0000-00009F6B0000}"/>
    <cellStyle name="Percent 4 21 13" xfId="50751" xr:uid="{00000000-0005-0000-0000-0000A06B0000}"/>
    <cellStyle name="Percent 4 21 2" xfId="9272" xr:uid="{00000000-0005-0000-0000-0000A16B0000}"/>
    <cellStyle name="Percent 4 21 2 2" xfId="16174" xr:uid="{00000000-0005-0000-0000-0000A26B0000}"/>
    <cellStyle name="Percent 4 21 2 2 2" xfId="16175" xr:uid="{00000000-0005-0000-0000-0000A36B0000}"/>
    <cellStyle name="Percent 4 21 2 2 2 2" xfId="16176" xr:uid="{00000000-0005-0000-0000-0000A46B0000}"/>
    <cellStyle name="Percent 4 21 2 2 3" xfId="16177" xr:uid="{00000000-0005-0000-0000-0000A56B0000}"/>
    <cellStyle name="Percent 4 21 2 3" xfId="16178" xr:uid="{00000000-0005-0000-0000-0000A66B0000}"/>
    <cellStyle name="Percent 4 21 2 3 2" xfId="16179" xr:uid="{00000000-0005-0000-0000-0000A76B0000}"/>
    <cellStyle name="Percent 4 21 2 3 2 2" xfId="16180" xr:uid="{00000000-0005-0000-0000-0000A86B0000}"/>
    <cellStyle name="Percent 4 21 2 3 3" xfId="16181" xr:uid="{00000000-0005-0000-0000-0000A96B0000}"/>
    <cellStyle name="Percent 4 21 2 4" xfId="16182" xr:uid="{00000000-0005-0000-0000-0000AA6B0000}"/>
    <cellStyle name="Percent 4 21 2 4 2" xfId="16183" xr:uid="{00000000-0005-0000-0000-0000AB6B0000}"/>
    <cellStyle name="Percent 4 21 2 5" xfId="16184" xr:uid="{00000000-0005-0000-0000-0000AC6B0000}"/>
    <cellStyle name="Percent 4 21 2 6" xfId="50753" xr:uid="{00000000-0005-0000-0000-0000AD6B0000}"/>
    <cellStyle name="Percent 4 21 3" xfId="16185" xr:uid="{00000000-0005-0000-0000-0000AE6B0000}"/>
    <cellStyle name="Percent 4 21 3 2" xfId="16186" xr:uid="{00000000-0005-0000-0000-0000AF6B0000}"/>
    <cellStyle name="Percent 4 21 3 2 2" xfId="16187" xr:uid="{00000000-0005-0000-0000-0000B06B0000}"/>
    <cellStyle name="Percent 4 21 3 2 2 2" xfId="16188" xr:uid="{00000000-0005-0000-0000-0000B16B0000}"/>
    <cellStyle name="Percent 4 21 3 2 3" xfId="16189" xr:uid="{00000000-0005-0000-0000-0000B26B0000}"/>
    <cellStyle name="Percent 4 21 3 3" xfId="16190" xr:uid="{00000000-0005-0000-0000-0000B36B0000}"/>
    <cellStyle name="Percent 4 21 3 3 2" xfId="16191" xr:uid="{00000000-0005-0000-0000-0000B46B0000}"/>
    <cellStyle name="Percent 4 21 3 3 2 2" xfId="16192" xr:uid="{00000000-0005-0000-0000-0000B56B0000}"/>
    <cellStyle name="Percent 4 21 3 3 3" xfId="16193" xr:uid="{00000000-0005-0000-0000-0000B66B0000}"/>
    <cellStyle name="Percent 4 21 3 4" xfId="16194" xr:uid="{00000000-0005-0000-0000-0000B76B0000}"/>
    <cellStyle name="Percent 4 21 3 4 2" xfId="16195" xr:uid="{00000000-0005-0000-0000-0000B86B0000}"/>
    <cellStyle name="Percent 4 21 3 5" xfId="16196" xr:uid="{00000000-0005-0000-0000-0000B96B0000}"/>
    <cellStyle name="Percent 4 21 3 6" xfId="50754" xr:uid="{00000000-0005-0000-0000-0000BA6B0000}"/>
    <cellStyle name="Percent 4 21 4" xfId="16197" xr:uid="{00000000-0005-0000-0000-0000BB6B0000}"/>
    <cellStyle name="Percent 4 21 4 2" xfId="16198" xr:uid="{00000000-0005-0000-0000-0000BC6B0000}"/>
    <cellStyle name="Percent 4 21 4 2 2" xfId="16199" xr:uid="{00000000-0005-0000-0000-0000BD6B0000}"/>
    <cellStyle name="Percent 4 21 4 2 2 2" xfId="16200" xr:uid="{00000000-0005-0000-0000-0000BE6B0000}"/>
    <cellStyle name="Percent 4 21 4 2 3" xfId="16201" xr:uid="{00000000-0005-0000-0000-0000BF6B0000}"/>
    <cellStyle name="Percent 4 21 4 3" xfId="16202" xr:uid="{00000000-0005-0000-0000-0000C06B0000}"/>
    <cellStyle name="Percent 4 21 4 3 2" xfId="16203" xr:uid="{00000000-0005-0000-0000-0000C16B0000}"/>
    <cellStyle name="Percent 4 21 4 3 2 2" xfId="16204" xr:uid="{00000000-0005-0000-0000-0000C26B0000}"/>
    <cellStyle name="Percent 4 21 4 3 3" xfId="16205" xr:uid="{00000000-0005-0000-0000-0000C36B0000}"/>
    <cellStyle name="Percent 4 21 4 4" xfId="16206" xr:uid="{00000000-0005-0000-0000-0000C46B0000}"/>
    <cellStyle name="Percent 4 21 4 4 2" xfId="16207" xr:uid="{00000000-0005-0000-0000-0000C56B0000}"/>
    <cellStyle name="Percent 4 21 4 5" xfId="16208" xr:uid="{00000000-0005-0000-0000-0000C66B0000}"/>
    <cellStyle name="Percent 4 21 4 6" xfId="50755" xr:uid="{00000000-0005-0000-0000-0000C76B0000}"/>
    <cellStyle name="Percent 4 21 5" xfId="16209" xr:uid="{00000000-0005-0000-0000-0000C86B0000}"/>
    <cellStyle name="Percent 4 21 5 2" xfId="16210" xr:uid="{00000000-0005-0000-0000-0000C96B0000}"/>
    <cellStyle name="Percent 4 21 5 2 2" xfId="16211" xr:uid="{00000000-0005-0000-0000-0000CA6B0000}"/>
    <cellStyle name="Percent 4 21 5 2 2 2" xfId="16212" xr:uid="{00000000-0005-0000-0000-0000CB6B0000}"/>
    <cellStyle name="Percent 4 21 5 2 3" xfId="16213" xr:uid="{00000000-0005-0000-0000-0000CC6B0000}"/>
    <cellStyle name="Percent 4 21 5 3" xfId="16214" xr:uid="{00000000-0005-0000-0000-0000CD6B0000}"/>
    <cellStyle name="Percent 4 21 5 3 2" xfId="16215" xr:uid="{00000000-0005-0000-0000-0000CE6B0000}"/>
    <cellStyle name="Percent 4 21 5 3 2 2" xfId="16216" xr:uid="{00000000-0005-0000-0000-0000CF6B0000}"/>
    <cellStyle name="Percent 4 21 5 3 3" xfId="16217" xr:uid="{00000000-0005-0000-0000-0000D06B0000}"/>
    <cellStyle name="Percent 4 21 5 4" xfId="16218" xr:uid="{00000000-0005-0000-0000-0000D16B0000}"/>
    <cellStyle name="Percent 4 21 5 4 2" xfId="16219" xr:uid="{00000000-0005-0000-0000-0000D26B0000}"/>
    <cellStyle name="Percent 4 21 5 4 2 2" xfId="16220" xr:uid="{00000000-0005-0000-0000-0000D36B0000}"/>
    <cellStyle name="Percent 4 21 5 4 3" xfId="16221" xr:uid="{00000000-0005-0000-0000-0000D46B0000}"/>
    <cellStyle name="Percent 4 21 5 5" xfId="16222" xr:uid="{00000000-0005-0000-0000-0000D56B0000}"/>
    <cellStyle name="Percent 4 21 5 5 2" xfId="16223" xr:uid="{00000000-0005-0000-0000-0000D66B0000}"/>
    <cellStyle name="Percent 4 21 5 6" xfId="16224" xr:uid="{00000000-0005-0000-0000-0000D76B0000}"/>
    <cellStyle name="Percent 4 21 5 7" xfId="50756" xr:uid="{00000000-0005-0000-0000-0000D86B0000}"/>
    <cellStyle name="Percent 4 21 6" xfId="16225" xr:uid="{00000000-0005-0000-0000-0000D96B0000}"/>
    <cellStyle name="Percent 4 21 6 2" xfId="16226" xr:uid="{00000000-0005-0000-0000-0000DA6B0000}"/>
    <cellStyle name="Percent 4 21 6 2 2" xfId="16227" xr:uid="{00000000-0005-0000-0000-0000DB6B0000}"/>
    <cellStyle name="Percent 4 21 6 2 2 2" xfId="16228" xr:uid="{00000000-0005-0000-0000-0000DC6B0000}"/>
    <cellStyle name="Percent 4 21 6 2 3" xfId="16229" xr:uid="{00000000-0005-0000-0000-0000DD6B0000}"/>
    <cellStyle name="Percent 4 21 6 3" xfId="16230" xr:uid="{00000000-0005-0000-0000-0000DE6B0000}"/>
    <cellStyle name="Percent 4 21 6 3 2" xfId="16231" xr:uid="{00000000-0005-0000-0000-0000DF6B0000}"/>
    <cellStyle name="Percent 4 21 6 3 2 2" xfId="16232" xr:uid="{00000000-0005-0000-0000-0000E06B0000}"/>
    <cellStyle name="Percent 4 21 6 3 3" xfId="16233" xr:uid="{00000000-0005-0000-0000-0000E16B0000}"/>
    <cellStyle name="Percent 4 21 6 4" xfId="16234" xr:uid="{00000000-0005-0000-0000-0000E26B0000}"/>
    <cellStyle name="Percent 4 21 6 4 2" xfId="16235" xr:uid="{00000000-0005-0000-0000-0000E36B0000}"/>
    <cellStyle name="Percent 4 21 6 5" xfId="16236" xr:uid="{00000000-0005-0000-0000-0000E46B0000}"/>
    <cellStyle name="Percent 4 21 6 6" xfId="50757" xr:uid="{00000000-0005-0000-0000-0000E56B0000}"/>
    <cellStyle name="Percent 4 21 7" xfId="16237" xr:uid="{00000000-0005-0000-0000-0000E66B0000}"/>
    <cellStyle name="Percent 4 21 7 2" xfId="16238" xr:uid="{00000000-0005-0000-0000-0000E76B0000}"/>
    <cellStyle name="Percent 4 21 7 2 2" xfId="16239" xr:uid="{00000000-0005-0000-0000-0000E86B0000}"/>
    <cellStyle name="Percent 4 21 7 3" xfId="16240" xr:uid="{00000000-0005-0000-0000-0000E96B0000}"/>
    <cellStyle name="Percent 4 21 7 4" xfId="50758" xr:uid="{00000000-0005-0000-0000-0000EA6B0000}"/>
    <cellStyle name="Percent 4 21 8" xfId="16241" xr:uid="{00000000-0005-0000-0000-0000EB6B0000}"/>
    <cellStyle name="Percent 4 21 8 2" xfId="16242" xr:uid="{00000000-0005-0000-0000-0000EC6B0000}"/>
    <cellStyle name="Percent 4 21 8 2 2" xfId="16243" xr:uid="{00000000-0005-0000-0000-0000ED6B0000}"/>
    <cellStyle name="Percent 4 21 8 3" xfId="16244" xr:uid="{00000000-0005-0000-0000-0000EE6B0000}"/>
    <cellStyle name="Percent 4 21 8 4" xfId="50759" xr:uid="{00000000-0005-0000-0000-0000EF6B0000}"/>
    <cellStyle name="Percent 4 21 9" xfId="16245" xr:uid="{00000000-0005-0000-0000-0000F06B0000}"/>
    <cellStyle name="Percent 4 21 9 2" xfId="16246" xr:uid="{00000000-0005-0000-0000-0000F16B0000}"/>
    <cellStyle name="Percent 4 21 9 2 2" xfId="16247" xr:uid="{00000000-0005-0000-0000-0000F26B0000}"/>
    <cellStyle name="Percent 4 21 9 3" xfId="16248" xr:uid="{00000000-0005-0000-0000-0000F36B0000}"/>
    <cellStyle name="Percent 4 21 9 4" xfId="50760" xr:uid="{00000000-0005-0000-0000-0000F46B0000}"/>
    <cellStyle name="Percent 4 22" xfId="4479" xr:uid="{00000000-0005-0000-0000-0000F56B0000}"/>
    <cellStyle name="Percent 4 22 10" xfId="16249" xr:uid="{00000000-0005-0000-0000-0000F66B0000}"/>
    <cellStyle name="Percent 4 22 10 2" xfId="16250" xr:uid="{00000000-0005-0000-0000-0000F76B0000}"/>
    <cellStyle name="Percent 4 22 10 2 2" xfId="16251" xr:uid="{00000000-0005-0000-0000-0000F86B0000}"/>
    <cellStyle name="Percent 4 22 10 3" xfId="16252" xr:uid="{00000000-0005-0000-0000-0000F96B0000}"/>
    <cellStyle name="Percent 4 22 10 4" xfId="50762" xr:uid="{00000000-0005-0000-0000-0000FA6B0000}"/>
    <cellStyle name="Percent 4 22 11" xfId="16253" xr:uid="{00000000-0005-0000-0000-0000FB6B0000}"/>
    <cellStyle name="Percent 4 22 11 2" xfId="16254" xr:uid="{00000000-0005-0000-0000-0000FC6B0000}"/>
    <cellStyle name="Percent 4 22 12" xfId="16255" xr:uid="{00000000-0005-0000-0000-0000FD6B0000}"/>
    <cellStyle name="Percent 4 22 13" xfId="50761" xr:uid="{00000000-0005-0000-0000-0000FE6B0000}"/>
    <cellStyle name="Percent 4 22 2" xfId="9273" xr:uid="{00000000-0005-0000-0000-0000FF6B0000}"/>
    <cellStyle name="Percent 4 22 2 2" xfId="16256" xr:uid="{00000000-0005-0000-0000-0000006C0000}"/>
    <cellStyle name="Percent 4 22 2 2 2" xfId="16257" xr:uid="{00000000-0005-0000-0000-0000016C0000}"/>
    <cellStyle name="Percent 4 22 2 2 2 2" xfId="16258" xr:uid="{00000000-0005-0000-0000-0000026C0000}"/>
    <cellStyle name="Percent 4 22 2 2 3" xfId="16259" xr:uid="{00000000-0005-0000-0000-0000036C0000}"/>
    <cellStyle name="Percent 4 22 2 3" xfId="16260" xr:uid="{00000000-0005-0000-0000-0000046C0000}"/>
    <cellStyle name="Percent 4 22 2 3 2" xfId="16261" xr:uid="{00000000-0005-0000-0000-0000056C0000}"/>
    <cellStyle name="Percent 4 22 2 3 2 2" xfId="16262" xr:uid="{00000000-0005-0000-0000-0000066C0000}"/>
    <cellStyle name="Percent 4 22 2 3 3" xfId="16263" xr:uid="{00000000-0005-0000-0000-0000076C0000}"/>
    <cellStyle name="Percent 4 22 2 4" xfId="16264" xr:uid="{00000000-0005-0000-0000-0000086C0000}"/>
    <cellStyle name="Percent 4 22 2 4 2" xfId="16265" xr:uid="{00000000-0005-0000-0000-0000096C0000}"/>
    <cellStyle name="Percent 4 22 2 5" xfId="16266" xr:uid="{00000000-0005-0000-0000-00000A6C0000}"/>
    <cellStyle name="Percent 4 22 2 6" xfId="50763" xr:uid="{00000000-0005-0000-0000-00000B6C0000}"/>
    <cellStyle name="Percent 4 22 3" xfId="16267" xr:uid="{00000000-0005-0000-0000-00000C6C0000}"/>
    <cellStyle name="Percent 4 22 3 2" xfId="16268" xr:uid="{00000000-0005-0000-0000-00000D6C0000}"/>
    <cellStyle name="Percent 4 22 3 2 2" xfId="16269" xr:uid="{00000000-0005-0000-0000-00000E6C0000}"/>
    <cellStyle name="Percent 4 22 3 2 2 2" xfId="16270" xr:uid="{00000000-0005-0000-0000-00000F6C0000}"/>
    <cellStyle name="Percent 4 22 3 2 3" xfId="16271" xr:uid="{00000000-0005-0000-0000-0000106C0000}"/>
    <cellStyle name="Percent 4 22 3 3" xfId="16272" xr:uid="{00000000-0005-0000-0000-0000116C0000}"/>
    <cellStyle name="Percent 4 22 3 3 2" xfId="16273" xr:uid="{00000000-0005-0000-0000-0000126C0000}"/>
    <cellStyle name="Percent 4 22 3 3 2 2" xfId="16274" xr:uid="{00000000-0005-0000-0000-0000136C0000}"/>
    <cellStyle name="Percent 4 22 3 3 3" xfId="16275" xr:uid="{00000000-0005-0000-0000-0000146C0000}"/>
    <cellStyle name="Percent 4 22 3 4" xfId="16276" xr:uid="{00000000-0005-0000-0000-0000156C0000}"/>
    <cellStyle name="Percent 4 22 3 4 2" xfId="16277" xr:uid="{00000000-0005-0000-0000-0000166C0000}"/>
    <cellStyle name="Percent 4 22 3 5" xfId="16278" xr:uid="{00000000-0005-0000-0000-0000176C0000}"/>
    <cellStyle name="Percent 4 22 3 6" xfId="50764" xr:uid="{00000000-0005-0000-0000-0000186C0000}"/>
    <cellStyle name="Percent 4 22 4" xfId="16279" xr:uid="{00000000-0005-0000-0000-0000196C0000}"/>
    <cellStyle name="Percent 4 22 4 2" xfId="16280" xr:uid="{00000000-0005-0000-0000-00001A6C0000}"/>
    <cellStyle name="Percent 4 22 4 2 2" xfId="16281" xr:uid="{00000000-0005-0000-0000-00001B6C0000}"/>
    <cellStyle name="Percent 4 22 4 2 2 2" xfId="16282" xr:uid="{00000000-0005-0000-0000-00001C6C0000}"/>
    <cellStyle name="Percent 4 22 4 2 3" xfId="16283" xr:uid="{00000000-0005-0000-0000-00001D6C0000}"/>
    <cellStyle name="Percent 4 22 4 3" xfId="16284" xr:uid="{00000000-0005-0000-0000-00001E6C0000}"/>
    <cellStyle name="Percent 4 22 4 3 2" xfId="16285" xr:uid="{00000000-0005-0000-0000-00001F6C0000}"/>
    <cellStyle name="Percent 4 22 4 3 2 2" xfId="16286" xr:uid="{00000000-0005-0000-0000-0000206C0000}"/>
    <cellStyle name="Percent 4 22 4 3 3" xfId="16287" xr:uid="{00000000-0005-0000-0000-0000216C0000}"/>
    <cellStyle name="Percent 4 22 4 4" xfId="16288" xr:uid="{00000000-0005-0000-0000-0000226C0000}"/>
    <cellStyle name="Percent 4 22 4 4 2" xfId="16289" xr:uid="{00000000-0005-0000-0000-0000236C0000}"/>
    <cellStyle name="Percent 4 22 4 5" xfId="16290" xr:uid="{00000000-0005-0000-0000-0000246C0000}"/>
    <cellStyle name="Percent 4 22 4 6" xfId="50765" xr:uid="{00000000-0005-0000-0000-0000256C0000}"/>
    <cellStyle name="Percent 4 22 5" xfId="16291" xr:uid="{00000000-0005-0000-0000-0000266C0000}"/>
    <cellStyle name="Percent 4 22 5 2" xfId="16292" xr:uid="{00000000-0005-0000-0000-0000276C0000}"/>
    <cellStyle name="Percent 4 22 5 2 2" xfId="16293" xr:uid="{00000000-0005-0000-0000-0000286C0000}"/>
    <cellStyle name="Percent 4 22 5 2 2 2" xfId="16294" xr:uid="{00000000-0005-0000-0000-0000296C0000}"/>
    <cellStyle name="Percent 4 22 5 2 3" xfId="16295" xr:uid="{00000000-0005-0000-0000-00002A6C0000}"/>
    <cellStyle name="Percent 4 22 5 3" xfId="16296" xr:uid="{00000000-0005-0000-0000-00002B6C0000}"/>
    <cellStyle name="Percent 4 22 5 3 2" xfId="16297" xr:uid="{00000000-0005-0000-0000-00002C6C0000}"/>
    <cellStyle name="Percent 4 22 5 3 2 2" xfId="16298" xr:uid="{00000000-0005-0000-0000-00002D6C0000}"/>
    <cellStyle name="Percent 4 22 5 3 3" xfId="16299" xr:uid="{00000000-0005-0000-0000-00002E6C0000}"/>
    <cellStyle name="Percent 4 22 5 4" xfId="16300" xr:uid="{00000000-0005-0000-0000-00002F6C0000}"/>
    <cellStyle name="Percent 4 22 5 4 2" xfId="16301" xr:uid="{00000000-0005-0000-0000-0000306C0000}"/>
    <cellStyle name="Percent 4 22 5 4 2 2" xfId="16302" xr:uid="{00000000-0005-0000-0000-0000316C0000}"/>
    <cellStyle name="Percent 4 22 5 4 3" xfId="16303" xr:uid="{00000000-0005-0000-0000-0000326C0000}"/>
    <cellStyle name="Percent 4 22 5 5" xfId="16304" xr:uid="{00000000-0005-0000-0000-0000336C0000}"/>
    <cellStyle name="Percent 4 22 5 5 2" xfId="16305" xr:uid="{00000000-0005-0000-0000-0000346C0000}"/>
    <cellStyle name="Percent 4 22 5 6" xfId="16306" xr:uid="{00000000-0005-0000-0000-0000356C0000}"/>
    <cellStyle name="Percent 4 22 5 7" xfId="50766" xr:uid="{00000000-0005-0000-0000-0000366C0000}"/>
    <cellStyle name="Percent 4 22 6" xfId="16307" xr:uid="{00000000-0005-0000-0000-0000376C0000}"/>
    <cellStyle name="Percent 4 22 6 2" xfId="16308" xr:uid="{00000000-0005-0000-0000-0000386C0000}"/>
    <cellStyle name="Percent 4 22 6 2 2" xfId="16309" xr:uid="{00000000-0005-0000-0000-0000396C0000}"/>
    <cellStyle name="Percent 4 22 6 2 2 2" xfId="16310" xr:uid="{00000000-0005-0000-0000-00003A6C0000}"/>
    <cellStyle name="Percent 4 22 6 2 3" xfId="16311" xr:uid="{00000000-0005-0000-0000-00003B6C0000}"/>
    <cellStyle name="Percent 4 22 6 3" xfId="16312" xr:uid="{00000000-0005-0000-0000-00003C6C0000}"/>
    <cellStyle name="Percent 4 22 6 3 2" xfId="16313" xr:uid="{00000000-0005-0000-0000-00003D6C0000}"/>
    <cellStyle name="Percent 4 22 6 3 2 2" xfId="16314" xr:uid="{00000000-0005-0000-0000-00003E6C0000}"/>
    <cellStyle name="Percent 4 22 6 3 3" xfId="16315" xr:uid="{00000000-0005-0000-0000-00003F6C0000}"/>
    <cellStyle name="Percent 4 22 6 4" xfId="16316" xr:uid="{00000000-0005-0000-0000-0000406C0000}"/>
    <cellStyle name="Percent 4 22 6 4 2" xfId="16317" xr:uid="{00000000-0005-0000-0000-0000416C0000}"/>
    <cellStyle name="Percent 4 22 6 5" xfId="16318" xr:uid="{00000000-0005-0000-0000-0000426C0000}"/>
    <cellStyle name="Percent 4 22 6 6" xfId="50767" xr:uid="{00000000-0005-0000-0000-0000436C0000}"/>
    <cellStyle name="Percent 4 22 7" xfId="16319" xr:uid="{00000000-0005-0000-0000-0000446C0000}"/>
    <cellStyle name="Percent 4 22 7 2" xfId="16320" xr:uid="{00000000-0005-0000-0000-0000456C0000}"/>
    <cellStyle name="Percent 4 22 7 2 2" xfId="16321" xr:uid="{00000000-0005-0000-0000-0000466C0000}"/>
    <cellStyle name="Percent 4 22 7 3" xfId="16322" xr:uid="{00000000-0005-0000-0000-0000476C0000}"/>
    <cellStyle name="Percent 4 22 7 4" xfId="50768" xr:uid="{00000000-0005-0000-0000-0000486C0000}"/>
    <cellStyle name="Percent 4 22 8" xfId="16323" xr:uid="{00000000-0005-0000-0000-0000496C0000}"/>
    <cellStyle name="Percent 4 22 8 2" xfId="16324" xr:uid="{00000000-0005-0000-0000-00004A6C0000}"/>
    <cellStyle name="Percent 4 22 8 2 2" xfId="16325" xr:uid="{00000000-0005-0000-0000-00004B6C0000}"/>
    <cellStyle name="Percent 4 22 8 3" xfId="16326" xr:uid="{00000000-0005-0000-0000-00004C6C0000}"/>
    <cellStyle name="Percent 4 22 8 4" xfId="50769" xr:uid="{00000000-0005-0000-0000-00004D6C0000}"/>
    <cellStyle name="Percent 4 22 9" xfId="16327" xr:uid="{00000000-0005-0000-0000-00004E6C0000}"/>
    <cellStyle name="Percent 4 22 9 2" xfId="16328" xr:uid="{00000000-0005-0000-0000-00004F6C0000}"/>
    <cellStyle name="Percent 4 22 9 2 2" xfId="16329" xr:uid="{00000000-0005-0000-0000-0000506C0000}"/>
    <cellStyle name="Percent 4 22 9 3" xfId="16330" xr:uid="{00000000-0005-0000-0000-0000516C0000}"/>
    <cellStyle name="Percent 4 22 9 4" xfId="50770" xr:uid="{00000000-0005-0000-0000-0000526C0000}"/>
    <cellStyle name="Percent 4 23" xfId="4480" xr:uid="{00000000-0005-0000-0000-0000536C0000}"/>
    <cellStyle name="Percent 4 23 10" xfId="16331" xr:uid="{00000000-0005-0000-0000-0000546C0000}"/>
    <cellStyle name="Percent 4 23 10 2" xfId="16332" xr:uid="{00000000-0005-0000-0000-0000556C0000}"/>
    <cellStyle name="Percent 4 23 10 2 2" xfId="16333" xr:uid="{00000000-0005-0000-0000-0000566C0000}"/>
    <cellStyle name="Percent 4 23 10 3" xfId="16334" xr:uid="{00000000-0005-0000-0000-0000576C0000}"/>
    <cellStyle name="Percent 4 23 10 4" xfId="50772" xr:uid="{00000000-0005-0000-0000-0000586C0000}"/>
    <cellStyle name="Percent 4 23 11" xfId="16335" xr:uid="{00000000-0005-0000-0000-0000596C0000}"/>
    <cellStyle name="Percent 4 23 11 2" xfId="16336" xr:uid="{00000000-0005-0000-0000-00005A6C0000}"/>
    <cellStyle name="Percent 4 23 12" xfId="16337" xr:uid="{00000000-0005-0000-0000-00005B6C0000}"/>
    <cellStyle name="Percent 4 23 13" xfId="50771" xr:uid="{00000000-0005-0000-0000-00005C6C0000}"/>
    <cellStyle name="Percent 4 23 2" xfId="9274" xr:uid="{00000000-0005-0000-0000-00005D6C0000}"/>
    <cellStyle name="Percent 4 23 2 2" xfId="16338" xr:uid="{00000000-0005-0000-0000-00005E6C0000}"/>
    <cellStyle name="Percent 4 23 2 2 2" xfId="16339" xr:uid="{00000000-0005-0000-0000-00005F6C0000}"/>
    <cellStyle name="Percent 4 23 2 2 2 2" xfId="16340" xr:uid="{00000000-0005-0000-0000-0000606C0000}"/>
    <cellStyle name="Percent 4 23 2 2 3" xfId="16341" xr:uid="{00000000-0005-0000-0000-0000616C0000}"/>
    <cellStyle name="Percent 4 23 2 3" xfId="16342" xr:uid="{00000000-0005-0000-0000-0000626C0000}"/>
    <cellStyle name="Percent 4 23 2 3 2" xfId="16343" xr:uid="{00000000-0005-0000-0000-0000636C0000}"/>
    <cellStyle name="Percent 4 23 2 3 2 2" xfId="16344" xr:uid="{00000000-0005-0000-0000-0000646C0000}"/>
    <cellStyle name="Percent 4 23 2 3 3" xfId="16345" xr:uid="{00000000-0005-0000-0000-0000656C0000}"/>
    <cellStyle name="Percent 4 23 2 4" xfId="16346" xr:uid="{00000000-0005-0000-0000-0000666C0000}"/>
    <cellStyle name="Percent 4 23 2 4 2" xfId="16347" xr:uid="{00000000-0005-0000-0000-0000676C0000}"/>
    <cellStyle name="Percent 4 23 2 5" xfId="16348" xr:uid="{00000000-0005-0000-0000-0000686C0000}"/>
    <cellStyle name="Percent 4 23 2 6" xfId="50773" xr:uid="{00000000-0005-0000-0000-0000696C0000}"/>
    <cellStyle name="Percent 4 23 3" xfId="16349" xr:uid="{00000000-0005-0000-0000-00006A6C0000}"/>
    <cellStyle name="Percent 4 23 3 2" xfId="16350" xr:uid="{00000000-0005-0000-0000-00006B6C0000}"/>
    <cellStyle name="Percent 4 23 3 2 2" xfId="16351" xr:uid="{00000000-0005-0000-0000-00006C6C0000}"/>
    <cellStyle name="Percent 4 23 3 2 2 2" xfId="16352" xr:uid="{00000000-0005-0000-0000-00006D6C0000}"/>
    <cellStyle name="Percent 4 23 3 2 3" xfId="16353" xr:uid="{00000000-0005-0000-0000-00006E6C0000}"/>
    <cellStyle name="Percent 4 23 3 3" xfId="16354" xr:uid="{00000000-0005-0000-0000-00006F6C0000}"/>
    <cellStyle name="Percent 4 23 3 3 2" xfId="16355" xr:uid="{00000000-0005-0000-0000-0000706C0000}"/>
    <cellStyle name="Percent 4 23 3 3 2 2" xfId="16356" xr:uid="{00000000-0005-0000-0000-0000716C0000}"/>
    <cellStyle name="Percent 4 23 3 3 3" xfId="16357" xr:uid="{00000000-0005-0000-0000-0000726C0000}"/>
    <cellStyle name="Percent 4 23 3 4" xfId="16358" xr:uid="{00000000-0005-0000-0000-0000736C0000}"/>
    <cellStyle name="Percent 4 23 3 4 2" xfId="16359" xr:uid="{00000000-0005-0000-0000-0000746C0000}"/>
    <cellStyle name="Percent 4 23 3 5" xfId="16360" xr:uid="{00000000-0005-0000-0000-0000756C0000}"/>
    <cellStyle name="Percent 4 23 3 6" xfId="50774" xr:uid="{00000000-0005-0000-0000-0000766C0000}"/>
    <cellStyle name="Percent 4 23 4" xfId="16361" xr:uid="{00000000-0005-0000-0000-0000776C0000}"/>
    <cellStyle name="Percent 4 23 4 2" xfId="16362" xr:uid="{00000000-0005-0000-0000-0000786C0000}"/>
    <cellStyle name="Percent 4 23 4 2 2" xfId="16363" xr:uid="{00000000-0005-0000-0000-0000796C0000}"/>
    <cellStyle name="Percent 4 23 4 2 2 2" xfId="16364" xr:uid="{00000000-0005-0000-0000-00007A6C0000}"/>
    <cellStyle name="Percent 4 23 4 2 3" xfId="16365" xr:uid="{00000000-0005-0000-0000-00007B6C0000}"/>
    <cellStyle name="Percent 4 23 4 3" xfId="16366" xr:uid="{00000000-0005-0000-0000-00007C6C0000}"/>
    <cellStyle name="Percent 4 23 4 3 2" xfId="16367" xr:uid="{00000000-0005-0000-0000-00007D6C0000}"/>
    <cellStyle name="Percent 4 23 4 3 2 2" xfId="16368" xr:uid="{00000000-0005-0000-0000-00007E6C0000}"/>
    <cellStyle name="Percent 4 23 4 3 3" xfId="16369" xr:uid="{00000000-0005-0000-0000-00007F6C0000}"/>
    <cellStyle name="Percent 4 23 4 4" xfId="16370" xr:uid="{00000000-0005-0000-0000-0000806C0000}"/>
    <cellStyle name="Percent 4 23 4 4 2" xfId="16371" xr:uid="{00000000-0005-0000-0000-0000816C0000}"/>
    <cellStyle name="Percent 4 23 4 5" xfId="16372" xr:uid="{00000000-0005-0000-0000-0000826C0000}"/>
    <cellStyle name="Percent 4 23 4 6" xfId="50775" xr:uid="{00000000-0005-0000-0000-0000836C0000}"/>
    <cellStyle name="Percent 4 23 5" xfId="16373" xr:uid="{00000000-0005-0000-0000-0000846C0000}"/>
    <cellStyle name="Percent 4 23 5 2" xfId="16374" xr:uid="{00000000-0005-0000-0000-0000856C0000}"/>
    <cellStyle name="Percent 4 23 5 2 2" xfId="16375" xr:uid="{00000000-0005-0000-0000-0000866C0000}"/>
    <cellStyle name="Percent 4 23 5 2 2 2" xfId="16376" xr:uid="{00000000-0005-0000-0000-0000876C0000}"/>
    <cellStyle name="Percent 4 23 5 2 3" xfId="16377" xr:uid="{00000000-0005-0000-0000-0000886C0000}"/>
    <cellStyle name="Percent 4 23 5 3" xfId="16378" xr:uid="{00000000-0005-0000-0000-0000896C0000}"/>
    <cellStyle name="Percent 4 23 5 3 2" xfId="16379" xr:uid="{00000000-0005-0000-0000-00008A6C0000}"/>
    <cellStyle name="Percent 4 23 5 3 2 2" xfId="16380" xr:uid="{00000000-0005-0000-0000-00008B6C0000}"/>
    <cellStyle name="Percent 4 23 5 3 3" xfId="16381" xr:uid="{00000000-0005-0000-0000-00008C6C0000}"/>
    <cellStyle name="Percent 4 23 5 4" xfId="16382" xr:uid="{00000000-0005-0000-0000-00008D6C0000}"/>
    <cellStyle name="Percent 4 23 5 4 2" xfId="16383" xr:uid="{00000000-0005-0000-0000-00008E6C0000}"/>
    <cellStyle name="Percent 4 23 5 4 2 2" xfId="16384" xr:uid="{00000000-0005-0000-0000-00008F6C0000}"/>
    <cellStyle name="Percent 4 23 5 4 3" xfId="16385" xr:uid="{00000000-0005-0000-0000-0000906C0000}"/>
    <cellStyle name="Percent 4 23 5 5" xfId="16386" xr:uid="{00000000-0005-0000-0000-0000916C0000}"/>
    <cellStyle name="Percent 4 23 5 5 2" xfId="16387" xr:uid="{00000000-0005-0000-0000-0000926C0000}"/>
    <cellStyle name="Percent 4 23 5 6" xfId="16388" xr:uid="{00000000-0005-0000-0000-0000936C0000}"/>
    <cellStyle name="Percent 4 23 5 7" xfId="50776" xr:uid="{00000000-0005-0000-0000-0000946C0000}"/>
    <cellStyle name="Percent 4 23 6" xfId="16389" xr:uid="{00000000-0005-0000-0000-0000956C0000}"/>
    <cellStyle name="Percent 4 23 6 2" xfId="16390" xr:uid="{00000000-0005-0000-0000-0000966C0000}"/>
    <cellStyle name="Percent 4 23 6 2 2" xfId="16391" xr:uid="{00000000-0005-0000-0000-0000976C0000}"/>
    <cellStyle name="Percent 4 23 6 2 2 2" xfId="16392" xr:uid="{00000000-0005-0000-0000-0000986C0000}"/>
    <cellStyle name="Percent 4 23 6 2 3" xfId="16393" xr:uid="{00000000-0005-0000-0000-0000996C0000}"/>
    <cellStyle name="Percent 4 23 6 3" xfId="16394" xr:uid="{00000000-0005-0000-0000-00009A6C0000}"/>
    <cellStyle name="Percent 4 23 6 3 2" xfId="16395" xr:uid="{00000000-0005-0000-0000-00009B6C0000}"/>
    <cellStyle name="Percent 4 23 6 3 2 2" xfId="16396" xr:uid="{00000000-0005-0000-0000-00009C6C0000}"/>
    <cellStyle name="Percent 4 23 6 3 3" xfId="16397" xr:uid="{00000000-0005-0000-0000-00009D6C0000}"/>
    <cellStyle name="Percent 4 23 6 4" xfId="16398" xr:uid="{00000000-0005-0000-0000-00009E6C0000}"/>
    <cellStyle name="Percent 4 23 6 4 2" xfId="16399" xr:uid="{00000000-0005-0000-0000-00009F6C0000}"/>
    <cellStyle name="Percent 4 23 6 5" xfId="16400" xr:uid="{00000000-0005-0000-0000-0000A06C0000}"/>
    <cellStyle name="Percent 4 23 6 6" xfId="50777" xr:uid="{00000000-0005-0000-0000-0000A16C0000}"/>
    <cellStyle name="Percent 4 23 7" xfId="16401" xr:uid="{00000000-0005-0000-0000-0000A26C0000}"/>
    <cellStyle name="Percent 4 23 7 2" xfId="16402" xr:uid="{00000000-0005-0000-0000-0000A36C0000}"/>
    <cellStyle name="Percent 4 23 7 2 2" xfId="16403" xr:uid="{00000000-0005-0000-0000-0000A46C0000}"/>
    <cellStyle name="Percent 4 23 7 3" xfId="16404" xr:uid="{00000000-0005-0000-0000-0000A56C0000}"/>
    <cellStyle name="Percent 4 23 7 4" xfId="50778" xr:uid="{00000000-0005-0000-0000-0000A66C0000}"/>
    <cellStyle name="Percent 4 23 8" xfId="16405" xr:uid="{00000000-0005-0000-0000-0000A76C0000}"/>
    <cellStyle name="Percent 4 23 8 2" xfId="16406" xr:uid="{00000000-0005-0000-0000-0000A86C0000}"/>
    <cellStyle name="Percent 4 23 8 2 2" xfId="16407" xr:uid="{00000000-0005-0000-0000-0000A96C0000}"/>
    <cellStyle name="Percent 4 23 8 3" xfId="16408" xr:uid="{00000000-0005-0000-0000-0000AA6C0000}"/>
    <cellStyle name="Percent 4 23 8 4" xfId="50779" xr:uid="{00000000-0005-0000-0000-0000AB6C0000}"/>
    <cellStyle name="Percent 4 23 9" xfId="16409" xr:uid="{00000000-0005-0000-0000-0000AC6C0000}"/>
    <cellStyle name="Percent 4 23 9 2" xfId="16410" xr:uid="{00000000-0005-0000-0000-0000AD6C0000}"/>
    <cellStyle name="Percent 4 23 9 2 2" xfId="16411" xr:uid="{00000000-0005-0000-0000-0000AE6C0000}"/>
    <cellStyle name="Percent 4 23 9 3" xfId="16412" xr:uid="{00000000-0005-0000-0000-0000AF6C0000}"/>
    <cellStyle name="Percent 4 23 9 4" xfId="50780" xr:uid="{00000000-0005-0000-0000-0000B06C0000}"/>
    <cellStyle name="Percent 4 24" xfId="4481" xr:uid="{00000000-0005-0000-0000-0000B16C0000}"/>
    <cellStyle name="Percent 4 24 10" xfId="16413" xr:uid="{00000000-0005-0000-0000-0000B26C0000}"/>
    <cellStyle name="Percent 4 24 10 2" xfId="16414" xr:uid="{00000000-0005-0000-0000-0000B36C0000}"/>
    <cellStyle name="Percent 4 24 10 2 2" xfId="16415" xr:uid="{00000000-0005-0000-0000-0000B46C0000}"/>
    <cellStyle name="Percent 4 24 10 3" xfId="16416" xr:uid="{00000000-0005-0000-0000-0000B56C0000}"/>
    <cellStyle name="Percent 4 24 10 4" xfId="50782" xr:uid="{00000000-0005-0000-0000-0000B66C0000}"/>
    <cellStyle name="Percent 4 24 11" xfId="16417" xr:uid="{00000000-0005-0000-0000-0000B76C0000}"/>
    <cellStyle name="Percent 4 24 11 2" xfId="16418" xr:uid="{00000000-0005-0000-0000-0000B86C0000}"/>
    <cellStyle name="Percent 4 24 12" xfId="16419" xr:uid="{00000000-0005-0000-0000-0000B96C0000}"/>
    <cellStyle name="Percent 4 24 13" xfId="50781" xr:uid="{00000000-0005-0000-0000-0000BA6C0000}"/>
    <cellStyle name="Percent 4 24 2" xfId="9275" xr:uid="{00000000-0005-0000-0000-0000BB6C0000}"/>
    <cellStyle name="Percent 4 24 2 2" xfId="16420" xr:uid="{00000000-0005-0000-0000-0000BC6C0000}"/>
    <cellStyle name="Percent 4 24 2 2 2" xfId="16421" xr:uid="{00000000-0005-0000-0000-0000BD6C0000}"/>
    <cellStyle name="Percent 4 24 2 2 2 2" xfId="16422" xr:uid="{00000000-0005-0000-0000-0000BE6C0000}"/>
    <cellStyle name="Percent 4 24 2 2 3" xfId="16423" xr:uid="{00000000-0005-0000-0000-0000BF6C0000}"/>
    <cellStyle name="Percent 4 24 2 3" xfId="16424" xr:uid="{00000000-0005-0000-0000-0000C06C0000}"/>
    <cellStyle name="Percent 4 24 2 3 2" xfId="16425" xr:uid="{00000000-0005-0000-0000-0000C16C0000}"/>
    <cellStyle name="Percent 4 24 2 3 2 2" xfId="16426" xr:uid="{00000000-0005-0000-0000-0000C26C0000}"/>
    <cellStyle name="Percent 4 24 2 3 3" xfId="16427" xr:uid="{00000000-0005-0000-0000-0000C36C0000}"/>
    <cellStyle name="Percent 4 24 2 4" xfId="16428" xr:uid="{00000000-0005-0000-0000-0000C46C0000}"/>
    <cellStyle name="Percent 4 24 2 4 2" xfId="16429" xr:uid="{00000000-0005-0000-0000-0000C56C0000}"/>
    <cellStyle name="Percent 4 24 2 5" xfId="16430" xr:uid="{00000000-0005-0000-0000-0000C66C0000}"/>
    <cellStyle name="Percent 4 24 2 6" xfId="50783" xr:uid="{00000000-0005-0000-0000-0000C76C0000}"/>
    <cellStyle name="Percent 4 24 3" xfId="16431" xr:uid="{00000000-0005-0000-0000-0000C86C0000}"/>
    <cellStyle name="Percent 4 24 3 2" xfId="16432" xr:uid="{00000000-0005-0000-0000-0000C96C0000}"/>
    <cellStyle name="Percent 4 24 3 2 2" xfId="16433" xr:uid="{00000000-0005-0000-0000-0000CA6C0000}"/>
    <cellStyle name="Percent 4 24 3 2 2 2" xfId="16434" xr:uid="{00000000-0005-0000-0000-0000CB6C0000}"/>
    <cellStyle name="Percent 4 24 3 2 3" xfId="16435" xr:uid="{00000000-0005-0000-0000-0000CC6C0000}"/>
    <cellStyle name="Percent 4 24 3 3" xfId="16436" xr:uid="{00000000-0005-0000-0000-0000CD6C0000}"/>
    <cellStyle name="Percent 4 24 3 3 2" xfId="16437" xr:uid="{00000000-0005-0000-0000-0000CE6C0000}"/>
    <cellStyle name="Percent 4 24 3 3 2 2" xfId="16438" xr:uid="{00000000-0005-0000-0000-0000CF6C0000}"/>
    <cellStyle name="Percent 4 24 3 3 3" xfId="16439" xr:uid="{00000000-0005-0000-0000-0000D06C0000}"/>
    <cellStyle name="Percent 4 24 3 4" xfId="16440" xr:uid="{00000000-0005-0000-0000-0000D16C0000}"/>
    <cellStyle name="Percent 4 24 3 4 2" xfId="16441" xr:uid="{00000000-0005-0000-0000-0000D26C0000}"/>
    <cellStyle name="Percent 4 24 3 5" xfId="16442" xr:uid="{00000000-0005-0000-0000-0000D36C0000}"/>
    <cellStyle name="Percent 4 24 3 6" xfId="50784" xr:uid="{00000000-0005-0000-0000-0000D46C0000}"/>
    <cellStyle name="Percent 4 24 4" xfId="16443" xr:uid="{00000000-0005-0000-0000-0000D56C0000}"/>
    <cellStyle name="Percent 4 24 4 2" xfId="16444" xr:uid="{00000000-0005-0000-0000-0000D66C0000}"/>
    <cellStyle name="Percent 4 24 4 2 2" xfId="16445" xr:uid="{00000000-0005-0000-0000-0000D76C0000}"/>
    <cellStyle name="Percent 4 24 4 2 2 2" xfId="16446" xr:uid="{00000000-0005-0000-0000-0000D86C0000}"/>
    <cellStyle name="Percent 4 24 4 2 3" xfId="16447" xr:uid="{00000000-0005-0000-0000-0000D96C0000}"/>
    <cellStyle name="Percent 4 24 4 3" xfId="16448" xr:uid="{00000000-0005-0000-0000-0000DA6C0000}"/>
    <cellStyle name="Percent 4 24 4 3 2" xfId="16449" xr:uid="{00000000-0005-0000-0000-0000DB6C0000}"/>
    <cellStyle name="Percent 4 24 4 3 2 2" xfId="16450" xr:uid="{00000000-0005-0000-0000-0000DC6C0000}"/>
    <cellStyle name="Percent 4 24 4 3 3" xfId="16451" xr:uid="{00000000-0005-0000-0000-0000DD6C0000}"/>
    <cellStyle name="Percent 4 24 4 4" xfId="16452" xr:uid="{00000000-0005-0000-0000-0000DE6C0000}"/>
    <cellStyle name="Percent 4 24 4 4 2" xfId="16453" xr:uid="{00000000-0005-0000-0000-0000DF6C0000}"/>
    <cellStyle name="Percent 4 24 4 5" xfId="16454" xr:uid="{00000000-0005-0000-0000-0000E06C0000}"/>
    <cellStyle name="Percent 4 24 4 6" xfId="50785" xr:uid="{00000000-0005-0000-0000-0000E16C0000}"/>
    <cellStyle name="Percent 4 24 5" xfId="16455" xr:uid="{00000000-0005-0000-0000-0000E26C0000}"/>
    <cellStyle name="Percent 4 24 5 2" xfId="16456" xr:uid="{00000000-0005-0000-0000-0000E36C0000}"/>
    <cellStyle name="Percent 4 24 5 2 2" xfId="16457" xr:uid="{00000000-0005-0000-0000-0000E46C0000}"/>
    <cellStyle name="Percent 4 24 5 2 2 2" xfId="16458" xr:uid="{00000000-0005-0000-0000-0000E56C0000}"/>
    <cellStyle name="Percent 4 24 5 2 3" xfId="16459" xr:uid="{00000000-0005-0000-0000-0000E66C0000}"/>
    <cellStyle name="Percent 4 24 5 3" xfId="16460" xr:uid="{00000000-0005-0000-0000-0000E76C0000}"/>
    <cellStyle name="Percent 4 24 5 3 2" xfId="16461" xr:uid="{00000000-0005-0000-0000-0000E86C0000}"/>
    <cellStyle name="Percent 4 24 5 3 2 2" xfId="16462" xr:uid="{00000000-0005-0000-0000-0000E96C0000}"/>
    <cellStyle name="Percent 4 24 5 3 3" xfId="16463" xr:uid="{00000000-0005-0000-0000-0000EA6C0000}"/>
    <cellStyle name="Percent 4 24 5 4" xfId="16464" xr:uid="{00000000-0005-0000-0000-0000EB6C0000}"/>
    <cellStyle name="Percent 4 24 5 4 2" xfId="16465" xr:uid="{00000000-0005-0000-0000-0000EC6C0000}"/>
    <cellStyle name="Percent 4 24 5 4 2 2" xfId="16466" xr:uid="{00000000-0005-0000-0000-0000ED6C0000}"/>
    <cellStyle name="Percent 4 24 5 4 3" xfId="16467" xr:uid="{00000000-0005-0000-0000-0000EE6C0000}"/>
    <cellStyle name="Percent 4 24 5 5" xfId="16468" xr:uid="{00000000-0005-0000-0000-0000EF6C0000}"/>
    <cellStyle name="Percent 4 24 5 5 2" xfId="16469" xr:uid="{00000000-0005-0000-0000-0000F06C0000}"/>
    <cellStyle name="Percent 4 24 5 6" xfId="16470" xr:uid="{00000000-0005-0000-0000-0000F16C0000}"/>
    <cellStyle name="Percent 4 24 5 7" xfId="50786" xr:uid="{00000000-0005-0000-0000-0000F26C0000}"/>
    <cellStyle name="Percent 4 24 6" xfId="16471" xr:uid="{00000000-0005-0000-0000-0000F36C0000}"/>
    <cellStyle name="Percent 4 24 6 2" xfId="16472" xr:uid="{00000000-0005-0000-0000-0000F46C0000}"/>
    <cellStyle name="Percent 4 24 6 2 2" xfId="16473" xr:uid="{00000000-0005-0000-0000-0000F56C0000}"/>
    <cellStyle name="Percent 4 24 6 2 2 2" xfId="16474" xr:uid="{00000000-0005-0000-0000-0000F66C0000}"/>
    <cellStyle name="Percent 4 24 6 2 3" xfId="16475" xr:uid="{00000000-0005-0000-0000-0000F76C0000}"/>
    <cellStyle name="Percent 4 24 6 3" xfId="16476" xr:uid="{00000000-0005-0000-0000-0000F86C0000}"/>
    <cellStyle name="Percent 4 24 6 3 2" xfId="16477" xr:uid="{00000000-0005-0000-0000-0000F96C0000}"/>
    <cellStyle name="Percent 4 24 6 3 2 2" xfId="16478" xr:uid="{00000000-0005-0000-0000-0000FA6C0000}"/>
    <cellStyle name="Percent 4 24 6 3 3" xfId="16479" xr:uid="{00000000-0005-0000-0000-0000FB6C0000}"/>
    <cellStyle name="Percent 4 24 6 4" xfId="16480" xr:uid="{00000000-0005-0000-0000-0000FC6C0000}"/>
    <cellStyle name="Percent 4 24 6 4 2" xfId="16481" xr:uid="{00000000-0005-0000-0000-0000FD6C0000}"/>
    <cellStyle name="Percent 4 24 6 5" xfId="16482" xr:uid="{00000000-0005-0000-0000-0000FE6C0000}"/>
    <cellStyle name="Percent 4 24 6 6" xfId="50787" xr:uid="{00000000-0005-0000-0000-0000FF6C0000}"/>
    <cellStyle name="Percent 4 24 7" xfId="16483" xr:uid="{00000000-0005-0000-0000-0000006D0000}"/>
    <cellStyle name="Percent 4 24 7 2" xfId="16484" xr:uid="{00000000-0005-0000-0000-0000016D0000}"/>
    <cellStyle name="Percent 4 24 7 2 2" xfId="16485" xr:uid="{00000000-0005-0000-0000-0000026D0000}"/>
    <cellStyle name="Percent 4 24 7 3" xfId="16486" xr:uid="{00000000-0005-0000-0000-0000036D0000}"/>
    <cellStyle name="Percent 4 24 7 4" xfId="50788" xr:uid="{00000000-0005-0000-0000-0000046D0000}"/>
    <cellStyle name="Percent 4 24 8" xfId="16487" xr:uid="{00000000-0005-0000-0000-0000056D0000}"/>
    <cellStyle name="Percent 4 24 8 2" xfId="16488" xr:uid="{00000000-0005-0000-0000-0000066D0000}"/>
    <cellStyle name="Percent 4 24 8 2 2" xfId="16489" xr:uid="{00000000-0005-0000-0000-0000076D0000}"/>
    <cellStyle name="Percent 4 24 8 3" xfId="16490" xr:uid="{00000000-0005-0000-0000-0000086D0000}"/>
    <cellStyle name="Percent 4 24 8 4" xfId="50789" xr:uid="{00000000-0005-0000-0000-0000096D0000}"/>
    <cellStyle name="Percent 4 24 9" xfId="16491" xr:uid="{00000000-0005-0000-0000-00000A6D0000}"/>
    <cellStyle name="Percent 4 24 9 2" xfId="16492" xr:uid="{00000000-0005-0000-0000-00000B6D0000}"/>
    <cellStyle name="Percent 4 24 9 2 2" xfId="16493" xr:uid="{00000000-0005-0000-0000-00000C6D0000}"/>
    <cellStyle name="Percent 4 24 9 3" xfId="16494" xr:uid="{00000000-0005-0000-0000-00000D6D0000}"/>
    <cellStyle name="Percent 4 24 9 4" xfId="50790" xr:uid="{00000000-0005-0000-0000-00000E6D0000}"/>
    <cellStyle name="Percent 4 25" xfId="4482" xr:uid="{00000000-0005-0000-0000-00000F6D0000}"/>
    <cellStyle name="Percent 4 25 10" xfId="16495" xr:uid="{00000000-0005-0000-0000-0000106D0000}"/>
    <cellStyle name="Percent 4 25 10 2" xfId="16496" xr:uid="{00000000-0005-0000-0000-0000116D0000}"/>
    <cellStyle name="Percent 4 25 10 2 2" xfId="16497" xr:uid="{00000000-0005-0000-0000-0000126D0000}"/>
    <cellStyle name="Percent 4 25 10 3" xfId="16498" xr:uid="{00000000-0005-0000-0000-0000136D0000}"/>
    <cellStyle name="Percent 4 25 10 4" xfId="50792" xr:uid="{00000000-0005-0000-0000-0000146D0000}"/>
    <cellStyle name="Percent 4 25 11" xfId="16499" xr:uid="{00000000-0005-0000-0000-0000156D0000}"/>
    <cellStyle name="Percent 4 25 11 2" xfId="16500" xr:uid="{00000000-0005-0000-0000-0000166D0000}"/>
    <cellStyle name="Percent 4 25 12" xfId="16501" xr:uid="{00000000-0005-0000-0000-0000176D0000}"/>
    <cellStyle name="Percent 4 25 13" xfId="50791" xr:uid="{00000000-0005-0000-0000-0000186D0000}"/>
    <cellStyle name="Percent 4 25 2" xfId="9276" xr:uid="{00000000-0005-0000-0000-0000196D0000}"/>
    <cellStyle name="Percent 4 25 2 2" xfId="16502" xr:uid="{00000000-0005-0000-0000-00001A6D0000}"/>
    <cellStyle name="Percent 4 25 2 2 2" xfId="16503" xr:uid="{00000000-0005-0000-0000-00001B6D0000}"/>
    <cellStyle name="Percent 4 25 2 2 2 2" xfId="16504" xr:uid="{00000000-0005-0000-0000-00001C6D0000}"/>
    <cellStyle name="Percent 4 25 2 2 3" xfId="16505" xr:uid="{00000000-0005-0000-0000-00001D6D0000}"/>
    <cellStyle name="Percent 4 25 2 3" xfId="16506" xr:uid="{00000000-0005-0000-0000-00001E6D0000}"/>
    <cellStyle name="Percent 4 25 2 3 2" xfId="16507" xr:uid="{00000000-0005-0000-0000-00001F6D0000}"/>
    <cellStyle name="Percent 4 25 2 3 2 2" xfId="16508" xr:uid="{00000000-0005-0000-0000-0000206D0000}"/>
    <cellStyle name="Percent 4 25 2 3 3" xfId="16509" xr:uid="{00000000-0005-0000-0000-0000216D0000}"/>
    <cellStyle name="Percent 4 25 2 4" xfId="16510" xr:uid="{00000000-0005-0000-0000-0000226D0000}"/>
    <cellStyle name="Percent 4 25 2 4 2" xfId="16511" xr:uid="{00000000-0005-0000-0000-0000236D0000}"/>
    <cellStyle name="Percent 4 25 2 5" xfId="16512" xr:uid="{00000000-0005-0000-0000-0000246D0000}"/>
    <cellStyle name="Percent 4 25 2 6" xfId="50793" xr:uid="{00000000-0005-0000-0000-0000256D0000}"/>
    <cellStyle name="Percent 4 25 3" xfId="16513" xr:uid="{00000000-0005-0000-0000-0000266D0000}"/>
    <cellStyle name="Percent 4 25 3 2" xfId="16514" xr:uid="{00000000-0005-0000-0000-0000276D0000}"/>
    <cellStyle name="Percent 4 25 3 2 2" xfId="16515" xr:uid="{00000000-0005-0000-0000-0000286D0000}"/>
    <cellStyle name="Percent 4 25 3 2 2 2" xfId="16516" xr:uid="{00000000-0005-0000-0000-0000296D0000}"/>
    <cellStyle name="Percent 4 25 3 2 3" xfId="16517" xr:uid="{00000000-0005-0000-0000-00002A6D0000}"/>
    <cellStyle name="Percent 4 25 3 3" xfId="16518" xr:uid="{00000000-0005-0000-0000-00002B6D0000}"/>
    <cellStyle name="Percent 4 25 3 3 2" xfId="16519" xr:uid="{00000000-0005-0000-0000-00002C6D0000}"/>
    <cellStyle name="Percent 4 25 3 3 2 2" xfId="16520" xr:uid="{00000000-0005-0000-0000-00002D6D0000}"/>
    <cellStyle name="Percent 4 25 3 3 3" xfId="16521" xr:uid="{00000000-0005-0000-0000-00002E6D0000}"/>
    <cellStyle name="Percent 4 25 3 4" xfId="16522" xr:uid="{00000000-0005-0000-0000-00002F6D0000}"/>
    <cellStyle name="Percent 4 25 3 4 2" xfId="16523" xr:uid="{00000000-0005-0000-0000-0000306D0000}"/>
    <cellStyle name="Percent 4 25 3 5" xfId="16524" xr:uid="{00000000-0005-0000-0000-0000316D0000}"/>
    <cellStyle name="Percent 4 25 3 6" xfId="50794" xr:uid="{00000000-0005-0000-0000-0000326D0000}"/>
    <cellStyle name="Percent 4 25 4" xfId="16525" xr:uid="{00000000-0005-0000-0000-0000336D0000}"/>
    <cellStyle name="Percent 4 25 4 2" xfId="16526" xr:uid="{00000000-0005-0000-0000-0000346D0000}"/>
    <cellStyle name="Percent 4 25 4 2 2" xfId="16527" xr:uid="{00000000-0005-0000-0000-0000356D0000}"/>
    <cellStyle name="Percent 4 25 4 2 2 2" xfId="16528" xr:uid="{00000000-0005-0000-0000-0000366D0000}"/>
    <cellStyle name="Percent 4 25 4 2 3" xfId="16529" xr:uid="{00000000-0005-0000-0000-0000376D0000}"/>
    <cellStyle name="Percent 4 25 4 3" xfId="16530" xr:uid="{00000000-0005-0000-0000-0000386D0000}"/>
    <cellStyle name="Percent 4 25 4 3 2" xfId="16531" xr:uid="{00000000-0005-0000-0000-0000396D0000}"/>
    <cellStyle name="Percent 4 25 4 3 2 2" xfId="16532" xr:uid="{00000000-0005-0000-0000-00003A6D0000}"/>
    <cellStyle name="Percent 4 25 4 3 3" xfId="16533" xr:uid="{00000000-0005-0000-0000-00003B6D0000}"/>
    <cellStyle name="Percent 4 25 4 4" xfId="16534" xr:uid="{00000000-0005-0000-0000-00003C6D0000}"/>
    <cellStyle name="Percent 4 25 4 4 2" xfId="16535" xr:uid="{00000000-0005-0000-0000-00003D6D0000}"/>
    <cellStyle name="Percent 4 25 4 5" xfId="16536" xr:uid="{00000000-0005-0000-0000-00003E6D0000}"/>
    <cellStyle name="Percent 4 25 4 6" xfId="50795" xr:uid="{00000000-0005-0000-0000-00003F6D0000}"/>
    <cellStyle name="Percent 4 25 5" xfId="16537" xr:uid="{00000000-0005-0000-0000-0000406D0000}"/>
    <cellStyle name="Percent 4 25 5 2" xfId="16538" xr:uid="{00000000-0005-0000-0000-0000416D0000}"/>
    <cellStyle name="Percent 4 25 5 2 2" xfId="16539" xr:uid="{00000000-0005-0000-0000-0000426D0000}"/>
    <cellStyle name="Percent 4 25 5 2 2 2" xfId="16540" xr:uid="{00000000-0005-0000-0000-0000436D0000}"/>
    <cellStyle name="Percent 4 25 5 2 3" xfId="16541" xr:uid="{00000000-0005-0000-0000-0000446D0000}"/>
    <cellStyle name="Percent 4 25 5 3" xfId="16542" xr:uid="{00000000-0005-0000-0000-0000456D0000}"/>
    <cellStyle name="Percent 4 25 5 3 2" xfId="16543" xr:uid="{00000000-0005-0000-0000-0000466D0000}"/>
    <cellStyle name="Percent 4 25 5 3 2 2" xfId="16544" xr:uid="{00000000-0005-0000-0000-0000476D0000}"/>
    <cellStyle name="Percent 4 25 5 3 3" xfId="16545" xr:uid="{00000000-0005-0000-0000-0000486D0000}"/>
    <cellStyle name="Percent 4 25 5 4" xfId="16546" xr:uid="{00000000-0005-0000-0000-0000496D0000}"/>
    <cellStyle name="Percent 4 25 5 4 2" xfId="16547" xr:uid="{00000000-0005-0000-0000-00004A6D0000}"/>
    <cellStyle name="Percent 4 25 5 4 2 2" xfId="16548" xr:uid="{00000000-0005-0000-0000-00004B6D0000}"/>
    <cellStyle name="Percent 4 25 5 4 3" xfId="16549" xr:uid="{00000000-0005-0000-0000-00004C6D0000}"/>
    <cellStyle name="Percent 4 25 5 5" xfId="16550" xr:uid="{00000000-0005-0000-0000-00004D6D0000}"/>
    <cellStyle name="Percent 4 25 5 5 2" xfId="16551" xr:uid="{00000000-0005-0000-0000-00004E6D0000}"/>
    <cellStyle name="Percent 4 25 5 6" xfId="16552" xr:uid="{00000000-0005-0000-0000-00004F6D0000}"/>
    <cellStyle name="Percent 4 25 5 7" xfId="50796" xr:uid="{00000000-0005-0000-0000-0000506D0000}"/>
    <cellStyle name="Percent 4 25 6" xfId="16553" xr:uid="{00000000-0005-0000-0000-0000516D0000}"/>
    <cellStyle name="Percent 4 25 6 2" xfId="16554" xr:uid="{00000000-0005-0000-0000-0000526D0000}"/>
    <cellStyle name="Percent 4 25 6 2 2" xfId="16555" xr:uid="{00000000-0005-0000-0000-0000536D0000}"/>
    <cellStyle name="Percent 4 25 6 2 2 2" xfId="16556" xr:uid="{00000000-0005-0000-0000-0000546D0000}"/>
    <cellStyle name="Percent 4 25 6 2 3" xfId="16557" xr:uid="{00000000-0005-0000-0000-0000556D0000}"/>
    <cellStyle name="Percent 4 25 6 3" xfId="16558" xr:uid="{00000000-0005-0000-0000-0000566D0000}"/>
    <cellStyle name="Percent 4 25 6 3 2" xfId="16559" xr:uid="{00000000-0005-0000-0000-0000576D0000}"/>
    <cellStyle name="Percent 4 25 6 3 2 2" xfId="16560" xr:uid="{00000000-0005-0000-0000-0000586D0000}"/>
    <cellStyle name="Percent 4 25 6 3 3" xfId="16561" xr:uid="{00000000-0005-0000-0000-0000596D0000}"/>
    <cellStyle name="Percent 4 25 6 4" xfId="16562" xr:uid="{00000000-0005-0000-0000-00005A6D0000}"/>
    <cellStyle name="Percent 4 25 6 4 2" xfId="16563" xr:uid="{00000000-0005-0000-0000-00005B6D0000}"/>
    <cellStyle name="Percent 4 25 6 5" xfId="16564" xr:uid="{00000000-0005-0000-0000-00005C6D0000}"/>
    <cellStyle name="Percent 4 25 6 6" xfId="50797" xr:uid="{00000000-0005-0000-0000-00005D6D0000}"/>
    <cellStyle name="Percent 4 25 7" xfId="16565" xr:uid="{00000000-0005-0000-0000-00005E6D0000}"/>
    <cellStyle name="Percent 4 25 7 2" xfId="16566" xr:uid="{00000000-0005-0000-0000-00005F6D0000}"/>
    <cellStyle name="Percent 4 25 7 2 2" xfId="16567" xr:uid="{00000000-0005-0000-0000-0000606D0000}"/>
    <cellStyle name="Percent 4 25 7 3" xfId="16568" xr:uid="{00000000-0005-0000-0000-0000616D0000}"/>
    <cellStyle name="Percent 4 25 7 4" xfId="50798" xr:uid="{00000000-0005-0000-0000-0000626D0000}"/>
    <cellStyle name="Percent 4 25 8" xfId="16569" xr:uid="{00000000-0005-0000-0000-0000636D0000}"/>
    <cellStyle name="Percent 4 25 8 2" xfId="16570" xr:uid="{00000000-0005-0000-0000-0000646D0000}"/>
    <cellStyle name="Percent 4 25 8 2 2" xfId="16571" xr:uid="{00000000-0005-0000-0000-0000656D0000}"/>
    <cellStyle name="Percent 4 25 8 3" xfId="16572" xr:uid="{00000000-0005-0000-0000-0000666D0000}"/>
    <cellStyle name="Percent 4 25 8 4" xfId="50799" xr:uid="{00000000-0005-0000-0000-0000676D0000}"/>
    <cellStyle name="Percent 4 25 9" xfId="16573" xr:uid="{00000000-0005-0000-0000-0000686D0000}"/>
    <cellStyle name="Percent 4 25 9 2" xfId="16574" xr:uid="{00000000-0005-0000-0000-0000696D0000}"/>
    <cellStyle name="Percent 4 25 9 2 2" xfId="16575" xr:uid="{00000000-0005-0000-0000-00006A6D0000}"/>
    <cellStyle name="Percent 4 25 9 3" xfId="16576" xr:uid="{00000000-0005-0000-0000-00006B6D0000}"/>
    <cellStyle name="Percent 4 25 9 4" xfId="50800" xr:uid="{00000000-0005-0000-0000-00006C6D0000}"/>
    <cellStyle name="Percent 4 26" xfId="4483" xr:uid="{00000000-0005-0000-0000-00006D6D0000}"/>
    <cellStyle name="Percent 4 26 10" xfId="16577" xr:uid="{00000000-0005-0000-0000-00006E6D0000}"/>
    <cellStyle name="Percent 4 26 10 2" xfId="16578" xr:uid="{00000000-0005-0000-0000-00006F6D0000}"/>
    <cellStyle name="Percent 4 26 10 2 2" xfId="16579" xr:uid="{00000000-0005-0000-0000-0000706D0000}"/>
    <cellStyle name="Percent 4 26 10 3" xfId="16580" xr:uid="{00000000-0005-0000-0000-0000716D0000}"/>
    <cellStyle name="Percent 4 26 10 4" xfId="50802" xr:uid="{00000000-0005-0000-0000-0000726D0000}"/>
    <cellStyle name="Percent 4 26 11" xfId="16581" xr:uid="{00000000-0005-0000-0000-0000736D0000}"/>
    <cellStyle name="Percent 4 26 11 2" xfId="16582" xr:uid="{00000000-0005-0000-0000-0000746D0000}"/>
    <cellStyle name="Percent 4 26 12" xfId="16583" xr:uid="{00000000-0005-0000-0000-0000756D0000}"/>
    <cellStyle name="Percent 4 26 13" xfId="50801" xr:uid="{00000000-0005-0000-0000-0000766D0000}"/>
    <cellStyle name="Percent 4 26 2" xfId="9277" xr:uid="{00000000-0005-0000-0000-0000776D0000}"/>
    <cellStyle name="Percent 4 26 2 2" xfId="16584" xr:uid="{00000000-0005-0000-0000-0000786D0000}"/>
    <cellStyle name="Percent 4 26 2 2 2" xfId="16585" xr:uid="{00000000-0005-0000-0000-0000796D0000}"/>
    <cellStyle name="Percent 4 26 2 2 2 2" xfId="16586" xr:uid="{00000000-0005-0000-0000-00007A6D0000}"/>
    <cellStyle name="Percent 4 26 2 2 3" xfId="16587" xr:uid="{00000000-0005-0000-0000-00007B6D0000}"/>
    <cellStyle name="Percent 4 26 2 3" xfId="16588" xr:uid="{00000000-0005-0000-0000-00007C6D0000}"/>
    <cellStyle name="Percent 4 26 2 3 2" xfId="16589" xr:uid="{00000000-0005-0000-0000-00007D6D0000}"/>
    <cellStyle name="Percent 4 26 2 3 2 2" xfId="16590" xr:uid="{00000000-0005-0000-0000-00007E6D0000}"/>
    <cellStyle name="Percent 4 26 2 3 3" xfId="16591" xr:uid="{00000000-0005-0000-0000-00007F6D0000}"/>
    <cellStyle name="Percent 4 26 2 4" xfId="16592" xr:uid="{00000000-0005-0000-0000-0000806D0000}"/>
    <cellStyle name="Percent 4 26 2 4 2" xfId="16593" xr:uid="{00000000-0005-0000-0000-0000816D0000}"/>
    <cellStyle name="Percent 4 26 2 5" xfId="16594" xr:uid="{00000000-0005-0000-0000-0000826D0000}"/>
    <cellStyle name="Percent 4 26 2 6" xfId="50803" xr:uid="{00000000-0005-0000-0000-0000836D0000}"/>
    <cellStyle name="Percent 4 26 3" xfId="16595" xr:uid="{00000000-0005-0000-0000-0000846D0000}"/>
    <cellStyle name="Percent 4 26 3 2" xfId="16596" xr:uid="{00000000-0005-0000-0000-0000856D0000}"/>
    <cellStyle name="Percent 4 26 3 2 2" xfId="16597" xr:uid="{00000000-0005-0000-0000-0000866D0000}"/>
    <cellStyle name="Percent 4 26 3 2 2 2" xfId="16598" xr:uid="{00000000-0005-0000-0000-0000876D0000}"/>
    <cellStyle name="Percent 4 26 3 2 3" xfId="16599" xr:uid="{00000000-0005-0000-0000-0000886D0000}"/>
    <cellStyle name="Percent 4 26 3 3" xfId="16600" xr:uid="{00000000-0005-0000-0000-0000896D0000}"/>
    <cellStyle name="Percent 4 26 3 3 2" xfId="16601" xr:uid="{00000000-0005-0000-0000-00008A6D0000}"/>
    <cellStyle name="Percent 4 26 3 3 2 2" xfId="16602" xr:uid="{00000000-0005-0000-0000-00008B6D0000}"/>
    <cellStyle name="Percent 4 26 3 3 3" xfId="16603" xr:uid="{00000000-0005-0000-0000-00008C6D0000}"/>
    <cellStyle name="Percent 4 26 3 4" xfId="16604" xr:uid="{00000000-0005-0000-0000-00008D6D0000}"/>
    <cellStyle name="Percent 4 26 3 4 2" xfId="16605" xr:uid="{00000000-0005-0000-0000-00008E6D0000}"/>
    <cellStyle name="Percent 4 26 3 5" xfId="16606" xr:uid="{00000000-0005-0000-0000-00008F6D0000}"/>
    <cellStyle name="Percent 4 26 3 6" xfId="50804" xr:uid="{00000000-0005-0000-0000-0000906D0000}"/>
    <cellStyle name="Percent 4 26 4" xfId="16607" xr:uid="{00000000-0005-0000-0000-0000916D0000}"/>
    <cellStyle name="Percent 4 26 4 2" xfId="16608" xr:uid="{00000000-0005-0000-0000-0000926D0000}"/>
    <cellStyle name="Percent 4 26 4 2 2" xfId="16609" xr:uid="{00000000-0005-0000-0000-0000936D0000}"/>
    <cellStyle name="Percent 4 26 4 2 2 2" xfId="16610" xr:uid="{00000000-0005-0000-0000-0000946D0000}"/>
    <cellStyle name="Percent 4 26 4 2 3" xfId="16611" xr:uid="{00000000-0005-0000-0000-0000956D0000}"/>
    <cellStyle name="Percent 4 26 4 3" xfId="16612" xr:uid="{00000000-0005-0000-0000-0000966D0000}"/>
    <cellStyle name="Percent 4 26 4 3 2" xfId="16613" xr:uid="{00000000-0005-0000-0000-0000976D0000}"/>
    <cellStyle name="Percent 4 26 4 3 2 2" xfId="16614" xr:uid="{00000000-0005-0000-0000-0000986D0000}"/>
    <cellStyle name="Percent 4 26 4 3 3" xfId="16615" xr:uid="{00000000-0005-0000-0000-0000996D0000}"/>
    <cellStyle name="Percent 4 26 4 4" xfId="16616" xr:uid="{00000000-0005-0000-0000-00009A6D0000}"/>
    <cellStyle name="Percent 4 26 4 4 2" xfId="16617" xr:uid="{00000000-0005-0000-0000-00009B6D0000}"/>
    <cellStyle name="Percent 4 26 4 5" xfId="16618" xr:uid="{00000000-0005-0000-0000-00009C6D0000}"/>
    <cellStyle name="Percent 4 26 4 6" xfId="50805" xr:uid="{00000000-0005-0000-0000-00009D6D0000}"/>
    <cellStyle name="Percent 4 26 5" xfId="16619" xr:uid="{00000000-0005-0000-0000-00009E6D0000}"/>
    <cellStyle name="Percent 4 26 5 2" xfId="16620" xr:uid="{00000000-0005-0000-0000-00009F6D0000}"/>
    <cellStyle name="Percent 4 26 5 2 2" xfId="16621" xr:uid="{00000000-0005-0000-0000-0000A06D0000}"/>
    <cellStyle name="Percent 4 26 5 2 2 2" xfId="16622" xr:uid="{00000000-0005-0000-0000-0000A16D0000}"/>
    <cellStyle name="Percent 4 26 5 2 3" xfId="16623" xr:uid="{00000000-0005-0000-0000-0000A26D0000}"/>
    <cellStyle name="Percent 4 26 5 3" xfId="16624" xr:uid="{00000000-0005-0000-0000-0000A36D0000}"/>
    <cellStyle name="Percent 4 26 5 3 2" xfId="16625" xr:uid="{00000000-0005-0000-0000-0000A46D0000}"/>
    <cellStyle name="Percent 4 26 5 3 2 2" xfId="16626" xr:uid="{00000000-0005-0000-0000-0000A56D0000}"/>
    <cellStyle name="Percent 4 26 5 3 3" xfId="16627" xr:uid="{00000000-0005-0000-0000-0000A66D0000}"/>
    <cellStyle name="Percent 4 26 5 4" xfId="16628" xr:uid="{00000000-0005-0000-0000-0000A76D0000}"/>
    <cellStyle name="Percent 4 26 5 4 2" xfId="16629" xr:uid="{00000000-0005-0000-0000-0000A86D0000}"/>
    <cellStyle name="Percent 4 26 5 4 2 2" xfId="16630" xr:uid="{00000000-0005-0000-0000-0000A96D0000}"/>
    <cellStyle name="Percent 4 26 5 4 3" xfId="16631" xr:uid="{00000000-0005-0000-0000-0000AA6D0000}"/>
    <cellStyle name="Percent 4 26 5 5" xfId="16632" xr:uid="{00000000-0005-0000-0000-0000AB6D0000}"/>
    <cellStyle name="Percent 4 26 5 5 2" xfId="16633" xr:uid="{00000000-0005-0000-0000-0000AC6D0000}"/>
    <cellStyle name="Percent 4 26 5 6" xfId="16634" xr:uid="{00000000-0005-0000-0000-0000AD6D0000}"/>
    <cellStyle name="Percent 4 26 5 7" xfId="50806" xr:uid="{00000000-0005-0000-0000-0000AE6D0000}"/>
    <cellStyle name="Percent 4 26 6" xfId="16635" xr:uid="{00000000-0005-0000-0000-0000AF6D0000}"/>
    <cellStyle name="Percent 4 26 6 2" xfId="16636" xr:uid="{00000000-0005-0000-0000-0000B06D0000}"/>
    <cellStyle name="Percent 4 26 6 2 2" xfId="16637" xr:uid="{00000000-0005-0000-0000-0000B16D0000}"/>
    <cellStyle name="Percent 4 26 6 2 2 2" xfId="16638" xr:uid="{00000000-0005-0000-0000-0000B26D0000}"/>
    <cellStyle name="Percent 4 26 6 2 3" xfId="16639" xr:uid="{00000000-0005-0000-0000-0000B36D0000}"/>
    <cellStyle name="Percent 4 26 6 3" xfId="16640" xr:uid="{00000000-0005-0000-0000-0000B46D0000}"/>
    <cellStyle name="Percent 4 26 6 3 2" xfId="16641" xr:uid="{00000000-0005-0000-0000-0000B56D0000}"/>
    <cellStyle name="Percent 4 26 6 3 2 2" xfId="16642" xr:uid="{00000000-0005-0000-0000-0000B66D0000}"/>
    <cellStyle name="Percent 4 26 6 3 3" xfId="16643" xr:uid="{00000000-0005-0000-0000-0000B76D0000}"/>
    <cellStyle name="Percent 4 26 6 4" xfId="16644" xr:uid="{00000000-0005-0000-0000-0000B86D0000}"/>
    <cellStyle name="Percent 4 26 6 4 2" xfId="16645" xr:uid="{00000000-0005-0000-0000-0000B96D0000}"/>
    <cellStyle name="Percent 4 26 6 5" xfId="16646" xr:uid="{00000000-0005-0000-0000-0000BA6D0000}"/>
    <cellStyle name="Percent 4 26 6 6" xfId="50807" xr:uid="{00000000-0005-0000-0000-0000BB6D0000}"/>
    <cellStyle name="Percent 4 26 7" xfId="16647" xr:uid="{00000000-0005-0000-0000-0000BC6D0000}"/>
    <cellStyle name="Percent 4 26 7 2" xfId="16648" xr:uid="{00000000-0005-0000-0000-0000BD6D0000}"/>
    <cellStyle name="Percent 4 26 7 2 2" xfId="16649" xr:uid="{00000000-0005-0000-0000-0000BE6D0000}"/>
    <cellStyle name="Percent 4 26 7 3" xfId="16650" xr:uid="{00000000-0005-0000-0000-0000BF6D0000}"/>
    <cellStyle name="Percent 4 26 7 4" xfId="50808" xr:uid="{00000000-0005-0000-0000-0000C06D0000}"/>
    <cellStyle name="Percent 4 26 8" xfId="16651" xr:uid="{00000000-0005-0000-0000-0000C16D0000}"/>
    <cellStyle name="Percent 4 26 8 2" xfId="16652" xr:uid="{00000000-0005-0000-0000-0000C26D0000}"/>
    <cellStyle name="Percent 4 26 8 2 2" xfId="16653" xr:uid="{00000000-0005-0000-0000-0000C36D0000}"/>
    <cellStyle name="Percent 4 26 8 3" xfId="16654" xr:uid="{00000000-0005-0000-0000-0000C46D0000}"/>
    <cellStyle name="Percent 4 26 8 4" xfId="50809" xr:uid="{00000000-0005-0000-0000-0000C56D0000}"/>
    <cellStyle name="Percent 4 26 9" xfId="16655" xr:uid="{00000000-0005-0000-0000-0000C66D0000}"/>
    <cellStyle name="Percent 4 26 9 2" xfId="16656" xr:uid="{00000000-0005-0000-0000-0000C76D0000}"/>
    <cellStyle name="Percent 4 26 9 2 2" xfId="16657" xr:uid="{00000000-0005-0000-0000-0000C86D0000}"/>
    <cellStyle name="Percent 4 26 9 3" xfId="16658" xr:uid="{00000000-0005-0000-0000-0000C96D0000}"/>
    <cellStyle name="Percent 4 26 9 4" xfId="50810" xr:uid="{00000000-0005-0000-0000-0000CA6D0000}"/>
    <cellStyle name="Percent 4 27" xfId="4484" xr:uid="{00000000-0005-0000-0000-0000CB6D0000}"/>
    <cellStyle name="Percent 4 27 10" xfId="16659" xr:uid="{00000000-0005-0000-0000-0000CC6D0000}"/>
    <cellStyle name="Percent 4 27 10 2" xfId="16660" xr:uid="{00000000-0005-0000-0000-0000CD6D0000}"/>
    <cellStyle name="Percent 4 27 10 2 2" xfId="16661" xr:uid="{00000000-0005-0000-0000-0000CE6D0000}"/>
    <cellStyle name="Percent 4 27 10 3" xfId="16662" xr:uid="{00000000-0005-0000-0000-0000CF6D0000}"/>
    <cellStyle name="Percent 4 27 10 4" xfId="50812" xr:uid="{00000000-0005-0000-0000-0000D06D0000}"/>
    <cellStyle name="Percent 4 27 11" xfId="16663" xr:uid="{00000000-0005-0000-0000-0000D16D0000}"/>
    <cellStyle name="Percent 4 27 11 2" xfId="16664" xr:uid="{00000000-0005-0000-0000-0000D26D0000}"/>
    <cellStyle name="Percent 4 27 12" xfId="16665" xr:uid="{00000000-0005-0000-0000-0000D36D0000}"/>
    <cellStyle name="Percent 4 27 13" xfId="50811" xr:uid="{00000000-0005-0000-0000-0000D46D0000}"/>
    <cellStyle name="Percent 4 27 2" xfId="9278" xr:uid="{00000000-0005-0000-0000-0000D56D0000}"/>
    <cellStyle name="Percent 4 27 2 2" xfId="16666" xr:uid="{00000000-0005-0000-0000-0000D66D0000}"/>
    <cellStyle name="Percent 4 27 2 2 2" xfId="16667" xr:uid="{00000000-0005-0000-0000-0000D76D0000}"/>
    <cellStyle name="Percent 4 27 2 2 2 2" xfId="16668" xr:uid="{00000000-0005-0000-0000-0000D86D0000}"/>
    <cellStyle name="Percent 4 27 2 2 3" xfId="16669" xr:uid="{00000000-0005-0000-0000-0000D96D0000}"/>
    <cellStyle name="Percent 4 27 2 3" xfId="16670" xr:uid="{00000000-0005-0000-0000-0000DA6D0000}"/>
    <cellStyle name="Percent 4 27 2 3 2" xfId="16671" xr:uid="{00000000-0005-0000-0000-0000DB6D0000}"/>
    <cellStyle name="Percent 4 27 2 3 2 2" xfId="16672" xr:uid="{00000000-0005-0000-0000-0000DC6D0000}"/>
    <cellStyle name="Percent 4 27 2 3 3" xfId="16673" xr:uid="{00000000-0005-0000-0000-0000DD6D0000}"/>
    <cellStyle name="Percent 4 27 2 4" xfId="16674" xr:uid="{00000000-0005-0000-0000-0000DE6D0000}"/>
    <cellStyle name="Percent 4 27 2 4 2" xfId="16675" xr:uid="{00000000-0005-0000-0000-0000DF6D0000}"/>
    <cellStyle name="Percent 4 27 2 5" xfId="16676" xr:uid="{00000000-0005-0000-0000-0000E06D0000}"/>
    <cellStyle name="Percent 4 27 2 6" xfId="50813" xr:uid="{00000000-0005-0000-0000-0000E16D0000}"/>
    <cellStyle name="Percent 4 27 3" xfId="16677" xr:uid="{00000000-0005-0000-0000-0000E26D0000}"/>
    <cellStyle name="Percent 4 27 3 2" xfId="16678" xr:uid="{00000000-0005-0000-0000-0000E36D0000}"/>
    <cellStyle name="Percent 4 27 3 2 2" xfId="16679" xr:uid="{00000000-0005-0000-0000-0000E46D0000}"/>
    <cellStyle name="Percent 4 27 3 2 2 2" xfId="16680" xr:uid="{00000000-0005-0000-0000-0000E56D0000}"/>
    <cellStyle name="Percent 4 27 3 2 3" xfId="16681" xr:uid="{00000000-0005-0000-0000-0000E66D0000}"/>
    <cellStyle name="Percent 4 27 3 3" xfId="16682" xr:uid="{00000000-0005-0000-0000-0000E76D0000}"/>
    <cellStyle name="Percent 4 27 3 3 2" xfId="16683" xr:uid="{00000000-0005-0000-0000-0000E86D0000}"/>
    <cellStyle name="Percent 4 27 3 3 2 2" xfId="16684" xr:uid="{00000000-0005-0000-0000-0000E96D0000}"/>
    <cellStyle name="Percent 4 27 3 3 3" xfId="16685" xr:uid="{00000000-0005-0000-0000-0000EA6D0000}"/>
    <cellStyle name="Percent 4 27 3 4" xfId="16686" xr:uid="{00000000-0005-0000-0000-0000EB6D0000}"/>
    <cellStyle name="Percent 4 27 3 4 2" xfId="16687" xr:uid="{00000000-0005-0000-0000-0000EC6D0000}"/>
    <cellStyle name="Percent 4 27 3 5" xfId="16688" xr:uid="{00000000-0005-0000-0000-0000ED6D0000}"/>
    <cellStyle name="Percent 4 27 3 6" xfId="50814" xr:uid="{00000000-0005-0000-0000-0000EE6D0000}"/>
    <cellStyle name="Percent 4 27 4" xfId="16689" xr:uid="{00000000-0005-0000-0000-0000EF6D0000}"/>
    <cellStyle name="Percent 4 27 4 2" xfId="16690" xr:uid="{00000000-0005-0000-0000-0000F06D0000}"/>
    <cellStyle name="Percent 4 27 4 2 2" xfId="16691" xr:uid="{00000000-0005-0000-0000-0000F16D0000}"/>
    <cellStyle name="Percent 4 27 4 2 2 2" xfId="16692" xr:uid="{00000000-0005-0000-0000-0000F26D0000}"/>
    <cellStyle name="Percent 4 27 4 2 3" xfId="16693" xr:uid="{00000000-0005-0000-0000-0000F36D0000}"/>
    <cellStyle name="Percent 4 27 4 3" xfId="16694" xr:uid="{00000000-0005-0000-0000-0000F46D0000}"/>
    <cellStyle name="Percent 4 27 4 3 2" xfId="16695" xr:uid="{00000000-0005-0000-0000-0000F56D0000}"/>
    <cellStyle name="Percent 4 27 4 3 2 2" xfId="16696" xr:uid="{00000000-0005-0000-0000-0000F66D0000}"/>
    <cellStyle name="Percent 4 27 4 3 3" xfId="16697" xr:uid="{00000000-0005-0000-0000-0000F76D0000}"/>
    <cellStyle name="Percent 4 27 4 4" xfId="16698" xr:uid="{00000000-0005-0000-0000-0000F86D0000}"/>
    <cellStyle name="Percent 4 27 4 4 2" xfId="16699" xr:uid="{00000000-0005-0000-0000-0000F96D0000}"/>
    <cellStyle name="Percent 4 27 4 5" xfId="16700" xr:uid="{00000000-0005-0000-0000-0000FA6D0000}"/>
    <cellStyle name="Percent 4 27 4 6" xfId="50815" xr:uid="{00000000-0005-0000-0000-0000FB6D0000}"/>
    <cellStyle name="Percent 4 27 5" xfId="16701" xr:uid="{00000000-0005-0000-0000-0000FC6D0000}"/>
    <cellStyle name="Percent 4 27 5 2" xfId="16702" xr:uid="{00000000-0005-0000-0000-0000FD6D0000}"/>
    <cellStyle name="Percent 4 27 5 2 2" xfId="16703" xr:uid="{00000000-0005-0000-0000-0000FE6D0000}"/>
    <cellStyle name="Percent 4 27 5 2 2 2" xfId="16704" xr:uid="{00000000-0005-0000-0000-0000FF6D0000}"/>
    <cellStyle name="Percent 4 27 5 2 3" xfId="16705" xr:uid="{00000000-0005-0000-0000-0000006E0000}"/>
    <cellStyle name="Percent 4 27 5 3" xfId="16706" xr:uid="{00000000-0005-0000-0000-0000016E0000}"/>
    <cellStyle name="Percent 4 27 5 3 2" xfId="16707" xr:uid="{00000000-0005-0000-0000-0000026E0000}"/>
    <cellStyle name="Percent 4 27 5 3 2 2" xfId="16708" xr:uid="{00000000-0005-0000-0000-0000036E0000}"/>
    <cellStyle name="Percent 4 27 5 3 3" xfId="16709" xr:uid="{00000000-0005-0000-0000-0000046E0000}"/>
    <cellStyle name="Percent 4 27 5 4" xfId="16710" xr:uid="{00000000-0005-0000-0000-0000056E0000}"/>
    <cellStyle name="Percent 4 27 5 4 2" xfId="16711" xr:uid="{00000000-0005-0000-0000-0000066E0000}"/>
    <cellStyle name="Percent 4 27 5 4 2 2" xfId="16712" xr:uid="{00000000-0005-0000-0000-0000076E0000}"/>
    <cellStyle name="Percent 4 27 5 4 3" xfId="16713" xr:uid="{00000000-0005-0000-0000-0000086E0000}"/>
    <cellStyle name="Percent 4 27 5 5" xfId="16714" xr:uid="{00000000-0005-0000-0000-0000096E0000}"/>
    <cellStyle name="Percent 4 27 5 5 2" xfId="16715" xr:uid="{00000000-0005-0000-0000-00000A6E0000}"/>
    <cellStyle name="Percent 4 27 5 6" xfId="16716" xr:uid="{00000000-0005-0000-0000-00000B6E0000}"/>
    <cellStyle name="Percent 4 27 5 7" xfId="50816" xr:uid="{00000000-0005-0000-0000-00000C6E0000}"/>
    <cellStyle name="Percent 4 27 6" xfId="16717" xr:uid="{00000000-0005-0000-0000-00000D6E0000}"/>
    <cellStyle name="Percent 4 27 6 2" xfId="16718" xr:uid="{00000000-0005-0000-0000-00000E6E0000}"/>
    <cellStyle name="Percent 4 27 6 2 2" xfId="16719" xr:uid="{00000000-0005-0000-0000-00000F6E0000}"/>
    <cellStyle name="Percent 4 27 6 2 2 2" xfId="16720" xr:uid="{00000000-0005-0000-0000-0000106E0000}"/>
    <cellStyle name="Percent 4 27 6 2 3" xfId="16721" xr:uid="{00000000-0005-0000-0000-0000116E0000}"/>
    <cellStyle name="Percent 4 27 6 3" xfId="16722" xr:uid="{00000000-0005-0000-0000-0000126E0000}"/>
    <cellStyle name="Percent 4 27 6 3 2" xfId="16723" xr:uid="{00000000-0005-0000-0000-0000136E0000}"/>
    <cellStyle name="Percent 4 27 6 3 2 2" xfId="16724" xr:uid="{00000000-0005-0000-0000-0000146E0000}"/>
    <cellStyle name="Percent 4 27 6 3 3" xfId="16725" xr:uid="{00000000-0005-0000-0000-0000156E0000}"/>
    <cellStyle name="Percent 4 27 6 4" xfId="16726" xr:uid="{00000000-0005-0000-0000-0000166E0000}"/>
    <cellStyle name="Percent 4 27 6 4 2" xfId="16727" xr:uid="{00000000-0005-0000-0000-0000176E0000}"/>
    <cellStyle name="Percent 4 27 6 5" xfId="16728" xr:uid="{00000000-0005-0000-0000-0000186E0000}"/>
    <cellStyle name="Percent 4 27 6 6" xfId="50817" xr:uid="{00000000-0005-0000-0000-0000196E0000}"/>
    <cellStyle name="Percent 4 27 7" xfId="16729" xr:uid="{00000000-0005-0000-0000-00001A6E0000}"/>
    <cellStyle name="Percent 4 27 7 2" xfId="16730" xr:uid="{00000000-0005-0000-0000-00001B6E0000}"/>
    <cellStyle name="Percent 4 27 7 2 2" xfId="16731" xr:uid="{00000000-0005-0000-0000-00001C6E0000}"/>
    <cellStyle name="Percent 4 27 7 3" xfId="16732" xr:uid="{00000000-0005-0000-0000-00001D6E0000}"/>
    <cellStyle name="Percent 4 27 7 4" xfId="50818" xr:uid="{00000000-0005-0000-0000-00001E6E0000}"/>
    <cellStyle name="Percent 4 27 8" xfId="16733" xr:uid="{00000000-0005-0000-0000-00001F6E0000}"/>
    <cellStyle name="Percent 4 27 8 2" xfId="16734" xr:uid="{00000000-0005-0000-0000-0000206E0000}"/>
    <cellStyle name="Percent 4 27 8 2 2" xfId="16735" xr:uid="{00000000-0005-0000-0000-0000216E0000}"/>
    <cellStyle name="Percent 4 27 8 3" xfId="16736" xr:uid="{00000000-0005-0000-0000-0000226E0000}"/>
    <cellStyle name="Percent 4 27 8 4" xfId="50819" xr:uid="{00000000-0005-0000-0000-0000236E0000}"/>
    <cellStyle name="Percent 4 27 9" xfId="16737" xr:uid="{00000000-0005-0000-0000-0000246E0000}"/>
    <cellStyle name="Percent 4 27 9 2" xfId="16738" xr:uid="{00000000-0005-0000-0000-0000256E0000}"/>
    <cellStyle name="Percent 4 27 9 2 2" xfId="16739" xr:uid="{00000000-0005-0000-0000-0000266E0000}"/>
    <cellStyle name="Percent 4 27 9 3" xfId="16740" xr:uid="{00000000-0005-0000-0000-0000276E0000}"/>
    <cellStyle name="Percent 4 27 9 4" xfId="50820" xr:uid="{00000000-0005-0000-0000-0000286E0000}"/>
    <cellStyle name="Percent 4 28" xfId="4485" xr:uid="{00000000-0005-0000-0000-0000296E0000}"/>
    <cellStyle name="Percent 4 28 10" xfId="16741" xr:uid="{00000000-0005-0000-0000-00002A6E0000}"/>
    <cellStyle name="Percent 4 28 10 2" xfId="16742" xr:uid="{00000000-0005-0000-0000-00002B6E0000}"/>
    <cellStyle name="Percent 4 28 10 2 2" xfId="16743" xr:uid="{00000000-0005-0000-0000-00002C6E0000}"/>
    <cellStyle name="Percent 4 28 10 3" xfId="16744" xr:uid="{00000000-0005-0000-0000-00002D6E0000}"/>
    <cellStyle name="Percent 4 28 10 4" xfId="50822" xr:uid="{00000000-0005-0000-0000-00002E6E0000}"/>
    <cellStyle name="Percent 4 28 11" xfId="16745" xr:uid="{00000000-0005-0000-0000-00002F6E0000}"/>
    <cellStyle name="Percent 4 28 11 2" xfId="16746" xr:uid="{00000000-0005-0000-0000-0000306E0000}"/>
    <cellStyle name="Percent 4 28 12" xfId="16747" xr:uid="{00000000-0005-0000-0000-0000316E0000}"/>
    <cellStyle name="Percent 4 28 13" xfId="50821" xr:uid="{00000000-0005-0000-0000-0000326E0000}"/>
    <cellStyle name="Percent 4 28 2" xfId="9279" xr:uid="{00000000-0005-0000-0000-0000336E0000}"/>
    <cellStyle name="Percent 4 28 2 2" xfId="16748" xr:uid="{00000000-0005-0000-0000-0000346E0000}"/>
    <cellStyle name="Percent 4 28 2 2 2" xfId="16749" xr:uid="{00000000-0005-0000-0000-0000356E0000}"/>
    <cellStyle name="Percent 4 28 2 2 2 2" xfId="16750" xr:uid="{00000000-0005-0000-0000-0000366E0000}"/>
    <cellStyle name="Percent 4 28 2 2 3" xfId="16751" xr:uid="{00000000-0005-0000-0000-0000376E0000}"/>
    <cellStyle name="Percent 4 28 2 3" xfId="16752" xr:uid="{00000000-0005-0000-0000-0000386E0000}"/>
    <cellStyle name="Percent 4 28 2 3 2" xfId="16753" xr:uid="{00000000-0005-0000-0000-0000396E0000}"/>
    <cellStyle name="Percent 4 28 2 3 2 2" xfId="16754" xr:uid="{00000000-0005-0000-0000-00003A6E0000}"/>
    <cellStyle name="Percent 4 28 2 3 3" xfId="16755" xr:uid="{00000000-0005-0000-0000-00003B6E0000}"/>
    <cellStyle name="Percent 4 28 2 4" xfId="16756" xr:uid="{00000000-0005-0000-0000-00003C6E0000}"/>
    <cellStyle name="Percent 4 28 2 4 2" xfId="16757" xr:uid="{00000000-0005-0000-0000-00003D6E0000}"/>
    <cellStyle name="Percent 4 28 2 5" xfId="16758" xr:uid="{00000000-0005-0000-0000-00003E6E0000}"/>
    <cellStyle name="Percent 4 28 2 6" xfId="50823" xr:uid="{00000000-0005-0000-0000-00003F6E0000}"/>
    <cellStyle name="Percent 4 28 3" xfId="16759" xr:uid="{00000000-0005-0000-0000-0000406E0000}"/>
    <cellStyle name="Percent 4 28 3 2" xfId="16760" xr:uid="{00000000-0005-0000-0000-0000416E0000}"/>
    <cellStyle name="Percent 4 28 3 2 2" xfId="16761" xr:uid="{00000000-0005-0000-0000-0000426E0000}"/>
    <cellStyle name="Percent 4 28 3 2 2 2" xfId="16762" xr:uid="{00000000-0005-0000-0000-0000436E0000}"/>
    <cellStyle name="Percent 4 28 3 2 3" xfId="16763" xr:uid="{00000000-0005-0000-0000-0000446E0000}"/>
    <cellStyle name="Percent 4 28 3 3" xfId="16764" xr:uid="{00000000-0005-0000-0000-0000456E0000}"/>
    <cellStyle name="Percent 4 28 3 3 2" xfId="16765" xr:uid="{00000000-0005-0000-0000-0000466E0000}"/>
    <cellStyle name="Percent 4 28 3 3 2 2" xfId="16766" xr:uid="{00000000-0005-0000-0000-0000476E0000}"/>
    <cellStyle name="Percent 4 28 3 3 3" xfId="16767" xr:uid="{00000000-0005-0000-0000-0000486E0000}"/>
    <cellStyle name="Percent 4 28 3 4" xfId="16768" xr:uid="{00000000-0005-0000-0000-0000496E0000}"/>
    <cellStyle name="Percent 4 28 3 4 2" xfId="16769" xr:uid="{00000000-0005-0000-0000-00004A6E0000}"/>
    <cellStyle name="Percent 4 28 3 5" xfId="16770" xr:uid="{00000000-0005-0000-0000-00004B6E0000}"/>
    <cellStyle name="Percent 4 28 3 6" xfId="50824" xr:uid="{00000000-0005-0000-0000-00004C6E0000}"/>
    <cellStyle name="Percent 4 28 4" xfId="16771" xr:uid="{00000000-0005-0000-0000-00004D6E0000}"/>
    <cellStyle name="Percent 4 28 4 2" xfId="16772" xr:uid="{00000000-0005-0000-0000-00004E6E0000}"/>
    <cellStyle name="Percent 4 28 4 2 2" xfId="16773" xr:uid="{00000000-0005-0000-0000-00004F6E0000}"/>
    <cellStyle name="Percent 4 28 4 2 2 2" xfId="16774" xr:uid="{00000000-0005-0000-0000-0000506E0000}"/>
    <cellStyle name="Percent 4 28 4 2 3" xfId="16775" xr:uid="{00000000-0005-0000-0000-0000516E0000}"/>
    <cellStyle name="Percent 4 28 4 3" xfId="16776" xr:uid="{00000000-0005-0000-0000-0000526E0000}"/>
    <cellStyle name="Percent 4 28 4 3 2" xfId="16777" xr:uid="{00000000-0005-0000-0000-0000536E0000}"/>
    <cellStyle name="Percent 4 28 4 3 2 2" xfId="16778" xr:uid="{00000000-0005-0000-0000-0000546E0000}"/>
    <cellStyle name="Percent 4 28 4 3 3" xfId="16779" xr:uid="{00000000-0005-0000-0000-0000556E0000}"/>
    <cellStyle name="Percent 4 28 4 4" xfId="16780" xr:uid="{00000000-0005-0000-0000-0000566E0000}"/>
    <cellStyle name="Percent 4 28 4 4 2" xfId="16781" xr:uid="{00000000-0005-0000-0000-0000576E0000}"/>
    <cellStyle name="Percent 4 28 4 5" xfId="16782" xr:uid="{00000000-0005-0000-0000-0000586E0000}"/>
    <cellStyle name="Percent 4 28 4 6" xfId="50825" xr:uid="{00000000-0005-0000-0000-0000596E0000}"/>
    <cellStyle name="Percent 4 28 5" xfId="16783" xr:uid="{00000000-0005-0000-0000-00005A6E0000}"/>
    <cellStyle name="Percent 4 28 5 2" xfId="16784" xr:uid="{00000000-0005-0000-0000-00005B6E0000}"/>
    <cellStyle name="Percent 4 28 5 2 2" xfId="16785" xr:uid="{00000000-0005-0000-0000-00005C6E0000}"/>
    <cellStyle name="Percent 4 28 5 2 2 2" xfId="16786" xr:uid="{00000000-0005-0000-0000-00005D6E0000}"/>
    <cellStyle name="Percent 4 28 5 2 3" xfId="16787" xr:uid="{00000000-0005-0000-0000-00005E6E0000}"/>
    <cellStyle name="Percent 4 28 5 3" xfId="16788" xr:uid="{00000000-0005-0000-0000-00005F6E0000}"/>
    <cellStyle name="Percent 4 28 5 3 2" xfId="16789" xr:uid="{00000000-0005-0000-0000-0000606E0000}"/>
    <cellStyle name="Percent 4 28 5 3 2 2" xfId="16790" xr:uid="{00000000-0005-0000-0000-0000616E0000}"/>
    <cellStyle name="Percent 4 28 5 3 3" xfId="16791" xr:uid="{00000000-0005-0000-0000-0000626E0000}"/>
    <cellStyle name="Percent 4 28 5 4" xfId="16792" xr:uid="{00000000-0005-0000-0000-0000636E0000}"/>
    <cellStyle name="Percent 4 28 5 4 2" xfId="16793" xr:uid="{00000000-0005-0000-0000-0000646E0000}"/>
    <cellStyle name="Percent 4 28 5 4 2 2" xfId="16794" xr:uid="{00000000-0005-0000-0000-0000656E0000}"/>
    <cellStyle name="Percent 4 28 5 4 3" xfId="16795" xr:uid="{00000000-0005-0000-0000-0000666E0000}"/>
    <cellStyle name="Percent 4 28 5 5" xfId="16796" xr:uid="{00000000-0005-0000-0000-0000676E0000}"/>
    <cellStyle name="Percent 4 28 5 5 2" xfId="16797" xr:uid="{00000000-0005-0000-0000-0000686E0000}"/>
    <cellStyle name="Percent 4 28 5 6" xfId="16798" xr:uid="{00000000-0005-0000-0000-0000696E0000}"/>
    <cellStyle name="Percent 4 28 5 7" xfId="50826" xr:uid="{00000000-0005-0000-0000-00006A6E0000}"/>
    <cellStyle name="Percent 4 28 6" xfId="16799" xr:uid="{00000000-0005-0000-0000-00006B6E0000}"/>
    <cellStyle name="Percent 4 28 6 2" xfId="16800" xr:uid="{00000000-0005-0000-0000-00006C6E0000}"/>
    <cellStyle name="Percent 4 28 6 2 2" xfId="16801" xr:uid="{00000000-0005-0000-0000-00006D6E0000}"/>
    <cellStyle name="Percent 4 28 6 2 2 2" xfId="16802" xr:uid="{00000000-0005-0000-0000-00006E6E0000}"/>
    <cellStyle name="Percent 4 28 6 2 3" xfId="16803" xr:uid="{00000000-0005-0000-0000-00006F6E0000}"/>
    <cellStyle name="Percent 4 28 6 3" xfId="16804" xr:uid="{00000000-0005-0000-0000-0000706E0000}"/>
    <cellStyle name="Percent 4 28 6 3 2" xfId="16805" xr:uid="{00000000-0005-0000-0000-0000716E0000}"/>
    <cellStyle name="Percent 4 28 6 3 2 2" xfId="16806" xr:uid="{00000000-0005-0000-0000-0000726E0000}"/>
    <cellStyle name="Percent 4 28 6 3 3" xfId="16807" xr:uid="{00000000-0005-0000-0000-0000736E0000}"/>
    <cellStyle name="Percent 4 28 6 4" xfId="16808" xr:uid="{00000000-0005-0000-0000-0000746E0000}"/>
    <cellStyle name="Percent 4 28 6 4 2" xfId="16809" xr:uid="{00000000-0005-0000-0000-0000756E0000}"/>
    <cellStyle name="Percent 4 28 6 5" xfId="16810" xr:uid="{00000000-0005-0000-0000-0000766E0000}"/>
    <cellStyle name="Percent 4 28 6 6" xfId="50827" xr:uid="{00000000-0005-0000-0000-0000776E0000}"/>
    <cellStyle name="Percent 4 28 7" xfId="16811" xr:uid="{00000000-0005-0000-0000-0000786E0000}"/>
    <cellStyle name="Percent 4 28 7 2" xfId="16812" xr:uid="{00000000-0005-0000-0000-0000796E0000}"/>
    <cellStyle name="Percent 4 28 7 2 2" xfId="16813" xr:uid="{00000000-0005-0000-0000-00007A6E0000}"/>
    <cellStyle name="Percent 4 28 7 3" xfId="16814" xr:uid="{00000000-0005-0000-0000-00007B6E0000}"/>
    <cellStyle name="Percent 4 28 7 4" xfId="50828" xr:uid="{00000000-0005-0000-0000-00007C6E0000}"/>
    <cellStyle name="Percent 4 28 8" xfId="16815" xr:uid="{00000000-0005-0000-0000-00007D6E0000}"/>
    <cellStyle name="Percent 4 28 8 2" xfId="16816" xr:uid="{00000000-0005-0000-0000-00007E6E0000}"/>
    <cellStyle name="Percent 4 28 8 2 2" xfId="16817" xr:uid="{00000000-0005-0000-0000-00007F6E0000}"/>
    <cellStyle name="Percent 4 28 8 3" xfId="16818" xr:uid="{00000000-0005-0000-0000-0000806E0000}"/>
    <cellStyle name="Percent 4 28 8 4" xfId="50829" xr:uid="{00000000-0005-0000-0000-0000816E0000}"/>
    <cellStyle name="Percent 4 28 9" xfId="16819" xr:uid="{00000000-0005-0000-0000-0000826E0000}"/>
    <cellStyle name="Percent 4 28 9 2" xfId="16820" xr:uid="{00000000-0005-0000-0000-0000836E0000}"/>
    <cellStyle name="Percent 4 28 9 2 2" xfId="16821" xr:uid="{00000000-0005-0000-0000-0000846E0000}"/>
    <cellStyle name="Percent 4 28 9 3" xfId="16822" xr:uid="{00000000-0005-0000-0000-0000856E0000}"/>
    <cellStyle name="Percent 4 28 9 4" xfId="50830" xr:uid="{00000000-0005-0000-0000-0000866E0000}"/>
    <cellStyle name="Percent 4 29" xfId="4486" xr:uid="{00000000-0005-0000-0000-0000876E0000}"/>
    <cellStyle name="Percent 4 29 10" xfId="16823" xr:uid="{00000000-0005-0000-0000-0000886E0000}"/>
    <cellStyle name="Percent 4 29 10 2" xfId="16824" xr:uid="{00000000-0005-0000-0000-0000896E0000}"/>
    <cellStyle name="Percent 4 29 10 2 2" xfId="16825" xr:uid="{00000000-0005-0000-0000-00008A6E0000}"/>
    <cellStyle name="Percent 4 29 10 3" xfId="16826" xr:uid="{00000000-0005-0000-0000-00008B6E0000}"/>
    <cellStyle name="Percent 4 29 10 4" xfId="50832" xr:uid="{00000000-0005-0000-0000-00008C6E0000}"/>
    <cellStyle name="Percent 4 29 11" xfId="16827" xr:uid="{00000000-0005-0000-0000-00008D6E0000}"/>
    <cellStyle name="Percent 4 29 11 2" xfId="16828" xr:uid="{00000000-0005-0000-0000-00008E6E0000}"/>
    <cellStyle name="Percent 4 29 12" xfId="16829" xr:uid="{00000000-0005-0000-0000-00008F6E0000}"/>
    <cellStyle name="Percent 4 29 13" xfId="50831" xr:uid="{00000000-0005-0000-0000-0000906E0000}"/>
    <cellStyle name="Percent 4 29 2" xfId="4487" xr:uid="{00000000-0005-0000-0000-0000916E0000}"/>
    <cellStyle name="Percent 4 29 2 2" xfId="4488" xr:uid="{00000000-0005-0000-0000-0000926E0000}"/>
    <cellStyle name="Percent 4 29 2 2 2" xfId="9282" xr:uid="{00000000-0005-0000-0000-0000936E0000}"/>
    <cellStyle name="Percent 4 29 2 2 2 2" xfId="16830" xr:uid="{00000000-0005-0000-0000-0000946E0000}"/>
    <cellStyle name="Percent 4 29 2 2 2 2 2" xfId="16831" xr:uid="{00000000-0005-0000-0000-0000956E0000}"/>
    <cellStyle name="Percent 4 29 2 2 2 3" xfId="16832" xr:uid="{00000000-0005-0000-0000-0000966E0000}"/>
    <cellStyle name="Percent 4 29 2 2 3" xfId="16833" xr:uid="{00000000-0005-0000-0000-0000976E0000}"/>
    <cellStyle name="Percent 4 29 2 2 3 2" xfId="16834" xr:uid="{00000000-0005-0000-0000-0000986E0000}"/>
    <cellStyle name="Percent 4 29 2 2 4" xfId="16835" xr:uid="{00000000-0005-0000-0000-0000996E0000}"/>
    <cellStyle name="Percent 4 29 2 2 5" xfId="50834" xr:uid="{00000000-0005-0000-0000-00009A6E0000}"/>
    <cellStyle name="Percent 4 29 2 3" xfId="9281" xr:uid="{00000000-0005-0000-0000-00009B6E0000}"/>
    <cellStyle name="Percent 4 29 2 3 2" xfId="16836" xr:uid="{00000000-0005-0000-0000-00009C6E0000}"/>
    <cellStyle name="Percent 4 29 2 3 2 2" xfId="16837" xr:uid="{00000000-0005-0000-0000-00009D6E0000}"/>
    <cellStyle name="Percent 4 29 2 3 3" xfId="16838" xr:uid="{00000000-0005-0000-0000-00009E6E0000}"/>
    <cellStyle name="Percent 4 29 2 3 4" xfId="50835" xr:uid="{00000000-0005-0000-0000-00009F6E0000}"/>
    <cellStyle name="Percent 4 29 2 4" xfId="16839" xr:uid="{00000000-0005-0000-0000-0000A06E0000}"/>
    <cellStyle name="Percent 4 29 2 4 2" xfId="16840" xr:uid="{00000000-0005-0000-0000-0000A16E0000}"/>
    <cellStyle name="Percent 4 29 2 4 2 2" xfId="16841" xr:uid="{00000000-0005-0000-0000-0000A26E0000}"/>
    <cellStyle name="Percent 4 29 2 4 3" xfId="16842" xr:uid="{00000000-0005-0000-0000-0000A36E0000}"/>
    <cellStyle name="Percent 4 29 2 4 4" xfId="50836" xr:uid="{00000000-0005-0000-0000-0000A46E0000}"/>
    <cellStyle name="Percent 4 29 2 5" xfId="16843" xr:uid="{00000000-0005-0000-0000-0000A56E0000}"/>
    <cellStyle name="Percent 4 29 2 5 2" xfId="16844" xr:uid="{00000000-0005-0000-0000-0000A66E0000}"/>
    <cellStyle name="Percent 4 29 2 5 3" xfId="50837" xr:uid="{00000000-0005-0000-0000-0000A76E0000}"/>
    <cellStyle name="Percent 4 29 2 6" xfId="16845" xr:uid="{00000000-0005-0000-0000-0000A86E0000}"/>
    <cellStyle name="Percent 4 29 2 7" xfId="50833" xr:uid="{00000000-0005-0000-0000-0000A96E0000}"/>
    <cellStyle name="Percent 4 29 3" xfId="4489" xr:uid="{00000000-0005-0000-0000-0000AA6E0000}"/>
    <cellStyle name="Percent 4 29 3 2" xfId="9283" xr:uid="{00000000-0005-0000-0000-0000AB6E0000}"/>
    <cellStyle name="Percent 4 29 3 2 2" xfId="16846" xr:uid="{00000000-0005-0000-0000-0000AC6E0000}"/>
    <cellStyle name="Percent 4 29 3 2 2 2" xfId="16847" xr:uid="{00000000-0005-0000-0000-0000AD6E0000}"/>
    <cellStyle name="Percent 4 29 3 2 2 2 2" xfId="50841" xr:uid="{00000000-0005-0000-0000-0000AE6E0000}"/>
    <cellStyle name="Percent 4 29 3 2 2 3" xfId="50840" xr:uid="{00000000-0005-0000-0000-0000AF6E0000}"/>
    <cellStyle name="Percent 4 29 3 2 3" xfId="16848" xr:uid="{00000000-0005-0000-0000-0000B06E0000}"/>
    <cellStyle name="Percent 4 29 3 2 3 2" xfId="50842" xr:uid="{00000000-0005-0000-0000-0000B16E0000}"/>
    <cellStyle name="Percent 4 29 3 2 4" xfId="50839" xr:uid="{00000000-0005-0000-0000-0000B26E0000}"/>
    <cellStyle name="Percent 4 29 3 3" xfId="16849" xr:uid="{00000000-0005-0000-0000-0000B36E0000}"/>
    <cellStyle name="Percent 4 29 3 3 2" xfId="16850" xr:uid="{00000000-0005-0000-0000-0000B46E0000}"/>
    <cellStyle name="Percent 4 29 3 3 2 2" xfId="16851" xr:uid="{00000000-0005-0000-0000-0000B56E0000}"/>
    <cellStyle name="Percent 4 29 3 3 2 2 2" xfId="50845" xr:uid="{00000000-0005-0000-0000-0000B66E0000}"/>
    <cellStyle name="Percent 4 29 3 3 2 3" xfId="50844" xr:uid="{00000000-0005-0000-0000-0000B76E0000}"/>
    <cellStyle name="Percent 4 29 3 3 3" xfId="16852" xr:uid="{00000000-0005-0000-0000-0000B86E0000}"/>
    <cellStyle name="Percent 4 29 3 3 3 2" xfId="50846" xr:uid="{00000000-0005-0000-0000-0000B96E0000}"/>
    <cellStyle name="Percent 4 29 3 3 4" xfId="50843" xr:uid="{00000000-0005-0000-0000-0000BA6E0000}"/>
    <cellStyle name="Percent 4 29 3 4" xfId="16853" xr:uid="{00000000-0005-0000-0000-0000BB6E0000}"/>
    <cellStyle name="Percent 4 29 3 4 2" xfId="16854" xr:uid="{00000000-0005-0000-0000-0000BC6E0000}"/>
    <cellStyle name="Percent 4 29 3 4 2 2" xfId="16855" xr:uid="{00000000-0005-0000-0000-0000BD6E0000}"/>
    <cellStyle name="Percent 4 29 3 4 2 3" xfId="50848" xr:uid="{00000000-0005-0000-0000-0000BE6E0000}"/>
    <cellStyle name="Percent 4 29 3 4 3" xfId="16856" xr:uid="{00000000-0005-0000-0000-0000BF6E0000}"/>
    <cellStyle name="Percent 4 29 3 4 4" xfId="50847" xr:uid="{00000000-0005-0000-0000-0000C06E0000}"/>
    <cellStyle name="Percent 4 29 3 5" xfId="16857" xr:uid="{00000000-0005-0000-0000-0000C16E0000}"/>
    <cellStyle name="Percent 4 29 3 5 2" xfId="16858" xr:uid="{00000000-0005-0000-0000-0000C26E0000}"/>
    <cellStyle name="Percent 4 29 3 5 3" xfId="50849" xr:uid="{00000000-0005-0000-0000-0000C36E0000}"/>
    <cellStyle name="Percent 4 29 3 6" xfId="16859" xr:uid="{00000000-0005-0000-0000-0000C46E0000}"/>
    <cellStyle name="Percent 4 29 3 6 2" xfId="50850" xr:uid="{00000000-0005-0000-0000-0000C56E0000}"/>
    <cellStyle name="Percent 4 29 3 7" xfId="50851" xr:uid="{00000000-0005-0000-0000-0000C66E0000}"/>
    <cellStyle name="Percent 4 29 3 8" xfId="50852" xr:uid="{00000000-0005-0000-0000-0000C76E0000}"/>
    <cellStyle name="Percent 4 29 3 9" xfId="50838" xr:uid="{00000000-0005-0000-0000-0000C86E0000}"/>
    <cellStyle name="Percent 4 29 4" xfId="9280" xr:uid="{00000000-0005-0000-0000-0000C96E0000}"/>
    <cellStyle name="Percent 4 29 4 2" xfId="16860" xr:uid="{00000000-0005-0000-0000-0000CA6E0000}"/>
    <cellStyle name="Percent 4 29 4 2 2" xfId="16861" xr:uid="{00000000-0005-0000-0000-0000CB6E0000}"/>
    <cellStyle name="Percent 4 29 4 2 2 2" xfId="16862" xr:uid="{00000000-0005-0000-0000-0000CC6E0000}"/>
    <cellStyle name="Percent 4 29 4 2 2 3" xfId="50855" xr:uid="{00000000-0005-0000-0000-0000CD6E0000}"/>
    <cellStyle name="Percent 4 29 4 2 3" xfId="16863" xr:uid="{00000000-0005-0000-0000-0000CE6E0000}"/>
    <cellStyle name="Percent 4 29 4 2 4" xfId="50854" xr:uid="{00000000-0005-0000-0000-0000CF6E0000}"/>
    <cellStyle name="Percent 4 29 4 3" xfId="16864" xr:uid="{00000000-0005-0000-0000-0000D06E0000}"/>
    <cellStyle name="Percent 4 29 4 3 2" xfId="16865" xr:uid="{00000000-0005-0000-0000-0000D16E0000}"/>
    <cellStyle name="Percent 4 29 4 3 2 2" xfId="16866" xr:uid="{00000000-0005-0000-0000-0000D26E0000}"/>
    <cellStyle name="Percent 4 29 4 3 3" xfId="16867" xr:uid="{00000000-0005-0000-0000-0000D36E0000}"/>
    <cellStyle name="Percent 4 29 4 3 4" xfId="50856" xr:uid="{00000000-0005-0000-0000-0000D46E0000}"/>
    <cellStyle name="Percent 4 29 4 4" xfId="16868" xr:uid="{00000000-0005-0000-0000-0000D56E0000}"/>
    <cellStyle name="Percent 4 29 4 4 2" xfId="16869" xr:uid="{00000000-0005-0000-0000-0000D66E0000}"/>
    <cellStyle name="Percent 4 29 4 4 3" xfId="50857" xr:uid="{00000000-0005-0000-0000-0000D76E0000}"/>
    <cellStyle name="Percent 4 29 4 5" xfId="16870" xr:uid="{00000000-0005-0000-0000-0000D86E0000}"/>
    <cellStyle name="Percent 4 29 4 6" xfId="50853" xr:uid="{00000000-0005-0000-0000-0000D96E0000}"/>
    <cellStyle name="Percent 4 29 5" xfId="16871" xr:uid="{00000000-0005-0000-0000-0000DA6E0000}"/>
    <cellStyle name="Percent 4 29 5 2" xfId="16872" xr:uid="{00000000-0005-0000-0000-0000DB6E0000}"/>
    <cellStyle name="Percent 4 29 5 2 2" xfId="16873" xr:uid="{00000000-0005-0000-0000-0000DC6E0000}"/>
    <cellStyle name="Percent 4 29 5 2 2 2" xfId="16874" xr:uid="{00000000-0005-0000-0000-0000DD6E0000}"/>
    <cellStyle name="Percent 4 29 5 2 2 3" xfId="50860" xr:uid="{00000000-0005-0000-0000-0000DE6E0000}"/>
    <cellStyle name="Percent 4 29 5 2 3" xfId="16875" xr:uid="{00000000-0005-0000-0000-0000DF6E0000}"/>
    <cellStyle name="Percent 4 29 5 2 4" xfId="50859" xr:uid="{00000000-0005-0000-0000-0000E06E0000}"/>
    <cellStyle name="Percent 4 29 5 3" xfId="16876" xr:uid="{00000000-0005-0000-0000-0000E16E0000}"/>
    <cellStyle name="Percent 4 29 5 3 2" xfId="16877" xr:uid="{00000000-0005-0000-0000-0000E26E0000}"/>
    <cellStyle name="Percent 4 29 5 3 2 2" xfId="16878" xr:uid="{00000000-0005-0000-0000-0000E36E0000}"/>
    <cellStyle name="Percent 4 29 5 3 3" xfId="16879" xr:uid="{00000000-0005-0000-0000-0000E46E0000}"/>
    <cellStyle name="Percent 4 29 5 3 4" xfId="50861" xr:uid="{00000000-0005-0000-0000-0000E56E0000}"/>
    <cellStyle name="Percent 4 29 5 4" xfId="16880" xr:uid="{00000000-0005-0000-0000-0000E66E0000}"/>
    <cellStyle name="Percent 4 29 5 4 2" xfId="16881" xr:uid="{00000000-0005-0000-0000-0000E76E0000}"/>
    <cellStyle name="Percent 4 29 5 4 2 2" xfId="16882" xr:uid="{00000000-0005-0000-0000-0000E86E0000}"/>
    <cellStyle name="Percent 4 29 5 4 3" xfId="16883" xr:uid="{00000000-0005-0000-0000-0000E96E0000}"/>
    <cellStyle name="Percent 4 29 5 4 4" xfId="50862" xr:uid="{00000000-0005-0000-0000-0000EA6E0000}"/>
    <cellStyle name="Percent 4 29 5 5" xfId="16884" xr:uid="{00000000-0005-0000-0000-0000EB6E0000}"/>
    <cellStyle name="Percent 4 29 5 5 2" xfId="16885" xr:uid="{00000000-0005-0000-0000-0000EC6E0000}"/>
    <cellStyle name="Percent 4 29 5 6" xfId="16886" xr:uid="{00000000-0005-0000-0000-0000ED6E0000}"/>
    <cellStyle name="Percent 4 29 5 7" xfId="50858" xr:uid="{00000000-0005-0000-0000-0000EE6E0000}"/>
    <cellStyle name="Percent 4 29 6" xfId="16887" xr:uid="{00000000-0005-0000-0000-0000EF6E0000}"/>
    <cellStyle name="Percent 4 29 6 2" xfId="16888" xr:uid="{00000000-0005-0000-0000-0000F06E0000}"/>
    <cellStyle name="Percent 4 29 6 2 2" xfId="16889" xr:uid="{00000000-0005-0000-0000-0000F16E0000}"/>
    <cellStyle name="Percent 4 29 6 2 2 2" xfId="16890" xr:uid="{00000000-0005-0000-0000-0000F26E0000}"/>
    <cellStyle name="Percent 4 29 6 2 3" xfId="16891" xr:uid="{00000000-0005-0000-0000-0000F36E0000}"/>
    <cellStyle name="Percent 4 29 6 2 4" xfId="50864" xr:uid="{00000000-0005-0000-0000-0000F46E0000}"/>
    <cellStyle name="Percent 4 29 6 3" xfId="16892" xr:uid="{00000000-0005-0000-0000-0000F56E0000}"/>
    <cellStyle name="Percent 4 29 6 3 2" xfId="16893" xr:uid="{00000000-0005-0000-0000-0000F66E0000}"/>
    <cellStyle name="Percent 4 29 6 3 2 2" xfId="16894" xr:uid="{00000000-0005-0000-0000-0000F76E0000}"/>
    <cellStyle name="Percent 4 29 6 3 3" xfId="16895" xr:uid="{00000000-0005-0000-0000-0000F86E0000}"/>
    <cellStyle name="Percent 4 29 6 3 4" xfId="50865" xr:uid="{00000000-0005-0000-0000-0000F96E0000}"/>
    <cellStyle name="Percent 4 29 6 4" xfId="16896" xr:uid="{00000000-0005-0000-0000-0000FA6E0000}"/>
    <cellStyle name="Percent 4 29 6 4 2" xfId="16897" xr:uid="{00000000-0005-0000-0000-0000FB6E0000}"/>
    <cellStyle name="Percent 4 29 6 5" xfId="16898" xr:uid="{00000000-0005-0000-0000-0000FC6E0000}"/>
    <cellStyle name="Percent 4 29 6 6" xfId="50863" xr:uid="{00000000-0005-0000-0000-0000FD6E0000}"/>
    <cellStyle name="Percent 4 29 7" xfId="16899" xr:uid="{00000000-0005-0000-0000-0000FE6E0000}"/>
    <cellStyle name="Percent 4 29 7 2" xfId="16900" xr:uid="{00000000-0005-0000-0000-0000FF6E0000}"/>
    <cellStyle name="Percent 4 29 7 2 2" xfId="16901" xr:uid="{00000000-0005-0000-0000-0000006F0000}"/>
    <cellStyle name="Percent 4 29 7 3" xfId="16902" xr:uid="{00000000-0005-0000-0000-0000016F0000}"/>
    <cellStyle name="Percent 4 29 7 4" xfId="50866" xr:uid="{00000000-0005-0000-0000-0000026F0000}"/>
    <cellStyle name="Percent 4 29 8" xfId="16903" xr:uid="{00000000-0005-0000-0000-0000036F0000}"/>
    <cellStyle name="Percent 4 29 8 2" xfId="16904" xr:uid="{00000000-0005-0000-0000-0000046F0000}"/>
    <cellStyle name="Percent 4 29 8 2 2" xfId="16905" xr:uid="{00000000-0005-0000-0000-0000056F0000}"/>
    <cellStyle name="Percent 4 29 8 3" xfId="16906" xr:uid="{00000000-0005-0000-0000-0000066F0000}"/>
    <cellStyle name="Percent 4 29 8 4" xfId="50867" xr:uid="{00000000-0005-0000-0000-0000076F0000}"/>
    <cellStyle name="Percent 4 29 9" xfId="16907" xr:uid="{00000000-0005-0000-0000-0000086F0000}"/>
    <cellStyle name="Percent 4 29 9 2" xfId="16908" xr:uid="{00000000-0005-0000-0000-0000096F0000}"/>
    <cellStyle name="Percent 4 29 9 2 2" xfId="16909" xr:uid="{00000000-0005-0000-0000-00000A6F0000}"/>
    <cellStyle name="Percent 4 29 9 3" xfId="16910" xr:uid="{00000000-0005-0000-0000-00000B6F0000}"/>
    <cellStyle name="Percent 4 29 9 4" xfId="50868" xr:uid="{00000000-0005-0000-0000-00000C6F0000}"/>
    <cellStyle name="Percent 4 3" xfId="4490" xr:uid="{00000000-0005-0000-0000-00000D6F0000}"/>
    <cellStyle name="Percent 4 3 10" xfId="16911" xr:uid="{00000000-0005-0000-0000-00000E6F0000}"/>
    <cellStyle name="Percent 4 3 10 2" xfId="16912" xr:uid="{00000000-0005-0000-0000-00000F6F0000}"/>
    <cellStyle name="Percent 4 3 10 2 2" xfId="16913" xr:uid="{00000000-0005-0000-0000-0000106F0000}"/>
    <cellStyle name="Percent 4 3 10 2 2 2" xfId="16914" xr:uid="{00000000-0005-0000-0000-0000116F0000}"/>
    <cellStyle name="Percent 4 3 10 2 3" xfId="16915" xr:uid="{00000000-0005-0000-0000-0000126F0000}"/>
    <cellStyle name="Percent 4 3 10 3" xfId="16916" xr:uid="{00000000-0005-0000-0000-0000136F0000}"/>
    <cellStyle name="Percent 4 3 10 3 2" xfId="16917" xr:uid="{00000000-0005-0000-0000-0000146F0000}"/>
    <cellStyle name="Percent 4 3 10 3 2 2" xfId="16918" xr:uid="{00000000-0005-0000-0000-0000156F0000}"/>
    <cellStyle name="Percent 4 3 10 3 3" xfId="16919" xr:uid="{00000000-0005-0000-0000-0000166F0000}"/>
    <cellStyle name="Percent 4 3 10 4" xfId="16920" xr:uid="{00000000-0005-0000-0000-0000176F0000}"/>
    <cellStyle name="Percent 4 3 10 4 2" xfId="16921" xr:uid="{00000000-0005-0000-0000-0000186F0000}"/>
    <cellStyle name="Percent 4 3 10 5" xfId="16922" xr:uid="{00000000-0005-0000-0000-0000196F0000}"/>
    <cellStyle name="Percent 4 3 10 6" xfId="50870" xr:uid="{00000000-0005-0000-0000-00001A6F0000}"/>
    <cellStyle name="Percent 4 3 11" xfId="16923" xr:uid="{00000000-0005-0000-0000-00001B6F0000}"/>
    <cellStyle name="Percent 4 3 11 2" xfId="16924" xr:uid="{00000000-0005-0000-0000-00001C6F0000}"/>
    <cellStyle name="Percent 4 3 11 2 2" xfId="16925" xr:uid="{00000000-0005-0000-0000-00001D6F0000}"/>
    <cellStyle name="Percent 4 3 11 2 2 2" xfId="16926" xr:uid="{00000000-0005-0000-0000-00001E6F0000}"/>
    <cellStyle name="Percent 4 3 11 2 3" xfId="16927" xr:uid="{00000000-0005-0000-0000-00001F6F0000}"/>
    <cellStyle name="Percent 4 3 11 3" xfId="16928" xr:uid="{00000000-0005-0000-0000-0000206F0000}"/>
    <cellStyle name="Percent 4 3 11 3 2" xfId="16929" xr:uid="{00000000-0005-0000-0000-0000216F0000}"/>
    <cellStyle name="Percent 4 3 11 3 2 2" xfId="16930" xr:uid="{00000000-0005-0000-0000-0000226F0000}"/>
    <cellStyle name="Percent 4 3 11 3 3" xfId="16931" xr:uid="{00000000-0005-0000-0000-0000236F0000}"/>
    <cellStyle name="Percent 4 3 11 4" xfId="16932" xr:uid="{00000000-0005-0000-0000-0000246F0000}"/>
    <cellStyle name="Percent 4 3 11 4 2" xfId="16933" xr:uid="{00000000-0005-0000-0000-0000256F0000}"/>
    <cellStyle name="Percent 4 3 11 5" xfId="16934" xr:uid="{00000000-0005-0000-0000-0000266F0000}"/>
    <cellStyle name="Percent 4 3 11 6" xfId="50871" xr:uid="{00000000-0005-0000-0000-0000276F0000}"/>
    <cellStyle name="Percent 4 3 12" xfId="16935" xr:uid="{00000000-0005-0000-0000-0000286F0000}"/>
    <cellStyle name="Percent 4 3 12 2" xfId="16936" xr:uid="{00000000-0005-0000-0000-0000296F0000}"/>
    <cellStyle name="Percent 4 3 12 2 2" xfId="16937" xr:uid="{00000000-0005-0000-0000-00002A6F0000}"/>
    <cellStyle name="Percent 4 3 12 2 2 2" xfId="16938" xr:uid="{00000000-0005-0000-0000-00002B6F0000}"/>
    <cellStyle name="Percent 4 3 12 2 3" xfId="16939" xr:uid="{00000000-0005-0000-0000-00002C6F0000}"/>
    <cellStyle name="Percent 4 3 12 3" xfId="16940" xr:uid="{00000000-0005-0000-0000-00002D6F0000}"/>
    <cellStyle name="Percent 4 3 12 3 2" xfId="16941" xr:uid="{00000000-0005-0000-0000-00002E6F0000}"/>
    <cellStyle name="Percent 4 3 12 3 2 2" xfId="16942" xr:uid="{00000000-0005-0000-0000-00002F6F0000}"/>
    <cellStyle name="Percent 4 3 12 3 3" xfId="16943" xr:uid="{00000000-0005-0000-0000-0000306F0000}"/>
    <cellStyle name="Percent 4 3 12 4" xfId="16944" xr:uid="{00000000-0005-0000-0000-0000316F0000}"/>
    <cellStyle name="Percent 4 3 12 4 2" xfId="16945" xr:uid="{00000000-0005-0000-0000-0000326F0000}"/>
    <cellStyle name="Percent 4 3 12 4 2 2" xfId="16946" xr:uid="{00000000-0005-0000-0000-0000336F0000}"/>
    <cellStyle name="Percent 4 3 12 4 3" xfId="16947" xr:uid="{00000000-0005-0000-0000-0000346F0000}"/>
    <cellStyle name="Percent 4 3 12 5" xfId="16948" xr:uid="{00000000-0005-0000-0000-0000356F0000}"/>
    <cellStyle name="Percent 4 3 12 5 2" xfId="16949" xr:uid="{00000000-0005-0000-0000-0000366F0000}"/>
    <cellStyle name="Percent 4 3 12 6" xfId="16950" xr:uid="{00000000-0005-0000-0000-0000376F0000}"/>
    <cellStyle name="Percent 4 3 12 7" xfId="50872" xr:uid="{00000000-0005-0000-0000-0000386F0000}"/>
    <cellStyle name="Percent 4 3 13" xfId="16951" xr:uid="{00000000-0005-0000-0000-0000396F0000}"/>
    <cellStyle name="Percent 4 3 13 2" xfId="16952" xr:uid="{00000000-0005-0000-0000-00003A6F0000}"/>
    <cellStyle name="Percent 4 3 13 2 2" xfId="16953" xr:uid="{00000000-0005-0000-0000-00003B6F0000}"/>
    <cellStyle name="Percent 4 3 13 2 2 2" xfId="16954" xr:uid="{00000000-0005-0000-0000-00003C6F0000}"/>
    <cellStyle name="Percent 4 3 13 2 3" xfId="16955" xr:uid="{00000000-0005-0000-0000-00003D6F0000}"/>
    <cellStyle name="Percent 4 3 13 3" xfId="16956" xr:uid="{00000000-0005-0000-0000-00003E6F0000}"/>
    <cellStyle name="Percent 4 3 13 3 2" xfId="16957" xr:uid="{00000000-0005-0000-0000-00003F6F0000}"/>
    <cellStyle name="Percent 4 3 13 3 2 2" xfId="16958" xr:uid="{00000000-0005-0000-0000-0000406F0000}"/>
    <cellStyle name="Percent 4 3 13 3 3" xfId="16959" xr:uid="{00000000-0005-0000-0000-0000416F0000}"/>
    <cellStyle name="Percent 4 3 13 4" xfId="16960" xr:uid="{00000000-0005-0000-0000-0000426F0000}"/>
    <cellStyle name="Percent 4 3 13 4 2" xfId="16961" xr:uid="{00000000-0005-0000-0000-0000436F0000}"/>
    <cellStyle name="Percent 4 3 13 5" xfId="16962" xr:uid="{00000000-0005-0000-0000-0000446F0000}"/>
    <cellStyle name="Percent 4 3 13 6" xfId="50873" xr:uid="{00000000-0005-0000-0000-0000456F0000}"/>
    <cellStyle name="Percent 4 3 14" xfId="16963" xr:uid="{00000000-0005-0000-0000-0000466F0000}"/>
    <cellStyle name="Percent 4 3 14 2" xfId="16964" xr:uid="{00000000-0005-0000-0000-0000476F0000}"/>
    <cellStyle name="Percent 4 3 14 2 2" xfId="16965" xr:uid="{00000000-0005-0000-0000-0000486F0000}"/>
    <cellStyle name="Percent 4 3 14 3" xfId="16966" xr:uid="{00000000-0005-0000-0000-0000496F0000}"/>
    <cellStyle name="Percent 4 3 14 4" xfId="50874" xr:uid="{00000000-0005-0000-0000-00004A6F0000}"/>
    <cellStyle name="Percent 4 3 15" xfId="16967" xr:uid="{00000000-0005-0000-0000-00004B6F0000}"/>
    <cellStyle name="Percent 4 3 15 2" xfId="16968" xr:uid="{00000000-0005-0000-0000-00004C6F0000}"/>
    <cellStyle name="Percent 4 3 15 2 2" xfId="16969" xr:uid="{00000000-0005-0000-0000-00004D6F0000}"/>
    <cellStyle name="Percent 4 3 15 3" xfId="16970" xr:uid="{00000000-0005-0000-0000-00004E6F0000}"/>
    <cellStyle name="Percent 4 3 15 4" xfId="50875" xr:uid="{00000000-0005-0000-0000-00004F6F0000}"/>
    <cellStyle name="Percent 4 3 16" xfId="16971" xr:uid="{00000000-0005-0000-0000-0000506F0000}"/>
    <cellStyle name="Percent 4 3 16 2" xfId="16972" xr:uid="{00000000-0005-0000-0000-0000516F0000}"/>
    <cellStyle name="Percent 4 3 16 2 2" xfId="16973" xr:uid="{00000000-0005-0000-0000-0000526F0000}"/>
    <cellStyle name="Percent 4 3 16 3" xfId="16974" xr:uid="{00000000-0005-0000-0000-0000536F0000}"/>
    <cellStyle name="Percent 4 3 16 4" xfId="50876" xr:uid="{00000000-0005-0000-0000-0000546F0000}"/>
    <cellStyle name="Percent 4 3 17" xfId="16975" xr:uid="{00000000-0005-0000-0000-0000556F0000}"/>
    <cellStyle name="Percent 4 3 17 2" xfId="16976" xr:uid="{00000000-0005-0000-0000-0000566F0000}"/>
    <cellStyle name="Percent 4 3 17 2 2" xfId="16977" xr:uid="{00000000-0005-0000-0000-0000576F0000}"/>
    <cellStyle name="Percent 4 3 17 3" xfId="16978" xr:uid="{00000000-0005-0000-0000-0000586F0000}"/>
    <cellStyle name="Percent 4 3 17 4" xfId="50877" xr:uid="{00000000-0005-0000-0000-0000596F0000}"/>
    <cellStyle name="Percent 4 3 18" xfId="16979" xr:uid="{00000000-0005-0000-0000-00005A6F0000}"/>
    <cellStyle name="Percent 4 3 18 2" xfId="16980" xr:uid="{00000000-0005-0000-0000-00005B6F0000}"/>
    <cellStyle name="Percent 4 3 18 3" xfId="55971" xr:uid="{00000000-0005-0000-0000-00005C6F0000}"/>
    <cellStyle name="Percent 4 3 19" xfId="16981" xr:uid="{00000000-0005-0000-0000-00005D6F0000}"/>
    <cellStyle name="Percent 4 3 2" xfId="4491" xr:uid="{00000000-0005-0000-0000-00005E6F0000}"/>
    <cellStyle name="Percent 4 3 2 10" xfId="16982" xr:uid="{00000000-0005-0000-0000-00005F6F0000}"/>
    <cellStyle name="Percent 4 3 2 10 2" xfId="55972" xr:uid="{00000000-0005-0000-0000-0000606F0000}"/>
    <cellStyle name="Percent 4 3 2 11" xfId="50878" xr:uid="{00000000-0005-0000-0000-0000616F0000}"/>
    <cellStyle name="Percent 4 3 2 2" xfId="9285" xr:uid="{00000000-0005-0000-0000-0000626F0000}"/>
    <cellStyle name="Percent 4 3 2 2 2" xfId="16983" xr:uid="{00000000-0005-0000-0000-0000636F0000}"/>
    <cellStyle name="Percent 4 3 2 2 2 2" xfId="16984" xr:uid="{00000000-0005-0000-0000-0000646F0000}"/>
    <cellStyle name="Percent 4 3 2 2 2 2 2" xfId="16985" xr:uid="{00000000-0005-0000-0000-0000656F0000}"/>
    <cellStyle name="Percent 4 3 2 2 2 3" xfId="16986" xr:uid="{00000000-0005-0000-0000-0000666F0000}"/>
    <cellStyle name="Percent 4 3 2 2 3" xfId="16987" xr:uid="{00000000-0005-0000-0000-0000676F0000}"/>
    <cellStyle name="Percent 4 3 2 2 3 2" xfId="16988" xr:uid="{00000000-0005-0000-0000-0000686F0000}"/>
    <cellStyle name="Percent 4 3 2 2 3 2 2" xfId="16989" xr:uid="{00000000-0005-0000-0000-0000696F0000}"/>
    <cellStyle name="Percent 4 3 2 2 3 3" xfId="16990" xr:uid="{00000000-0005-0000-0000-00006A6F0000}"/>
    <cellStyle name="Percent 4 3 2 2 4" xfId="16991" xr:uid="{00000000-0005-0000-0000-00006B6F0000}"/>
    <cellStyle name="Percent 4 3 2 2 4 2" xfId="16992" xr:uid="{00000000-0005-0000-0000-00006C6F0000}"/>
    <cellStyle name="Percent 4 3 2 2 5" xfId="16993" xr:uid="{00000000-0005-0000-0000-00006D6F0000}"/>
    <cellStyle name="Percent 4 3 2 2 6" xfId="50879" xr:uid="{00000000-0005-0000-0000-00006E6F0000}"/>
    <cellStyle name="Percent 4 3 2 3" xfId="16994" xr:uid="{00000000-0005-0000-0000-00006F6F0000}"/>
    <cellStyle name="Percent 4 3 2 3 2" xfId="16995" xr:uid="{00000000-0005-0000-0000-0000706F0000}"/>
    <cellStyle name="Percent 4 3 2 3 2 2" xfId="16996" xr:uid="{00000000-0005-0000-0000-0000716F0000}"/>
    <cellStyle name="Percent 4 3 2 3 2 2 2" xfId="16997" xr:uid="{00000000-0005-0000-0000-0000726F0000}"/>
    <cellStyle name="Percent 4 3 2 3 2 3" xfId="16998" xr:uid="{00000000-0005-0000-0000-0000736F0000}"/>
    <cellStyle name="Percent 4 3 2 3 3" xfId="16999" xr:uid="{00000000-0005-0000-0000-0000746F0000}"/>
    <cellStyle name="Percent 4 3 2 3 3 2" xfId="17000" xr:uid="{00000000-0005-0000-0000-0000756F0000}"/>
    <cellStyle name="Percent 4 3 2 3 3 2 2" xfId="17001" xr:uid="{00000000-0005-0000-0000-0000766F0000}"/>
    <cellStyle name="Percent 4 3 2 3 3 3" xfId="17002" xr:uid="{00000000-0005-0000-0000-0000776F0000}"/>
    <cellStyle name="Percent 4 3 2 3 4" xfId="17003" xr:uid="{00000000-0005-0000-0000-0000786F0000}"/>
    <cellStyle name="Percent 4 3 2 3 4 2" xfId="17004" xr:uid="{00000000-0005-0000-0000-0000796F0000}"/>
    <cellStyle name="Percent 4 3 2 3 5" xfId="17005" xr:uid="{00000000-0005-0000-0000-00007A6F0000}"/>
    <cellStyle name="Percent 4 3 2 3 6" xfId="50880" xr:uid="{00000000-0005-0000-0000-00007B6F0000}"/>
    <cellStyle name="Percent 4 3 2 4" xfId="17006" xr:uid="{00000000-0005-0000-0000-00007C6F0000}"/>
    <cellStyle name="Percent 4 3 2 4 2" xfId="17007" xr:uid="{00000000-0005-0000-0000-00007D6F0000}"/>
    <cellStyle name="Percent 4 3 2 4 2 2" xfId="17008" xr:uid="{00000000-0005-0000-0000-00007E6F0000}"/>
    <cellStyle name="Percent 4 3 2 4 2 2 2" xfId="17009" xr:uid="{00000000-0005-0000-0000-00007F6F0000}"/>
    <cellStyle name="Percent 4 3 2 4 2 3" xfId="17010" xr:uid="{00000000-0005-0000-0000-0000806F0000}"/>
    <cellStyle name="Percent 4 3 2 4 3" xfId="17011" xr:uid="{00000000-0005-0000-0000-0000816F0000}"/>
    <cellStyle name="Percent 4 3 2 4 3 2" xfId="17012" xr:uid="{00000000-0005-0000-0000-0000826F0000}"/>
    <cellStyle name="Percent 4 3 2 4 3 2 2" xfId="17013" xr:uid="{00000000-0005-0000-0000-0000836F0000}"/>
    <cellStyle name="Percent 4 3 2 4 3 3" xfId="17014" xr:uid="{00000000-0005-0000-0000-0000846F0000}"/>
    <cellStyle name="Percent 4 3 2 4 4" xfId="17015" xr:uid="{00000000-0005-0000-0000-0000856F0000}"/>
    <cellStyle name="Percent 4 3 2 4 4 2" xfId="17016" xr:uid="{00000000-0005-0000-0000-0000866F0000}"/>
    <cellStyle name="Percent 4 3 2 4 4 2 2" xfId="17017" xr:uid="{00000000-0005-0000-0000-0000876F0000}"/>
    <cellStyle name="Percent 4 3 2 4 4 3" xfId="17018" xr:uid="{00000000-0005-0000-0000-0000886F0000}"/>
    <cellStyle name="Percent 4 3 2 4 5" xfId="17019" xr:uid="{00000000-0005-0000-0000-0000896F0000}"/>
    <cellStyle name="Percent 4 3 2 4 5 2" xfId="17020" xr:uid="{00000000-0005-0000-0000-00008A6F0000}"/>
    <cellStyle name="Percent 4 3 2 4 6" xfId="17021" xr:uid="{00000000-0005-0000-0000-00008B6F0000}"/>
    <cellStyle name="Percent 4 3 2 4 7" xfId="50881" xr:uid="{00000000-0005-0000-0000-00008C6F0000}"/>
    <cellStyle name="Percent 4 3 2 5" xfId="17022" xr:uid="{00000000-0005-0000-0000-00008D6F0000}"/>
    <cellStyle name="Percent 4 3 2 5 2" xfId="17023" xr:uid="{00000000-0005-0000-0000-00008E6F0000}"/>
    <cellStyle name="Percent 4 3 2 5 2 2" xfId="17024" xr:uid="{00000000-0005-0000-0000-00008F6F0000}"/>
    <cellStyle name="Percent 4 3 2 5 2 2 2" xfId="17025" xr:uid="{00000000-0005-0000-0000-0000906F0000}"/>
    <cellStyle name="Percent 4 3 2 5 2 3" xfId="17026" xr:uid="{00000000-0005-0000-0000-0000916F0000}"/>
    <cellStyle name="Percent 4 3 2 5 3" xfId="17027" xr:uid="{00000000-0005-0000-0000-0000926F0000}"/>
    <cellStyle name="Percent 4 3 2 5 3 2" xfId="17028" xr:uid="{00000000-0005-0000-0000-0000936F0000}"/>
    <cellStyle name="Percent 4 3 2 5 3 2 2" xfId="17029" xr:uid="{00000000-0005-0000-0000-0000946F0000}"/>
    <cellStyle name="Percent 4 3 2 5 3 3" xfId="17030" xr:uid="{00000000-0005-0000-0000-0000956F0000}"/>
    <cellStyle name="Percent 4 3 2 5 4" xfId="17031" xr:uid="{00000000-0005-0000-0000-0000966F0000}"/>
    <cellStyle name="Percent 4 3 2 5 4 2" xfId="17032" xr:uid="{00000000-0005-0000-0000-0000976F0000}"/>
    <cellStyle name="Percent 4 3 2 5 5" xfId="17033" xr:uid="{00000000-0005-0000-0000-0000986F0000}"/>
    <cellStyle name="Percent 4 3 2 5 6" xfId="50882" xr:uid="{00000000-0005-0000-0000-0000996F0000}"/>
    <cellStyle name="Percent 4 3 2 6" xfId="17034" xr:uid="{00000000-0005-0000-0000-00009A6F0000}"/>
    <cellStyle name="Percent 4 3 2 6 2" xfId="17035" xr:uid="{00000000-0005-0000-0000-00009B6F0000}"/>
    <cellStyle name="Percent 4 3 2 6 2 2" xfId="17036" xr:uid="{00000000-0005-0000-0000-00009C6F0000}"/>
    <cellStyle name="Percent 4 3 2 6 3" xfId="17037" xr:uid="{00000000-0005-0000-0000-00009D6F0000}"/>
    <cellStyle name="Percent 4 3 2 6 4" xfId="50883" xr:uid="{00000000-0005-0000-0000-00009E6F0000}"/>
    <cellStyle name="Percent 4 3 2 7" xfId="17038" xr:uid="{00000000-0005-0000-0000-00009F6F0000}"/>
    <cellStyle name="Percent 4 3 2 7 2" xfId="17039" xr:uid="{00000000-0005-0000-0000-0000A06F0000}"/>
    <cellStyle name="Percent 4 3 2 7 2 2" xfId="17040" xr:uid="{00000000-0005-0000-0000-0000A16F0000}"/>
    <cellStyle name="Percent 4 3 2 7 3" xfId="17041" xr:uid="{00000000-0005-0000-0000-0000A26F0000}"/>
    <cellStyle name="Percent 4 3 2 7 4" xfId="50884" xr:uid="{00000000-0005-0000-0000-0000A36F0000}"/>
    <cellStyle name="Percent 4 3 2 8" xfId="17042" xr:uid="{00000000-0005-0000-0000-0000A46F0000}"/>
    <cellStyle name="Percent 4 3 2 8 2" xfId="17043" xr:uid="{00000000-0005-0000-0000-0000A56F0000}"/>
    <cellStyle name="Percent 4 3 2 8 2 2" xfId="17044" xr:uid="{00000000-0005-0000-0000-0000A66F0000}"/>
    <cellStyle name="Percent 4 3 2 8 3" xfId="17045" xr:uid="{00000000-0005-0000-0000-0000A76F0000}"/>
    <cellStyle name="Percent 4 3 2 8 4" xfId="50885" xr:uid="{00000000-0005-0000-0000-0000A86F0000}"/>
    <cellStyle name="Percent 4 3 2 9" xfId="17046" xr:uid="{00000000-0005-0000-0000-0000A96F0000}"/>
    <cellStyle name="Percent 4 3 2 9 2" xfId="17047" xr:uid="{00000000-0005-0000-0000-0000AA6F0000}"/>
    <cellStyle name="Percent 4 3 2 9 3" xfId="50886" xr:uid="{00000000-0005-0000-0000-0000AB6F0000}"/>
    <cellStyle name="Percent 4 3 20" xfId="50869" xr:uid="{00000000-0005-0000-0000-0000AC6F0000}"/>
    <cellStyle name="Percent 4 3 3" xfId="4492" xr:uid="{00000000-0005-0000-0000-0000AD6F0000}"/>
    <cellStyle name="Percent 4 3 3 10" xfId="17048" xr:uid="{00000000-0005-0000-0000-0000AE6F0000}"/>
    <cellStyle name="Percent 4 3 3 10 2" xfId="55973" xr:uid="{00000000-0005-0000-0000-0000AF6F0000}"/>
    <cellStyle name="Percent 4 3 3 11" xfId="50887" xr:uid="{00000000-0005-0000-0000-0000B06F0000}"/>
    <cellStyle name="Percent 4 3 3 2" xfId="9286" xr:uid="{00000000-0005-0000-0000-0000B16F0000}"/>
    <cellStyle name="Percent 4 3 3 2 2" xfId="17049" xr:uid="{00000000-0005-0000-0000-0000B26F0000}"/>
    <cellStyle name="Percent 4 3 3 2 2 2" xfId="17050" xr:uid="{00000000-0005-0000-0000-0000B36F0000}"/>
    <cellStyle name="Percent 4 3 3 2 2 2 2" xfId="17051" xr:uid="{00000000-0005-0000-0000-0000B46F0000}"/>
    <cellStyle name="Percent 4 3 3 2 2 3" xfId="17052" xr:uid="{00000000-0005-0000-0000-0000B56F0000}"/>
    <cellStyle name="Percent 4 3 3 2 3" xfId="17053" xr:uid="{00000000-0005-0000-0000-0000B66F0000}"/>
    <cellStyle name="Percent 4 3 3 2 3 2" xfId="17054" xr:uid="{00000000-0005-0000-0000-0000B76F0000}"/>
    <cellStyle name="Percent 4 3 3 2 3 2 2" xfId="17055" xr:uid="{00000000-0005-0000-0000-0000B86F0000}"/>
    <cellStyle name="Percent 4 3 3 2 3 3" xfId="17056" xr:uid="{00000000-0005-0000-0000-0000B96F0000}"/>
    <cellStyle name="Percent 4 3 3 2 4" xfId="17057" xr:uid="{00000000-0005-0000-0000-0000BA6F0000}"/>
    <cellStyle name="Percent 4 3 3 2 4 2" xfId="17058" xr:uid="{00000000-0005-0000-0000-0000BB6F0000}"/>
    <cellStyle name="Percent 4 3 3 2 5" xfId="17059" xr:uid="{00000000-0005-0000-0000-0000BC6F0000}"/>
    <cellStyle name="Percent 4 3 3 2 6" xfId="50888" xr:uid="{00000000-0005-0000-0000-0000BD6F0000}"/>
    <cellStyle name="Percent 4 3 3 3" xfId="17060" xr:uid="{00000000-0005-0000-0000-0000BE6F0000}"/>
    <cellStyle name="Percent 4 3 3 3 2" xfId="17061" xr:uid="{00000000-0005-0000-0000-0000BF6F0000}"/>
    <cellStyle name="Percent 4 3 3 3 2 2" xfId="17062" xr:uid="{00000000-0005-0000-0000-0000C06F0000}"/>
    <cellStyle name="Percent 4 3 3 3 2 2 2" xfId="17063" xr:uid="{00000000-0005-0000-0000-0000C16F0000}"/>
    <cellStyle name="Percent 4 3 3 3 2 3" xfId="17064" xr:uid="{00000000-0005-0000-0000-0000C26F0000}"/>
    <cellStyle name="Percent 4 3 3 3 3" xfId="17065" xr:uid="{00000000-0005-0000-0000-0000C36F0000}"/>
    <cellStyle name="Percent 4 3 3 3 3 2" xfId="17066" xr:uid="{00000000-0005-0000-0000-0000C46F0000}"/>
    <cellStyle name="Percent 4 3 3 3 3 2 2" xfId="17067" xr:uid="{00000000-0005-0000-0000-0000C56F0000}"/>
    <cellStyle name="Percent 4 3 3 3 3 3" xfId="17068" xr:uid="{00000000-0005-0000-0000-0000C66F0000}"/>
    <cellStyle name="Percent 4 3 3 3 4" xfId="17069" xr:uid="{00000000-0005-0000-0000-0000C76F0000}"/>
    <cellStyle name="Percent 4 3 3 3 4 2" xfId="17070" xr:uid="{00000000-0005-0000-0000-0000C86F0000}"/>
    <cellStyle name="Percent 4 3 3 3 5" xfId="17071" xr:uid="{00000000-0005-0000-0000-0000C96F0000}"/>
    <cellStyle name="Percent 4 3 3 3 6" xfId="50889" xr:uid="{00000000-0005-0000-0000-0000CA6F0000}"/>
    <cellStyle name="Percent 4 3 3 4" xfId="17072" xr:uid="{00000000-0005-0000-0000-0000CB6F0000}"/>
    <cellStyle name="Percent 4 3 3 4 2" xfId="17073" xr:uid="{00000000-0005-0000-0000-0000CC6F0000}"/>
    <cellStyle name="Percent 4 3 3 4 2 2" xfId="17074" xr:uid="{00000000-0005-0000-0000-0000CD6F0000}"/>
    <cellStyle name="Percent 4 3 3 4 2 2 2" xfId="17075" xr:uid="{00000000-0005-0000-0000-0000CE6F0000}"/>
    <cellStyle name="Percent 4 3 3 4 2 3" xfId="17076" xr:uid="{00000000-0005-0000-0000-0000CF6F0000}"/>
    <cellStyle name="Percent 4 3 3 4 3" xfId="17077" xr:uid="{00000000-0005-0000-0000-0000D06F0000}"/>
    <cellStyle name="Percent 4 3 3 4 3 2" xfId="17078" xr:uid="{00000000-0005-0000-0000-0000D16F0000}"/>
    <cellStyle name="Percent 4 3 3 4 3 2 2" xfId="17079" xr:uid="{00000000-0005-0000-0000-0000D26F0000}"/>
    <cellStyle name="Percent 4 3 3 4 3 3" xfId="17080" xr:uid="{00000000-0005-0000-0000-0000D36F0000}"/>
    <cellStyle name="Percent 4 3 3 4 4" xfId="17081" xr:uid="{00000000-0005-0000-0000-0000D46F0000}"/>
    <cellStyle name="Percent 4 3 3 4 4 2" xfId="17082" xr:uid="{00000000-0005-0000-0000-0000D56F0000}"/>
    <cellStyle name="Percent 4 3 3 4 4 2 2" xfId="17083" xr:uid="{00000000-0005-0000-0000-0000D66F0000}"/>
    <cellStyle name="Percent 4 3 3 4 4 3" xfId="17084" xr:uid="{00000000-0005-0000-0000-0000D76F0000}"/>
    <cellStyle name="Percent 4 3 3 4 5" xfId="17085" xr:uid="{00000000-0005-0000-0000-0000D86F0000}"/>
    <cellStyle name="Percent 4 3 3 4 5 2" xfId="17086" xr:uid="{00000000-0005-0000-0000-0000D96F0000}"/>
    <cellStyle name="Percent 4 3 3 4 6" xfId="17087" xr:uid="{00000000-0005-0000-0000-0000DA6F0000}"/>
    <cellStyle name="Percent 4 3 3 4 7" xfId="50890" xr:uid="{00000000-0005-0000-0000-0000DB6F0000}"/>
    <cellStyle name="Percent 4 3 3 5" xfId="17088" xr:uid="{00000000-0005-0000-0000-0000DC6F0000}"/>
    <cellStyle name="Percent 4 3 3 5 2" xfId="17089" xr:uid="{00000000-0005-0000-0000-0000DD6F0000}"/>
    <cellStyle name="Percent 4 3 3 5 2 2" xfId="17090" xr:uid="{00000000-0005-0000-0000-0000DE6F0000}"/>
    <cellStyle name="Percent 4 3 3 5 2 2 2" xfId="17091" xr:uid="{00000000-0005-0000-0000-0000DF6F0000}"/>
    <cellStyle name="Percent 4 3 3 5 2 3" xfId="17092" xr:uid="{00000000-0005-0000-0000-0000E06F0000}"/>
    <cellStyle name="Percent 4 3 3 5 3" xfId="17093" xr:uid="{00000000-0005-0000-0000-0000E16F0000}"/>
    <cellStyle name="Percent 4 3 3 5 3 2" xfId="17094" xr:uid="{00000000-0005-0000-0000-0000E26F0000}"/>
    <cellStyle name="Percent 4 3 3 5 3 2 2" xfId="17095" xr:uid="{00000000-0005-0000-0000-0000E36F0000}"/>
    <cellStyle name="Percent 4 3 3 5 3 3" xfId="17096" xr:uid="{00000000-0005-0000-0000-0000E46F0000}"/>
    <cellStyle name="Percent 4 3 3 5 4" xfId="17097" xr:uid="{00000000-0005-0000-0000-0000E56F0000}"/>
    <cellStyle name="Percent 4 3 3 5 4 2" xfId="17098" xr:uid="{00000000-0005-0000-0000-0000E66F0000}"/>
    <cellStyle name="Percent 4 3 3 5 5" xfId="17099" xr:uid="{00000000-0005-0000-0000-0000E76F0000}"/>
    <cellStyle name="Percent 4 3 3 5 6" xfId="50891" xr:uid="{00000000-0005-0000-0000-0000E86F0000}"/>
    <cellStyle name="Percent 4 3 3 6" xfId="17100" xr:uid="{00000000-0005-0000-0000-0000E96F0000}"/>
    <cellStyle name="Percent 4 3 3 6 2" xfId="17101" xr:uid="{00000000-0005-0000-0000-0000EA6F0000}"/>
    <cellStyle name="Percent 4 3 3 6 2 2" xfId="17102" xr:uid="{00000000-0005-0000-0000-0000EB6F0000}"/>
    <cellStyle name="Percent 4 3 3 6 3" xfId="17103" xr:uid="{00000000-0005-0000-0000-0000EC6F0000}"/>
    <cellStyle name="Percent 4 3 3 6 4" xfId="50892" xr:uid="{00000000-0005-0000-0000-0000ED6F0000}"/>
    <cellStyle name="Percent 4 3 3 7" xfId="17104" xr:uid="{00000000-0005-0000-0000-0000EE6F0000}"/>
    <cellStyle name="Percent 4 3 3 7 2" xfId="17105" xr:uid="{00000000-0005-0000-0000-0000EF6F0000}"/>
    <cellStyle name="Percent 4 3 3 7 2 2" xfId="17106" xr:uid="{00000000-0005-0000-0000-0000F06F0000}"/>
    <cellStyle name="Percent 4 3 3 7 3" xfId="17107" xr:uid="{00000000-0005-0000-0000-0000F16F0000}"/>
    <cellStyle name="Percent 4 3 3 7 4" xfId="50893" xr:uid="{00000000-0005-0000-0000-0000F26F0000}"/>
    <cellStyle name="Percent 4 3 3 8" xfId="17108" xr:uid="{00000000-0005-0000-0000-0000F36F0000}"/>
    <cellStyle name="Percent 4 3 3 8 2" xfId="17109" xr:uid="{00000000-0005-0000-0000-0000F46F0000}"/>
    <cellStyle name="Percent 4 3 3 8 2 2" xfId="17110" xr:uid="{00000000-0005-0000-0000-0000F56F0000}"/>
    <cellStyle name="Percent 4 3 3 8 3" xfId="17111" xr:uid="{00000000-0005-0000-0000-0000F66F0000}"/>
    <cellStyle name="Percent 4 3 3 8 4" xfId="50894" xr:uid="{00000000-0005-0000-0000-0000F76F0000}"/>
    <cellStyle name="Percent 4 3 3 9" xfId="17112" xr:uid="{00000000-0005-0000-0000-0000F86F0000}"/>
    <cellStyle name="Percent 4 3 3 9 2" xfId="17113" xr:uid="{00000000-0005-0000-0000-0000F96F0000}"/>
    <cellStyle name="Percent 4 3 3 9 3" xfId="50895" xr:uid="{00000000-0005-0000-0000-0000FA6F0000}"/>
    <cellStyle name="Percent 4 3 4" xfId="4493" xr:uid="{00000000-0005-0000-0000-0000FB6F0000}"/>
    <cellStyle name="Percent 4 3 4 10" xfId="17114" xr:uid="{00000000-0005-0000-0000-0000FC6F0000}"/>
    <cellStyle name="Percent 4 3 4 10 2" xfId="55974" xr:uid="{00000000-0005-0000-0000-0000FD6F0000}"/>
    <cellStyle name="Percent 4 3 4 11" xfId="50896" xr:uid="{00000000-0005-0000-0000-0000FE6F0000}"/>
    <cellStyle name="Percent 4 3 4 2" xfId="9287" xr:uid="{00000000-0005-0000-0000-0000FF6F0000}"/>
    <cellStyle name="Percent 4 3 4 2 2" xfId="17115" xr:uid="{00000000-0005-0000-0000-000000700000}"/>
    <cellStyle name="Percent 4 3 4 2 2 2" xfId="17116" xr:uid="{00000000-0005-0000-0000-000001700000}"/>
    <cellStyle name="Percent 4 3 4 2 2 2 2" xfId="17117" xr:uid="{00000000-0005-0000-0000-000002700000}"/>
    <cellStyle name="Percent 4 3 4 2 2 3" xfId="17118" xr:uid="{00000000-0005-0000-0000-000003700000}"/>
    <cellStyle name="Percent 4 3 4 2 3" xfId="17119" xr:uid="{00000000-0005-0000-0000-000004700000}"/>
    <cellStyle name="Percent 4 3 4 2 3 2" xfId="17120" xr:uid="{00000000-0005-0000-0000-000005700000}"/>
    <cellStyle name="Percent 4 3 4 2 3 2 2" xfId="17121" xr:uid="{00000000-0005-0000-0000-000006700000}"/>
    <cellStyle name="Percent 4 3 4 2 3 3" xfId="17122" xr:uid="{00000000-0005-0000-0000-000007700000}"/>
    <cellStyle name="Percent 4 3 4 2 4" xfId="17123" xr:uid="{00000000-0005-0000-0000-000008700000}"/>
    <cellStyle name="Percent 4 3 4 2 4 2" xfId="17124" xr:uid="{00000000-0005-0000-0000-000009700000}"/>
    <cellStyle name="Percent 4 3 4 2 5" xfId="17125" xr:uid="{00000000-0005-0000-0000-00000A700000}"/>
    <cellStyle name="Percent 4 3 4 2 6" xfId="50897" xr:uid="{00000000-0005-0000-0000-00000B700000}"/>
    <cellStyle name="Percent 4 3 4 3" xfId="17126" xr:uid="{00000000-0005-0000-0000-00000C700000}"/>
    <cellStyle name="Percent 4 3 4 3 2" xfId="17127" xr:uid="{00000000-0005-0000-0000-00000D700000}"/>
    <cellStyle name="Percent 4 3 4 3 2 2" xfId="17128" xr:uid="{00000000-0005-0000-0000-00000E700000}"/>
    <cellStyle name="Percent 4 3 4 3 2 2 2" xfId="17129" xr:uid="{00000000-0005-0000-0000-00000F700000}"/>
    <cellStyle name="Percent 4 3 4 3 2 3" xfId="17130" xr:uid="{00000000-0005-0000-0000-000010700000}"/>
    <cellStyle name="Percent 4 3 4 3 3" xfId="17131" xr:uid="{00000000-0005-0000-0000-000011700000}"/>
    <cellStyle name="Percent 4 3 4 3 3 2" xfId="17132" xr:uid="{00000000-0005-0000-0000-000012700000}"/>
    <cellStyle name="Percent 4 3 4 3 3 2 2" xfId="17133" xr:uid="{00000000-0005-0000-0000-000013700000}"/>
    <cellStyle name="Percent 4 3 4 3 3 3" xfId="17134" xr:uid="{00000000-0005-0000-0000-000014700000}"/>
    <cellStyle name="Percent 4 3 4 3 4" xfId="17135" xr:uid="{00000000-0005-0000-0000-000015700000}"/>
    <cellStyle name="Percent 4 3 4 3 4 2" xfId="17136" xr:uid="{00000000-0005-0000-0000-000016700000}"/>
    <cellStyle name="Percent 4 3 4 3 5" xfId="17137" xr:uid="{00000000-0005-0000-0000-000017700000}"/>
    <cellStyle name="Percent 4 3 4 3 6" xfId="50898" xr:uid="{00000000-0005-0000-0000-000018700000}"/>
    <cellStyle name="Percent 4 3 4 4" xfId="17138" xr:uid="{00000000-0005-0000-0000-000019700000}"/>
    <cellStyle name="Percent 4 3 4 4 2" xfId="17139" xr:uid="{00000000-0005-0000-0000-00001A700000}"/>
    <cellStyle name="Percent 4 3 4 4 2 2" xfId="17140" xr:uid="{00000000-0005-0000-0000-00001B700000}"/>
    <cellStyle name="Percent 4 3 4 4 2 2 2" xfId="17141" xr:uid="{00000000-0005-0000-0000-00001C700000}"/>
    <cellStyle name="Percent 4 3 4 4 2 3" xfId="17142" xr:uid="{00000000-0005-0000-0000-00001D700000}"/>
    <cellStyle name="Percent 4 3 4 4 3" xfId="17143" xr:uid="{00000000-0005-0000-0000-00001E700000}"/>
    <cellStyle name="Percent 4 3 4 4 3 2" xfId="17144" xr:uid="{00000000-0005-0000-0000-00001F700000}"/>
    <cellStyle name="Percent 4 3 4 4 3 2 2" xfId="17145" xr:uid="{00000000-0005-0000-0000-000020700000}"/>
    <cellStyle name="Percent 4 3 4 4 3 3" xfId="17146" xr:uid="{00000000-0005-0000-0000-000021700000}"/>
    <cellStyle name="Percent 4 3 4 4 4" xfId="17147" xr:uid="{00000000-0005-0000-0000-000022700000}"/>
    <cellStyle name="Percent 4 3 4 4 4 2" xfId="17148" xr:uid="{00000000-0005-0000-0000-000023700000}"/>
    <cellStyle name="Percent 4 3 4 4 4 2 2" xfId="17149" xr:uid="{00000000-0005-0000-0000-000024700000}"/>
    <cellStyle name="Percent 4 3 4 4 4 3" xfId="17150" xr:uid="{00000000-0005-0000-0000-000025700000}"/>
    <cellStyle name="Percent 4 3 4 4 5" xfId="17151" xr:uid="{00000000-0005-0000-0000-000026700000}"/>
    <cellStyle name="Percent 4 3 4 4 5 2" xfId="17152" xr:uid="{00000000-0005-0000-0000-000027700000}"/>
    <cellStyle name="Percent 4 3 4 4 6" xfId="17153" xr:uid="{00000000-0005-0000-0000-000028700000}"/>
    <cellStyle name="Percent 4 3 4 4 7" xfId="50899" xr:uid="{00000000-0005-0000-0000-000029700000}"/>
    <cellStyle name="Percent 4 3 4 5" xfId="17154" xr:uid="{00000000-0005-0000-0000-00002A700000}"/>
    <cellStyle name="Percent 4 3 4 5 2" xfId="17155" xr:uid="{00000000-0005-0000-0000-00002B700000}"/>
    <cellStyle name="Percent 4 3 4 5 2 2" xfId="17156" xr:uid="{00000000-0005-0000-0000-00002C700000}"/>
    <cellStyle name="Percent 4 3 4 5 2 2 2" xfId="17157" xr:uid="{00000000-0005-0000-0000-00002D700000}"/>
    <cellStyle name="Percent 4 3 4 5 2 3" xfId="17158" xr:uid="{00000000-0005-0000-0000-00002E700000}"/>
    <cellStyle name="Percent 4 3 4 5 3" xfId="17159" xr:uid="{00000000-0005-0000-0000-00002F700000}"/>
    <cellStyle name="Percent 4 3 4 5 3 2" xfId="17160" xr:uid="{00000000-0005-0000-0000-000030700000}"/>
    <cellStyle name="Percent 4 3 4 5 3 2 2" xfId="17161" xr:uid="{00000000-0005-0000-0000-000031700000}"/>
    <cellStyle name="Percent 4 3 4 5 3 3" xfId="17162" xr:uid="{00000000-0005-0000-0000-000032700000}"/>
    <cellStyle name="Percent 4 3 4 5 4" xfId="17163" xr:uid="{00000000-0005-0000-0000-000033700000}"/>
    <cellStyle name="Percent 4 3 4 5 4 2" xfId="17164" xr:uid="{00000000-0005-0000-0000-000034700000}"/>
    <cellStyle name="Percent 4 3 4 5 5" xfId="17165" xr:uid="{00000000-0005-0000-0000-000035700000}"/>
    <cellStyle name="Percent 4 3 4 5 6" xfId="50900" xr:uid="{00000000-0005-0000-0000-000036700000}"/>
    <cellStyle name="Percent 4 3 4 6" xfId="17166" xr:uid="{00000000-0005-0000-0000-000037700000}"/>
    <cellStyle name="Percent 4 3 4 6 2" xfId="17167" xr:uid="{00000000-0005-0000-0000-000038700000}"/>
    <cellStyle name="Percent 4 3 4 6 2 2" xfId="17168" xr:uid="{00000000-0005-0000-0000-000039700000}"/>
    <cellStyle name="Percent 4 3 4 6 3" xfId="17169" xr:uid="{00000000-0005-0000-0000-00003A700000}"/>
    <cellStyle name="Percent 4 3 4 6 4" xfId="50901" xr:uid="{00000000-0005-0000-0000-00003B700000}"/>
    <cellStyle name="Percent 4 3 4 7" xfId="17170" xr:uid="{00000000-0005-0000-0000-00003C700000}"/>
    <cellStyle name="Percent 4 3 4 7 2" xfId="17171" xr:uid="{00000000-0005-0000-0000-00003D700000}"/>
    <cellStyle name="Percent 4 3 4 7 2 2" xfId="17172" xr:uid="{00000000-0005-0000-0000-00003E700000}"/>
    <cellStyle name="Percent 4 3 4 7 3" xfId="17173" xr:uid="{00000000-0005-0000-0000-00003F700000}"/>
    <cellStyle name="Percent 4 3 4 7 4" xfId="50902" xr:uid="{00000000-0005-0000-0000-000040700000}"/>
    <cellStyle name="Percent 4 3 4 8" xfId="17174" xr:uid="{00000000-0005-0000-0000-000041700000}"/>
    <cellStyle name="Percent 4 3 4 8 2" xfId="17175" xr:uid="{00000000-0005-0000-0000-000042700000}"/>
    <cellStyle name="Percent 4 3 4 8 2 2" xfId="17176" xr:uid="{00000000-0005-0000-0000-000043700000}"/>
    <cellStyle name="Percent 4 3 4 8 3" xfId="17177" xr:uid="{00000000-0005-0000-0000-000044700000}"/>
    <cellStyle name="Percent 4 3 4 8 4" xfId="50903" xr:uid="{00000000-0005-0000-0000-000045700000}"/>
    <cellStyle name="Percent 4 3 4 9" xfId="17178" xr:uid="{00000000-0005-0000-0000-000046700000}"/>
    <cellStyle name="Percent 4 3 4 9 2" xfId="17179" xr:uid="{00000000-0005-0000-0000-000047700000}"/>
    <cellStyle name="Percent 4 3 4 9 3" xfId="50904" xr:uid="{00000000-0005-0000-0000-000048700000}"/>
    <cellStyle name="Percent 4 3 5" xfId="4494" xr:uid="{00000000-0005-0000-0000-000049700000}"/>
    <cellStyle name="Percent 4 3 5 10" xfId="17180" xr:uid="{00000000-0005-0000-0000-00004A700000}"/>
    <cellStyle name="Percent 4 3 5 10 2" xfId="55975" xr:uid="{00000000-0005-0000-0000-00004B700000}"/>
    <cellStyle name="Percent 4 3 5 11" xfId="50905" xr:uid="{00000000-0005-0000-0000-00004C700000}"/>
    <cellStyle name="Percent 4 3 5 2" xfId="9288" xr:uid="{00000000-0005-0000-0000-00004D700000}"/>
    <cellStyle name="Percent 4 3 5 2 2" xfId="17181" xr:uid="{00000000-0005-0000-0000-00004E700000}"/>
    <cellStyle name="Percent 4 3 5 2 2 2" xfId="17182" xr:uid="{00000000-0005-0000-0000-00004F700000}"/>
    <cellStyle name="Percent 4 3 5 2 2 2 2" xfId="17183" xr:uid="{00000000-0005-0000-0000-000050700000}"/>
    <cellStyle name="Percent 4 3 5 2 2 3" xfId="17184" xr:uid="{00000000-0005-0000-0000-000051700000}"/>
    <cellStyle name="Percent 4 3 5 2 3" xfId="17185" xr:uid="{00000000-0005-0000-0000-000052700000}"/>
    <cellStyle name="Percent 4 3 5 2 3 2" xfId="17186" xr:uid="{00000000-0005-0000-0000-000053700000}"/>
    <cellStyle name="Percent 4 3 5 2 3 2 2" xfId="17187" xr:uid="{00000000-0005-0000-0000-000054700000}"/>
    <cellStyle name="Percent 4 3 5 2 3 3" xfId="17188" xr:uid="{00000000-0005-0000-0000-000055700000}"/>
    <cellStyle name="Percent 4 3 5 2 4" xfId="17189" xr:uid="{00000000-0005-0000-0000-000056700000}"/>
    <cellStyle name="Percent 4 3 5 2 4 2" xfId="17190" xr:uid="{00000000-0005-0000-0000-000057700000}"/>
    <cellStyle name="Percent 4 3 5 2 5" xfId="17191" xr:uid="{00000000-0005-0000-0000-000058700000}"/>
    <cellStyle name="Percent 4 3 5 2 6" xfId="50906" xr:uid="{00000000-0005-0000-0000-000059700000}"/>
    <cellStyle name="Percent 4 3 5 3" xfId="17192" xr:uid="{00000000-0005-0000-0000-00005A700000}"/>
    <cellStyle name="Percent 4 3 5 3 2" xfId="17193" xr:uid="{00000000-0005-0000-0000-00005B700000}"/>
    <cellStyle name="Percent 4 3 5 3 2 2" xfId="17194" xr:uid="{00000000-0005-0000-0000-00005C700000}"/>
    <cellStyle name="Percent 4 3 5 3 2 2 2" xfId="17195" xr:uid="{00000000-0005-0000-0000-00005D700000}"/>
    <cellStyle name="Percent 4 3 5 3 2 3" xfId="17196" xr:uid="{00000000-0005-0000-0000-00005E700000}"/>
    <cellStyle name="Percent 4 3 5 3 3" xfId="17197" xr:uid="{00000000-0005-0000-0000-00005F700000}"/>
    <cellStyle name="Percent 4 3 5 3 3 2" xfId="17198" xr:uid="{00000000-0005-0000-0000-000060700000}"/>
    <cellStyle name="Percent 4 3 5 3 3 2 2" xfId="17199" xr:uid="{00000000-0005-0000-0000-000061700000}"/>
    <cellStyle name="Percent 4 3 5 3 3 3" xfId="17200" xr:uid="{00000000-0005-0000-0000-000062700000}"/>
    <cellStyle name="Percent 4 3 5 3 4" xfId="17201" xr:uid="{00000000-0005-0000-0000-000063700000}"/>
    <cellStyle name="Percent 4 3 5 3 4 2" xfId="17202" xr:uid="{00000000-0005-0000-0000-000064700000}"/>
    <cellStyle name="Percent 4 3 5 3 5" xfId="17203" xr:uid="{00000000-0005-0000-0000-000065700000}"/>
    <cellStyle name="Percent 4 3 5 3 6" xfId="50907" xr:uid="{00000000-0005-0000-0000-000066700000}"/>
    <cellStyle name="Percent 4 3 5 4" xfId="17204" xr:uid="{00000000-0005-0000-0000-000067700000}"/>
    <cellStyle name="Percent 4 3 5 4 2" xfId="17205" xr:uid="{00000000-0005-0000-0000-000068700000}"/>
    <cellStyle name="Percent 4 3 5 4 2 2" xfId="17206" xr:uid="{00000000-0005-0000-0000-000069700000}"/>
    <cellStyle name="Percent 4 3 5 4 2 2 2" xfId="17207" xr:uid="{00000000-0005-0000-0000-00006A700000}"/>
    <cellStyle name="Percent 4 3 5 4 2 3" xfId="17208" xr:uid="{00000000-0005-0000-0000-00006B700000}"/>
    <cellStyle name="Percent 4 3 5 4 3" xfId="17209" xr:uid="{00000000-0005-0000-0000-00006C700000}"/>
    <cellStyle name="Percent 4 3 5 4 3 2" xfId="17210" xr:uid="{00000000-0005-0000-0000-00006D700000}"/>
    <cellStyle name="Percent 4 3 5 4 3 2 2" xfId="17211" xr:uid="{00000000-0005-0000-0000-00006E700000}"/>
    <cellStyle name="Percent 4 3 5 4 3 3" xfId="17212" xr:uid="{00000000-0005-0000-0000-00006F700000}"/>
    <cellStyle name="Percent 4 3 5 4 4" xfId="17213" xr:uid="{00000000-0005-0000-0000-000070700000}"/>
    <cellStyle name="Percent 4 3 5 4 4 2" xfId="17214" xr:uid="{00000000-0005-0000-0000-000071700000}"/>
    <cellStyle name="Percent 4 3 5 4 4 2 2" xfId="17215" xr:uid="{00000000-0005-0000-0000-000072700000}"/>
    <cellStyle name="Percent 4 3 5 4 4 3" xfId="17216" xr:uid="{00000000-0005-0000-0000-000073700000}"/>
    <cellStyle name="Percent 4 3 5 4 5" xfId="17217" xr:uid="{00000000-0005-0000-0000-000074700000}"/>
    <cellStyle name="Percent 4 3 5 4 5 2" xfId="17218" xr:uid="{00000000-0005-0000-0000-000075700000}"/>
    <cellStyle name="Percent 4 3 5 4 6" xfId="17219" xr:uid="{00000000-0005-0000-0000-000076700000}"/>
    <cellStyle name="Percent 4 3 5 4 7" xfId="50908" xr:uid="{00000000-0005-0000-0000-000077700000}"/>
    <cellStyle name="Percent 4 3 5 5" xfId="17220" xr:uid="{00000000-0005-0000-0000-000078700000}"/>
    <cellStyle name="Percent 4 3 5 5 2" xfId="17221" xr:uid="{00000000-0005-0000-0000-000079700000}"/>
    <cellStyle name="Percent 4 3 5 5 2 2" xfId="17222" xr:uid="{00000000-0005-0000-0000-00007A700000}"/>
    <cellStyle name="Percent 4 3 5 5 2 2 2" xfId="17223" xr:uid="{00000000-0005-0000-0000-00007B700000}"/>
    <cellStyle name="Percent 4 3 5 5 2 3" xfId="17224" xr:uid="{00000000-0005-0000-0000-00007C700000}"/>
    <cellStyle name="Percent 4 3 5 5 3" xfId="17225" xr:uid="{00000000-0005-0000-0000-00007D700000}"/>
    <cellStyle name="Percent 4 3 5 5 3 2" xfId="17226" xr:uid="{00000000-0005-0000-0000-00007E700000}"/>
    <cellStyle name="Percent 4 3 5 5 3 2 2" xfId="17227" xr:uid="{00000000-0005-0000-0000-00007F700000}"/>
    <cellStyle name="Percent 4 3 5 5 3 3" xfId="17228" xr:uid="{00000000-0005-0000-0000-000080700000}"/>
    <cellStyle name="Percent 4 3 5 5 4" xfId="17229" xr:uid="{00000000-0005-0000-0000-000081700000}"/>
    <cellStyle name="Percent 4 3 5 5 4 2" xfId="17230" xr:uid="{00000000-0005-0000-0000-000082700000}"/>
    <cellStyle name="Percent 4 3 5 5 5" xfId="17231" xr:uid="{00000000-0005-0000-0000-000083700000}"/>
    <cellStyle name="Percent 4 3 5 5 6" xfId="50909" xr:uid="{00000000-0005-0000-0000-000084700000}"/>
    <cellStyle name="Percent 4 3 5 6" xfId="17232" xr:uid="{00000000-0005-0000-0000-000085700000}"/>
    <cellStyle name="Percent 4 3 5 6 2" xfId="17233" xr:uid="{00000000-0005-0000-0000-000086700000}"/>
    <cellStyle name="Percent 4 3 5 6 2 2" xfId="17234" xr:uid="{00000000-0005-0000-0000-000087700000}"/>
    <cellStyle name="Percent 4 3 5 6 3" xfId="17235" xr:uid="{00000000-0005-0000-0000-000088700000}"/>
    <cellStyle name="Percent 4 3 5 6 4" xfId="50910" xr:uid="{00000000-0005-0000-0000-000089700000}"/>
    <cellStyle name="Percent 4 3 5 7" xfId="17236" xr:uid="{00000000-0005-0000-0000-00008A700000}"/>
    <cellStyle name="Percent 4 3 5 7 2" xfId="17237" xr:uid="{00000000-0005-0000-0000-00008B700000}"/>
    <cellStyle name="Percent 4 3 5 7 2 2" xfId="17238" xr:uid="{00000000-0005-0000-0000-00008C700000}"/>
    <cellStyle name="Percent 4 3 5 7 3" xfId="17239" xr:uid="{00000000-0005-0000-0000-00008D700000}"/>
    <cellStyle name="Percent 4 3 5 7 4" xfId="50911" xr:uid="{00000000-0005-0000-0000-00008E700000}"/>
    <cellStyle name="Percent 4 3 5 8" xfId="17240" xr:uid="{00000000-0005-0000-0000-00008F700000}"/>
    <cellStyle name="Percent 4 3 5 8 2" xfId="17241" xr:uid="{00000000-0005-0000-0000-000090700000}"/>
    <cellStyle name="Percent 4 3 5 8 2 2" xfId="17242" xr:uid="{00000000-0005-0000-0000-000091700000}"/>
    <cellStyle name="Percent 4 3 5 8 3" xfId="17243" xr:uid="{00000000-0005-0000-0000-000092700000}"/>
    <cellStyle name="Percent 4 3 5 8 4" xfId="50912" xr:uid="{00000000-0005-0000-0000-000093700000}"/>
    <cellStyle name="Percent 4 3 5 9" xfId="17244" xr:uid="{00000000-0005-0000-0000-000094700000}"/>
    <cellStyle name="Percent 4 3 5 9 2" xfId="17245" xr:uid="{00000000-0005-0000-0000-000095700000}"/>
    <cellStyle name="Percent 4 3 5 9 3" xfId="50913" xr:uid="{00000000-0005-0000-0000-000096700000}"/>
    <cellStyle name="Percent 4 3 6" xfId="4495" xr:uid="{00000000-0005-0000-0000-000097700000}"/>
    <cellStyle name="Percent 4 3 6 10" xfId="17246" xr:uid="{00000000-0005-0000-0000-000098700000}"/>
    <cellStyle name="Percent 4 3 6 10 2" xfId="55976" xr:uid="{00000000-0005-0000-0000-000099700000}"/>
    <cellStyle name="Percent 4 3 6 11" xfId="50914" xr:uid="{00000000-0005-0000-0000-00009A700000}"/>
    <cellStyle name="Percent 4 3 6 2" xfId="9289" xr:uid="{00000000-0005-0000-0000-00009B700000}"/>
    <cellStyle name="Percent 4 3 6 2 2" xfId="17247" xr:uid="{00000000-0005-0000-0000-00009C700000}"/>
    <cellStyle name="Percent 4 3 6 2 2 2" xfId="17248" xr:uid="{00000000-0005-0000-0000-00009D700000}"/>
    <cellStyle name="Percent 4 3 6 2 2 2 2" xfId="17249" xr:uid="{00000000-0005-0000-0000-00009E700000}"/>
    <cellStyle name="Percent 4 3 6 2 2 3" xfId="17250" xr:uid="{00000000-0005-0000-0000-00009F700000}"/>
    <cellStyle name="Percent 4 3 6 2 3" xfId="17251" xr:uid="{00000000-0005-0000-0000-0000A0700000}"/>
    <cellStyle name="Percent 4 3 6 2 3 2" xfId="17252" xr:uid="{00000000-0005-0000-0000-0000A1700000}"/>
    <cellStyle name="Percent 4 3 6 2 3 2 2" xfId="17253" xr:uid="{00000000-0005-0000-0000-0000A2700000}"/>
    <cellStyle name="Percent 4 3 6 2 3 3" xfId="17254" xr:uid="{00000000-0005-0000-0000-0000A3700000}"/>
    <cellStyle name="Percent 4 3 6 2 4" xfId="17255" xr:uid="{00000000-0005-0000-0000-0000A4700000}"/>
    <cellStyle name="Percent 4 3 6 2 4 2" xfId="17256" xr:uid="{00000000-0005-0000-0000-0000A5700000}"/>
    <cellStyle name="Percent 4 3 6 2 5" xfId="17257" xr:uid="{00000000-0005-0000-0000-0000A6700000}"/>
    <cellStyle name="Percent 4 3 6 2 6" xfId="50915" xr:uid="{00000000-0005-0000-0000-0000A7700000}"/>
    <cellStyle name="Percent 4 3 6 3" xfId="17258" xr:uid="{00000000-0005-0000-0000-0000A8700000}"/>
    <cellStyle name="Percent 4 3 6 3 2" xfId="17259" xr:uid="{00000000-0005-0000-0000-0000A9700000}"/>
    <cellStyle name="Percent 4 3 6 3 2 2" xfId="17260" xr:uid="{00000000-0005-0000-0000-0000AA700000}"/>
    <cellStyle name="Percent 4 3 6 3 2 2 2" xfId="17261" xr:uid="{00000000-0005-0000-0000-0000AB700000}"/>
    <cellStyle name="Percent 4 3 6 3 2 3" xfId="17262" xr:uid="{00000000-0005-0000-0000-0000AC700000}"/>
    <cellStyle name="Percent 4 3 6 3 3" xfId="17263" xr:uid="{00000000-0005-0000-0000-0000AD700000}"/>
    <cellStyle name="Percent 4 3 6 3 3 2" xfId="17264" xr:uid="{00000000-0005-0000-0000-0000AE700000}"/>
    <cellStyle name="Percent 4 3 6 3 3 2 2" xfId="17265" xr:uid="{00000000-0005-0000-0000-0000AF700000}"/>
    <cellStyle name="Percent 4 3 6 3 3 3" xfId="17266" xr:uid="{00000000-0005-0000-0000-0000B0700000}"/>
    <cellStyle name="Percent 4 3 6 3 4" xfId="17267" xr:uid="{00000000-0005-0000-0000-0000B1700000}"/>
    <cellStyle name="Percent 4 3 6 3 4 2" xfId="17268" xr:uid="{00000000-0005-0000-0000-0000B2700000}"/>
    <cellStyle name="Percent 4 3 6 3 5" xfId="17269" xr:uid="{00000000-0005-0000-0000-0000B3700000}"/>
    <cellStyle name="Percent 4 3 6 3 6" xfId="50916" xr:uid="{00000000-0005-0000-0000-0000B4700000}"/>
    <cellStyle name="Percent 4 3 6 4" xfId="17270" xr:uid="{00000000-0005-0000-0000-0000B5700000}"/>
    <cellStyle name="Percent 4 3 6 4 2" xfId="17271" xr:uid="{00000000-0005-0000-0000-0000B6700000}"/>
    <cellStyle name="Percent 4 3 6 4 2 2" xfId="17272" xr:uid="{00000000-0005-0000-0000-0000B7700000}"/>
    <cellStyle name="Percent 4 3 6 4 2 2 2" xfId="17273" xr:uid="{00000000-0005-0000-0000-0000B8700000}"/>
    <cellStyle name="Percent 4 3 6 4 2 3" xfId="17274" xr:uid="{00000000-0005-0000-0000-0000B9700000}"/>
    <cellStyle name="Percent 4 3 6 4 3" xfId="17275" xr:uid="{00000000-0005-0000-0000-0000BA700000}"/>
    <cellStyle name="Percent 4 3 6 4 3 2" xfId="17276" xr:uid="{00000000-0005-0000-0000-0000BB700000}"/>
    <cellStyle name="Percent 4 3 6 4 3 2 2" xfId="17277" xr:uid="{00000000-0005-0000-0000-0000BC700000}"/>
    <cellStyle name="Percent 4 3 6 4 3 3" xfId="17278" xr:uid="{00000000-0005-0000-0000-0000BD700000}"/>
    <cellStyle name="Percent 4 3 6 4 4" xfId="17279" xr:uid="{00000000-0005-0000-0000-0000BE700000}"/>
    <cellStyle name="Percent 4 3 6 4 4 2" xfId="17280" xr:uid="{00000000-0005-0000-0000-0000BF700000}"/>
    <cellStyle name="Percent 4 3 6 4 4 2 2" xfId="17281" xr:uid="{00000000-0005-0000-0000-0000C0700000}"/>
    <cellStyle name="Percent 4 3 6 4 4 3" xfId="17282" xr:uid="{00000000-0005-0000-0000-0000C1700000}"/>
    <cellStyle name="Percent 4 3 6 4 5" xfId="17283" xr:uid="{00000000-0005-0000-0000-0000C2700000}"/>
    <cellStyle name="Percent 4 3 6 4 5 2" xfId="17284" xr:uid="{00000000-0005-0000-0000-0000C3700000}"/>
    <cellStyle name="Percent 4 3 6 4 6" xfId="17285" xr:uid="{00000000-0005-0000-0000-0000C4700000}"/>
    <cellStyle name="Percent 4 3 6 4 7" xfId="50917" xr:uid="{00000000-0005-0000-0000-0000C5700000}"/>
    <cellStyle name="Percent 4 3 6 5" xfId="17286" xr:uid="{00000000-0005-0000-0000-0000C6700000}"/>
    <cellStyle name="Percent 4 3 6 5 2" xfId="17287" xr:uid="{00000000-0005-0000-0000-0000C7700000}"/>
    <cellStyle name="Percent 4 3 6 5 2 2" xfId="17288" xr:uid="{00000000-0005-0000-0000-0000C8700000}"/>
    <cellStyle name="Percent 4 3 6 5 2 2 2" xfId="17289" xr:uid="{00000000-0005-0000-0000-0000C9700000}"/>
    <cellStyle name="Percent 4 3 6 5 2 3" xfId="17290" xr:uid="{00000000-0005-0000-0000-0000CA700000}"/>
    <cellStyle name="Percent 4 3 6 5 3" xfId="17291" xr:uid="{00000000-0005-0000-0000-0000CB700000}"/>
    <cellStyle name="Percent 4 3 6 5 3 2" xfId="17292" xr:uid="{00000000-0005-0000-0000-0000CC700000}"/>
    <cellStyle name="Percent 4 3 6 5 3 2 2" xfId="17293" xr:uid="{00000000-0005-0000-0000-0000CD700000}"/>
    <cellStyle name="Percent 4 3 6 5 3 3" xfId="17294" xr:uid="{00000000-0005-0000-0000-0000CE700000}"/>
    <cellStyle name="Percent 4 3 6 5 4" xfId="17295" xr:uid="{00000000-0005-0000-0000-0000CF700000}"/>
    <cellStyle name="Percent 4 3 6 5 4 2" xfId="17296" xr:uid="{00000000-0005-0000-0000-0000D0700000}"/>
    <cellStyle name="Percent 4 3 6 5 5" xfId="17297" xr:uid="{00000000-0005-0000-0000-0000D1700000}"/>
    <cellStyle name="Percent 4 3 6 5 6" xfId="50918" xr:uid="{00000000-0005-0000-0000-0000D2700000}"/>
    <cellStyle name="Percent 4 3 6 6" xfId="17298" xr:uid="{00000000-0005-0000-0000-0000D3700000}"/>
    <cellStyle name="Percent 4 3 6 6 2" xfId="17299" xr:uid="{00000000-0005-0000-0000-0000D4700000}"/>
    <cellStyle name="Percent 4 3 6 6 2 2" xfId="17300" xr:uid="{00000000-0005-0000-0000-0000D5700000}"/>
    <cellStyle name="Percent 4 3 6 6 3" xfId="17301" xr:uid="{00000000-0005-0000-0000-0000D6700000}"/>
    <cellStyle name="Percent 4 3 6 6 4" xfId="50919" xr:uid="{00000000-0005-0000-0000-0000D7700000}"/>
    <cellStyle name="Percent 4 3 6 7" xfId="17302" xr:uid="{00000000-0005-0000-0000-0000D8700000}"/>
    <cellStyle name="Percent 4 3 6 7 2" xfId="17303" xr:uid="{00000000-0005-0000-0000-0000D9700000}"/>
    <cellStyle name="Percent 4 3 6 7 2 2" xfId="17304" xr:uid="{00000000-0005-0000-0000-0000DA700000}"/>
    <cellStyle name="Percent 4 3 6 7 3" xfId="17305" xr:uid="{00000000-0005-0000-0000-0000DB700000}"/>
    <cellStyle name="Percent 4 3 6 7 4" xfId="50920" xr:uid="{00000000-0005-0000-0000-0000DC700000}"/>
    <cellStyle name="Percent 4 3 6 8" xfId="17306" xr:uid="{00000000-0005-0000-0000-0000DD700000}"/>
    <cellStyle name="Percent 4 3 6 8 2" xfId="17307" xr:uid="{00000000-0005-0000-0000-0000DE700000}"/>
    <cellStyle name="Percent 4 3 6 8 2 2" xfId="17308" xr:uid="{00000000-0005-0000-0000-0000DF700000}"/>
    <cellStyle name="Percent 4 3 6 8 3" xfId="17309" xr:uid="{00000000-0005-0000-0000-0000E0700000}"/>
    <cellStyle name="Percent 4 3 6 8 4" xfId="50921" xr:uid="{00000000-0005-0000-0000-0000E1700000}"/>
    <cellStyle name="Percent 4 3 6 9" xfId="17310" xr:uid="{00000000-0005-0000-0000-0000E2700000}"/>
    <cellStyle name="Percent 4 3 6 9 2" xfId="17311" xr:uid="{00000000-0005-0000-0000-0000E3700000}"/>
    <cellStyle name="Percent 4 3 6 9 3" xfId="50922" xr:uid="{00000000-0005-0000-0000-0000E4700000}"/>
    <cellStyle name="Percent 4 3 7" xfId="4496" xr:uid="{00000000-0005-0000-0000-0000E5700000}"/>
    <cellStyle name="Percent 4 3 7 10" xfId="17312" xr:uid="{00000000-0005-0000-0000-0000E6700000}"/>
    <cellStyle name="Percent 4 3 7 10 2" xfId="55977" xr:uid="{00000000-0005-0000-0000-0000E7700000}"/>
    <cellStyle name="Percent 4 3 7 11" xfId="50923" xr:uid="{00000000-0005-0000-0000-0000E8700000}"/>
    <cellStyle name="Percent 4 3 7 2" xfId="9290" xr:uid="{00000000-0005-0000-0000-0000E9700000}"/>
    <cellStyle name="Percent 4 3 7 2 2" xfId="17313" xr:uid="{00000000-0005-0000-0000-0000EA700000}"/>
    <cellStyle name="Percent 4 3 7 2 2 2" xfId="17314" xr:uid="{00000000-0005-0000-0000-0000EB700000}"/>
    <cellStyle name="Percent 4 3 7 2 2 2 2" xfId="17315" xr:uid="{00000000-0005-0000-0000-0000EC700000}"/>
    <cellStyle name="Percent 4 3 7 2 2 3" xfId="17316" xr:uid="{00000000-0005-0000-0000-0000ED700000}"/>
    <cellStyle name="Percent 4 3 7 2 3" xfId="17317" xr:uid="{00000000-0005-0000-0000-0000EE700000}"/>
    <cellStyle name="Percent 4 3 7 2 3 2" xfId="17318" xr:uid="{00000000-0005-0000-0000-0000EF700000}"/>
    <cellStyle name="Percent 4 3 7 2 3 2 2" xfId="17319" xr:uid="{00000000-0005-0000-0000-0000F0700000}"/>
    <cellStyle name="Percent 4 3 7 2 3 3" xfId="17320" xr:uid="{00000000-0005-0000-0000-0000F1700000}"/>
    <cellStyle name="Percent 4 3 7 2 4" xfId="17321" xr:uid="{00000000-0005-0000-0000-0000F2700000}"/>
    <cellStyle name="Percent 4 3 7 2 4 2" xfId="17322" xr:uid="{00000000-0005-0000-0000-0000F3700000}"/>
    <cellStyle name="Percent 4 3 7 2 5" xfId="17323" xr:uid="{00000000-0005-0000-0000-0000F4700000}"/>
    <cellStyle name="Percent 4 3 7 2 6" xfId="50924" xr:uid="{00000000-0005-0000-0000-0000F5700000}"/>
    <cellStyle name="Percent 4 3 7 3" xfId="17324" xr:uid="{00000000-0005-0000-0000-0000F6700000}"/>
    <cellStyle name="Percent 4 3 7 3 2" xfId="17325" xr:uid="{00000000-0005-0000-0000-0000F7700000}"/>
    <cellStyle name="Percent 4 3 7 3 2 2" xfId="17326" xr:uid="{00000000-0005-0000-0000-0000F8700000}"/>
    <cellStyle name="Percent 4 3 7 3 2 2 2" xfId="17327" xr:uid="{00000000-0005-0000-0000-0000F9700000}"/>
    <cellStyle name="Percent 4 3 7 3 2 3" xfId="17328" xr:uid="{00000000-0005-0000-0000-0000FA700000}"/>
    <cellStyle name="Percent 4 3 7 3 3" xfId="17329" xr:uid="{00000000-0005-0000-0000-0000FB700000}"/>
    <cellStyle name="Percent 4 3 7 3 3 2" xfId="17330" xr:uid="{00000000-0005-0000-0000-0000FC700000}"/>
    <cellStyle name="Percent 4 3 7 3 3 2 2" xfId="17331" xr:uid="{00000000-0005-0000-0000-0000FD700000}"/>
    <cellStyle name="Percent 4 3 7 3 3 3" xfId="17332" xr:uid="{00000000-0005-0000-0000-0000FE700000}"/>
    <cellStyle name="Percent 4 3 7 3 4" xfId="17333" xr:uid="{00000000-0005-0000-0000-0000FF700000}"/>
    <cellStyle name="Percent 4 3 7 3 4 2" xfId="17334" xr:uid="{00000000-0005-0000-0000-000000710000}"/>
    <cellStyle name="Percent 4 3 7 3 5" xfId="17335" xr:uid="{00000000-0005-0000-0000-000001710000}"/>
    <cellStyle name="Percent 4 3 7 3 6" xfId="50925" xr:uid="{00000000-0005-0000-0000-000002710000}"/>
    <cellStyle name="Percent 4 3 7 4" xfId="17336" xr:uid="{00000000-0005-0000-0000-000003710000}"/>
    <cellStyle name="Percent 4 3 7 4 2" xfId="17337" xr:uid="{00000000-0005-0000-0000-000004710000}"/>
    <cellStyle name="Percent 4 3 7 4 2 2" xfId="17338" xr:uid="{00000000-0005-0000-0000-000005710000}"/>
    <cellStyle name="Percent 4 3 7 4 2 2 2" xfId="17339" xr:uid="{00000000-0005-0000-0000-000006710000}"/>
    <cellStyle name="Percent 4 3 7 4 2 3" xfId="17340" xr:uid="{00000000-0005-0000-0000-000007710000}"/>
    <cellStyle name="Percent 4 3 7 4 3" xfId="17341" xr:uid="{00000000-0005-0000-0000-000008710000}"/>
    <cellStyle name="Percent 4 3 7 4 3 2" xfId="17342" xr:uid="{00000000-0005-0000-0000-000009710000}"/>
    <cellStyle name="Percent 4 3 7 4 3 2 2" xfId="17343" xr:uid="{00000000-0005-0000-0000-00000A710000}"/>
    <cellStyle name="Percent 4 3 7 4 3 3" xfId="17344" xr:uid="{00000000-0005-0000-0000-00000B710000}"/>
    <cellStyle name="Percent 4 3 7 4 4" xfId="17345" xr:uid="{00000000-0005-0000-0000-00000C710000}"/>
    <cellStyle name="Percent 4 3 7 4 4 2" xfId="17346" xr:uid="{00000000-0005-0000-0000-00000D710000}"/>
    <cellStyle name="Percent 4 3 7 4 4 2 2" xfId="17347" xr:uid="{00000000-0005-0000-0000-00000E710000}"/>
    <cellStyle name="Percent 4 3 7 4 4 3" xfId="17348" xr:uid="{00000000-0005-0000-0000-00000F710000}"/>
    <cellStyle name="Percent 4 3 7 4 5" xfId="17349" xr:uid="{00000000-0005-0000-0000-000010710000}"/>
    <cellStyle name="Percent 4 3 7 4 5 2" xfId="17350" xr:uid="{00000000-0005-0000-0000-000011710000}"/>
    <cellStyle name="Percent 4 3 7 4 6" xfId="17351" xr:uid="{00000000-0005-0000-0000-000012710000}"/>
    <cellStyle name="Percent 4 3 7 4 7" xfId="50926" xr:uid="{00000000-0005-0000-0000-000013710000}"/>
    <cellStyle name="Percent 4 3 7 5" xfId="17352" xr:uid="{00000000-0005-0000-0000-000014710000}"/>
    <cellStyle name="Percent 4 3 7 5 2" xfId="17353" xr:uid="{00000000-0005-0000-0000-000015710000}"/>
    <cellStyle name="Percent 4 3 7 5 2 2" xfId="17354" xr:uid="{00000000-0005-0000-0000-000016710000}"/>
    <cellStyle name="Percent 4 3 7 5 2 2 2" xfId="17355" xr:uid="{00000000-0005-0000-0000-000017710000}"/>
    <cellStyle name="Percent 4 3 7 5 2 3" xfId="17356" xr:uid="{00000000-0005-0000-0000-000018710000}"/>
    <cellStyle name="Percent 4 3 7 5 3" xfId="17357" xr:uid="{00000000-0005-0000-0000-000019710000}"/>
    <cellStyle name="Percent 4 3 7 5 3 2" xfId="17358" xr:uid="{00000000-0005-0000-0000-00001A710000}"/>
    <cellStyle name="Percent 4 3 7 5 3 2 2" xfId="17359" xr:uid="{00000000-0005-0000-0000-00001B710000}"/>
    <cellStyle name="Percent 4 3 7 5 3 3" xfId="17360" xr:uid="{00000000-0005-0000-0000-00001C710000}"/>
    <cellStyle name="Percent 4 3 7 5 4" xfId="17361" xr:uid="{00000000-0005-0000-0000-00001D710000}"/>
    <cellStyle name="Percent 4 3 7 5 4 2" xfId="17362" xr:uid="{00000000-0005-0000-0000-00001E710000}"/>
    <cellStyle name="Percent 4 3 7 5 5" xfId="17363" xr:uid="{00000000-0005-0000-0000-00001F710000}"/>
    <cellStyle name="Percent 4 3 7 5 6" xfId="50927" xr:uid="{00000000-0005-0000-0000-000020710000}"/>
    <cellStyle name="Percent 4 3 7 6" xfId="17364" xr:uid="{00000000-0005-0000-0000-000021710000}"/>
    <cellStyle name="Percent 4 3 7 6 2" xfId="17365" xr:uid="{00000000-0005-0000-0000-000022710000}"/>
    <cellStyle name="Percent 4 3 7 6 2 2" xfId="17366" xr:uid="{00000000-0005-0000-0000-000023710000}"/>
    <cellStyle name="Percent 4 3 7 6 3" xfId="17367" xr:uid="{00000000-0005-0000-0000-000024710000}"/>
    <cellStyle name="Percent 4 3 7 6 4" xfId="50928" xr:uid="{00000000-0005-0000-0000-000025710000}"/>
    <cellStyle name="Percent 4 3 7 7" xfId="17368" xr:uid="{00000000-0005-0000-0000-000026710000}"/>
    <cellStyle name="Percent 4 3 7 7 2" xfId="17369" xr:uid="{00000000-0005-0000-0000-000027710000}"/>
    <cellStyle name="Percent 4 3 7 7 2 2" xfId="17370" xr:uid="{00000000-0005-0000-0000-000028710000}"/>
    <cellStyle name="Percent 4 3 7 7 3" xfId="17371" xr:uid="{00000000-0005-0000-0000-000029710000}"/>
    <cellStyle name="Percent 4 3 7 7 4" xfId="50929" xr:uid="{00000000-0005-0000-0000-00002A710000}"/>
    <cellStyle name="Percent 4 3 7 8" xfId="17372" xr:uid="{00000000-0005-0000-0000-00002B710000}"/>
    <cellStyle name="Percent 4 3 7 8 2" xfId="17373" xr:uid="{00000000-0005-0000-0000-00002C710000}"/>
    <cellStyle name="Percent 4 3 7 8 2 2" xfId="17374" xr:uid="{00000000-0005-0000-0000-00002D710000}"/>
    <cellStyle name="Percent 4 3 7 8 3" xfId="17375" xr:uid="{00000000-0005-0000-0000-00002E710000}"/>
    <cellStyle name="Percent 4 3 7 8 4" xfId="50930" xr:uid="{00000000-0005-0000-0000-00002F710000}"/>
    <cellStyle name="Percent 4 3 7 9" xfId="17376" xr:uid="{00000000-0005-0000-0000-000030710000}"/>
    <cellStyle name="Percent 4 3 7 9 2" xfId="17377" xr:uid="{00000000-0005-0000-0000-000031710000}"/>
    <cellStyle name="Percent 4 3 7 9 3" xfId="50931" xr:uid="{00000000-0005-0000-0000-000032710000}"/>
    <cellStyle name="Percent 4 3 8" xfId="4497" xr:uid="{00000000-0005-0000-0000-000033710000}"/>
    <cellStyle name="Percent 4 3 8 10" xfId="17378" xr:uid="{00000000-0005-0000-0000-000034710000}"/>
    <cellStyle name="Percent 4 3 8 10 2" xfId="55978" xr:uid="{00000000-0005-0000-0000-000035710000}"/>
    <cellStyle name="Percent 4 3 8 11" xfId="50932" xr:uid="{00000000-0005-0000-0000-000036710000}"/>
    <cellStyle name="Percent 4 3 8 2" xfId="9291" xr:uid="{00000000-0005-0000-0000-000037710000}"/>
    <cellStyle name="Percent 4 3 8 2 2" xfId="17379" xr:uid="{00000000-0005-0000-0000-000038710000}"/>
    <cellStyle name="Percent 4 3 8 2 2 2" xfId="17380" xr:uid="{00000000-0005-0000-0000-000039710000}"/>
    <cellStyle name="Percent 4 3 8 2 2 2 2" xfId="17381" xr:uid="{00000000-0005-0000-0000-00003A710000}"/>
    <cellStyle name="Percent 4 3 8 2 2 3" xfId="17382" xr:uid="{00000000-0005-0000-0000-00003B710000}"/>
    <cellStyle name="Percent 4 3 8 2 3" xfId="17383" xr:uid="{00000000-0005-0000-0000-00003C710000}"/>
    <cellStyle name="Percent 4 3 8 2 3 2" xfId="17384" xr:uid="{00000000-0005-0000-0000-00003D710000}"/>
    <cellStyle name="Percent 4 3 8 2 3 2 2" xfId="17385" xr:uid="{00000000-0005-0000-0000-00003E710000}"/>
    <cellStyle name="Percent 4 3 8 2 3 3" xfId="17386" xr:uid="{00000000-0005-0000-0000-00003F710000}"/>
    <cellStyle name="Percent 4 3 8 2 4" xfId="17387" xr:uid="{00000000-0005-0000-0000-000040710000}"/>
    <cellStyle name="Percent 4 3 8 2 4 2" xfId="17388" xr:uid="{00000000-0005-0000-0000-000041710000}"/>
    <cellStyle name="Percent 4 3 8 2 5" xfId="17389" xr:uid="{00000000-0005-0000-0000-000042710000}"/>
    <cellStyle name="Percent 4 3 8 2 6" xfId="50933" xr:uid="{00000000-0005-0000-0000-000043710000}"/>
    <cellStyle name="Percent 4 3 8 3" xfId="17390" xr:uid="{00000000-0005-0000-0000-000044710000}"/>
    <cellStyle name="Percent 4 3 8 3 2" xfId="17391" xr:uid="{00000000-0005-0000-0000-000045710000}"/>
    <cellStyle name="Percent 4 3 8 3 2 2" xfId="17392" xr:uid="{00000000-0005-0000-0000-000046710000}"/>
    <cellStyle name="Percent 4 3 8 3 2 2 2" xfId="17393" xr:uid="{00000000-0005-0000-0000-000047710000}"/>
    <cellStyle name="Percent 4 3 8 3 2 3" xfId="17394" xr:uid="{00000000-0005-0000-0000-000048710000}"/>
    <cellStyle name="Percent 4 3 8 3 3" xfId="17395" xr:uid="{00000000-0005-0000-0000-000049710000}"/>
    <cellStyle name="Percent 4 3 8 3 3 2" xfId="17396" xr:uid="{00000000-0005-0000-0000-00004A710000}"/>
    <cellStyle name="Percent 4 3 8 3 3 2 2" xfId="17397" xr:uid="{00000000-0005-0000-0000-00004B710000}"/>
    <cellStyle name="Percent 4 3 8 3 3 3" xfId="17398" xr:uid="{00000000-0005-0000-0000-00004C710000}"/>
    <cellStyle name="Percent 4 3 8 3 4" xfId="17399" xr:uid="{00000000-0005-0000-0000-00004D710000}"/>
    <cellStyle name="Percent 4 3 8 3 4 2" xfId="17400" xr:uid="{00000000-0005-0000-0000-00004E710000}"/>
    <cellStyle name="Percent 4 3 8 3 5" xfId="17401" xr:uid="{00000000-0005-0000-0000-00004F710000}"/>
    <cellStyle name="Percent 4 3 8 3 6" xfId="50934" xr:uid="{00000000-0005-0000-0000-000050710000}"/>
    <cellStyle name="Percent 4 3 8 4" xfId="17402" xr:uid="{00000000-0005-0000-0000-000051710000}"/>
    <cellStyle name="Percent 4 3 8 4 2" xfId="17403" xr:uid="{00000000-0005-0000-0000-000052710000}"/>
    <cellStyle name="Percent 4 3 8 4 2 2" xfId="17404" xr:uid="{00000000-0005-0000-0000-000053710000}"/>
    <cellStyle name="Percent 4 3 8 4 2 2 2" xfId="17405" xr:uid="{00000000-0005-0000-0000-000054710000}"/>
    <cellStyle name="Percent 4 3 8 4 2 3" xfId="17406" xr:uid="{00000000-0005-0000-0000-000055710000}"/>
    <cellStyle name="Percent 4 3 8 4 3" xfId="17407" xr:uid="{00000000-0005-0000-0000-000056710000}"/>
    <cellStyle name="Percent 4 3 8 4 3 2" xfId="17408" xr:uid="{00000000-0005-0000-0000-000057710000}"/>
    <cellStyle name="Percent 4 3 8 4 3 2 2" xfId="17409" xr:uid="{00000000-0005-0000-0000-000058710000}"/>
    <cellStyle name="Percent 4 3 8 4 3 3" xfId="17410" xr:uid="{00000000-0005-0000-0000-000059710000}"/>
    <cellStyle name="Percent 4 3 8 4 4" xfId="17411" xr:uid="{00000000-0005-0000-0000-00005A710000}"/>
    <cellStyle name="Percent 4 3 8 4 4 2" xfId="17412" xr:uid="{00000000-0005-0000-0000-00005B710000}"/>
    <cellStyle name="Percent 4 3 8 4 4 2 2" xfId="17413" xr:uid="{00000000-0005-0000-0000-00005C710000}"/>
    <cellStyle name="Percent 4 3 8 4 4 3" xfId="17414" xr:uid="{00000000-0005-0000-0000-00005D710000}"/>
    <cellStyle name="Percent 4 3 8 4 5" xfId="17415" xr:uid="{00000000-0005-0000-0000-00005E710000}"/>
    <cellStyle name="Percent 4 3 8 4 5 2" xfId="17416" xr:uid="{00000000-0005-0000-0000-00005F710000}"/>
    <cellStyle name="Percent 4 3 8 4 6" xfId="17417" xr:uid="{00000000-0005-0000-0000-000060710000}"/>
    <cellStyle name="Percent 4 3 8 4 7" xfId="50935" xr:uid="{00000000-0005-0000-0000-000061710000}"/>
    <cellStyle name="Percent 4 3 8 5" xfId="17418" xr:uid="{00000000-0005-0000-0000-000062710000}"/>
    <cellStyle name="Percent 4 3 8 5 2" xfId="17419" xr:uid="{00000000-0005-0000-0000-000063710000}"/>
    <cellStyle name="Percent 4 3 8 5 2 2" xfId="17420" xr:uid="{00000000-0005-0000-0000-000064710000}"/>
    <cellStyle name="Percent 4 3 8 5 2 2 2" xfId="17421" xr:uid="{00000000-0005-0000-0000-000065710000}"/>
    <cellStyle name="Percent 4 3 8 5 2 3" xfId="17422" xr:uid="{00000000-0005-0000-0000-000066710000}"/>
    <cellStyle name="Percent 4 3 8 5 3" xfId="17423" xr:uid="{00000000-0005-0000-0000-000067710000}"/>
    <cellStyle name="Percent 4 3 8 5 3 2" xfId="17424" xr:uid="{00000000-0005-0000-0000-000068710000}"/>
    <cellStyle name="Percent 4 3 8 5 3 2 2" xfId="17425" xr:uid="{00000000-0005-0000-0000-000069710000}"/>
    <cellStyle name="Percent 4 3 8 5 3 3" xfId="17426" xr:uid="{00000000-0005-0000-0000-00006A710000}"/>
    <cellStyle name="Percent 4 3 8 5 4" xfId="17427" xr:uid="{00000000-0005-0000-0000-00006B710000}"/>
    <cellStyle name="Percent 4 3 8 5 4 2" xfId="17428" xr:uid="{00000000-0005-0000-0000-00006C710000}"/>
    <cellStyle name="Percent 4 3 8 5 5" xfId="17429" xr:uid="{00000000-0005-0000-0000-00006D710000}"/>
    <cellStyle name="Percent 4 3 8 5 6" xfId="50936" xr:uid="{00000000-0005-0000-0000-00006E710000}"/>
    <cellStyle name="Percent 4 3 8 6" xfId="17430" xr:uid="{00000000-0005-0000-0000-00006F710000}"/>
    <cellStyle name="Percent 4 3 8 6 2" xfId="17431" xr:uid="{00000000-0005-0000-0000-000070710000}"/>
    <cellStyle name="Percent 4 3 8 6 2 2" xfId="17432" xr:uid="{00000000-0005-0000-0000-000071710000}"/>
    <cellStyle name="Percent 4 3 8 6 3" xfId="17433" xr:uid="{00000000-0005-0000-0000-000072710000}"/>
    <cellStyle name="Percent 4 3 8 6 4" xfId="50937" xr:uid="{00000000-0005-0000-0000-000073710000}"/>
    <cellStyle name="Percent 4 3 8 7" xfId="17434" xr:uid="{00000000-0005-0000-0000-000074710000}"/>
    <cellStyle name="Percent 4 3 8 7 2" xfId="17435" xr:uid="{00000000-0005-0000-0000-000075710000}"/>
    <cellStyle name="Percent 4 3 8 7 2 2" xfId="17436" xr:uid="{00000000-0005-0000-0000-000076710000}"/>
    <cellStyle name="Percent 4 3 8 7 3" xfId="17437" xr:uid="{00000000-0005-0000-0000-000077710000}"/>
    <cellStyle name="Percent 4 3 8 7 4" xfId="50938" xr:uid="{00000000-0005-0000-0000-000078710000}"/>
    <cellStyle name="Percent 4 3 8 8" xfId="17438" xr:uid="{00000000-0005-0000-0000-000079710000}"/>
    <cellStyle name="Percent 4 3 8 8 2" xfId="17439" xr:uid="{00000000-0005-0000-0000-00007A710000}"/>
    <cellStyle name="Percent 4 3 8 8 2 2" xfId="17440" xr:uid="{00000000-0005-0000-0000-00007B710000}"/>
    <cellStyle name="Percent 4 3 8 8 3" xfId="17441" xr:uid="{00000000-0005-0000-0000-00007C710000}"/>
    <cellStyle name="Percent 4 3 8 8 4" xfId="50939" xr:uid="{00000000-0005-0000-0000-00007D710000}"/>
    <cellStyle name="Percent 4 3 8 9" xfId="17442" xr:uid="{00000000-0005-0000-0000-00007E710000}"/>
    <cellStyle name="Percent 4 3 8 9 2" xfId="17443" xr:uid="{00000000-0005-0000-0000-00007F710000}"/>
    <cellStyle name="Percent 4 3 8 9 3" xfId="50940" xr:uid="{00000000-0005-0000-0000-000080710000}"/>
    <cellStyle name="Percent 4 3 9" xfId="9284" xr:uid="{00000000-0005-0000-0000-000081710000}"/>
    <cellStyle name="Percent 4 3 9 2" xfId="17444" xr:uid="{00000000-0005-0000-0000-000082710000}"/>
    <cellStyle name="Percent 4 3 9 2 2" xfId="17445" xr:uid="{00000000-0005-0000-0000-000083710000}"/>
    <cellStyle name="Percent 4 3 9 2 2 2" xfId="17446" xr:uid="{00000000-0005-0000-0000-000084710000}"/>
    <cellStyle name="Percent 4 3 9 2 3" xfId="17447" xr:uid="{00000000-0005-0000-0000-000085710000}"/>
    <cellStyle name="Percent 4 3 9 3" xfId="17448" xr:uid="{00000000-0005-0000-0000-000086710000}"/>
    <cellStyle name="Percent 4 3 9 3 2" xfId="17449" xr:uid="{00000000-0005-0000-0000-000087710000}"/>
    <cellStyle name="Percent 4 3 9 3 2 2" xfId="17450" xr:uid="{00000000-0005-0000-0000-000088710000}"/>
    <cellStyle name="Percent 4 3 9 3 3" xfId="17451" xr:uid="{00000000-0005-0000-0000-000089710000}"/>
    <cellStyle name="Percent 4 3 9 4" xfId="17452" xr:uid="{00000000-0005-0000-0000-00008A710000}"/>
    <cellStyle name="Percent 4 3 9 4 2" xfId="17453" xr:uid="{00000000-0005-0000-0000-00008B710000}"/>
    <cellStyle name="Percent 4 3 9 5" xfId="17454" xr:uid="{00000000-0005-0000-0000-00008C710000}"/>
    <cellStyle name="Percent 4 3 9 6" xfId="50941" xr:uid="{00000000-0005-0000-0000-00008D710000}"/>
    <cellStyle name="Percent 4 30" xfId="4498" xr:uid="{00000000-0005-0000-0000-00008E710000}"/>
    <cellStyle name="Percent 4 30 2" xfId="4499" xr:uid="{00000000-0005-0000-0000-00008F710000}"/>
    <cellStyle name="Percent 4 30 2 2" xfId="9293" xr:uid="{00000000-0005-0000-0000-000090710000}"/>
    <cellStyle name="Percent 4 30 2 2 2" xfId="17455" xr:uid="{00000000-0005-0000-0000-000091710000}"/>
    <cellStyle name="Percent 4 30 2 3" xfId="17456" xr:uid="{00000000-0005-0000-0000-000092710000}"/>
    <cellStyle name="Percent 4 30 2 4" xfId="50943" xr:uid="{00000000-0005-0000-0000-000093710000}"/>
    <cellStyle name="Percent 4 30 3" xfId="9292" xr:uid="{00000000-0005-0000-0000-000094710000}"/>
    <cellStyle name="Percent 4 30 3 2" xfId="17457" xr:uid="{00000000-0005-0000-0000-000095710000}"/>
    <cellStyle name="Percent 4 30 3 2 2" xfId="17458" xr:uid="{00000000-0005-0000-0000-000096710000}"/>
    <cellStyle name="Percent 4 30 3 3" xfId="17459" xr:uid="{00000000-0005-0000-0000-000097710000}"/>
    <cellStyle name="Percent 4 30 3 4" xfId="50944" xr:uid="{00000000-0005-0000-0000-000098710000}"/>
    <cellStyle name="Percent 4 30 4" xfId="17460" xr:uid="{00000000-0005-0000-0000-000099710000}"/>
    <cellStyle name="Percent 4 30 4 2" xfId="17461" xr:uid="{00000000-0005-0000-0000-00009A710000}"/>
    <cellStyle name="Percent 4 30 4 2 2" xfId="17462" xr:uid="{00000000-0005-0000-0000-00009B710000}"/>
    <cellStyle name="Percent 4 30 4 3" xfId="17463" xr:uid="{00000000-0005-0000-0000-00009C710000}"/>
    <cellStyle name="Percent 4 30 4 4" xfId="50945" xr:uid="{00000000-0005-0000-0000-00009D710000}"/>
    <cellStyle name="Percent 4 30 5" xfId="17464" xr:uid="{00000000-0005-0000-0000-00009E710000}"/>
    <cellStyle name="Percent 4 30 5 2" xfId="17465" xr:uid="{00000000-0005-0000-0000-00009F710000}"/>
    <cellStyle name="Percent 4 30 5 3" xfId="50946" xr:uid="{00000000-0005-0000-0000-0000A0710000}"/>
    <cellStyle name="Percent 4 30 6" xfId="17466" xr:uid="{00000000-0005-0000-0000-0000A1710000}"/>
    <cellStyle name="Percent 4 30 7" xfId="50942" xr:uid="{00000000-0005-0000-0000-0000A2710000}"/>
    <cellStyle name="Percent 4 31" xfId="4500" xr:uid="{00000000-0005-0000-0000-0000A3710000}"/>
    <cellStyle name="Percent 4 31 2" xfId="9294" xr:uid="{00000000-0005-0000-0000-0000A4710000}"/>
    <cellStyle name="Percent 4 31 2 2" xfId="17467" xr:uid="{00000000-0005-0000-0000-0000A5710000}"/>
    <cellStyle name="Percent 4 31 2 2 2" xfId="17468" xr:uid="{00000000-0005-0000-0000-0000A6710000}"/>
    <cellStyle name="Percent 4 31 2 3" xfId="17469" xr:uid="{00000000-0005-0000-0000-0000A7710000}"/>
    <cellStyle name="Percent 4 31 2 4" xfId="50948" xr:uid="{00000000-0005-0000-0000-0000A8710000}"/>
    <cellStyle name="Percent 4 31 3" xfId="17470" xr:uid="{00000000-0005-0000-0000-0000A9710000}"/>
    <cellStyle name="Percent 4 31 3 2" xfId="17471" xr:uid="{00000000-0005-0000-0000-0000AA710000}"/>
    <cellStyle name="Percent 4 31 3 2 2" xfId="17472" xr:uid="{00000000-0005-0000-0000-0000AB710000}"/>
    <cellStyle name="Percent 4 31 3 3" xfId="17473" xr:uid="{00000000-0005-0000-0000-0000AC710000}"/>
    <cellStyle name="Percent 4 31 3 4" xfId="50949" xr:uid="{00000000-0005-0000-0000-0000AD710000}"/>
    <cellStyle name="Percent 4 31 4" xfId="17474" xr:uid="{00000000-0005-0000-0000-0000AE710000}"/>
    <cellStyle name="Percent 4 31 4 2" xfId="17475" xr:uid="{00000000-0005-0000-0000-0000AF710000}"/>
    <cellStyle name="Percent 4 31 4 3" xfId="50950" xr:uid="{00000000-0005-0000-0000-0000B0710000}"/>
    <cellStyle name="Percent 4 31 5" xfId="17476" xr:uid="{00000000-0005-0000-0000-0000B1710000}"/>
    <cellStyle name="Percent 4 31 5 2" xfId="50951" xr:uid="{00000000-0005-0000-0000-0000B2710000}"/>
    <cellStyle name="Percent 4 31 6" xfId="50947" xr:uid="{00000000-0005-0000-0000-0000B3710000}"/>
    <cellStyle name="Percent 4 32" xfId="9682" xr:uid="{00000000-0005-0000-0000-0000B4710000}"/>
    <cellStyle name="Percent 4 32 2" xfId="17477" xr:uid="{00000000-0005-0000-0000-0000B5710000}"/>
    <cellStyle name="Percent 4 32 2 2" xfId="17478" xr:uid="{00000000-0005-0000-0000-0000B6710000}"/>
    <cellStyle name="Percent 4 32 2 2 2" xfId="17479" xr:uid="{00000000-0005-0000-0000-0000B7710000}"/>
    <cellStyle name="Percent 4 32 2 3" xfId="17480" xr:uid="{00000000-0005-0000-0000-0000B8710000}"/>
    <cellStyle name="Percent 4 32 3" xfId="17481" xr:uid="{00000000-0005-0000-0000-0000B9710000}"/>
    <cellStyle name="Percent 4 32 3 2" xfId="17482" xr:uid="{00000000-0005-0000-0000-0000BA710000}"/>
    <cellStyle name="Percent 4 32 3 2 2" xfId="17483" xr:uid="{00000000-0005-0000-0000-0000BB710000}"/>
    <cellStyle name="Percent 4 32 3 3" xfId="17484" xr:uid="{00000000-0005-0000-0000-0000BC710000}"/>
    <cellStyle name="Percent 4 32 4" xfId="17485" xr:uid="{00000000-0005-0000-0000-0000BD710000}"/>
    <cellStyle name="Percent 4 32 4 2" xfId="17486" xr:uid="{00000000-0005-0000-0000-0000BE710000}"/>
    <cellStyle name="Percent 4 32 5" xfId="17487" xr:uid="{00000000-0005-0000-0000-0000BF710000}"/>
    <cellStyle name="Percent 4 32 6" xfId="50952" xr:uid="{00000000-0005-0000-0000-0000C0710000}"/>
    <cellStyle name="Percent 4 33" xfId="9249" xr:uid="{00000000-0005-0000-0000-0000C1710000}"/>
    <cellStyle name="Percent 4 33 2" xfId="17488" xr:uid="{00000000-0005-0000-0000-0000C2710000}"/>
    <cellStyle name="Percent 4 33 2 2" xfId="17489" xr:uid="{00000000-0005-0000-0000-0000C3710000}"/>
    <cellStyle name="Percent 4 33 2 2 2" xfId="17490" xr:uid="{00000000-0005-0000-0000-0000C4710000}"/>
    <cellStyle name="Percent 4 33 2 3" xfId="17491" xr:uid="{00000000-0005-0000-0000-0000C5710000}"/>
    <cellStyle name="Percent 4 33 3" xfId="17492" xr:uid="{00000000-0005-0000-0000-0000C6710000}"/>
    <cellStyle name="Percent 4 33 3 2" xfId="17493" xr:uid="{00000000-0005-0000-0000-0000C7710000}"/>
    <cellStyle name="Percent 4 33 3 2 2" xfId="17494" xr:uid="{00000000-0005-0000-0000-0000C8710000}"/>
    <cellStyle name="Percent 4 33 3 3" xfId="17495" xr:uid="{00000000-0005-0000-0000-0000C9710000}"/>
    <cellStyle name="Percent 4 33 4" xfId="17496" xr:uid="{00000000-0005-0000-0000-0000CA710000}"/>
    <cellStyle name="Percent 4 33 4 2" xfId="17497" xr:uid="{00000000-0005-0000-0000-0000CB710000}"/>
    <cellStyle name="Percent 4 33 4 2 2" xfId="17498" xr:uid="{00000000-0005-0000-0000-0000CC710000}"/>
    <cellStyle name="Percent 4 33 4 3" xfId="17499" xr:uid="{00000000-0005-0000-0000-0000CD710000}"/>
    <cellStyle name="Percent 4 33 5" xfId="17500" xr:uid="{00000000-0005-0000-0000-0000CE710000}"/>
    <cellStyle name="Percent 4 33 5 2" xfId="17501" xr:uid="{00000000-0005-0000-0000-0000CF710000}"/>
    <cellStyle name="Percent 4 33 6" xfId="17502" xr:uid="{00000000-0005-0000-0000-0000D0710000}"/>
    <cellStyle name="Percent 4 33 7" xfId="50953" xr:uid="{00000000-0005-0000-0000-0000D1710000}"/>
    <cellStyle name="Percent 4 34" xfId="17503" xr:uid="{00000000-0005-0000-0000-0000D2710000}"/>
    <cellStyle name="Percent 4 34 2" xfId="17504" xr:uid="{00000000-0005-0000-0000-0000D3710000}"/>
    <cellStyle name="Percent 4 34 2 2" xfId="17505" xr:uid="{00000000-0005-0000-0000-0000D4710000}"/>
    <cellStyle name="Percent 4 34 2 2 2" xfId="17506" xr:uid="{00000000-0005-0000-0000-0000D5710000}"/>
    <cellStyle name="Percent 4 34 2 3" xfId="17507" xr:uid="{00000000-0005-0000-0000-0000D6710000}"/>
    <cellStyle name="Percent 4 34 3" xfId="17508" xr:uid="{00000000-0005-0000-0000-0000D7710000}"/>
    <cellStyle name="Percent 4 34 3 2" xfId="17509" xr:uid="{00000000-0005-0000-0000-0000D8710000}"/>
    <cellStyle name="Percent 4 34 3 2 2" xfId="17510" xr:uid="{00000000-0005-0000-0000-0000D9710000}"/>
    <cellStyle name="Percent 4 34 3 3" xfId="17511" xr:uid="{00000000-0005-0000-0000-0000DA710000}"/>
    <cellStyle name="Percent 4 34 4" xfId="17512" xr:uid="{00000000-0005-0000-0000-0000DB710000}"/>
    <cellStyle name="Percent 4 34 4 2" xfId="17513" xr:uid="{00000000-0005-0000-0000-0000DC710000}"/>
    <cellStyle name="Percent 4 34 5" xfId="17514" xr:uid="{00000000-0005-0000-0000-0000DD710000}"/>
    <cellStyle name="Percent 4 34 6" xfId="50954" xr:uid="{00000000-0005-0000-0000-0000DE710000}"/>
    <cellStyle name="Percent 4 35" xfId="17515" xr:uid="{00000000-0005-0000-0000-0000DF710000}"/>
    <cellStyle name="Percent 4 35 2" xfId="17516" xr:uid="{00000000-0005-0000-0000-0000E0710000}"/>
    <cellStyle name="Percent 4 35 2 2" xfId="17517" xr:uid="{00000000-0005-0000-0000-0000E1710000}"/>
    <cellStyle name="Percent 4 35 3" xfId="17518" xr:uid="{00000000-0005-0000-0000-0000E2710000}"/>
    <cellStyle name="Percent 4 35 4" xfId="50955" xr:uid="{00000000-0005-0000-0000-0000E3710000}"/>
    <cellStyle name="Percent 4 36" xfId="17519" xr:uid="{00000000-0005-0000-0000-0000E4710000}"/>
    <cellStyle name="Percent 4 36 2" xfId="17520" xr:uid="{00000000-0005-0000-0000-0000E5710000}"/>
    <cellStyle name="Percent 4 36 2 2" xfId="17521" xr:uid="{00000000-0005-0000-0000-0000E6710000}"/>
    <cellStyle name="Percent 4 36 3" xfId="17522" xr:uid="{00000000-0005-0000-0000-0000E7710000}"/>
    <cellStyle name="Percent 4 36 4" xfId="50956" xr:uid="{00000000-0005-0000-0000-0000E8710000}"/>
    <cellStyle name="Percent 4 37" xfId="17523" xr:uid="{00000000-0005-0000-0000-0000E9710000}"/>
    <cellStyle name="Percent 4 37 2" xfId="17524" xr:uid="{00000000-0005-0000-0000-0000EA710000}"/>
    <cellStyle name="Percent 4 37 2 2" xfId="17525" xr:uid="{00000000-0005-0000-0000-0000EB710000}"/>
    <cellStyle name="Percent 4 37 3" xfId="17526" xr:uid="{00000000-0005-0000-0000-0000EC710000}"/>
    <cellStyle name="Percent 4 37 4" xfId="50957" xr:uid="{00000000-0005-0000-0000-0000ED710000}"/>
    <cellStyle name="Percent 4 38" xfId="17527" xr:uid="{00000000-0005-0000-0000-0000EE710000}"/>
    <cellStyle name="Percent 4 38 2" xfId="17528" xr:uid="{00000000-0005-0000-0000-0000EF710000}"/>
    <cellStyle name="Percent 4 38 2 2" xfId="17529" xr:uid="{00000000-0005-0000-0000-0000F0710000}"/>
    <cellStyle name="Percent 4 38 3" xfId="17530" xr:uid="{00000000-0005-0000-0000-0000F1710000}"/>
    <cellStyle name="Percent 4 38 4" xfId="50958" xr:uid="{00000000-0005-0000-0000-0000F2710000}"/>
    <cellStyle name="Percent 4 39" xfId="17531" xr:uid="{00000000-0005-0000-0000-0000F3710000}"/>
    <cellStyle name="Percent 4 39 2" xfId="17532" xr:uid="{00000000-0005-0000-0000-0000F4710000}"/>
    <cellStyle name="Percent 4 39 3" xfId="50959" xr:uid="{00000000-0005-0000-0000-0000F5710000}"/>
    <cellStyle name="Percent 4 4" xfId="4501" xr:uid="{00000000-0005-0000-0000-0000F6710000}"/>
    <cellStyle name="Percent 4 4 10" xfId="9295" xr:uid="{00000000-0005-0000-0000-0000F7710000}"/>
    <cellStyle name="Percent 4 4 10 2" xfId="17533" xr:uid="{00000000-0005-0000-0000-0000F8710000}"/>
    <cellStyle name="Percent 4 4 10 2 2" xfId="17534" xr:uid="{00000000-0005-0000-0000-0000F9710000}"/>
    <cellStyle name="Percent 4 4 10 2 2 2" xfId="17535" xr:uid="{00000000-0005-0000-0000-0000FA710000}"/>
    <cellStyle name="Percent 4 4 10 2 3" xfId="17536" xr:uid="{00000000-0005-0000-0000-0000FB710000}"/>
    <cellStyle name="Percent 4 4 10 3" xfId="17537" xr:uid="{00000000-0005-0000-0000-0000FC710000}"/>
    <cellStyle name="Percent 4 4 10 3 2" xfId="17538" xr:uid="{00000000-0005-0000-0000-0000FD710000}"/>
    <cellStyle name="Percent 4 4 10 3 2 2" xfId="17539" xr:uid="{00000000-0005-0000-0000-0000FE710000}"/>
    <cellStyle name="Percent 4 4 10 3 3" xfId="17540" xr:uid="{00000000-0005-0000-0000-0000FF710000}"/>
    <cellStyle name="Percent 4 4 10 4" xfId="17541" xr:uid="{00000000-0005-0000-0000-000000720000}"/>
    <cellStyle name="Percent 4 4 10 4 2" xfId="17542" xr:uid="{00000000-0005-0000-0000-000001720000}"/>
    <cellStyle name="Percent 4 4 10 5" xfId="17543" xr:uid="{00000000-0005-0000-0000-000002720000}"/>
    <cellStyle name="Percent 4 4 10 6" xfId="50961" xr:uid="{00000000-0005-0000-0000-000003720000}"/>
    <cellStyle name="Percent 4 4 11" xfId="17544" xr:uid="{00000000-0005-0000-0000-000004720000}"/>
    <cellStyle name="Percent 4 4 11 2" xfId="17545" xr:uid="{00000000-0005-0000-0000-000005720000}"/>
    <cellStyle name="Percent 4 4 11 2 2" xfId="17546" xr:uid="{00000000-0005-0000-0000-000006720000}"/>
    <cellStyle name="Percent 4 4 11 2 2 2" xfId="17547" xr:uid="{00000000-0005-0000-0000-000007720000}"/>
    <cellStyle name="Percent 4 4 11 2 3" xfId="17548" xr:uid="{00000000-0005-0000-0000-000008720000}"/>
    <cellStyle name="Percent 4 4 11 3" xfId="17549" xr:uid="{00000000-0005-0000-0000-000009720000}"/>
    <cellStyle name="Percent 4 4 11 3 2" xfId="17550" xr:uid="{00000000-0005-0000-0000-00000A720000}"/>
    <cellStyle name="Percent 4 4 11 3 2 2" xfId="17551" xr:uid="{00000000-0005-0000-0000-00000B720000}"/>
    <cellStyle name="Percent 4 4 11 3 3" xfId="17552" xr:uid="{00000000-0005-0000-0000-00000C720000}"/>
    <cellStyle name="Percent 4 4 11 4" xfId="17553" xr:uid="{00000000-0005-0000-0000-00000D720000}"/>
    <cellStyle name="Percent 4 4 11 4 2" xfId="17554" xr:uid="{00000000-0005-0000-0000-00000E720000}"/>
    <cellStyle name="Percent 4 4 11 5" xfId="17555" xr:uid="{00000000-0005-0000-0000-00000F720000}"/>
    <cellStyle name="Percent 4 4 11 6" xfId="50962" xr:uid="{00000000-0005-0000-0000-000010720000}"/>
    <cellStyle name="Percent 4 4 12" xfId="17556" xr:uid="{00000000-0005-0000-0000-000011720000}"/>
    <cellStyle name="Percent 4 4 12 2" xfId="17557" xr:uid="{00000000-0005-0000-0000-000012720000}"/>
    <cellStyle name="Percent 4 4 12 2 2" xfId="17558" xr:uid="{00000000-0005-0000-0000-000013720000}"/>
    <cellStyle name="Percent 4 4 12 2 2 2" xfId="17559" xr:uid="{00000000-0005-0000-0000-000014720000}"/>
    <cellStyle name="Percent 4 4 12 2 3" xfId="17560" xr:uid="{00000000-0005-0000-0000-000015720000}"/>
    <cellStyle name="Percent 4 4 12 3" xfId="17561" xr:uid="{00000000-0005-0000-0000-000016720000}"/>
    <cellStyle name="Percent 4 4 12 3 2" xfId="17562" xr:uid="{00000000-0005-0000-0000-000017720000}"/>
    <cellStyle name="Percent 4 4 12 3 2 2" xfId="17563" xr:uid="{00000000-0005-0000-0000-000018720000}"/>
    <cellStyle name="Percent 4 4 12 3 3" xfId="17564" xr:uid="{00000000-0005-0000-0000-000019720000}"/>
    <cellStyle name="Percent 4 4 12 4" xfId="17565" xr:uid="{00000000-0005-0000-0000-00001A720000}"/>
    <cellStyle name="Percent 4 4 12 4 2" xfId="17566" xr:uid="{00000000-0005-0000-0000-00001B720000}"/>
    <cellStyle name="Percent 4 4 12 4 2 2" xfId="17567" xr:uid="{00000000-0005-0000-0000-00001C720000}"/>
    <cellStyle name="Percent 4 4 12 4 3" xfId="17568" xr:uid="{00000000-0005-0000-0000-00001D720000}"/>
    <cellStyle name="Percent 4 4 12 5" xfId="17569" xr:uid="{00000000-0005-0000-0000-00001E720000}"/>
    <cellStyle name="Percent 4 4 12 5 2" xfId="17570" xr:uid="{00000000-0005-0000-0000-00001F720000}"/>
    <cellStyle name="Percent 4 4 12 6" xfId="17571" xr:uid="{00000000-0005-0000-0000-000020720000}"/>
    <cellStyle name="Percent 4 4 12 7" xfId="50963" xr:uid="{00000000-0005-0000-0000-000021720000}"/>
    <cellStyle name="Percent 4 4 13" xfId="17572" xr:uid="{00000000-0005-0000-0000-000022720000}"/>
    <cellStyle name="Percent 4 4 13 2" xfId="17573" xr:uid="{00000000-0005-0000-0000-000023720000}"/>
    <cellStyle name="Percent 4 4 13 2 2" xfId="17574" xr:uid="{00000000-0005-0000-0000-000024720000}"/>
    <cellStyle name="Percent 4 4 13 2 2 2" xfId="17575" xr:uid="{00000000-0005-0000-0000-000025720000}"/>
    <cellStyle name="Percent 4 4 13 2 3" xfId="17576" xr:uid="{00000000-0005-0000-0000-000026720000}"/>
    <cellStyle name="Percent 4 4 13 3" xfId="17577" xr:uid="{00000000-0005-0000-0000-000027720000}"/>
    <cellStyle name="Percent 4 4 13 3 2" xfId="17578" xr:uid="{00000000-0005-0000-0000-000028720000}"/>
    <cellStyle name="Percent 4 4 13 3 2 2" xfId="17579" xr:uid="{00000000-0005-0000-0000-000029720000}"/>
    <cellStyle name="Percent 4 4 13 3 3" xfId="17580" xr:uid="{00000000-0005-0000-0000-00002A720000}"/>
    <cellStyle name="Percent 4 4 13 4" xfId="17581" xr:uid="{00000000-0005-0000-0000-00002B720000}"/>
    <cellStyle name="Percent 4 4 13 4 2" xfId="17582" xr:uid="{00000000-0005-0000-0000-00002C720000}"/>
    <cellStyle name="Percent 4 4 13 5" xfId="17583" xr:uid="{00000000-0005-0000-0000-00002D720000}"/>
    <cellStyle name="Percent 4 4 13 6" xfId="50964" xr:uid="{00000000-0005-0000-0000-00002E720000}"/>
    <cellStyle name="Percent 4 4 14" xfId="17584" xr:uid="{00000000-0005-0000-0000-00002F720000}"/>
    <cellStyle name="Percent 4 4 14 2" xfId="17585" xr:uid="{00000000-0005-0000-0000-000030720000}"/>
    <cellStyle name="Percent 4 4 14 2 2" xfId="17586" xr:uid="{00000000-0005-0000-0000-000031720000}"/>
    <cellStyle name="Percent 4 4 14 3" xfId="17587" xr:uid="{00000000-0005-0000-0000-000032720000}"/>
    <cellStyle name="Percent 4 4 14 4" xfId="50965" xr:uid="{00000000-0005-0000-0000-000033720000}"/>
    <cellStyle name="Percent 4 4 15" xfId="17588" xr:uid="{00000000-0005-0000-0000-000034720000}"/>
    <cellStyle name="Percent 4 4 15 2" xfId="17589" xr:uid="{00000000-0005-0000-0000-000035720000}"/>
    <cellStyle name="Percent 4 4 15 2 2" xfId="17590" xr:uid="{00000000-0005-0000-0000-000036720000}"/>
    <cellStyle name="Percent 4 4 15 3" xfId="17591" xr:uid="{00000000-0005-0000-0000-000037720000}"/>
    <cellStyle name="Percent 4 4 15 4" xfId="50966" xr:uid="{00000000-0005-0000-0000-000038720000}"/>
    <cellStyle name="Percent 4 4 16" xfId="17592" xr:uid="{00000000-0005-0000-0000-000039720000}"/>
    <cellStyle name="Percent 4 4 16 2" xfId="17593" xr:uid="{00000000-0005-0000-0000-00003A720000}"/>
    <cellStyle name="Percent 4 4 16 2 2" xfId="17594" xr:uid="{00000000-0005-0000-0000-00003B720000}"/>
    <cellStyle name="Percent 4 4 16 3" xfId="17595" xr:uid="{00000000-0005-0000-0000-00003C720000}"/>
    <cellStyle name="Percent 4 4 16 4" xfId="50967" xr:uid="{00000000-0005-0000-0000-00003D720000}"/>
    <cellStyle name="Percent 4 4 17" xfId="17596" xr:uid="{00000000-0005-0000-0000-00003E720000}"/>
    <cellStyle name="Percent 4 4 17 2" xfId="17597" xr:uid="{00000000-0005-0000-0000-00003F720000}"/>
    <cellStyle name="Percent 4 4 17 2 2" xfId="17598" xr:uid="{00000000-0005-0000-0000-000040720000}"/>
    <cellStyle name="Percent 4 4 17 3" xfId="17599" xr:uid="{00000000-0005-0000-0000-000041720000}"/>
    <cellStyle name="Percent 4 4 17 4" xfId="50968" xr:uid="{00000000-0005-0000-0000-000042720000}"/>
    <cellStyle name="Percent 4 4 18" xfId="17600" xr:uid="{00000000-0005-0000-0000-000043720000}"/>
    <cellStyle name="Percent 4 4 18 2" xfId="17601" xr:uid="{00000000-0005-0000-0000-000044720000}"/>
    <cellStyle name="Percent 4 4 18 3" xfId="50969" xr:uid="{00000000-0005-0000-0000-000045720000}"/>
    <cellStyle name="Percent 4 4 19" xfId="17602" xr:uid="{00000000-0005-0000-0000-000046720000}"/>
    <cellStyle name="Percent 4 4 19 2" xfId="55979" xr:uid="{00000000-0005-0000-0000-000047720000}"/>
    <cellStyle name="Percent 4 4 2" xfId="4502" xr:uid="{00000000-0005-0000-0000-000048720000}"/>
    <cellStyle name="Percent 4 4 2 10" xfId="17603" xr:uid="{00000000-0005-0000-0000-000049720000}"/>
    <cellStyle name="Percent 4 4 2 10 2" xfId="17604" xr:uid="{00000000-0005-0000-0000-00004A720000}"/>
    <cellStyle name="Percent 4 4 2 10 3" xfId="55980" xr:uid="{00000000-0005-0000-0000-00004B720000}"/>
    <cellStyle name="Percent 4 4 2 11" xfId="17605" xr:uid="{00000000-0005-0000-0000-00004C720000}"/>
    <cellStyle name="Percent 4 4 2 12" xfId="50970" xr:uid="{00000000-0005-0000-0000-00004D720000}"/>
    <cellStyle name="Percent 4 4 2 2" xfId="9296" xr:uid="{00000000-0005-0000-0000-00004E720000}"/>
    <cellStyle name="Percent 4 4 2 2 2" xfId="17606" xr:uid="{00000000-0005-0000-0000-00004F720000}"/>
    <cellStyle name="Percent 4 4 2 2 2 2" xfId="17607" xr:uid="{00000000-0005-0000-0000-000050720000}"/>
    <cellStyle name="Percent 4 4 2 2 2 2 2" xfId="17608" xr:uid="{00000000-0005-0000-0000-000051720000}"/>
    <cellStyle name="Percent 4 4 2 2 2 3" xfId="17609" xr:uid="{00000000-0005-0000-0000-000052720000}"/>
    <cellStyle name="Percent 4 4 2 2 3" xfId="17610" xr:uid="{00000000-0005-0000-0000-000053720000}"/>
    <cellStyle name="Percent 4 4 2 2 3 2" xfId="17611" xr:uid="{00000000-0005-0000-0000-000054720000}"/>
    <cellStyle name="Percent 4 4 2 2 3 2 2" xfId="17612" xr:uid="{00000000-0005-0000-0000-000055720000}"/>
    <cellStyle name="Percent 4 4 2 2 3 3" xfId="17613" xr:uid="{00000000-0005-0000-0000-000056720000}"/>
    <cellStyle name="Percent 4 4 2 2 4" xfId="17614" xr:uid="{00000000-0005-0000-0000-000057720000}"/>
    <cellStyle name="Percent 4 4 2 2 4 2" xfId="17615" xr:uid="{00000000-0005-0000-0000-000058720000}"/>
    <cellStyle name="Percent 4 4 2 2 5" xfId="17616" xr:uid="{00000000-0005-0000-0000-000059720000}"/>
    <cellStyle name="Percent 4 4 2 2 6" xfId="50971" xr:uid="{00000000-0005-0000-0000-00005A720000}"/>
    <cellStyle name="Percent 4 4 2 3" xfId="17617" xr:uid="{00000000-0005-0000-0000-00005B720000}"/>
    <cellStyle name="Percent 4 4 2 3 2" xfId="17618" xr:uid="{00000000-0005-0000-0000-00005C720000}"/>
    <cellStyle name="Percent 4 4 2 3 2 2" xfId="17619" xr:uid="{00000000-0005-0000-0000-00005D720000}"/>
    <cellStyle name="Percent 4 4 2 3 2 2 2" xfId="17620" xr:uid="{00000000-0005-0000-0000-00005E720000}"/>
    <cellStyle name="Percent 4 4 2 3 2 3" xfId="17621" xr:uid="{00000000-0005-0000-0000-00005F720000}"/>
    <cellStyle name="Percent 4 4 2 3 3" xfId="17622" xr:uid="{00000000-0005-0000-0000-000060720000}"/>
    <cellStyle name="Percent 4 4 2 3 3 2" xfId="17623" xr:uid="{00000000-0005-0000-0000-000061720000}"/>
    <cellStyle name="Percent 4 4 2 3 3 2 2" xfId="17624" xr:uid="{00000000-0005-0000-0000-000062720000}"/>
    <cellStyle name="Percent 4 4 2 3 3 3" xfId="17625" xr:uid="{00000000-0005-0000-0000-000063720000}"/>
    <cellStyle name="Percent 4 4 2 3 4" xfId="17626" xr:uid="{00000000-0005-0000-0000-000064720000}"/>
    <cellStyle name="Percent 4 4 2 3 4 2" xfId="17627" xr:uid="{00000000-0005-0000-0000-000065720000}"/>
    <cellStyle name="Percent 4 4 2 3 5" xfId="17628" xr:uid="{00000000-0005-0000-0000-000066720000}"/>
    <cellStyle name="Percent 4 4 2 3 6" xfId="50972" xr:uid="{00000000-0005-0000-0000-000067720000}"/>
    <cellStyle name="Percent 4 4 2 4" xfId="17629" xr:uid="{00000000-0005-0000-0000-000068720000}"/>
    <cellStyle name="Percent 4 4 2 4 2" xfId="17630" xr:uid="{00000000-0005-0000-0000-000069720000}"/>
    <cellStyle name="Percent 4 4 2 4 2 2" xfId="17631" xr:uid="{00000000-0005-0000-0000-00006A720000}"/>
    <cellStyle name="Percent 4 4 2 4 2 2 2" xfId="17632" xr:uid="{00000000-0005-0000-0000-00006B720000}"/>
    <cellStyle name="Percent 4 4 2 4 2 3" xfId="17633" xr:uid="{00000000-0005-0000-0000-00006C720000}"/>
    <cellStyle name="Percent 4 4 2 4 3" xfId="17634" xr:uid="{00000000-0005-0000-0000-00006D720000}"/>
    <cellStyle name="Percent 4 4 2 4 3 2" xfId="17635" xr:uid="{00000000-0005-0000-0000-00006E720000}"/>
    <cellStyle name="Percent 4 4 2 4 3 2 2" xfId="17636" xr:uid="{00000000-0005-0000-0000-00006F720000}"/>
    <cellStyle name="Percent 4 4 2 4 3 3" xfId="17637" xr:uid="{00000000-0005-0000-0000-000070720000}"/>
    <cellStyle name="Percent 4 4 2 4 4" xfId="17638" xr:uid="{00000000-0005-0000-0000-000071720000}"/>
    <cellStyle name="Percent 4 4 2 4 4 2" xfId="17639" xr:uid="{00000000-0005-0000-0000-000072720000}"/>
    <cellStyle name="Percent 4 4 2 4 4 2 2" xfId="17640" xr:uid="{00000000-0005-0000-0000-000073720000}"/>
    <cellStyle name="Percent 4 4 2 4 4 3" xfId="17641" xr:uid="{00000000-0005-0000-0000-000074720000}"/>
    <cellStyle name="Percent 4 4 2 4 5" xfId="17642" xr:uid="{00000000-0005-0000-0000-000075720000}"/>
    <cellStyle name="Percent 4 4 2 4 5 2" xfId="17643" xr:uid="{00000000-0005-0000-0000-000076720000}"/>
    <cellStyle name="Percent 4 4 2 4 6" xfId="17644" xr:uid="{00000000-0005-0000-0000-000077720000}"/>
    <cellStyle name="Percent 4 4 2 4 7" xfId="50973" xr:uid="{00000000-0005-0000-0000-000078720000}"/>
    <cellStyle name="Percent 4 4 2 5" xfId="17645" xr:uid="{00000000-0005-0000-0000-000079720000}"/>
    <cellStyle name="Percent 4 4 2 5 2" xfId="17646" xr:uid="{00000000-0005-0000-0000-00007A720000}"/>
    <cellStyle name="Percent 4 4 2 5 2 2" xfId="17647" xr:uid="{00000000-0005-0000-0000-00007B720000}"/>
    <cellStyle name="Percent 4 4 2 5 2 2 2" xfId="17648" xr:uid="{00000000-0005-0000-0000-00007C720000}"/>
    <cellStyle name="Percent 4 4 2 5 2 3" xfId="17649" xr:uid="{00000000-0005-0000-0000-00007D720000}"/>
    <cellStyle name="Percent 4 4 2 5 3" xfId="17650" xr:uid="{00000000-0005-0000-0000-00007E720000}"/>
    <cellStyle name="Percent 4 4 2 5 3 2" xfId="17651" xr:uid="{00000000-0005-0000-0000-00007F720000}"/>
    <cellStyle name="Percent 4 4 2 5 3 2 2" xfId="17652" xr:uid="{00000000-0005-0000-0000-000080720000}"/>
    <cellStyle name="Percent 4 4 2 5 3 3" xfId="17653" xr:uid="{00000000-0005-0000-0000-000081720000}"/>
    <cellStyle name="Percent 4 4 2 5 4" xfId="17654" xr:uid="{00000000-0005-0000-0000-000082720000}"/>
    <cellStyle name="Percent 4 4 2 5 4 2" xfId="17655" xr:uid="{00000000-0005-0000-0000-000083720000}"/>
    <cellStyle name="Percent 4 4 2 5 5" xfId="17656" xr:uid="{00000000-0005-0000-0000-000084720000}"/>
    <cellStyle name="Percent 4 4 2 5 6" xfId="50974" xr:uid="{00000000-0005-0000-0000-000085720000}"/>
    <cellStyle name="Percent 4 4 2 6" xfId="17657" xr:uid="{00000000-0005-0000-0000-000086720000}"/>
    <cellStyle name="Percent 4 4 2 6 2" xfId="17658" xr:uid="{00000000-0005-0000-0000-000087720000}"/>
    <cellStyle name="Percent 4 4 2 6 2 2" xfId="17659" xr:uid="{00000000-0005-0000-0000-000088720000}"/>
    <cellStyle name="Percent 4 4 2 6 3" xfId="17660" xr:uid="{00000000-0005-0000-0000-000089720000}"/>
    <cellStyle name="Percent 4 4 2 6 4" xfId="50975" xr:uid="{00000000-0005-0000-0000-00008A720000}"/>
    <cellStyle name="Percent 4 4 2 7" xfId="17661" xr:uid="{00000000-0005-0000-0000-00008B720000}"/>
    <cellStyle name="Percent 4 4 2 7 2" xfId="17662" xr:uid="{00000000-0005-0000-0000-00008C720000}"/>
    <cellStyle name="Percent 4 4 2 7 2 2" xfId="17663" xr:uid="{00000000-0005-0000-0000-00008D720000}"/>
    <cellStyle name="Percent 4 4 2 7 3" xfId="17664" xr:uid="{00000000-0005-0000-0000-00008E720000}"/>
    <cellStyle name="Percent 4 4 2 7 4" xfId="50976" xr:uid="{00000000-0005-0000-0000-00008F720000}"/>
    <cellStyle name="Percent 4 4 2 8" xfId="17665" xr:uid="{00000000-0005-0000-0000-000090720000}"/>
    <cellStyle name="Percent 4 4 2 8 2" xfId="17666" xr:uid="{00000000-0005-0000-0000-000091720000}"/>
    <cellStyle name="Percent 4 4 2 8 2 2" xfId="17667" xr:uid="{00000000-0005-0000-0000-000092720000}"/>
    <cellStyle name="Percent 4 4 2 8 3" xfId="17668" xr:uid="{00000000-0005-0000-0000-000093720000}"/>
    <cellStyle name="Percent 4 4 2 8 4" xfId="50977" xr:uid="{00000000-0005-0000-0000-000094720000}"/>
    <cellStyle name="Percent 4 4 2 9" xfId="17669" xr:uid="{00000000-0005-0000-0000-000095720000}"/>
    <cellStyle name="Percent 4 4 2 9 2" xfId="17670" xr:uid="{00000000-0005-0000-0000-000096720000}"/>
    <cellStyle name="Percent 4 4 2 9 2 2" xfId="17671" xr:uid="{00000000-0005-0000-0000-000097720000}"/>
    <cellStyle name="Percent 4 4 2 9 3" xfId="17672" xr:uid="{00000000-0005-0000-0000-000098720000}"/>
    <cellStyle name="Percent 4 4 2 9 4" xfId="50978" xr:uid="{00000000-0005-0000-0000-000099720000}"/>
    <cellStyle name="Percent 4 4 20" xfId="50960" xr:uid="{00000000-0005-0000-0000-00009A720000}"/>
    <cellStyle name="Percent 4 4 3" xfId="4503" xr:uid="{00000000-0005-0000-0000-00009B720000}"/>
    <cellStyle name="Percent 4 4 3 10" xfId="17673" xr:uid="{00000000-0005-0000-0000-00009C720000}"/>
    <cellStyle name="Percent 4 4 3 10 2" xfId="55981" xr:uid="{00000000-0005-0000-0000-00009D720000}"/>
    <cellStyle name="Percent 4 4 3 11" xfId="50979" xr:uid="{00000000-0005-0000-0000-00009E720000}"/>
    <cellStyle name="Percent 4 4 3 2" xfId="9297" xr:uid="{00000000-0005-0000-0000-00009F720000}"/>
    <cellStyle name="Percent 4 4 3 2 2" xfId="17674" xr:uid="{00000000-0005-0000-0000-0000A0720000}"/>
    <cellStyle name="Percent 4 4 3 2 2 2" xfId="17675" xr:uid="{00000000-0005-0000-0000-0000A1720000}"/>
    <cellStyle name="Percent 4 4 3 2 2 2 2" xfId="17676" xr:uid="{00000000-0005-0000-0000-0000A2720000}"/>
    <cellStyle name="Percent 4 4 3 2 2 3" xfId="17677" xr:uid="{00000000-0005-0000-0000-0000A3720000}"/>
    <cellStyle name="Percent 4 4 3 2 3" xfId="17678" xr:uid="{00000000-0005-0000-0000-0000A4720000}"/>
    <cellStyle name="Percent 4 4 3 2 3 2" xfId="17679" xr:uid="{00000000-0005-0000-0000-0000A5720000}"/>
    <cellStyle name="Percent 4 4 3 2 3 2 2" xfId="17680" xr:uid="{00000000-0005-0000-0000-0000A6720000}"/>
    <cellStyle name="Percent 4 4 3 2 3 3" xfId="17681" xr:uid="{00000000-0005-0000-0000-0000A7720000}"/>
    <cellStyle name="Percent 4 4 3 2 4" xfId="17682" xr:uid="{00000000-0005-0000-0000-0000A8720000}"/>
    <cellStyle name="Percent 4 4 3 2 4 2" xfId="17683" xr:uid="{00000000-0005-0000-0000-0000A9720000}"/>
    <cellStyle name="Percent 4 4 3 2 5" xfId="17684" xr:uid="{00000000-0005-0000-0000-0000AA720000}"/>
    <cellStyle name="Percent 4 4 3 2 6" xfId="50980" xr:uid="{00000000-0005-0000-0000-0000AB720000}"/>
    <cellStyle name="Percent 4 4 3 3" xfId="17685" xr:uid="{00000000-0005-0000-0000-0000AC720000}"/>
    <cellStyle name="Percent 4 4 3 3 2" xfId="17686" xr:uid="{00000000-0005-0000-0000-0000AD720000}"/>
    <cellStyle name="Percent 4 4 3 3 2 2" xfId="17687" xr:uid="{00000000-0005-0000-0000-0000AE720000}"/>
    <cellStyle name="Percent 4 4 3 3 2 2 2" xfId="17688" xr:uid="{00000000-0005-0000-0000-0000AF720000}"/>
    <cellStyle name="Percent 4 4 3 3 2 3" xfId="17689" xr:uid="{00000000-0005-0000-0000-0000B0720000}"/>
    <cellStyle name="Percent 4 4 3 3 3" xfId="17690" xr:uid="{00000000-0005-0000-0000-0000B1720000}"/>
    <cellStyle name="Percent 4 4 3 3 3 2" xfId="17691" xr:uid="{00000000-0005-0000-0000-0000B2720000}"/>
    <cellStyle name="Percent 4 4 3 3 3 2 2" xfId="17692" xr:uid="{00000000-0005-0000-0000-0000B3720000}"/>
    <cellStyle name="Percent 4 4 3 3 3 3" xfId="17693" xr:uid="{00000000-0005-0000-0000-0000B4720000}"/>
    <cellStyle name="Percent 4 4 3 3 4" xfId="17694" xr:uid="{00000000-0005-0000-0000-0000B5720000}"/>
    <cellStyle name="Percent 4 4 3 3 4 2" xfId="17695" xr:uid="{00000000-0005-0000-0000-0000B6720000}"/>
    <cellStyle name="Percent 4 4 3 3 5" xfId="17696" xr:uid="{00000000-0005-0000-0000-0000B7720000}"/>
    <cellStyle name="Percent 4 4 3 3 6" xfId="50981" xr:uid="{00000000-0005-0000-0000-0000B8720000}"/>
    <cellStyle name="Percent 4 4 3 4" xfId="17697" xr:uid="{00000000-0005-0000-0000-0000B9720000}"/>
    <cellStyle name="Percent 4 4 3 4 2" xfId="17698" xr:uid="{00000000-0005-0000-0000-0000BA720000}"/>
    <cellStyle name="Percent 4 4 3 4 2 2" xfId="17699" xr:uid="{00000000-0005-0000-0000-0000BB720000}"/>
    <cellStyle name="Percent 4 4 3 4 2 2 2" xfId="17700" xr:uid="{00000000-0005-0000-0000-0000BC720000}"/>
    <cellStyle name="Percent 4 4 3 4 2 3" xfId="17701" xr:uid="{00000000-0005-0000-0000-0000BD720000}"/>
    <cellStyle name="Percent 4 4 3 4 3" xfId="17702" xr:uid="{00000000-0005-0000-0000-0000BE720000}"/>
    <cellStyle name="Percent 4 4 3 4 3 2" xfId="17703" xr:uid="{00000000-0005-0000-0000-0000BF720000}"/>
    <cellStyle name="Percent 4 4 3 4 3 2 2" xfId="17704" xr:uid="{00000000-0005-0000-0000-0000C0720000}"/>
    <cellStyle name="Percent 4 4 3 4 3 3" xfId="17705" xr:uid="{00000000-0005-0000-0000-0000C1720000}"/>
    <cellStyle name="Percent 4 4 3 4 4" xfId="17706" xr:uid="{00000000-0005-0000-0000-0000C2720000}"/>
    <cellStyle name="Percent 4 4 3 4 4 2" xfId="17707" xr:uid="{00000000-0005-0000-0000-0000C3720000}"/>
    <cellStyle name="Percent 4 4 3 4 4 2 2" xfId="17708" xr:uid="{00000000-0005-0000-0000-0000C4720000}"/>
    <cellStyle name="Percent 4 4 3 4 4 3" xfId="17709" xr:uid="{00000000-0005-0000-0000-0000C5720000}"/>
    <cellStyle name="Percent 4 4 3 4 5" xfId="17710" xr:uid="{00000000-0005-0000-0000-0000C6720000}"/>
    <cellStyle name="Percent 4 4 3 4 5 2" xfId="17711" xr:uid="{00000000-0005-0000-0000-0000C7720000}"/>
    <cellStyle name="Percent 4 4 3 4 6" xfId="17712" xr:uid="{00000000-0005-0000-0000-0000C8720000}"/>
    <cellStyle name="Percent 4 4 3 4 7" xfId="50982" xr:uid="{00000000-0005-0000-0000-0000C9720000}"/>
    <cellStyle name="Percent 4 4 3 5" xfId="17713" xr:uid="{00000000-0005-0000-0000-0000CA720000}"/>
    <cellStyle name="Percent 4 4 3 5 2" xfId="17714" xr:uid="{00000000-0005-0000-0000-0000CB720000}"/>
    <cellStyle name="Percent 4 4 3 5 2 2" xfId="17715" xr:uid="{00000000-0005-0000-0000-0000CC720000}"/>
    <cellStyle name="Percent 4 4 3 5 2 2 2" xfId="17716" xr:uid="{00000000-0005-0000-0000-0000CD720000}"/>
    <cellStyle name="Percent 4 4 3 5 2 3" xfId="17717" xr:uid="{00000000-0005-0000-0000-0000CE720000}"/>
    <cellStyle name="Percent 4 4 3 5 3" xfId="17718" xr:uid="{00000000-0005-0000-0000-0000CF720000}"/>
    <cellStyle name="Percent 4 4 3 5 3 2" xfId="17719" xr:uid="{00000000-0005-0000-0000-0000D0720000}"/>
    <cellStyle name="Percent 4 4 3 5 3 2 2" xfId="17720" xr:uid="{00000000-0005-0000-0000-0000D1720000}"/>
    <cellStyle name="Percent 4 4 3 5 3 3" xfId="17721" xr:uid="{00000000-0005-0000-0000-0000D2720000}"/>
    <cellStyle name="Percent 4 4 3 5 4" xfId="17722" xr:uid="{00000000-0005-0000-0000-0000D3720000}"/>
    <cellStyle name="Percent 4 4 3 5 4 2" xfId="17723" xr:uid="{00000000-0005-0000-0000-0000D4720000}"/>
    <cellStyle name="Percent 4 4 3 5 5" xfId="17724" xr:uid="{00000000-0005-0000-0000-0000D5720000}"/>
    <cellStyle name="Percent 4 4 3 5 6" xfId="50983" xr:uid="{00000000-0005-0000-0000-0000D6720000}"/>
    <cellStyle name="Percent 4 4 3 6" xfId="17725" xr:uid="{00000000-0005-0000-0000-0000D7720000}"/>
    <cellStyle name="Percent 4 4 3 6 2" xfId="17726" xr:uid="{00000000-0005-0000-0000-0000D8720000}"/>
    <cellStyle name="Percent 4 4 3 6 2 2" xfId="17727" xr:uid="{00000000-0005-0000-0000-0000D9720000}"/>
    <cellStyle name="Percent 4 4 3 6 3" xfId="17728" xr:uid="{00000000-0005-0000-0000-0000DA720000}"/>
    <cellStyle name="Percent 4 4 3 6 4" xfId="50984" xr:uid="{00000000-0005-0000-0000-0000DB720000}"/>
    <cellStyle name="Percent 4 4 3 7" xfId="17729" xr:uid="{00000000-0005-0000-0000-0000DC720000}"/>
    <cellStyle name="Percent 4 4 3 7 2" xfId="17730" xr:uid="{00000000-0005-0000-0000-0000DD720000}"/>
    <cellStyle name="Percent 4 4 3 7 2 2" xfId="17731" xr:uid="{00000000-0005-0000-0000-0000DE720000}"/>
    <cellStyle name="Percent 4 4 3 7 3" xfId="17732" xr:uid="{00000000-0005-0000-0000-0000DF720000}"/>
    <cellStyle name="Percent 4 4 3 7 4" xfId="50985" xr:uid="{00000000-0005-0000-0000-0000E0720000}"/>
    <cellStyle name="Percent 4 4 3 8" xfId="17733" xr:uid="{00000000-0005-0000-0000-0000E1720000}"/>
    <cellStyle name="Percent 4 4 3 8 2" xfId="17734" xr:uid="{00000000-0005-0000-0000-0000E2720000}"/>
    <cellStyle name="Percent 4 4 3 8 2 2" xfId="17735" xr:uid="{00000000-0005-0000-0000-0000E3720000}"/>
    <cellStyle name="Percent 4 4 3 8 3" xfId="17736" xr:uid="{00000000-0005-0000-0000-0000E4720000}"/>
    <cellStyle name="Percent 4 4 3 8 4" xfId="50986" xr:uid="{00000000-0005-0000-0000-0000E5720000}"/>
    <cellStyle name="Percent 4 4 3 9" xfId="17737" xr:uid="{00000000-0005-0000-0000-0000E6720000}"/>
    <cellStyle name="Percent 4 4 3 9 2" xfId="17738" xr:uid="{00000000-0005-0000-0000-0000E7720000}"/>
    <cellStyle name="Percent 4 4 3 9 3" xfId="50987" xr:uid="{00000000-0005-0000-0000-0000E8720000}"/>
    <cellStyle name="Percent 4 4 4" xfId="4504" xr:uid="{00000000-0005-0000-0000-0000E9720000}"/>
    <cellStyle name="Percent 4 4 4 10" xfId="17739" xr:uid="{00000000-0005-0000-0000-0000EA720000}"/>
    <cellStyle name="Percent 4 4 4 10 2" xfId="55982" xr:uid="{00000000-0005-0000-0000-0000EB720000}"/>
    <cellStyle name="Percent 4 4 4 11" xfId="50988" xr:uid="{00000000-0005-0000-0000-0000EC720000}"/>
    <cellStyle name="Percent 4 4 4 2" xfId="9298" xr:uid="{00000000-0005-0000-0000-0000ED720000}"/>
    <cellStyle name="Percent 4 4 4 2 2" xfId="17740" xr:uid="{00000000-0005-0000-0000-0000EE720000}"/>
    <cellStyle name="Percent 4 4 4 2 2 2" xfId="17741" xr:uid="{00000000-0005-0000-0000-0000EF720000}"/>
    <cellStyle name="Percent 4 4 4 2 2 2 2" xfId="17742" xr:uid="{00000000-0005-0000-0000-0000F0720000}"/>
    <cellStyle name="Percent 4 4 4 2 2 3" xfId="17743" xr:uid="{00000000-0005-0000-0000-0000F1720000}"/>
    <cellStyle name="Percent 4 4 4 2 3" xfId="17744" xr:uid="{00000000-0005-0000-0000-0000F2720000}"/>
    <cellStyle name="Percent 4 4 4 2 3 2" xfId="17745" xr:uid="{00000000-0005-0000-0000-0000F3720000}"/>
    <cellStyle name="Percent 4 4 4 2 3 2 2" xfId="17746" xr:uid="{00000000-0005-0000-0000-0000F4720000}"/>
    <cellStyle name="Percent 4 4 4 2 3 3" xfId="17747" xr:uid="{00000000-0005-0000-0000-0000F5720000}"/>
    <cellStyle name="Percent 4 4 4 2 4" xfId="17748" xr:uid="{00000000-0005-0000-0000-0000F6720000}"/>
    <cellStyle name="Percent 4 4 4 2 4 2" xfId="17749" xr:uid="{00000000-0005-0000-0000-0000F7720000}"/>
    <cellStyle name="Percent 4 4 4 2 5" xfId="17750" xr:uid="{00000000-0005-0000-0000-0000F8720000}"/>
    <cellStyle name="Percent 4 4 4 2 6" xfId="50989" xr:uid="{00000000-0005-0000-0000-0000F9720000}"/>
    <cellStyle name="Percent 4 4 4 3" xfId="17751" xr:uid="{00000000-0005-0000-0000-0000FA720000}"/>
    <cellStyle name="Percent 4 4 4 3 2" xfId="17752" xr:uid="{00000000-0005-0000-0000-0000FB720000}"/>
    <cellStyle name="Percent 4 4 4 3 2 2" xfId="17753" xr:uid="{00000000-0005-0000-0000-0000FC720000}"/>
    <cellStyle name="Percent 4 4 4 3 2 2 2" xfId="17754" xr:uid="{00000000-0005-0000-0000-0000FD720000}"/>
    <cellStyle name="Percent 4 4 4 3 2 3" xfId="17755" xr:uid="{00000000-0005-0000-0000-0000FE720000}"/>
    <cellStyle name="Percent 4 4 4 3 3" xfId="17756" xr:uid="{00000000-0005-0000-0000-0000FF720000}"/>
    <cellStyle name="Percent 4 4 4 3 3 2" xfId="17757" xr:uid="{00000000-0005-0000-0000-000000730000}"/>
    <cellStyle name="Percent 4 4 4 3 3 2 2" xfId="17758" xr:uid="{00000000-0005-0000-0000-000001730000}"/>
    <cellStyle name="Percent 4 4 4 3 3 3" xfId="17759" xr:uid="{00000000-0005-0000-0000-000002730000}"/>
    <cellStyle name="Percent 4 4 4 3 4" xfId="17760" xr:uid="{00000000-0005-0000-0000-000003730000}"/>
    <cellStyle name="Percent 4 4 4 3 4 2" xfId="17761" xr:uid="{00000000-0005-0000-0000-000004730000}"/>
    <cellStyle name="Percent 4 4 4 3 5" xfId="17762" xr:uid="{00000000-0005-0000-0000-000005730000}"/>
    <cellStyle name="Percent 4 4 4 3 6" xfId="50990" xr:uid="{00000000-0005-0000-0000-000006730000}"/>
    <cellStyle name="Percent 4 4 4 4" xfId="17763" xr:uid="{00000000-0005-0000-0000-000007730000}"/>
    <cellStyle name="Percent 4 4 4 4 2" xfId="17764" xr:uid="{00000000-0005-0000-0000-000008730000}"/>
    <cellStyle name="Percent 4 4 4 4 2 2" xfId="17765" xr:uid="{00000000-0005-0000-0000-000009730000}"/>
    <cellStyle name="Percent 4 4 4 4 2 2 2" xfId="17766" xr:uid="{00000000-0005-0000-0000-00000A730000}"/>
    <cellStyle name="Percent 4 4 4 4 2 3" xfId="17767" xr:uid="{00000000-0005-0000-0000-00000B730000}"/>
    <cellStyle name="Percent 4 4 4 4 3" xfId="17768" xr:uid="{00000000-0005-0000-0000-00000C730000}"/>
    <cellStyle name="Percent 4 4 4 4 3 2" xfId="17769" xr:uid="{00000000-0005-0000-0000-00000D730000}"/>
    <cellStyle name="Percent 4 4 4 4 3 2 2" xfId="17770" xr:uid="{00000000-0005-0000-0000-00000E730000}"/>
    <cellStyle name="Percent 4 4 4 4 3 3" xfId="17771" xr:uid="{00000000-0005-0000-0000-00000F730000}"/>
    <cellStyle name="Percent 4 4 4 4 4" xfId="17772" xr:uid="{00000000-0005-0000-0000-000010730000}"/>
    <cellStyle name="Percent 4 4 4 4 4 2" xfId="17773" xr:uid="{00000000-0005-0000-0000-000011730000}"/>
    <cellStyle name="Percent 4 4 4 4 4 2 2" xfId="17774" xr:uid="{00000000-0005-0000-0000-000012730000}"/>
    <cellStyle name="Percent 4 4 4 4 4 3" xfId="17775" xr:uid="{00000000-0005-0000-0000-000013730000}"/>
    <cellStyle name="Percent 4 4 4 4 5" xfId="17776" xr:uid="{00000000-0005-0000-0000-000014730000}"/>
    <cellStyle name="Percent 4 4 4 4 5 2" xfId="17777" xr:uid="{00000000-0005-0000-0000-000015730000}"/>
    <cellStyle name="Percent 4 4 4 4 6" xfId="17778" xr:uid="{00000000-0005-0000-0000-000016730000}"/>
    <cellStyle name="Percent 4 4 4 4 7" xfId="50991" xr:uid="{00000000-0005-0000-0000-000017730000}"/>
    <cellStyle name="Percent 4 4 4 5" xfId="17779" xr:uid="{00000000-0005-0000-0000-000018730000}"/>
    <cellStyle name="Percent 4 4 4 5 2" xfId="17780" xr:uid="{00000000-0005-0000-0000-000019730000}"/>
    <cellStyle name="Percent 4 4 4 5 2 2" xfId="17781" xr:uid="{00000000-0005-0000-0000-00001A730000}"/>
    <cellStyle name="Percent 4 4 4 5 2 2 2" xfId="17782" xr:uid="{00000000-0005-0000-0000-00001B730000}"/>
    <cellStyle name="Percent 4 4 4 5 2 3" xfId="17783" xr:uid="{00000000-0005-0000-0000-00001C730000}"/>
    <cellStyle name="Percent 4 4 4 5 3" xfId="17784" xr:uid="{00000000-0005-0000-0000-00001D730000}"/>
    <cellStyle name="Percent 4 4 4 5 3 2" xfId="17785" xr:uid="{00000000-0005-0000-0000-00001E730000}"/>
    <cellStyle name="Percent 4 4 4 5 3 2 2" xfId="17786" xr:uid="{00000000-0005-0000-0000-00001F730000}"/>
    <cellStyle name="Percent 4 4 4 5 3 3" xfId="17787" xr:uid="{00000000-0005-0000-0000-000020730000}"/>
    <cellStyle name="Percent 4 4 4 5 4" xfId="17788" xr:uid="{00000000-0005-0000-0000-000021730000}"/>
    <cellStyle name="Percent 4 4 4 5 4 2" xfId="17789" xr:uid="{00000000-0005-0000-0000-000022730000}"/>
    <cellStyle name="Percent 4 4 4 5 5" xfId="17790" xr:uid="{00000000-0005-0000-0000-000023730000}"/>
    <cellStyle name="Percent 4 4 4 5 6" xfId="50992" xr:uid="{00000000-0005-0000-0000-000024730000}"/>
    <cellStyle name="Percent 4 4 4 6" xfId="17791" xr:uid="{00000000-0005-0000-0000-000025730000}"/>
    <cellStyle name="Percent 4 4 4 6 2" xfId="17792" xr:uid="{00000000-0005-0000-0000-000026730000}"/>
    <cellStyle name="Percent 4 4 4 6 2 2" xfId="17793" xr:uid="{00000000-0005-0000-0000-000027730000}"/>
    <cellStyle name="Percent 4 4 4 6 3" xfId="17794" xr:uid="{00000000-0005-0000-0000-000028730000}"/>
    <cellStyle name="Percent 4 4 4 6 4" xfId="50993" xr:uid="{00000000-0005-0000-0000-000029730000}"/>
    <cellStyle name="Percent 4 4 4 7" xfId="17795" xr:uid="{00000000-0005-0000-0000-00002A730000}"/>
    <cellStyle name="Percent 4 4 4 7 2" xfId="17796" xr:uid="{00000000-0005-0000-0000-00002B730000}"/>
    <cellStyle name="Percent 4 4 4 7 2 2" xfId="17797" xr:uid="{00000000-0005-0000-0000-00002C730000}"/>
    <cellStyle name="Percent 4 4 4 7 3" xfId="17798" xr:uid="{00000000-0005-0000-0000-00002D730000}"/>
    <cellStyle name="Percent 4 4 4 7 4" xfId="50994" xr:uid="{00000000-0005-0000-0000-00002E730000}"/>
    <cellStyle name="Percent 4 4 4 8" xfId="17799" xr:uid="{00000000-0005-0000-0000-00002F730000}"/>
    <cellStyle name="Percent 4 4 4 8 2" xfId="17800" xr:uid="{00000000-0005-0000-0000-000030730000}"/>
    <cellStyle name="Percent 4 4 4 8 2 2" xfId="17801" xr:uid="{00000000-0005-0000-0000-000031730000}"/>
    <cellStyle name="Percent 4 4 4 8 3" xfId="17802" xr:uid="{00000000-0005-0000-0000-000032730000}"/>
    <cellStyle name="Percent 4 4 4 8 4" xfId="50995" xr:uid="{00000000-0005-0000-0000-000033730000}"/>
    <cellStyle name="Percent 4 4 4 9" xfId="17803" xr:uid="{00000000-0005-0000-0000-000034730000}"/>
    <cellStyle name="Percent 4 4 4 9 2" xfId="17804" xr:uid="{00000000-0005-0000-0000-000035730000}"/>
    <cellStyle name="Percent 4 4 4 9 3" xfId="50996" xr:uid="{00000000-0005-0000-0000-000036730000}"/>
    <cellStyle name="Percent 4 4 5" xfId="4505" xr:uid="{00000000-0005-0000-0000-000037730000}"/>
    <cellStyle name="Percent 4 4 5 10" xfId="17805" xr:uid="{00000000-0005-0000-0000-000038730000}"/>
    <cellStyle name="Percent 4 4 5 10 2" xfId="55983" xr:uid="{00000000-0005-0000-0000-000039730000}"/>
    <cellStyle name="Percent 4 4 5 11" xfId="50997" xr:uid="{00000000-0005-0000-0000-00003A730000}"/>
    <cellStyle name="Percent 4 4 5 2" xfId="9299" xr:uid="{00000000-0005-0000-0000-00003B730000}"/>
    <cellStyle name="Percent 4 4 5 2 2" xfId="17806" xr:uid="{00000000-0005-0000-0000-00003C730000}"/>
    <cellStyle name="Percent 4 4 5 2 2 2" xfId="17807" xr:uid="{00000000-0005-0000-0000-00003D730000}"/>
    <cellStyle name="Percent 4 4 5 2 2 2 2" xfId="17808" xr:uid="{00000000-0005-0000-0000-00003E730000}"/>
    <cellStyle name="Percent 4 4 5 2 2 3" xfId="17809" xr:uid="{00000000-0005-0000-0000-00003F730000}"/>
    <cellStyle name="Percent 4 4 5 2 3" xfId="17810" xr:uid="{00000000-0005-0000-0000-000040730000}"/>
    <cellStyle name="Percent 4 4 5 2 3 2" xfId="17811" xr:uid="{00000000-0005-0000-0000-000041730000}"/>
    <cellStyle name="Percent 4 4 5 2 3 2 2" xfId="17812" xr:uid="{00000000-0005-0000-0000-000042730000}"/>
    <cellStyle name="Percent 4 4 5 2 3 3" xfId="17813" xr:uid="{00000000-0005-0000-0000-000043730000}"/>
    <cellStyle name="Percent 4 4 5 2 4" xfId="17814" xr:uid="{00000000-0005-0000-0000-000044730000}"/>
    <cellStyle name="Percent 4 4 5 2 4 2" xfId="17815" xr:uid="{00000000-0005-0000-0000-000045730000}"/>
    <cellStyle name="Percent 4 4 5 2 5" xfId="17816" xr:uid="{00000000-0005-0000-0000-000046730000}"/>
    <cellStyle name="Percent 4 4 5 2 6" xfId="50998" xr:uid="{00000000-0005-0000-0000-000047730000}"/>
    <cellStyle name="Percent 4 4 5 3" xfId="17817" xr:uid="{00000000-0005-0000-0000-000048730000}"/>
    <cellStyle name="Percent 4 4 5 3 2" xfId="17818" xr:uid="{00000000-0005-0000-0000-000049730000}"/>
    <cellStyle name="Percent 4 4 5 3 2 2" xfId="17819" xr:uid="{00000000-0005-0000-0000-00004A730000}"/>
    <cellStyle name="Percent 4 4 5 3 2 2 2" xfId="17820" xr:uid="{00000000-0005-0000-0000-00004B730000}"/>
    <cellStyle name="Percent 4 4 5 3 2 3" xfId="17821" xr:uid="{00000000-0005-0000-0000-00004C730000}"/>
    <cellStyle name="Percent 4 4 5 3 3" xfId="17822" xr:uid="{00000000-0005-0000-0000-00004D730000}"/>
    <cellStyle name="Percent 4 4 5 3 3 2" xfId="17823" xr:uid="{00000000-0005-0000-0000-00004E730000}"/>
    <cellStyle name="Percent 4 4 5 3 3 2 2" xfId="17824" xr:uid="{00000000-0005-0000-0000-00004F730000}"/>
    <cellStyle name="Percent 4 4 5 3 3 3" xfId="17825" xr:uid="{00000000-0005-0000-0000-000050730000}"/>
    <cellStyle name="Percent 4 4 5 3 4" xfId="17826" xr:uid="{00000000-0005-0000-0000-000051730000}"/>
    <cellStyle name="Percent 4 4 5 3 4 2" xfId="17827" xr:uid="{00000000-0005-0000-0000-000052730000}"/>
    <cellStyle name="Percent 4 4 5 3 5" xfId="17828" xr:uid="{00000000-0005-0000-0000-000053730000}"/>
    <cellStyle name="Percent 4 4 5 3 6" xfId="50999" xr:uid="{00000000-0005-0000-0000-000054730000}"/>
    <cellStyle name="Percent 4 4 5 4" xfId="17829" xr:uid="{00000000-0005-0000-0000-000055730000}"/>
    <cellStyle name="Percent 4 4 5 4 2" xfId="17830" xr:uid="{00000000-0005-0000-0000-000056730000}"/>
    <cellStyle name="Percent 4 4 5 4 2 2" xfId="17831" xr:uid="{00000000-0005-0000-0000-000057730000}"/>
    <cellStyle name="Percent 4 4 5 4 2 2 2" xfId="17832" xr:uid="{00000000-0005-0000-0000-000058730000}"/>
    <cellStyle name="Percent 4 4 5 4 2 3" xfId="17833" xr:uid="{00000000-0005-0000-0000-000059730000}"/>
    <cellStyle name="Percent 4 4 5 4 3" xfId="17834" xr:uid="{00000000-0005-0000-0000-00005A730000}"/>
    <cellStyle name="Percent 4 4 5 4 3 2" xfId="17835" xr:uid="{00000000-0005-0000-0000-00005B730000}"/>
    <cellStyle name="Percent 4 4 5 4 3 2 2" xfId="17836" xr:uid="{00000000-0005-0000-0000-00005C730000}"/>
    <cellStyle name="Percent 4 4 5 4 3 3" xfId="17837" xr:uid="{00000000-0005-0000-0000-00005D730000}"/>
    <cellStyle name="Percent 4 4 5 4 4" xfId="17838" xr:uid="{00000000-0005-0000-0000-00005E730000}"/>
    <cellStyle name="Percent 4 4 5 4 4 2" xfId="17839" xr:uid="{00000000-0005-0000-0000-00005F730000}"/>
    <cellStyle name="Percent 4 4 5 4 4 2 2" xfId="17840" xr:uid="{00000000-0005-0000-0000-000060730000}"/>
    <cellStyle name="Percent 4 4 5 4 4 3" xfId="17841" xr:uid="{00000000-0005-0000-0000-000061730000}"/>
    <cellStyle name="Percent 4 4 5 4 5" xfId="17842" xr:uid="{00000000-0005-0000-0000-000062730000}"/>
    <cellStyle name="Percent 4 4 5 4 5 2" xfId="17843" xr:uid="{00000000-0005-0000-0000-000063730000}"/>
    <cellStyle name="Percent 4 4 5 4 6" xfId="17844" xr:uid="{00000000-0005-0000-0000-000064730000}"/>
    <cellStyle name="Percent 4 4 5 4 7" xfId="51000" xr:uid="{00000000-0005-0000-0000-000065730000}"/>
    <cellStyle name="Percent 4 4 5 5" xfId="17845" xr:uid="{00000000-0005-0000-0000-000066730000}"/>
    <cellStyle name="Percent 4 4 5 5 2" xfId="17846" xr:uid="{00000000-0005-0000-0000-000067730000}"/>
    <cellStyle name="Percent 4 4 5 5 2 2" xfId="17847" xr:uid="{00000000-0005-0000-0000-000068730000}"/>
    <cellStyle name="Percent 4 4 5 5 2 2 2" xfId="17848" xr:uid="{00000000-0005-0000-0000-000069730000}"/>
    <cellStyle name="Percent 4 4 5 5 2 3" xfId="17849" xr:uid="{00000000-0005-0000-0000-00006A730000}"/>
    <cellStyle name="Percent 4 4 5 5 3" xfId="17850" xr:uid="{00000000-0005-0000-0000-00006B730000}"/>
    <cellStyle name="Percent 4 4 5 5 3 2" xfId="17851" xr:uid="{00000000-0005-0000-0000-00006C730000}"/>
    <cellStyle name="Percent 4 4 5 5 3 2 2" xfId="17852" xr:uid="{00000000-0005-0000-0000-00006D730000}"/>
    <cellStyle name="Percent 4 4 5 5 3 3" xfId="17853" xr:uid="{00000000-0005-0000-0000-00006E730000}"/>
    <cellStyle name="Percent 4 4 5 5 4" xfId="17854" xr:uid="{00000000-0005-0000-0000-00006F730000}"/>
    <cellStyle name="Percent 4 4 5 5 4 2" xfId="17855" xr:uid="{00000000-0005-0000-0000-000070730000}"/>
    <cellStyle name="Percent 4 4 5 5 5" xfId="17856" xr:uid="{00000000-0005-0000-0000-000071730000}"/>
    <cellStyle name="Percent 4 4 5 5 6" xfId="51001" xr:uid="{00000000-0005-0000-0000-000072730000}"/>
    <cellStyle name="Percent 4 4 5 6" xfId="17857" xr:uid="{00000000-0005-0000-0000-000073730000}"/>
    <cellStyle name="Percent 4 4 5 6 2" xfId="17858" xr:uid="{00000000-0005-0000-0000-000074730000}"/>
    <cellStyle name="Percent 4 4 5 6 2 2" xfId="17859" xr:uid="{00000000-0005-0000-0000-000075730000}"/>
    <cellStyle name="Percent 4 4 5 6 3" xfId="17860" xr:uid="{00000000-0005-0000-0000-000076730000}"/>
    <cellStyle name="Percent 4 4 5 6 4" xfId="51002" xr:uid="{00000000-0005-0000-0000-000077730000}"/>
    <cellStyle name="Percent 4 4 5 7" xfId="17861" xr:uid="{00000000-0005-0000-0000-000078730000}"/>
    <cellStyle name="Percent 4 4 5 7 2" xfId="17862" xr:uid="{00000000-0005-0000-0000-000079730000}"/>
    <cellStyle name="Percent 4 4 5 7 2 2" xfId="17863" xr:uid="{00000000-0005-0000-0000-00007A730000}"/>
    <cellStyle name="Percent 4 4 5 7 3" xfId="17864" xr:uid="{00000000-0005-0000-0000-00007B730000}"/>
    <cellStyle name="Percent 4 4 5 7 4" xfId="51003" xr:uid="{00000000-0005-0000-0000-00007C730000}"/>
    <cellStyle name="Percent 4 4 5 8" xfId="17865" xr:uid="{00000000-0005-0000-0000-00007D730000}"/>
    <cellStyle name="Percent 4 4 5 8 2" xfId="17866" xr:uid="{00000000-0005-0000-0000-00007E730000}"/>
    <cellStyle name="Percent 4 4 5 8 2 2" xfId="17867" xr:uid="{00000000-0005-0000-0000-00007F730000}"/>
    <cellStyle name="Percent 4 4 5 8 3" xfId="17868" xr:uid="{00000000-0005-0000-0000-000080730000}"/>
    <cellStyle name="Percent 4 4 5 8 4" xfId="51004" xr:uid="{00000000-0005-0000-0000-000081730000}"/>
    <cellStyle name="Percent 4 4 5 9" xfId="17869" xr:uid="{00000000-0005-0000-0000-000082730000}"/>
    <cellStyle name="Percent 4 4 5 9 2" xfId="17870" xr:uid="{00000000-0005-0000-0000-000083730000}"/>
    <cellStyle name="Percent 4 4 5 9 3" xfId="51005" xr:uid="{00000000-0005-0000-0000-000084730000}"/>
    <cellStyle name="Percent 4 4 6" xfId="4506" xr:uid="{00000000-0005-0000-0000-000085730000}"/>
    <cellStyle name="Percent 4 4 6 10" xfId="17871" xr:uid="{00000000-0005-0000-0000-000086730000}"/>
    <cellStyle name="Percent 4 4 6 10 2" xfId="55984" xr:uid="{00000000-0005-0000-0000-000087730000}"/>
    <cellStyle name="Percent 4 4 6 11" xfId="51006" xr:uid="{00000000-0005-0000-0000-000088730000}"/>
    <cellStyle name="Percent 4 4 6 2" xfId="9300" xr:uid="{00000000-0005-0000-0000-000089730000}"/>
    <cellStyle name="Percent 4 4 6 2 2" xfId="17872" xr:uid="{00000000-0005-0000-0000-00008A730000}"/>
    <cellStyle name="Percent 4 4 6 2 2 2" xfId="17873" xr:uid="{00000000-0005-0000-0000-00008B730000}"/>
    <cellStyle name="Percent 4 4 6 2 2 2 2" xfId="17874" xr:uid="{00000000-0005-0000-0000-00008C730000}"/>
    <cellStyle name="Percent 4 4 6 2 2 3" xfId="17875" xr:uid="{00000000-0005-0000-0000-00008D730000}"/>
    <cellStyle name="Percent 4 4 6 2 3" xfId="17876" xr:uid="{00000000-0005-0000-0000-00008E730000}"/>
    <cellStyle name="Percent 4 4 6 2 3 2" xfId="17877" xr:uid="{00000000-0005-0000-0000-00008F730000}"/>
    <cellStyle name="Percent 4 4 6 2 3 2 2" xfId="17878" xr:uid="{00000000-0005-0000-0000-000090730000}"/>
    <cellStyle name="Percent 4 4 6 2 3 3" xfId="17879" xr:uid="{00000000-0005-0000-0000-000091730000}"/>
    <cellStyle name="Percent 4 4 6 2 4" xfId="17880" xr:uid="{00000000-0005-0000-0000-000092730000}"/>
    <cellStyle name="Percent 4 4 6 2 4 2" xfId="17881" xr:uid="{00000000-0005-0000-0000-000093730000}"/>
    <cellStyle name="Percent 4 4 6 2 5" xfId="17882" xr:uid="{00000000-0005-0000-0000-000094730000}"/>
    <cellStyle name="Percent 4 4 6 2 6" xfId="51007" xr:uid="{00000000-0005-0000-0000-000095730000}"/>
    <cellStyle name="Percent 4 4 6 3" xfId="17883" xr:uid="{00000000-0005-0000-0000-000096730000}"/>
    <cellStyle name="Percent 4 4 6 3 2" xfId="17884" xr:uid="{00000000-0005-0000-0000-000097730000}"/>
    <cellStyle name="Percent 4 4 6 3 2 2" xfId="17885" xr:uid="{00000000-0005-0000-0000-000098730000}"/>
    <cellStyle name="Percent 4 4 6 3 2 2 2" xfId="17886" xr:uid="{00000000-0005-0000-0000-000099730000}"/>
    <cellStyle name="Percent 4 4 6 3 2 3" xfId="17887" xr:uid="{00000000-0005-0000-0000-00009A730000}"/>
    <cellStyle name="Percent 4 4 6 3 3" xfId="17888" xr:uid="{00000000-0005-0000-0000-00009B730000}"/>
    <cellStyle name="Percent 4 4 6 3 3 2" xfId="17889" xr:uid="{00000000-0005-0000-0000-00009C730000}"/>
    <cellStyle name="Percent 4 4 6 3 3 2 2" xfId="17890" xr:uid="{00000000-0005-0000-0000-00009D730000}"/>
    <cellStyle name="Percent 4 4 6 3 3 3" xfId="17891" xr:uid="{00000000-0005-0000-0000-00009E730000}"/>
    <cellStyle name="Percent 4 4 6 3 4" xfId="17892" xr:uid="{00000000-0005-0000-0000-00009F730000}"/>
    <cellStyle name="Percent 4 4 6 3 4 2" xfId="17893" xr:uid="{00000000-0005-0000-0000-0000A0730000}"/>
    <cellStyle name="Percent 4 4 6 3 5" xfId="17894" xr:uid="{00000000-0005-0000-0000-0000A1730000}"/>
    <cellStyle name="Percent 4 4 6 3 6" xfId="51008" xr:uid="{00000000-0005-0000-0000-0000A2730000}"/>
    <cellStyle name="Percent 4 4 6 4" xfId="17895" xr:uid="{00000000-0005-0000-0000-0000A3730000}"/>
    <cellStyle name="Percent 4 4 6 4 2" xfId="17896" xr:uid="{00000000-0005-0000-0000-0000A4730000}"/>
    <cellStyle name="Percent 4 4 6 4 2 2" xfId="17897" xr:uid="{00000000-0005-0000-0000-0000A5730000}"/>
    <cellStyle name="Percent 4 4 6 4 2 2 2" xfId="17898" xr:uid="{00000000-0005-0000-0000-0000A6730000}"/>
    <cellStyle name="Percent 4 4 6 4 2 3" xfId="17899" xr:uid="{00000000-0005-0000-0000-0000A7730000}"/>
    <cellStyle name="Percent 4 4 6 4 3" xfId="17900" xr:uid="{00000000-0005-0000-0000-0000A8730000}"/>
    <cellStyle name="Percent 4 4 6 4 3 2" xfId="17901" xr:uid="{00000000-0005-0000-0000-0000A9730000}"/>
    <cellStyle name="Percent 4 4 6 4 3 2 2" xfId="17902" xr:uid="{00000000-0005-0000-0000-0000AA730000}"/>
    <cellStyle name="Percent 4 4 6 4 3 3" xfId="17903" xr:uid="{00000000-0005-0000-0000-0000AB730000}"/>
    <cellStyle name="Percent 4 4 6 4 4" xfId="17904" xr:uid="{00000000-0005-0000-0000-0000AC730000}"/>
    <cellStyle name="Percent 4 4 6 4 4 2" xfId="17905" xr:uid="{00000000-0005-0000-0000-0000AD730000}"/>
    <cellStyle name="Percent 4 4 6 4 4 2 2" xfId="17906" xr:uid="{00000000-0005-0000-0000-0000AE730000}"/>
    <cellStyle name="Percent 4 4 6 4 4 3" xfId="17907" xr:uid="{00000000-0005-0000-0000-0000AF730000}"/>
    <cellStyle name="Percent 4 4 6 4 5" xfId="17908" xr:uid="{00000000-0005-0000-0000-0000B0730000}"/>
    <cellStyle name="Percent 4 4 6 4 5 2" xfId="17909" xr:uid="{00000000-0005-0000-0000-0000B1730000}"/>
    <cellStyle name="Percent 4 4 6 4 6" xfId="17910" xr:uid="{00000000-0005-0000-0000-0000B2730000}"/>
    <cellStyle name="Percent 4 4 6 4 7" xfId="51009" xr:uid="{00000000-0005-0000-0000-0000B3730000}"/>
    <cellStyle name="Percent 4 4 6 5" xfId="17911" xr:uid="{00000000-0005-0000-0000-0000B4730000}"/>
    <cellStyle name="Percent 4 4 6 5 2" xfId="17912" xr:uid="{00000000-0005-0000-0000-0000B5730000}"/>
    <cellStyle name="Percent 4 4 6 5 2 2" xfId="17913" xr:uid="{00000000-0005-0000-0000-0000B6730000}"/>
    <cellStyle name="Percent 4 4 6 5 2 2 2" xfId="17914" xr:uid="{00000000-0005-0000-0000-0000B7730000}"/>
    <cellStyle name="Percent 4 4 6 5 2 3" xfId="17915" xr:uid="{00000000-0005-0000-0000-0000B8730000}"/>
    <cellStyle name="Percent 4 4 6 5 3" xfId="17916" xr:uid="{00000000-0005-0000-0000-0000B9730000}"/>
    <cellStyle name="Percent 4 4 6 5 3 2" xfId="17917" xr:uid="{00000000-0005-0000-0000-0000BA730000}"/>
    <cellStyle name="Percent 4 4 6 5 3 2 2" xfId="17918" xr:uid="{00000000-0005-0000-0000-0000BB730000}"/>
    <cellStyle name="Percent 4 4 6 5 3 3" xfId="17919" xr:uid="{00000000-0005-0000-0000-0000BC730000}"/>
    <cellStyle name="Percent 4 4 6 5 4" xfId="17920" xr:uid="{00000000-0005-0000-0000-0000BD730000}"/>
    <cellStyle name="Percent 4 4 6 5 4 2" xfId="17921" xr:uid="{00000000-0005-0000-0000-0000BE730000}"/>
    <cellStyle name="Percent 4 4 6 5 5" xfId="17922" xr:uid="{00000000-0005-0000-0000-0000BF730000}"/>
    <cellStyle name="Percent 4 4 6 5 6" xfId="51010" xr:uid="{00000000-0005-0000-0000-0000C0730000}"/>
    <cellStyle name="Percent 4 4 6 6" xfId="17923" xr:uid="{00000000-0005-0000-0000-0000C1730000}"/>
    <cellStyle name="Percent 4 4 6 6 2" xfId="17924" xr:uid="{00000000-0005-0000-0000-0000C2730000}"/>
    <cellStyle name="Percent 4 4 6 6 2 2" xfId="17925" xr:uid="{00000000-0005-0000-0000-0000C3730000}"/>
    <cellStyle name="Percent 4 4 6 6 3" xfId="17926" xr:uid="{00000000-0005-0000-0000-0000C4730000}"/>
    <cellStyle name="Percent 4 4 6 6 4" xfId="51011" xr:uid="{00000000-0005-0000-0000-0000C5730000}"/>
    <cellStyle name="Percent 4 4 6 7" xfId="17927" xr:uid="{00000000-0005-0000-0000-0000C6730000}"/>
    <cellStyle name="Percent 4 4 6 7 2" xfId="17928" xr:uid="{00000000-0005-0000-0000-0000C7730000}"/>
    <cellStyle name="Percent 4 4 6 7 2 2" xfId="17929" xr:uid="{00000000-0005-0000-0000-0000C8730000}"/>
    <cellStyle name="Percent 4 4 6 7 3" xfId="17930" xr:uid="{00000000-0005-0000-0000-0000C9730000}"/>
    <cellStyle name="Percent 4 4 6 7 4" xfId="51012" xr:uid="{00000000-0005-0000-0000-0000CA730000}"/>
    <cellStyle name="Percent 4 4 6 8" xfId="17931" xr:uid="{00000000-0005-0000-0000-0000CB730000}"/>
    <cellStyle name="Percent 4 4 6 8 2" xfId="17932" xr:uid="{00000000-0005-0000-0000-0000CC730000}"/>
    <cellStyle name="Percent 4 4 6 8 2 2" xfId="17933" xr:uid="{00000000-0005-0000-0000-0000CD730000}"/>
    <cellStyle name="Percent 4 4 6 8 3" xfId="17934" xr:uid="{00000000-0005-0000-0000-0000CE730000}"/>
    <cellStyle name="Percent 4 4 6 8 4" xfId="51013" xr:uid="{00000000-0005-0000-0000-0000CF730000}"/>
    <cellStyle name="Percent 4 4 6 9" xfId="17935" xr:uid="{00000000-0005-0000-0000-0000D0730000}"/>
    <cellStyle name="Percent 4 4 6 9 2" xfId="17936" xr:uid="{00000000-0005-0000-0000-0000D1730000}"/>
    <cellStyle name="Percent 4 4 6 9 3" xfId="51014" xr:uid="{00000000-0005-0000-0000-0000D2730000}"/>
    <cellStyle name="Percent 4 4 7" xfId="4507" xr:uid="{00000000-0005-0000-0000-0000D3730000}"/>
    <cellStyle name="Percent 4 4 7 10" xfId="17937" xr:uid="{00000000-0005-0000-0000-0000D4730000}"/>
    <cellStyle name="Percent 4 4 7 10 2" xfId="55985" xr:uid="{00000000-0005-0000-0000-0000D5730000}"/>
    <cellStyle name="Percent 4 4 7 11" xfId="51015" xr:uid="{00000000-0005-0000-0000-0000D6730000}"/>
    <cellStyle name="Percent 4 4 7 2" xfId="9301" xr:uid="{00000000-0005-0000-0000-0000D7730000}"/>
    <cellStyle name="Percent 4 4 7 2 2" xfId="17938" xr:uid="{00000000-0005-0000-0000-0000D8730000}"/>
    <cellStyle name="Percent 4 4 7 2 2 2" xfId="17939" xr:uid="{00000000-0005-0000-0000-0000D9730000}"/>
    <cellStyle name="Percent 4 4 7 2 2 2 2" xfId="17940" xr:uid="{00000000-0005-0000-0000-0000DA730000}"/>
    <cellStyle name="Percent 4 4 7 2 2 3" xfId="17941" xr:uid="{00000000-0005-0000-0000-0000DB730000}"/>
    <cellStyle name="Percent 4 4 7 2 3" xfId="17942" xr:uid="{00000000-0005-0000-0000-0000DC730000}"/>
    <cellStyle name="Percent 4 4 7 2 3 2" xfId="17943" xr:uid="{00000000-0005-0000-0000-0000DD730000}"/>
    <cellStyle name="Percent 4 4 7 2 3 2 2" xfId="17944" xr:uid="{00000000-0005-0000-0000-0000DE730000}"/>
    <cellStyle name="Percent 4 4 7 2 3 3" xfId="17945" xr:uid="{00000000-0005-0000-0000-0000DF730000}"/>
    <cellStyle name="Percent 4 4 7 2 4" xfId="17946" xr:uid="{00000000-0005-0000-0000-0000E0730000}"/>
    <cellStyle name="Percent 4 4 7 2 4 2" xfId="17947" xr:uid="{00000000-0005-0000-0000-0000E1730000}"/>
    <cellStyle name="Percent 4 4 7 2 5" xfId="17948" xr:uid="{00000000-0005-0000-0000-0000E2730000}"/>
    <cellStyle name="Percent 4 4 7 2 6" xfId="51016" xr:uid="{00000000-0005-0000-0000-0000E3730000}"/>
    <cellStyle name="Percent 4 4 7 3" xfId="17949" xr:uid="{00000000-0005-0000-0000-0000E4730000}"/>
    <cellStyle name="Percent 4 4 7 3 2" xfId="17950" xr:uid="{00000000-0005-0000-0000-0000E5730000}"/>
    <cellStyle name="Percent 4 4 7 3 2 2" xfId="17951" xr:uid="{00000000-0005-0000-0000-0000E6730000}"/>
    <cellStyle name="Percent 4 4 7 3 2 2 2" xfId="17952" xr:uid="{00000000-0005-0000-0000-0000E7730000}"/>
    <cellStyle name="Percent 4 4 7 3 2 3" xfId="17953" xr:uid="{00000000-0005-0000-0000-0000E8730000}"/>
    <cellStyle name="Percent 4 4 7 3 3" xfId="17954" xr:uid="{00000000-0005-0000-0000-0000E9730000}"/>
    <cellStyle name="Percent 4 4 7 3 3 2" xfId="17955" xr:uid="{00000000-0005-0000-0000-0000EA730000}"/>
    <cellStyle name="Percent 4 4 7 3 3 2 2" xfId="17956" xr:uid="{00000000-0005-0000-0000-0000EB730000}"/>
    <cellStyle name="Percent 4 4 7 3 3 3" xfId="17957" xr:uid="{00000000-0005-0000-0000-0000EC730000}"/>
    <cellStyle name="Percent 4 4 7 3 4" xfId="17958" xr:uid="{00000000-0005-0000-0000-0000ED730000}"/>
    <cellStyle name="Percent 4 4 7 3 4 2" xfId="17959" xr:uid="{00000000-0005-0000-0000-0000EE730000}"/>
    <cellStyle name="Percent 4 4 7 3 5" xfId="17960" xr:uid="{00000000-0005-0000-0000-0000EF730000}"/>
    <cellStyle name="Percent 4 4 7 3 6" xfId="51017" xr:uid="{00000000-0005-0000-0000-0000F0730000}"/>
    <cellStyle name="Percent 4 4 7 4" xfId="17961" xr:uid="{00000000-0005-0000-0000-0000F1730000}"/>
    <cellStyle name="Percent 4 4 7 4 2" xfId="17962" xr:uid="{00000000-0005-0000-0000-0000F2730000}"/>
    <cellStyle name="Percent 4 4 7 4 2 2" xfId="17963" xr:uid="{00000000-0005-0000-0000-0000F3730000}"/>
    <cellStyle name="Percent 4 4 7 4 2 2 2" xfId="17964" xr:uid="{00000000-0005-0000-0000-0000F4730000}"/>
    <cellStyle name="Percent 4 4 7 4 2 3" xfId="17965" xr:uid="{00000000-0005-0000-0000-0000F5730000}"/>
    <cellStyle name="Percent 4 4 7 4 3" xfId="17966" xr:uid="{00000000-0005-0000-0000-0000F6730000}"/>
    <cellStyle name="Percent 4 4 7 4 3 2" xfId="17967" xr:uid="{00000000-0005-0000-0000-0000F7730000}"/>
    <cellStyle name="Percent 4 4 7 4 3 2 2" xfId="17968" xr:uid="{00000000-0005-0000-0000-0000F8730000}"/>
    <cellStyle name="Percent 4 4 7 4 3 3" xfId="17969" xr:uid="{00000000-0005-0000-0000-0000F9730000}"/>
    <cellStyle name="Percent 4 4 7 4 4" xfId="17970" xr:uid="{00000000-0005-0000-0000-0000FA730000}"/>
    <cellStyle name="Percent 4 4 7 4 4 2" xfId="17971" xr:uid="{00000000-0005-0000-0000-0000FB730000}"/>
    <cellStyle name="Percent 4 4 7 4 4 2 2" xfId="17972" xr:uid="{00000000-0005-0000-0000-0000FC730000}"/>
    <cellStyle name="Percent 4 4 7 4 4 3" xfId="17973" xr:uid="{00000000-0005-0000-0000-0000FD730000}"/>
    <cellStyle name="Percent 4 4 7 4 5" xfId="17974" xr:uid="{00000000-0005-0000-0000-0000FE730000}"/>
    <cellStyle name="Percent 4 4 7 4 5 2" xfId="17975" xr:uid="{00000000-0005-0000-0000-0000FF730000}"/>
    <cellStyle name="Percent 4 4 7 4 6" xfId="17976" xr:uid="{00000000-0005-0000-0000-000000740000}"/>
    <cellStyle name="Percent 4 4 7 4 7" xfId="51018" xr:uid="{00000000-0005-0000-0000-000001740000}"/>
    <cellStyle name="Percent 4 4 7 5" xfId="17977" xr:uid="{00000000-0005-0000-0000-000002740000}"/>
    <cellStyle name="Percent 4 4 7 5 2" xfId="17978" xr:uid="{00000000-0005-0000-0000-000003740000}"/>
    <cellStyle name="Percent 4 4 7 5 2 2" xfId="17979" xr:uid="{00000000-0005-0000-0000-000004740000}"/>
    <cellStyle name="Percent 4 4 7 5 2 2 2" xfId="17980" xr:uid="{00000000-0005-0000-0000-000005740000}"/>
    <cellStyle name="Percent 4 4 7 5 2 3" xfId="17981" xr:uid="{00000000-0005-0000-0000-000006740000}"/>
    <cellStyle name="Percent 4 4 7 5 3" xfId="17982" xr:uid="{00000000-0005-0000-0000-000007740000}"/>
    <cellStyle name="Percent 4 4 7 5 3 2" xfId="17983" xr:uid="{00000000-0005-0000-0000-000008740000}"/>
    <cellStyle name="Percent 4 4 7 5 3 2 2" xfId="17984" xr:uid="{00000000-0005-0000-0000-000009740000}"/>
    <cellStyle name="Percent 4 4 7 5 3 3" xfId="17985" xr:uid="{00000000-0005-0000-0000-00000A740000}"/>
    <cellStyle name="Percent 4 4 7 5 4" xfId="17986" xr:uid="{00000000-0005-0000-0000-00000B740000}"/>
    <cellStyle name="Percent 4 4 7 5 4 2" xfId="17987" xr:uid="{00000000-0005-0000-0000-00000C740000}"/>
    <cellStyle name="Percent 4 4 7 5 5" xfId="17988" xr:uid="{00000000-0005-0000-0000-00000D740000}"/>
    <cellStyle name="Percent 4 4 7 5 6" xfId="51019" xr:uid="{00000000-0005-0000-0000-00000E740000}"/>
    <cellStyle name="Percent 4 4 7 6" xfId="17989" xr:uid="{00000000-0005-0000-0000-00000F740000}"/>
    <cellStyle name="Percent 4 4 7 6 2" xfId="17990" xr:uid="{00000000-0005-0000-0000-000010740000}"/>
    <cellStyle name="Percent 4 4 7 6 2 2" xfId="17991" xr:uid="{00000000-0005-0000-0000-000011740000}"/>
    <cellStyle name="Percent 4 4 7 6 3" xfId="17992" xr:uid="{00000000-0005-0000-0000-000012740000}"/>
    <cellStyle name="Percent 4 4 7 6 4" xfId="51020" xr:uid="{00000000-0005-0000-0000-000013740000}"/>
    <cellStyle name="Percent 4 4 7 7" xfId="17993" xr:uid="{00000000-0005-0000-0000-000014740000}"/>
    <cellStyle name="Percent 4 4 7 7 2" xfId="17994" xr:uid="{00000000-0005-0000-0000-000015740000}"/>
    <cellStyle name="Percent 4 4 7 7 2 2" xfId="17995" xr:uid="{00000000-0005-0000-0000-000016740000}"/>
    <cellStyle name="Percent 4 4 7 7 3" xfId="17996" xr:uid="{00000000-0005-0000-0000-000017740000}"/>
    <cellStyle name="Percent 4 4 7 7 4" xfId="51021" xr:uid="{00000000-0005-0000-0000-000018740000}"/>
    <cellStyle name="Percent 4 4 7 8" xfId="17997" xr:uid="{00000000-0005-0000-0000-000019740000}"/>
    <cellStyle name="Percent 4 4 7 8 2" xfId="17998" xr:uid="{00000000-0005-0000-0000-00001A740000}"/>
    <cellStyle name="Percent 4 4 7 8 2 2" xfId="17999" xr:uid="{00000000-0005-0000-0000-00001B740000}"/>
    <cellStyle name="Percent 4 4 7 8 3" xfId="18000" xr:uid="{00000000-0005-0000-0000-00001C740000}"/>
    <cellStyle name="Percent 4 4 7 8 4" xfId="51022" xr:uid="{00000000-0005-0000-0000-00001D740000}"/>
    <cellStyle name="Percent 4 4 7 9" xfId="18001" xr:uid="{00000000-0005-0000-0000-00001E740000}"/>
    <cellStyle name="Percent 4 4 7 9 2" xfId="18002" xr:uid="{00000000-0005-0000-0000-00001F740000}"/>
    <cellStyle name="Percent 4 4 7 9 3" xfId="51023" xr:uid="{00000000-0005-0000-0000-000020740000}"/>
    <cellStyle name="Percent 4 4 8" xfId="4508" xr:uid="{00000000-0005-0000-0000-000021740000}"/>
    <cellStyle name="Percent 4 4 8 10" xfId="18003" xr:uid="{00000000-0005-0000-0000-000022740000}"/>
    <cellStyle name="Percent 4 4 8 10 2" xfId="55986" xr:uid="{00000000-0005-0000-0000-000023740000}"/>
    <cellStyle name="Percent 4 4 8 11" xfId="51024" xr:uid="{00000000-0005-0000-0000-000024740000}"/>
    <cellStyle name="Percent 4 4 8 2" xfId="9302" xr:uid="{00000000-0005-0000-0000-000025740000}"/>
    <cellStyle name="Percent 4 4 8 2 2" xfId="18004" xr:uid="{00000000-0005-0000-0000-000026740000}"/>
    <cellStyle name="Percent 4 4 8 2 2 2" xfId="18005" xr:uid="{00000000-0005-0000-0000-000027740000}"/>
    <cellStyle name="Percent 4 4 8 2 2 2 2" xfId="18006" xr:uid="{00000000-0005-0000-0000-000028740000}"/>
    <cellStyle name="Percent 4 4 8 2 2 3" xfId="18007" xr:uid="{00000000-0005-0000-0000-000029740000}"/>
    <cellStyle name="Percent 4 4 8 2 3" xfId="18008" xr:uid="{00000000-0005-0000-0000-00002A740000}"/>
    <cellStyle name="Percent 4 4 8 2 3 2" xfId="18009" xr:uid="{00000000-0005-0000-0000-00002B740000}"/>
    <cellStyle name="Percent 4 4 8 2 3 2 2" xfId="18010" xr:uid="{00000000-0005-0000-0000-00002C740000}"/>
    <cellStyle name="Percent 4 4 8 2 3 3" xfId="18011" xr:uid="{00000000-0005-0000-0000-00002D740000}"/>
    <cellStyle name="Percent 4 4 8 2 4" xfId="18012" xr:uid="{00000000-0005-0000-0000-00002E740000}"/>
    <cellStyle name="Percent 4 4 8 2 4 2" xfId="18013" xr:uid="{00000000-0005-0000-0000-00002F740000}"/>
    <cellStyle name="Percent 4 4 8 2 5" xfId="18014" xr:uid="{00000000-0005-0000-0000-000030740000}"/>
    <cellStyle name="Percent 4 4 8 2 6" xfId="51025" xr:uid="{00000000-0005-0000-0000-000031740000}"/>
    <cellStyle name="Percent 4 4 8 3" xfId="18015" xr:uid="{00000000-0005-0000-0000-000032740000}"/>
    <cellStyle name="Percent 4 4 8 3 2" xfId="18016" xr:uid="{00000000-0005-0000-0000-000033740000}"/>
    <cellStyle name="Percent 4 4 8 3 2 2" xfId="18017" xr:uid="{00000000-0005-0000-0000-000034740000}"/>
    <cellStyle name="Percent 4 4 8 3 2 2 2" xfId="18018" xr:uid="{00000000-0005-0000-0000-000035740000}"/>
    <cellStyle name="Percent 4 4 8 3 2 3" xfId="18019" xr:uid="{00000000-0005-0000-0000-000036740000}"/>
    <cellStyle name="Percent 4 4 8 3 3" xfId="18020" xr:uid="{00000000-0005-0000-0000-000037740000}"/>
    <cellStyle name="Percent 4 4 8 3 3 2" xfId="18021" xr:uid="{00000000-0005-0000-0000-000038740000}"/>
    <cellStyle name="Percent 4 4 8 3 3 2 2" xfId="18022" xr:uid="{00000000-0005-0000-0000-000039740000}"/>
    <cellStyle name="Percent 4 4 8 3 3 3" xfId="18023" xr:uid="{00000000-0005-0000-0000-00003A740000}"/>
    <cellStyle name="Percent 4 4 8 3 4" xfId="18024" xr:uid="{00000000-0005-0000-0000-00003B740000}"/>
    <cellStyle name="Percent 4 4 8 3 4 2" xfId="18025" xr:uid="{00000000-0005-0000-0000-00003C740000}"/>
    <cellStyle name="Percent 4 4 8 3 5" xfId="18026" xr:uid="{00000000-0005-0000-0000-00003D740000}"/>
    <cellStyle name="Percent 4 4 8 3 6" xfId="51026" xr:uid="{00000000-0005-0000-0000-00003E740000}"/>
    <cellStyle name="Percent 4 4 8 4" xfId="18027" xr:uid="{00000000-0005-0000-0000-00003F740000}"/>
    <cellStyle name="Percent 4 4 8 4 2" xfId="18028" xr:uid="{00000000-0005-0000-0000-000040740000}"/>
    <cellStyle name="Percent 4 4 8 4 2 2" xfId="18029" xr:uid="{00000000-0005-0000-0000-000041740000}"/>
    <cellStyle name="Percent 4 4 8 4 2 2 2" xfId="18030" xr:uid="{00000000-0005-0000-0000-000042740000}"/>
    <cellStyle name="Percent 4 4 8 4 2 3" xfId="18031" xr:uid="{00000000-0005-0000-0000-000043740000}"/>
    <cellStyle name="Percent 4 4 8 4 3" xfId="18032" xr:uid="{00000000-0005-0000-0000-000044740000}"/>
    <cellStyle name="Percent 4 4 8 4 3 2" xfId="18033" xr:uid="{00000000-0005-0000-0000-000045740000}"/>
    <cellStyle name="Percent 4 4 8 4 3 2 2" xfId="18034" xr:uid="{00000000-0005-0000-0000-000046740000}"/>
    <cellStyle name="Percent 4 4 8 4 3 3" xfId="18035" xr:uid="{00000000-0005-0000-0000-000047740000}"/>
    <cellStyle name="Percent 4 4 8 4 4" xfId="18036" xr:uid="{00000000-0005-0000-0000-000048740000}"/>
    <cellStyle name="Percent 4 4 8 4 4 2" xfId="18037" xr:uid="{00000000-0005-0000-0000-000049740000}"/>
    <cellStyle name="Percent 4 4 8 4 4 2 2" xfId="18038" xr:uid="{00000000-0005-0000-0000-00004A740000}"/>
    <cellStyle name="Percent 4 4 8 4 4 3" xfId="18039" xr:uid="{00000000-0005-0000-0000-00004B740000}"/>
    <cellStyle name="Percent 4 4 8 4 5" xfId="18040" xr:uid="{00000000-0005-0000-0000-00004C740000}"/>
    <cellStyle name="Percent 4 4 8 4 5 2" xfId="18041" xr:uid="{00000000-0005-0000-0000-00004D740000}"/>
    <cellStyle name="Percent 4 4 8 4 6" xfId="18042" xr:uid="{00000000-0005-0000-0000-00004E740000}"/>
    <cellStyle name="Percent 4 4 8 4 7" xfId="51027" xr:uid="{00000000-0005-0000-0000-00004F740000}"/>
    <cellStyle name="Percent 4 4 8 5" xfId="18043" xr:uid="{00000000-0005-0000-0000-000050740000}"/>
    <cellStyle name="Percent 4 4 8 5 2" xfId="18044" xr:uid="{00000000-0005-0000-0000-000051740000}"/>
    <cellStyle name="Percent 4 4 8 5 2 2" xfId="18045" xr:uid="{00000000-0005-0000-0000-000052740000}"/>
    <cellStyle name="Percent 4 4 8 5 2 2 2" xfId="18046" xr:uid="{00000000-0005-0000-0000-000053740000}"/>
    <cellStyle name="Percent 4 4 8 5 2 3" xfId="18047" xr:uid="{00000000-0005-0000-0000-000054740000}"/>
    <cellStyle name="Percent 4 4 8 5 3" xfId="18048" xr:uid="{00000000-0005-0000-0000-000055740000}"/>
    <cellStyle name="Percent 4 4 8 5 3 2" xfId="18049" xr:uid="{00000000-0005-0000-0000-000056740000}"/>
    <cellStyle name="Percent 4 4 8 5 3 2 2" xfId="18050" xr:uid="{00000000-0005-0000-0000-000057740000}"/>
    <cellStyle name="Percent 4 4 8 5 3 3" xfId="18051" xr:uid="{00000000-0005-0000-0000-000058740000}"/>
    <cellStyle name="Percent 4 4 8 5 4" xfId="18052" xr:uid="{00000000-0005-0000-0000-000059740000}"/>
    <cellStyle name="Percent 4 4 8 5 4 2" xfId="18053" xr:uid="{00000000-0005-0000-0000-00005A740000}"/>
    <cellStyle name="Percent 4 4 8 5 5" xfId="18054" xr:uid="{00000000-0005-0000-0000-00005B740000}"/>
    <cellStyle name="Percent 4 4 8 5 6" xfId="51028" xr:uid="{00000000-0005-0000-0000-00005C740000}"/>
    <cellStyle name="Percent 4 4 8 6" xfId="18055" xr:uid="{00000000-0005-0000-0000-00005D740000}"/>
    <cellStyle name="Percent 4 4 8 6 2" xfId="18056" xr:uid="{00000000-0005-0000-0000-00005E740000}"/>
    <cellStyle name="Percent 4 4 8 6 2 2" xfId="18057" xr:uid="{00000000-0005-0000-0000-00005F740000}"/>
    <cellStyle name="Percent 4 4 8 6 3" xfId="18058" xr:uid="{00000000-0005-0000-0000-000060740000}"/>
    <cellStyle name="Percent 4 4 8 6 4" xfId="51029" xr:uid="{00000000-0005-0000-0000-000061740000}"/>
    <cellStyle name="Percent 4 4 8 7" xfId="18059" xr:uid="{00000000-0005-0000-0000-000062740000}"/>
    <cellStyle name="Percent 4 4 8 7 2" xfId="18060" xr:uid="{00000000-0005-0000-0000-000063740000}"/>
    <cellStyle name="Percent 4 4 8 7 2 2" xfId="18061" xr:uid="{00000000-0005-0000-0000-000064740000}"/>
    <cellStyle name="Percent 4 4 8 7 3" xfId="18062" xr:uid="{00000000-0005-0000-0000-000065740000}"/>
    <cellStyle name="Percent 4 4 8 7 4" xfId="51030" xr:uid="{00000000-0005-0000-0000-000066740000}"/>
    <cellStyle name="Percent 4 4 8 8" xfId="18063" xr:uid="{00000000-0005-0000-0000-000067740000}"/>
    <cellStyle name="Percent 4 4 8 8 2" xfId="18064" xr:uid="{00000000-0005-0000-0000-000068740000}"/>
    <cellStyle name="Percent 4 4 8 8 2 2" xfId="18065" xr:uid="{00000000-0005-0000-0000-000069740000}"/>
    <cellStyle name="Percent 4 4 8 8 3" xfId="18066" xr:uid="{00000000-0005-0000-0000-00006A740000}"/>
    <cellStyle name="Percent 4 4 8 8 4" xfId="51031" xr:uid="{00000000-0005-0000-0000-00006B740000}"/>
    <cellStyle name="Percent 4 4 8 9" xfId="18067" xr:uid="{00000000-0005-0000-0000-00006C740000}"/>
    <cellStyle name="Percent 4 4 8 9 2" xfId="18068" xr:uid="{00000000-0005-0000-0000-00006D740000}"/>
    <cellStyle name="Percent 4 4 8 9 3" xfId="51032" xr:uid="{00000000-0005-0000-0000-00006E740000}"/>
    <cellStyle name="Percent 4 4 9" xfId="4509" xr:uid="{00000000-0005-0000-0000-00006F740000}"/>
    <cellStyle name="Percent 4 4 9 2" xfId="9303" xr:uid="{00000000-0005-0000-0000-000070740000}"/>
    <cellStyle name="Percent 4 4 9 2 2" xfId="18069" xr:uid="{00000000-0005-0000-0000-000071740000}"/>
    <cellStyle name="Percent 4 4 9 2 2 2" xfId="18070" xr:uid="{00000000-0005-0000-0000-000072740000}"/>
    <cellStyle name="Percent 4 4 9 2 3" xfId="18071" xr:uid="{00000000-0005-0000-0000-000073740000}"/>
    <cellStyle name="Percent 4 4 9 2 4" xfId="51034" xr:uid="{00000000-0005-0000-0000-000074740000}"/>
    <cellStyle name="Percent 4 4 9 3" xfId="18072" xr:uid="{00000000-0005-0000-0000-000075740000}"/>
    <cellStyle name="Percent 4 4 9 3 2" xfId="18073" xr:uid="{00000000-0005-0000-0000-000076740000}"/>
    <cellStyle name="Percent 4 4 9 3 2 2" xfId="18074" xr:uid="{00000000-0005-0000-0000-000077740000}"/>
    <cellStyle name="Percent 4 4 9 3 3" xfId="18075" xr:uid="{00000000-0005-0000-0000-000078740000}"/>
    <cellStyle name="Percent 4 4 9 3 4" xfId="51035" xr:uid="{00000000-0005-0000-0000-000079740000}"/>
    <cellStyle name="Percent 4 4 9 4" xfId="18076" xr:uid="{00000000-0005-0000-0000-00007A740000}"/>
    <cellStyle name="Percent 4 4 9 4 2" xfId="18077" xr:uid="{00000000-0005-0000-0000-00007B740000}"/>
    <cellStyle name="Percent 4 4 9 4 3" xfId="51036" xr:uid="{00000000-0005-0000-0000-00007C740000}"/>
    <cellStyle name="Percent 4 4 9 5" xfId="18078" xr:uid="{00000000-0005-0000-0000-00007D740000}"/>
    <cellStyle name="Percent 4 4 9 5 2" xfId="51037" xr:uid="{00000000-0005-0000-0000-00007E740000}"/>
    <cellStyle name="Percent 4 4 9 6" xfId="51033" xr:uid="{00000000-0005-0000-0000-00007F740000}"/>
    <cellStyle name="Percent 4 40" xfId="18079" xr:uid="{00000000-0005-0000-0000-000080740000}"/>
    <cellStyle name="Percent 4 40 2" xfId="18080" xr:uid="{00000000-0005-0000-0000-000081740000}"/>
    <cellStyle name="Percent 4 40 3" xfId="55957" xr:uid="{00000000-0005-0000-0000-000082740000}"/>
    <cellStyle name="Percent 4 41" xfId="18081" xr:uid="{00000000-0005-0000-0000-000083740000}"/>
    <cellStyle name="Percent 4 42" xfId="18082" xr:uid="{00000000-0005-0000-0000-000084740000}"/>
    <cellStyle name="Percent 4 43" xfId="50531" xr:uid="{00000000-0005-0000-0000-000085740000}"/>
    <cellStyle name="Percent 4 5" xfId="4510" xr:uid="{00000000-0005-0000-0000-000086740000}"/>
    <cellStyle name="Percent 4 5 10" xfId="9304" xr:uid="{00000000-0005-0000-0000-000087740000}"/>
    <cellStyle name="Percent 4 5 10 2" xfId="18083" xr:uid="{00000000-0005-0000-0000-000088740000}"/>
    <cellStyle name="Percent 4 5 10 2 2" xfId="18084" xr:uid="{00000000-0005-0000-0000-000089740000}"/>
    <cellStyle name="Percent 4 5 10 2 2 2" xfId="18085" xr:uid="{00000000-0005-0000-0000-00008A740000}"/>
    <cellStyle name="Percent 4 5 10 2 3" xfId="18086" xr:uid="{00000000-0005-0000-0000-00008B740000}"/>
    <cellStyle name="Percent 4 5 10 3" xfId="18087" xr:uid="{00000000-0005-0000-0000-00008C740000}"/>
    <cellStyle name="Percent 4 5 10 3 2" xfId="18088" xr:uid="{00000000-0005-0000-0000-00008D740000}"/>
    <cellStyle name="Percent 4 5 10 3 2 2" xfId="18089" xr:uid="{00000000-0005-0000-0000-00008E740000}"/>
    <cellStyle name="Percent 4 5 10 3 3" xfId="18090" xr:uid="{00000000-0005-0000-0000-00008F740000}"/>
    <cellStyle name="Percent 4 5 10 4" xfId="18091" xr:uid="{00000000-0005-0000-0000-000090740000}"/>
    <cellStyle name="Percent 4 5 10 4 2" xfId="18092" xr:uid="{00000000-0005-0000-0000-000091740000}"/>
    <cellStyle name="Percent 4 5 10 5" xfId="18093" xr:uid="{00000000-0005-0000-0000-000092740000}"/>
    <cellStyle name="Percent 4 5 10 6" xfId="51039" xr:uid="{00000000-0005-0000-0000-000093740000}"/>
    <cellStyle name="Percent 4 5 11" xfId="18094" xr:uid="{00000000-0005-0000-0000-000094740000}"/>
    <cellStyle name="Percent 4 5 11 2" xfId="18095" xr:uid="{00000000-0005-0000-0000-000095740000}"/>
    <cellStyle name="Percent 4 5 11 2 2" xfId="18096" xr:uid="{00000000-0005-0000-0000-000096740000}"/>
    <cellStyle name="Percent 4 5 11 2 2 2" xfId="18097" xr:uid="{00000000-0005-0000-0000-000097740000}"/>
    <cellStyle name="Percent 4 5 11 2 3" xfId="18098" xr:uid="{00000000-0005-0000-0000-000098740000}"/>
    <cellStyle name="Percent 4 5 11 3" xfId="18099" xr:uid="{00000000-0005-0000-0000-000099740000}"/>
    <cellStyle name="Percent 4 5 11 3 2" xfId="18100" xr:uid="{00000000-0005-0000-0000-00009A740000}"/>
    <cellStyle name="Percent 4 5 11 3 2 2" xfId="18101" xr:uid="{00000000-0005-0000-0000-00009B740000}"/>
    <cellStyle name="Percent 4 5 11 3 3" xfId="18102" xr:uid="{00000000-0005-0000-0000-00009C740000}"/>
    <cellStyle name="Percent 4 5 11 4" xfId="18103" xr:uid="{00000000-0005-0000-0000-00009D740000}"/>
    <cellStyle name="Percent 4 5 11 4 2" xfId="18104" xr:uid="{00000000-0005-0000-0000-00009E740000}"/>
    <cellStyle name="Percent 4 5 11 5" xfId="18105" xr:uid="{00000000-0005-0000-0000-00009F740000}"/>
    <cellStyle name="Percent 4 5 11 6" xfId="51040" xr:uid="{00000000-0005-0000-0000-0000A0740000}"/>
    <cellStyle name="Percent 4 5 12" xfId="18106" xr:uid="{00000000-0005-0000-0000-0000A1740000}"/>
    <cellStyle name="Percent 4 5 12 2" xfId="18107" xr:uid="{00000000-0005-0000-0000-0000A2740000}"/>
    <cellStyle name="Percent 4 5 12 2 2" xfId="18108" xr:uid="{00000000-0005-0000-0000-0000A3740000}"/>
    <cellStyle name="Percent 4 5 12 2 2 2" xfId="18109" xr:uid="{00000000-0005-0000-0000-0000A4740000}"/>
    <cellStyle name="Percent 4 5 12 2 3" xfId="18110" xr:uid="{00000000-0005-0000-0000-0000A5740000}"/>
    <cellStyle name="Percent 4 5 12 3" xfId="18111" xr:uid="{00000000-0005-0000-0000-0000A6740000}"/>
    <cellStyle name="Percent 4 5 12 3 2" xfId="18112" xr:uid="{00000000-0005-0000-0000-0000A7740000}"/>
    <cellStyle name="Percent 4 5 12 3 2 2" xfId="18113" xr:uid="{00000000-0005-0000-0000-0000A8740000}"/>
    <cellStyle name="Percent 4 5 12 3 3" xfId="18114" xr:uid="{00000000-0005-0000-0000-0000A9740000}"/>
    <cellStyle name="Percent 4 5 12 4" xfId="18115" xr:uid="{00000000-0005-0000-0000-0000AA740000}"/>
    <cellStyle name="Percent 4 5 12 4 2" xfId="18116" xr:uid="{00000000-0005-0000-0000-0000AB740000}"/>
    <cellStyle name="Percent 4 5 12 4 2 2" xfId="18117" xr:uid="{00000000-0005-0000-0000-0000AC740000}"/>
    <cellStyle name="Percent 4 5 12 4 3" xfId="18118" xr:uid="{00000000-0005-0000-0000-0000AD740000}"/>
    <cellStyle name="Percent 4 5 12 5" xfId="18119" xr:uid="{00000000-0005-0000-0000-0000AE740000}"/>
    <cellStyle name="Percent 4 5 12 5 2" xfId="18120" xr:uid="{00000000-0005-0000-0000-0000AF740000}"/>
    <cellStyle name="Percent 4 5 12 6" xfId="18121" xr:uid="{00000000-0005-0000-0000-0000B0740000}"/>
    <cellStyle name="Percent 4 5 12 7" xfId="51041" xr:uid="{00000000-0005-0000-0000-0000B1740000}"/>
    <cellStyle name="Percent 4 5 13" xfId="18122" xr:uid="{00000000-0005-0000-0000-0000B2740000}"/>
    <cellStyle name="Percent 4 5 13 2" xfId="18123" xr:uid="{00000000-0005-0000-0000-0000B3740000}"/>
    <cellStyle name="Percent 4 5 13 2 2" xfId="18124" xr:uid="{00000000-0005-0000-0000-0000B4740000}"/>
    <cellStyle name="Percent 4 5 13 2 2 2" xfId="18125" xr:uid="{00000000-0005-0000-0000-0000B5740000}"/>
    <cellStyle name="Percent 4 5 13 2 3" xfId="18126" xr:uid="{00000000-0005-0000-0000-0000B6740000}"/>
    <cellStyle name="Percent 4 5 13 3" xfId="18127" xr:uid="{00000000-0005-0000-0000-0000B7740000}"/>
    <cellStyle name="Percent 4 5 13 3 2" xfId="18128" xr:uid="{00000000-0005-0000-0000-0000B8740000}"/>
    <cellStyle name="Percent 4 5 13 3 2 2" xfId="18129" xr:uid="{00000000-0005-0000-0000-0000B9740000}"/>
    <cellStyle name="Percent 4 5 13 3 3" xfId="18130" xr:uid="{00000000-0005-0000-0000-0000BA740000}"/>
    <cellStyle name="Percent 4 5 13 4" xfId="18131" xr:uid="{00000000-0005-0000-0000-0000BB740000}"/>
    <cellStyle name="Percent 4 5 13 4 2" xfId="18132" xr:uid="{00000000-0005-0000-0000-0000BC740000}"/>
    <cellStyle name="Percent 4 5 13 5" xfId="18133" xr:uid="{00000000-0005-0000-0000-0000BD740000}"/>
    <cellStyle name="Percent 4 5 13 6" xfId="51042" xr:uid="{00000000-0005-0000-0000-0000BE740000}"/>
    <cellStyle name="Percent 4 5 14" xfId="18134" xr:uid="{00000000-0005-0000-0000-0000BF740000}"/>
    <cellStyle name="Percent 4 5 14 2" xfId="18135" xr:uid="{00000000-0005-0000-0000-0000C0740000}"/>
    <cellStyle name="Percent 4 5 14 2 2" xfId="18136" xr:uid="{00000000-0005-0000-0000-0000C1740000}"/>
    <cellStyle name="Percent 4 5 14 3" xfId="18137" xr:uid="{00000000-0005-0000-0000-0000C2740000}"/>
    <cellStyle name="Percent 4 5 14 4" xfId="51043" xr:uid="{00000000-0005-0000-0000-0000C3740000}"/>
    <cellStyle name="Percent 4 5 15" xfId="18138" xr:uid="{00000000-0005-0000-0000-0000C4740000}"/>
    <cellStyle name="Percent 4 5 15 2" xfId="18139" xr:uid="{00000000-0005-0000-0000-0000C5740000}"/>
    <cellStyle name="Percent 4 5 15 2 2" xfId="18140" xr:uid="{00000000-0005-0000-0000-0000C6740000}"/>
    <cellStyle name="Percent 4 5 15 3" xfId="18141" xr:uid="{00000000-0005-0000-0000-0000C7740000}"/>
    <cellStyle name="Percent 4 5 15 4" xfId="51044" xr:uid="{00000000-0005-0000-0000-0000C8740000}"/>
    <cellStyle name="Percent 4 5 16" xfId="18142" xr:uid="{00000000-0005-0000-0000-0000C9740000}"/>
    <cellStyle name="Percent 4 5 16 2" xfId="18143" xr:uid="{00000000-0005-0000-0000-0000CA740000}"/>
    <cellStyle name="Percent 4 5 16 2 2" xfId="18144" xr:uid="{00000000-0005-0000-0000-0000CB740000}"/>
    <cellStyle name="Percent 4 5 16 3" xfId="18145" xr:uid="{00000000-0005-0000-0000-0000CC740000}"/>
    <cellStyle name="Percent 4 5 16 4" xfId="51045" xr:uid="{00000000-0005-0000-0000-0000CD740000}"/>
    <cellStyle name="Percent 4 5 17" xfId="18146" xr:uid="{00000000-0005-0000-0000-0000CE740000}"/>
    <cellStyle name="Percent 4 5 17 2" xfId="18147" xr:uid="{00000000-0005-0000-0000-0000CF740000}"/>
    <cellStyle name="Percent 4 5 17 2 2" xfId="18148" xr:uid="{00000000-0005-0000-0000-0000D0740000}"/>
    <cellStyle name="Percent 4 5 17 3" xfId="18149" xr:uid="{00000000-0005-0000-0000-0000D1740000}"/>
    <cellStyle name="Percent 4 5 17 4" xfId="51046" xr:uid="{00000000-0005-0000-0000-0000D2740000}"/>
    <cellStyle name="Percent 4 5 18" xfId="18150" xr:uid="{00000000-0005-0000-0000-0000D3740000}"/>
    <cellStyle name="Percent 4 5 18 2" xfId="18151" xr:uid="{00000000-0005-0000-0000-0000D4740000}"/>
    <cellStyle name="Percent 4 5 18 3" xfId="51047" xr:uid="{00000000-0005-0000-0000-0000D5740000}"/>
    <cellStyle name="Percent 4 5 19" xfId="18152" xr:uid="{00000000-0005-0000-0000-0000D6740000}"/>
    <cellStyle name="Percent 4 5 19 2" xfId="55987" xr:uid="{00000000-0005-0000-0000-0000D7740000}"/>
    <cellStyle name="Percent 4 5 2" xfId="4511" xr:uid="{00000000-0005-0000-0000-0000D8740000}"/>
    <cellStyle name="Percent 4 5 2 10" xfId="18153" xr:uid="{00000000-0005-0000-0000-0000D9740000}"/>
    <cellStyle name="Percent 4 5 2 10 2" xfId="18154" xr:uid="{00000000-0005-0000-0000-0000DA740000}"/>
    <cellStyle name="Percent 4 5 2 10 3" xfId="55988" xr:uid="{00000000-0005-0000-0000-0000DB740000}"/>
    <cellStyle name="Percent 4 5 2 11" xfId="18155" xr:uid="{00000000-0005-0000-0000-0000DC740000}"/>
    <cellStyle name="Percent 4 5 2 12" xfId="51048" xr:uid="{00000000-0005-0000-0000-0000DD740000}"/>
    <cellStyle name="Percent 4 5 2 2" xfId="9305" xr:uid="{00000000-0005-0000-0000-0000DE740000}"/>
    <cellStyle name="Percent 4 5 2 2 2" xfId="18156" xr:uid="{00000000-0005-0000-0000-0000DF740000}"/>
    <cellStyle name="Percent 4 5 2 2 2 2" xfId="18157" xr:uid="{00000000-0005-0000-0000-0000E0740000}"/>
    <cellStyle name="Percent 4 5 2 2 2 2 2" xfId="18158" xr:uid="{00000000-0005-0000-0000-0000E1740000}"/>
    <cellStyle name="Percent 4 5 2 2 2 3" xfId="18159" xr:uid="{00000000-0005-0000-0000-0000E2740000}"/>
    <cellStyle name="Percent 4 5 2 2 3" xfId="18160" xr:uid="{00000000-0005-0000-0000-0000E3740000}"/>
    <cellStyle name="Percent 4 5 2 2 3 2" xfId="18161" xr:uid="{00000000-0005-0000-0000-0000E4740000}"/>
    <cellStyle name="Percent 4 5 2 2 3 2 2" xfId="18162" xr:uid="{00000000-0005-0000-0000-0000E5740000}"/>
    <cellStyle name="Percent 4 5 2 2 3 3" xfId="18163" xr:uid="{00000000-0005-0000-0000-0000E6740000}"/>
    <cellStyle name="Percent 4 5 2 2 4" xfId="18164" xr:uid="{00000000-0005-0000-0000-0000E7740000}"/>
    <cellStyle name="Percent 4 5 2 2 4 2" xfId="18165" xr:uid="{00000000-0005-0000-0000-0000E8740000}"/>
    <cellStyle name="Percent 4 5 2 2 5" xfId="18166" xr:uid="{00000000-0005-0000-0000-0000E9740000}"/>
    <cellStyle name="Percent 4 5 2 2 6" xfId="51049" xr:uid="{00000000-0005-0000-0000-0000EA740000}"/>
    <cellStyle name="Percent 4 5 2 3" xfId="18167" xr:uid="{00000000-0005-0000-0000-0000EB740000}"/>
    <cellStyle name="Percent 4 5 2 3 2" xfId="18168" xr:uid="{00000000-0005-0000-0000-0000EC740000}"/>
    <cellStyle name="Percent 4 5 2 3 2 2" xfId="18169" xr:uid="{00000000-0005-0000-0000-0000ED740000}"/>
    <cellStyle name="Percent 4 5 2 3 2 2 2" xfId="18170" xr:uid="{00000000-0005-0000-0000-0000EE740000}"/>
    <cellStyle name="Percent 4 5 2 3 2 3" xfId="18171" xr:uid="{00000000-0005-0000-0000-0000EF740000}"/>
    <cellStyle name="Percent 4 5 2 3 3" xfId="18172" xr:uid="{00000000-0005-0000-0000-0000F0740000}"/>
    <cellStyle name="Percent 4 5 2 3 3 2" xfId="18173" xr:uid="{00000000-0005-0000-0000-0000F1740000}"/>
    <cellStyle name="Percent 4 5 2 3 3 2 2" xfId="18174" xr:uid="{00000000-0005-0000-0000-0000F2740000}"/>
    <cellStyle name="Percent 4 5 2 3 3 3" xfId="18175" xr:uid="{00000000-0005-0000-0000-0000F3740000}"/>
    <cellStyle name="Percent 4 5 2 3 4" xfId="18176" xr:uid="{00000000-0005-0000-0000-0000F4740000}"/>
    <cellStyle name="Percent 4 5 2 3 4 2" xfId="18177" xr:uid="{00000000-0005-0000-0000-0000F5740000}"/>
    <cellStyle name="Percent 4 5 2 3 5" xfId="18178" xr:uid="{00000000-0005-0000-0000-0000F6740000}"/>
    <cellStyle name="Percent 4 5 2 3 6" xfId="51050" xr:uid="{00000000-0005-0000-0000-0000F7740000}"/>
    <cellStyle name="Percent 4 5 2 4" xfId="18179" xr:uid="{00000000-0005-0000-0000-0000F8740000}"/>
    <cellStyle name="Percent 4 5 2 4 2" xfId="18180" xr:uid="{00000000-0005-0000-0000-0000F9740000}"/>
    <cellStyle name="Percent 4 5 2 4 2 2" xfId="18181" xr:uid="{00000000-0005-0000-0000-0000FA740000}"/>
    <cellStyle name="Percent 4 5 2 4 2 2 2" xfId="18182" xr:uid="{00000000-0005-0000-0000-0000FB740000}"/>
    <cellStyle name="Percent 4 5 2 4 2 3" xfId="18183" xr:uid="{00000000-0005-0000-0000-0000FC740000}"/>
    <cellStyle name="Percent 4 5 2 4 3" xfId="18184" xr:uid="{00000000-0005-0000-0000-0000FD740000}"/>
    <cellStyle name="Percent 4 5 2 4 3 2" xfId="18185" xr:uid="{00000000-0005-0000-0000-0000FE740000}"/>
    <cellStyle name="Percent 4 5 2 4 3 2 2" xfId="18186" xr:uid="{00000000-0005-0000-0000-0000FF740000}"/>
    <cellStyle name="Percent 4 5 2 4 3 3" xfId="18187" xr:uid="{00000000-0005-0000-0000-000000750000}"/>
    <cellStyle name="Percent 4 5 2 4 4" xfId="18188" xr:uid="{00000000-0005-0000-0000-000001750000}"/>
    <cellStyle name="Percent 4 5 2 4 4 2" xfId="18189" xr:uid="{00000000-0005-0000-0000-000002750000}"/>
    <cellStyle name="Percent 4 5 2 4 4 2 2" xfId="18190" xr:uid="{00000000-0005-0000-0000-000003750000}"/>
    <cellStyle name="Percent 4 5 2 4 4 3" xfId="18191" xr:uid="{00000000-0005-0000-0000-000004750000}"/>
    <cellStyle name="Percent 4 5 2 4 5" xfId="18192" xr:uid="{00000000-0005-0000-0000-000005750000}"/>
    <cellStyle name="Percent 4 5 2 4 5 2" xfId="18193" xr:uid="{00000000-0005-0000-0000-000006750000}"/>
    <cellStyle name="Percent 4 5 2 4 6" xfId="18194" xr:uid="{00000000-0005-0000-0000-000007750000}"/>
    <cellStyle name="Percent 4 5 2 4 7" xfId="51051" xr:uid="{00000000-0005-0000-0000-000008750000}"/>
    <cellStyle name="Percent 4 5 2 5" xfId="18195" xr:uid="{00000000-0005-0000-0000-000009750000}"/>
    <cellStyle name="Percent 4 5 2 5 2" xfId="18196" xr:uid="{00000000-0005-0000-0000-00000A750000}"/>
    <cellStyle name="Percent 4 5 2 5 2 2" xfId="18197" xr:uid="{00000000-0005-0000-0000-00000B750000}"/>
    <cellStyle name="Percent 4 5 2 5 2 2 2" xfId="18198" xr:uid="{00000000-0005-0000-0000-00000C750000}"/>
    <cellStyle name="Percent 4 5 2 5 2 3" xfId="18199" xr:uid="{00000000-0005-0000-0000-00000D750000}"/>
    <cellStyle name="Percent 4 5 2 5 3" xfId="18200" xr:uid="{00000000-0005-0000-0000-00000E750000}"/>
    <cellStyle name="Percent 4 5 2 5 3 2" xfId="18201" xr:uid="{00000000-0005-0000-0000-00000F750000}"/>
    <cellStyle name="Percent 4 5 2 5 3 2 2" xfId="18202" xr:uid="{00000000-0005-0000-0000-000010750000}"/>
    <cellStyle name="Percent 4 5 2 5 3 3" xfId="18203" xr:uid="{00000000-0005-0000-0000-000011750000}"/>
    <cellStyle name="Percent 4 5 2 5 4" xfId="18204" xr:uid="{00000000-0005-0000-0000-000012750000}"/>
    <cellStyle name="Percent 4 5 2 5 4 2" xfId="18205" xr:uid="{00000000-0005-0000-0000-000013750000}"/>
    <cellStyle name="Percent 4 5 2 5 5" xfId="18206" xr:uid="{00000000-0005-0000-0000-000014750000}"/>
    <cellStyle name="Percent 4 5 2 5 6" xfId="51052" xr:uid="{00000000-0005-0000-0000-000015750000}"/>
    <cellStyle name="Percent 4 5 2 6" xfId="18207" xr:uid="{00000000-0005-0000-0000-000016750000}"/>
    <cellStyle name="Percent 4 5 2 6 2" xfId="18208" xr:uid="{00000000-0005-0000-0000-000017750000}"/>
    <cellStyle name="Percent 4 5 2 6 2 2" xfId="18209" xr:uid="{00000000-0005-0000-0000-000018750000}"/>
    <cellStyle name="Percent 4 5 2 6 3" xfId="18210" xr:uid="{00000000-0005-0000-0000-000019750000}"/>
    <cellStyle name="Percent 4 5 2 6 4" xfId="51053" xr:uid="{00000000-0005-0000-0000-00001A750000}"/>
    <cellStyle name="Percent 4 5 2 7" xfId="18211" xr:uid="{00000000-0005-0000-0000-00001B750000}"/>
    <cellStyle name="Percent 4 5 2 7 2" xfId="18212" xr:uid="{00000000-0005-0000-0000-00001C750000}"/>
    <cellStyle name="Percent 4 5 2 7 2 2" xfId="18213" xr:uid="{00000000-0005-0000-0000-00001D750000}"/>
    <cellStyle name="Percent 4 5 2 7 3" xfId="18214" xr:uid="{00000000-0005-0000-0000-00001E750000}"/>
    <cellStyle name="Percent 4 5 2 7 4" xfId="51054" xr:uid="{00000000-0005-0000-0000-00001F750000}"/>
    <cellStyle name="Percent 4 5 2 8" xfId="18215" xr:uid="{00000000-0005-0000-0000-000020750000}"/>
    <cellStyle name="Percent 4 5 2 8 2" xfId="18216" xr:uid="{00000000-0005-0000-0000-000021750000}"/>
    <cellStyle name="Percent 4 5 2 8 2 2" xfId="18217" xr:uid="{00000000-0005-0000-0000-000022750000}"/>
    <cellStyle name="Percent 4 5 2 8 3" xfId="18218" xr:uid="{00000000-0005-0000-0000-000023750000}"/>
    <cellStyle name="Percent 4 5 2 8 4" xfId="51055" xr:uid="{00000000-0005-0000-0000-000024750000}"/>
    <cellStyle name="Percent 4 5 2 9" xfId="18219" xr:uid="{00000000-0005-0000-0000-000025750000}"/>
    <cellStyle name="Percent 4 5 2 9 2" xfId="18220" xr:uid="{00000000-0005-0000-0000-000026750000}"/>
    <cellStyle name="Percent 4 5 2 9 2 2" xfId="18221" xr:uid="{00000000-0005-0000-0000-000027750000}"/>
    <cellStyle name="Percent 4 5 2 9 3" xfId="18222" xr:uid="{00000000-0005-0000-0000-000028750000}"/>
    <cellStyle name="Percent 4 5 2 9 4" xfId="51056" xr:uid="{00000000-0005-0000-0000-000029750000}"/>
    <cellStyle name="Percent 4 5 20" xfId="51038" xr:uid="{00000000-0005-0000-0000-00002A750000}"/>
    <cellStyle name="Percent 4 5 3" xfId="4512" xr:uid="{00000000-0005-0000-0000-00002B750000}"/>
    <cellStyle name="Percent 4 5 3 10" xfId="18223" xr:uid="{00000000-0005-0000-0000-00002C750000}"/>
    <cellStyle name="Percent 4 5 3 10 2" xfId="55989" xr:uid="{00000000-0005-0000-0000-00002D750000}"/>
    <cellStyle name="Percent 4 5 3 11" xfId="51057" xr:uid="{00000000-0005-0000-0000-00002E750000}"/>
    <cellStyle name="Percent 4 5 3 2" xfId="9306" xr:uid="{00000000-0005-0000-0000-00002F750000}"/>
    <cellStyle name="Percent 4 5 3 2 2" xfId="18224" xr:uid="{00000000-0005-0000-0000-000030750000}"/>
    <cellStyle name="Percent 4 5 3 2 2 2" xfId="18225" xr:uid="{00000000-0005-0000-0000-000031750000}"/>
    <cellStyle name="Percent 4 5 3 2 2 2 2" xfId="18226" xr:uid="{00000000-0005-0000-0000-000032750000}"/>
    <cellStyle name="Percent 4 5 3 2 2 3" xfId="18227" xr:uid="{00000000-0005-0000-0000-000033750000}"/>
    <cellStyle name="Percent 4 5 3 2 3" xfId="18228" xr:uid="{00000000-0005-0000-0000-000034750000}"/>
    <cellStyle name="Percent 4 5 3 2 3 2" xfId="18229" xr:uid="{00000000-0005-0000-0000-000035750000}"/>
    <cellStyle name="Percent 4 5 3 2 3 2 2" xfId="18230" xr:uid="{00000000-0005-0000-0000-000036750000}"/>
    <cellStyle name="Percent 4 5 3 2 3 3" xfId="18231" xr:uid="{00000000-0005-0000-0000-000037750000}"/>
    <cellStyle name="Percent 4 5 3 2 4" xfId="18232" xr:uid="{00000000-0005-0000-0000-000038750000}"/>
    <cellStyle name="Percent 4 5 3 2 4 2" xfId="18233" xr:uid="{00000000-0005-0000-0000-000039750000}"/>
    <cellStyle name="Percent 4 5 3 2 5" xfId="18234" xr:uid="{00000000-0005-0000-0000-00003A750000}"/>
    <cellStyle name="Percent 4 5 3 2 6" xfId="51058" xr:uid="{00000000-0005-0000-0000-00003B750000}"/>
    <cellStyle name="Percent 4 5 3 3" xfId="18235" xr:uid="{00000000-0005-0000-0000-00003C750000}"/>
    <cellStyle name="Percent 4 5 3 3 2" xfId="18236" xr:uid="{00000000-0005-0000-0000-00003D750000}"/>
    <cellStyle name="Percent 4 5 3 3 2 2" xfId="18237" xr:uid="{00000000-0005-0000-0000-00003E750000}"/>
    <cellStyle name="Percent 4 5 3 3 2 2 2" xfId="18238" xr:uid="{00000000-0005-0000-0000-00003F750000}"/>
    <cellStyle name="Percent 4 5 3 3 2 3" xfId="18239" xr:uid="{00000000-0005-0000-0000-000040750000}"/>
    <cellStyle name="Percent 4 5 3 3 3" xfId="18240" xr:uid="{00000000-0005-0000-0000-000041750000}"/>
    <cellStyle name="Percent 4 5 3 3 3 2" xfId="18241" xr:uid="{00000000-0005-0000-0000-000042750000}"/>
    <cellStyle name="Percent 4 5 3 3 3 2 2" xfId="18242" xr:uid="{00000000-0005-0000-0000-000043750000}"/>
    <cellStyle name="Percent 4 5 3 3 3 3" xfId="18243" xr:uid="{00000000-0005-0000-0000-000044750000}"/>
    <cellStyle name="Percent 4 5 3 3 4" xfId="18244" xr:uid="{00000000-0005-0000-0000-000045750000}"/>
    <cellStyle name="Percent 4 5 3 3 4 2" xfId="18245" xr:uid="{00000000-0005-0000-0000-000046750000}"/>
    <cellStyle name="Percent 4 5 3 3 5" xfId="18246" xr:uid="{00000000-0005-0000-0000-000047750000}"/>
    <cellStyle name="Percent 4 5 3 3 6" xfId="51059" xr:uid="{00000000-0005-0000-0000-000048750000}"/>
    <cellStyle name="Percent 4 5 3 4" xfId="18247" xr:uid="{00000000-0005-0000-0000-000049750000}"/>
    <cellStyle name="Percent 4 5 3 4 2" xfId="18248" xr:uid="{00000000-0005-0000-0000-00004A750000}"/>
    <cellStyle name="Percent 4 5 3 4 2 2" xfId="18249" xr:uid="{00000000-0005-0000-0000-00004B750000}"/>
    <cellStyle name="Percent 4 5 3 4 2 2 2" xfId="18250" xr:uid="{00000000-0005-0000-0000-00004C750000}"/>
    <cellStyle name="Percent 4 5 3 4 2 3" xfId="18251" xr:uid="{00000000-0005-0000-0000-00004D750000}"/>
    <cellStyle name="Percent 4 5 3 4 3" xfId="18252" xr:uid="{00000000-0005-0000-0000-00004E750000}"/>
    <cellStyle name="Percent 4 5 3 4 3 2" xfId="18253" xr:uid="{00000000-0005-0000-0000-00004F750000}"/>
    <cellStyle name="Percent 4 5 3 4 3 2 2" xfId="18254" xr:uid="{00000000-0005-0000-0000-000050750000}"/>
    <cellStyle name="Percent 4 5 3 4 3 3" xfId="18255" xr:uid="{00000000-0005-0000-0000-000051750000}"/>
    <cellStyle name="Percent 4 5 3 4 4" xfId="18256" xr:uid="{00000000-0005-0000-0000-000052750000}"/>
    <cellStyle name="Percent 4 5 3 4 4 2" xfId="18257" xr:uid="{00000000-0005-0000-0000-000053750000}"/>
    <cellStyle name="Percent 4 5 3 4 4 2 2" xfId="18258" xr:uid="{00000000-0005-0000-0000-000054750000}"/>
    <cellStyle name="Percent 4 5 3 4 4 3" xfId="18259" xr:uid="{00000000-0005-0000-0000-000055750000}"/>
    <cellStyle name="Percent 4 5 3 4 5" xfId="18260" xr:uid="{00000000-0005-0000-0000-000056750000}"/>
    <cellStyle name="Percent 4 5 3 4 5 2" xfId="18261" xr:uid="{00000000-0005-0000-0000-000057750000}"/>
    <cellStyle name="Percent 4 5 3 4 6" xfId="18262" xr:uid="{00000000-0005-0000-0000-000058750000}"/>
    <cellStyle name="Percent 4 5 3 4 7" xfId="51060" xr:uid="{00000000-0005-0000-0000-000059750000}"/>
    <cellStyle name="Percent 4 5 3 5" xfId="18263" xr:uid="{00000000-0005-0000-0000-00005A750000}"/>
    <cellStyle name="Percent 4 5 3 5 2" xfId="18264" xr:uid="{00000000-0005-0000-0000-00005B750000}"/>
    <cellStyle name="Percent 4 5 3 5 2 2" xfId="18265" xr:uid="{00000000-0005-0000-0000-00005C750000}"/>
    <cellStyle name="Percent 4 5 3 5 2 2 2" xfId="18266" xr:uid="{00000000-0005-0000-0000-00005D750000}"/>
    <cellStyle name="Percent 4 5 3 5 2 3" xfId="18267" xr:uid="{00000000-0005-0000-0000-00005E750000}"/>
    <cellStyle name="Percent 4 5 3 5 3" xfId="18268" xr:uid="{00000000-0005-0000-0000-00005F750000}"/>
    <cellStyle name="Percent 4 5 3 5 3 2" xfId="18269" xr:uid="{00000000-0005-0000-0000-000060750000}"/>
    <cellStyle name="Percent 4 5 3 5 3 2 2" xfId="18270" xr:uid="{00000000-0005-0000-0000-000061750000}"/>
    <cellStyle name="Percent 4 5 3 5 3 3" xfId="18271" xr:uid="{00000000-0005-0000-0000-000062750000}"/>
    <cellStyle name="Percent 4 5 3 5 4" xfId="18272" xr:uid="{00000000-0005-0000-0000-000063750000}"/>
    <cellStyle name="Percent 4 5 3 5 4 2" xfId="18273" xr:uid="{00000000-0005-0000-0000-000064750000}"/>
    <cellStyle name="Percent 4 5 3 5 5" xfId="18274" xr:uid="{00000000-0005-0000-0000-000065750000}"/>
    <cellStyle name="Percent 4 5 3 5 6" xfId="51061" xr:uid="{00000000-0005-0000-0000-000066750000}"/>
    <cellStyle name="Percent 4 5 3 6" xfId="18275" xr:uid="{00000000-0005-0000-0000-000067750000}"/>
    <cellStyle name="Percent 4 5 3 6 2" xfId="18276" xr:uid="{00000000-0005-0000-0000-000068750000}"/>
    <cellStyle name="Percent 4 5 3 6 2 2" xfId="18277" xr:uid="{00000000-0005-0000-0000-000069750000}"/>
    <cellStyle name="Percent 4 5 3 6 3" xfId="18278" xr:uid="{00000000-0005-0000-0000-00006A750000}"/>
    <cellStyle name="Percent 4 5 3 6 4" xfId="51062" xr:uid="{00000000-0005-0000-0000-00006B750000}"/>
    <cellStyle name="Percent 4 5 3 7" xfId="18279" xr:uid="{00000000-0005-0000-0000-00006C750000}"/>
    <cellStyle name="Percent 4 5 3 7 2" xfId="18280" xr:uid="{00000000-0005-0000-0000-00006D750000}"/>
    <cellStyle name="Percent 4 5 3 7 2 2" xfId="18281" xr:uid="{00000000-0005-0000-0000-00006E750000}"/>
    <cellStyle name="Percent 4 5 3 7 3" xfId="18282" xr:uid="{00000000-0005-0000-0000-00006F750000}"/>
    <cellStyle name="Percent 4 5 3 7 4" xfId="51063" xr:uid="{00000000-0005-0000-0000-000070750000}"/>
    <cellStyle name="Percent 4 5 3 8" xfId="18283" xr:uid="{00000000-0005-0000-0000-000071750000}"/>
    <cellStyle name="Percent 4 5 3 8 2" xfId="18284" xr:uid="{00000000-0005-0000-0000-000072750000}"/>
    <cellStyle name="Percent 4 5 3 8 2 2" xfId="18285" xr:uid="{00000000-0005-0000-0000-000073750000}"/>
    <cellStyle name="Percent 4 5 3 8 3" xfId="18286" xr:uid="{00000000-0005-0000-0000-000074750000}"/>
    <cellStyle name="Percent 4 5 3 8 4" xfId="51064" xr:uid="{00000000-0005-0000-0000-000075750000}"/>
    <cellStyle name="Percent 4 5 3 9" xfId="18287" xr:uid="{00000000-0005-0000-0000-000076750000}"/>
    <cellStyle name="Percent 4 5 3 9 2" xfId="18288" xr:uid="{00000000-0005-0000-0000-000077750000}"/>
    <cellStyle name="Percent 4 5 3 9 3" xfId="51065" xr:uid="{00000000-0005-0000-0000-000078750000}"/>
    <cellStyle name="Percent 4 5 4" xfId="4513" xr:uid="{00000000-0005-0000-0000-000079750000}"/>
    <cellStyle name="Percent 4 5 4 10" xfId="18289" xr:uid="{00000000-0005-0000-0000-00007A750000}"/>
    <cellStyle name="Percent 4 5 4 10 2" xfId="55990" xr:uid="{00000000-0005-0000-0000-00007B750000}"/>
    <cellStyle name="Percent 4 5 4 11" xfId="51066" xr:uid="{00000000-0005-0000-0000-00007C750000}"/>
    <cellStyle name="Percent 4 5 4 2" xfId="9307" xr:uid="{00000000-0005-0000-0000-00007D750000}"/>
    <cellStyle name="Percent 4 5 4 2 2" xfId="18290" xr:uid="{00000000-0005-0000-0000-00007E750000}"/>
    <cellStyle name="Percent 4 5 4 2 2 2" xfId="18291" xr:uid="{00000000-0005-0000-0000-00007F750000}"/>
    <cellStyle name="Percent 4 5 4 2 2 2 2" xfId="18292" xr:uid="{00000000-0005-0000-0000-000080750000}"/>
    <cellStyle name="Percent 4 5 4 2 2 3" xfId="18293" xr:uid="{00000000-0005-0000-0000-000081750000}"/>
    <cellStyle name="Percent 4 5 4 2 3" xfId="18294" xr:uid="{00000000-0005-0000-0000-000082750000}"/>
    <cellStyle name="Percent 4 5 4 2 3 2" xfId="18295" xr:uid="{00000000-0005-0000-0000-000083750000}"/>
    <cellStyle name="Percent 4 5 4 2 3 2 2" xfId="18296" xr:uid="{00000000-0005-0000-0000-000084750000}"/>
    <cellStyle name="Percent 4 5 4 2 3 3" xfId="18297" xr:uid="{00000000-0005-0000-0000-000085750000}"/>
    <cellStyle name="Percent 4 5 4 2 4" xfId="18298" xr:uid="{00000000-0005-0000-0000-000086750000}"/>
    <cellStyle name="Percent 4 5 4 2 4 2" xfId="18299" xr:uid="{00000000-0005-0000-0000-000087750000}"/>
    <cellStyle name="Percent 4 5 4 2 5" xfId="18300" xr:uid="{00000000-0005-0000-0000-000088750000}"/>
    <cellStyle name="Percent 4 5 4 2 6" xfId="51067" xr:uid="{00000000-0005-0000-0000-000089750000}"/>
    <cellStyle name="Percent 4 5 4 3" xfId="18301" xr:uid="{00000000-0005-0000-0000-00008A750000}"/>
    <cellStyle name="Percent 4 5 4 3 2" xfId="18302" xr:uid="{00000000-0005-0000-0000-00008B750000}"/>
    <cellStyle name="Percent 4 5 4 3 2 2" xfId="18303" xr:uid="{00000000-0005-0000-0000-00008C750000}"/>
    <cellStyle name="Percent 4 5 4 3 2 2 2" xfId="18304" xr:uid="{00000000-0005-0000-0000-00008D750000}"/>
    <cellStyle name="Percent 4 5 4 3 2 3" xfId="18305" xr:uid="{00000000-0005-0000-0000-00008E750000}"/>
    <cellStyle name="Percent 4 5 4 3 3" xfId="18306" xr:uid="{00000000-0005-0000-0000-00008F750000}"/>
    <cellStyle name="Percent 4 5 4 3 3 2" xfId="18307" xr:uid="{00000000-0005-0000-0000-000090750000}"/>
    <cellStyle name="Percent 4 5 4 3 3 2 2" xfId="18308" xr:uid="{00000000-0005-0000-0000-000091750000}"/>
    <cellStyle name="Percent 4 5 4 3 3 3" xfId="18309" xr:uid="{00000000-0005-0000-0000-000092750000}"/>
    <cellStyle name="Percent 4 5 4 3 4" xfId="18310" xr:uid="{00000000-0005-0000-0000-000093750000}"/>
    <cellStyle name="Percent 4 5 4 3 4 2" xfId="18311" xr:uid="{00000000-0005-0000-0000-000094750000}"/>
    <cellStyle name="Percent 4 5 4 3 5" xfId="18312" xr:uid="{00000000-0005-0000-0000-000095750000}"/>
    <cellStyle name="Percent 4 5 4 3 6" xfId="51068" xr:uid="{00000000-0005-0000-0000-000096750000}"/>
    <cellStyle name="Percent 4 5 4 4" xfId="18313" xr:uid="{00000000-0005-0000-0000-000097750000}"/>
    <cellStyle name="Percent 4 5 4 4 2" xfId="18314" xr:uid="{00000000-0005-0000-0000-000098750000}"/>
    <cellStyle name="Percent 4 5 4 4 2 2" xfId="18315" xr:uid="{00000000-0005-0000-0000-000099750000}"/>
    <cellStyle name="Percent 4 5 4 4 2 2 2" xfId="18316" xr:uid="{00000000-0005-0000-0000-00009A750000}"/>
    <cellStyle name="Percent 4 5 4 4 2 3" xfId="18317" xr:uid="{00000000-0005-0000-0000-00009B750000}"/>
    <cellStyle name="Percent 4 5 4 4 3" xfId="18318" xr:uid="{00000000-0005-0000-0000-00009C750000}"/>
    <cellStyle name="Percent 4 5 4 4 3 2" xfId="18319" xr:uid="{00000000-0005-0000-0000-00009D750000}"/>
    <cellStyle name="Percent 4 5 4 4 3 2 2" xfId="18320" xr:uid="{00000000-0005-0000-0000-00009E750000}"/>
    <cellStyle name="Percent 4 5 4 4 3 3" xfId="18321" xr:uid="{00000000-0005-0000-0000-00009F750000}"/>
    <cellStyle name="Percent 4 5 4 4 4" xfId="18322" xr:uid="{00000000-0005-0000-0000-0000A0750000}"/>
    <cellStyle name="Percent 4 5 4 4 4 2" xfId="18323" xr:uid="{00000000-0005-0000-0000-0000A1750000}"/>
    <cellStyle name="Percent 4 5 4 4 4 2 2" xfId="18324" xr:uid="{00000000-0005-0000-0000-0000A2750000}"/>
    <cellStyle name="Percent 4 5 4 4 4 3" xfId="18325" xr:uid="{00000000-0005-0000-0000-0000A3750000}"/>
    <cellStyle name="Percent 4 5 4 4 5" xfId="18326" xr:uid="{00000000-0005-0000-0000-0000A4750000}"/>
    <cellStyle name="Percent 4 5 4 4 5 2" xfId="18327" xr:uid="{00000000-0005-0000-0000-0000A5750000}"/>
    <cellStyle name="Percent 4 5 4 4 6" xfId="18328" xr:uid="{00000000-0005-0000-0000-0000A6750000}"/>
    <cellStyle name="Percent 4 5 4 4 7" xfId="51069" xr:uid="{00000000-0005-0000-0000-0000A7750000}"/>
    <cellStyle name="Percent 4 5 4 5" xfId="18329" xr:uid="{00000000-0005-0000-0000-0000A8750000}"/>
    <cellStyle name="Percent 4 5 4 5 2" xfId="18330" xr:uid="{00000000-0005-0000-0000-0000A9750000}"/>
    <cellStyle name="Percent 4 5 4 5 2 2" xfId="18331" xr:uid="{00000000-0005-0000-0000-0000AA750000}"/>
    <cellStyle name="Percent 4 5 4 5 2 2 2" xfId="18332" xr:uid="{00000000-0005-0000-0000-0000AB750000}"/>
    <cellStyle name="Percent 4 5 4 5 2 3" xfId="18333" xr:uid="{00000000-0005-0000-0000-0000AC750000}"/>
    <cellStyle name="Percent 4 5 4 5 3" xfId="18334" xr:uid="{00000000-0005-0000-0000-0000AD750000}"/>
    <cellStyle name="Percent 4 5 4 5 3 2" xfId="18335" xr:uid="{00000000-0005-0000-0000-0000AE750000}"/>
    <cellStyle name="Percent 4 5 4 5 3 2 2" xfId="18336" xr:uid="{00000000-0005-0000-0000-0000AF750000}"/>
    <cellStyle name="Percent 4 5 4 5 3 3" xfId="18337" xr:uid="{00000000-0005-0000-0000-0000B0750000}"/>
    <cellStyle name="Percent 4 5 4 5 4" xfId="18338" xr:uid="{00000000-0005-0000-0000-0000B1750000}"/>
    <cellStyle name="Percent 4 5 4 5 4 2" xfId="18339" xr:uid="{00000000-0005-0000-0000-0000B2750000}"/>
    <cellStyle name="Percent 4 5 4 5 5" xfId="18340" xr:uid="{00000000-0005-0000-0000-0000B3750000}"/>
    <cellStyle name="Percent 4 5 4 5 6" xfId="51070" xr:uid="{00000000-0005-0000-0000-0000B4750000}"/>
    <cellStyle name="Percent 4 5 4 6" xfId="18341" xr:uid="{00000000-0005-0000-0000-0000B5750000}"/>
    <cellStyle name="Percent 4 5 4 6 2" xfId="18342" xr:uid="{00000000-0005-0000-0000-0000B6750000}"/>
    <cellStyle name="Percent 4 5 4 6 2 2" xfId="18343" xr:uid="{00000000-0005-0000-0000-0000B7750000}"/>
    <cellStyle name="Percent 4 5 4 6 3" xfId="18344" xr:uid="{00000000-0005-0000-0000-0000B8750000}"/>
    <cellStyle name="Percent 4 5 4 6 4" xfId="51071" xr:uid="{00000000-0005-0000-0000-0000B9750000}"/>
    <cellStyle name="Percent 4 5 4 7" xfId="18345" xr:uid="{00000000-0005-0000-0000-0000BA750000}"/>
    <cellStyle name="Percent 4 5 4 7 2" xfId="18346" xr:uid="{00000000-0005-0000-0000-0000BB750000}"/>
    <cellStyle name="Percent 4 5 4 7 2 2" xfId="18347" xr:uid="{00000000-0005-0000-0000-0000BC750000}"/>
    <cellStyle name="Percent 4 5 4 7 3" xfId="18348" xr:uid="{00000000-0005-0000-0000-0000BD750000}"/>
    <cellStyle name="Percent 4 5 4 7 4" xfId="51072" xr:uid="{00000000-0005-0000-0000-0000BE750000}"/>
    <cellStyle name="Percent 4 5 4 8" xfId="18349" xr:uid="{00000000-0005-0000-0000-0000BF750000}"/>
    <cellStyle name="Percent 4 5 4 8 2" xfId="18350" xr:uid="{00000000-0005-0000-0000-0000C0750000}"/>
    <cellStyle name="Percent 4 5 4 8 2 2" xfId="18351" xr:uid="{00000000-0005-0000-0000-0000C1750000}"/>
    <cellStyle name="Percent 4 5 4 8 3" xfId="18352" xr:uid="{00000000-0005-0000-0000-0000C2750000}"/>
    <cellStyle name="Percent 4 5 4 8 4" xfId="51073" xr:uid="{00000000-0005-0000-0000-0000C3750000}"/>
    <cellStyle name="Percent 4 5 4 9" xfId="18353" xr:uid="{00000000-0005-0000-0000-0000C4750000}"/>
    <cellStyle name="Percent 4 5 4 9 2" xfId="18354" xr:uid="{00000000-0005-0000-0000-0000C5750000}"/>
    <cellStyle name="Percent 4 5 4 9 3" xfId="51074" xr:uid="{00000000-0005-0000-0000-0000C6750000}"/>
    <cellStyle name="Percent 4 5 5" xfId="4514" xr:uid="{00000000-0005-0000-0000-0000C7750000}"/>
    <cellStyle name="Percent 4 5 5 10" xfId="18355" xr:uid="{00000000-0005-0000-0000-0000C8750000}"/>
    <cellStyle name="Percent 4 5 5 10 2" xfId="55991" xr:uid="{00000000-0005-0000-0000-0000C9750000}"/>
    <cellStyle name="Percent 4 5 5 11" xfId="51075" xr:uid="{00000000-0005-0000-0000-0000CA750000}"/>
    <cellStyle name="Percent 4 5 5 2" xfId="9308" xr:uid="{00000000-0005-0000-0000-0000CB750000}"/>
    <cellStyle name="Percent 4 5 5 2 2" xfId="18356" xr:uid="{00000000-0005-0000-0000-0000CC750000}"/>
    <cellStyle name="Percent 4 5 5 2 2 2" xfId="18357" xr:uid="{00000000-0005-0000-0000-0000CD750000}"/>
    <cellStyle name="Percent 4 5 5 2 2 2 2" xfId="18358" xr:uid="{00000000-0005-0000-0000-0000CE750000}"/>
    <cellStyle name="Percent 4 5 5 2 2 3" xfId="18359" xr:uid="{00000000-0005-0000-0000-0000CF750000}"/>
    <cellStyle name="Percent 4 5 5 2 3" xfId="18360" xr:uid="{00000000-0005-0000-0000-0000D0750000}"/>
    <cellStyle name="Percent 4 5 5 2 3 2" xfId="18361" xr:uid="{00000000-0005-0000-0000-0000D1750000}"/>
    <cellStyle name="Percent 4 5 5 2 3 2 2" xfId="18362" xr:uid="{00000000-0005-0000-0000-0000D2750000}"/>
    <cellStyle name="Percent 4 5 5 2 3 3" xfId="18363" xr:uid="{00000000-0005-0000-0000-0000D3750000}"/>
    <cellStyle name="Percent 4 5 5 2 4" xfId="18364" xr:uid="{00000000-0005-0000-0000-0000D4750000}"/>
    <cellStyle name="Percent 4 5 5 2 4 2" xfId="18365" xr:uid="{00000000-0005-0000-0000-0000D5750000}"/>
    <cellStyle name="Percent 4 5 5 2 5" xfId="18366" xr:uid="{00000000-0005-0000-0000-0000D6750000}"/>
    <cellStyle name="Percent 4 5 5 2 6" xfId="51076" xr:uid="{00000000-0005-0000-0000-0000D7750000}"/>
    <cellStyle name="Percent 4 5 5 3" xfId="18367" xr:uid="{00000000-0005-0000-0000-0000D8750000}"/>
    <cellStyle name="Percent 4 5 5 3 2" xfId="18368" xr:uid="{00000000-0005-0000-0000-0000D9750000}"/>
    <cellStyle name="Percent 4 5 5 3 2 2" xfId="18369" xr:uid="{00000000-0005-0000-0000-0000DA750000}"/>
    <cellStyle name="Percent 4 5 5 3 2 2 2" xfId="18370" xr:uid="{00000000-0005-0000-0000-0000DB750000}"/>
    <cellStyle name="Percent 4 5 5 3 2 3" xfId="18371" xr:uid="{00000000-0005-0000-0000-0000DC750000}"/>
    <cellStyle name="Percent 4 5 5 3 3" xfId="18372" xr:uid="{00000000-0005-0000-0000-0000DD750000}"/>
    <cellStyle name="Percent 4 5 5 3 3 2" xfId="18373" xr:uid="{00000000-0005-0000-0000-0000DE750000}"/>
    <cellStyle name="Percent 4 5 5 3 3 2 2" xfId="18374" xr:uid="{00000000-0005-0000-0000-0000DF750000}"/>
    <cellStyle name="Percent 4 5 5 3 3 3" xfId="18375" xr:uid="{00000000-0005-0000-0000-0000E0750000}"/>
    <cellStyle name="Percent 4 5 5 3 4" xfId="18376" xr:uid="{00000000-0005-0000-0000-0000E1750000}"/>
    <cellStyle name="Percent 4 5 5 3 4 2" xfId="18377" xr:uid="{00000000-0005-0000-0000-0000E2750000}"/>
    <cellStyle name="Percent 4 5 5 3 5" xfId="18378" xr:uid="{00000000-0005-0000-0000-0000E3750000}"/>
    <cellStyle name="Percent 4 5 5 3 6" xfId="51077" xr:uid="{00000000-0005-0000-0000-0000E4750000}"/>
    <cellStyle name="Percent 4 5 5 4" xfId="18379" xr:uid="{00000000-0005-0000-0000-0000E5750000}"/>
    <cellStyle name="Percent 4 5 5 4 2" xfId="18380" xr:uid="{00000000-0005-0000-0000-0000E6750000}"/>
    <cellStyle name="Percent 4 5 5 4 2 2" xfId="18381" xr:uid="{00000000-0005-0000-0000-0000E7750000}"/>
    <cellStyle name="Percent 4 5 5 4 2 2 2" xfId="18382" xr:uid="{00000000-0005-0000-0000-0000E8750000}"/>
    <cellStyle name="Percent 4 5 5 4 2 3" xfId="18383" xr:uid="{00000000-0005-0000-0000-0000E9750000}"/>
    <cellStyle name="Percent 4 5 5 4 3" xfId="18384" xr:uid="{00000000-0005-0000-0000-0000EA750000}"/>
    <cellStyle name="Percent 4 5 5 4 3 2" xfId="18385" xr:uid="{00000000-0005-0000-0000-0000EB750000}"/>
    <cellStyle name="Percent 4 5 5 4 3 2 2" xfId="18386" xr:uid="{00000000-0005-0000-0000-0000EC750000}"/>
    <cellStyle name="Percent 4 5 5 4 3 3" xfId="18387" xr:uid="{00000000-0005-0000-0000-0000ED750000}"/>
    <cellStyle name="Percent 4 5 5 4 4" xfId="18388" xr:uid="{00000000-0005-0000-0000-0000EE750000}"/>
    <cellStyle name="Percent 4 5 5 4 4 2" xfId="18389" xr:uid="{00000000-0005-0000-0000-0000EF750000}"/>
    <cellStyle name="Percent 4 5 5 4 4 2 2" xfId="18390" xr:uid="{00000000-0005-0000-0000-0000F0750000}"/>
    <cellStyle name="Percent 4 5 5 4 4 3" xfId="18391" xr:uid="{00000000-0005-0000-0000-0000F1750000}"/>
    <cellStyle name="Percent 4 5 5 4 5" xfId="18392" xr:uid="{00000000-0005-0000-0000-0000F2750000}"/>
    <cellStyle name="Percent 4 5 5 4 5 2" xfId="18393" xr:uid="{00000000-0005-0000-0000-0000F3750000}"/>
    <cellStyle name="Percent 4 5 5 4 6" xfId="18394" xr:uid="{00000000-0005-0000-0000-0000F4750000}"/>
    <cellStyle name="Percent 4 5 5 4 7" xfId="51078" xr:uid="{00000000-0005-0000-0000-0000F5750000}"/>
    <cellStyle name="Percent 4 5 5 5" xfId="18395" xr:uid="{00000000-0005-0000-0000-0000F6750000}"/>
    <cellStyle name="Percent 4 5 5 5 2" xfId="18396" xr:uid="{00000000-0005-0000-0000-0000F7750000}"/>
    <cellStyle name="Percent 4 5 5 5 2 2" xfId="18397" xr:uid="{00000000-0005-0000-0000-0000F8750000}"/>
    <cellStyle name="Percent 4 5 5 5 2 2 2" xfId="18398" xr:uid="{00000000-0005-0000-0000-0000F9750000}"/>
    <cellStyle name="Percent 4 5 5 5 2 3" xfId="18399" xr:uid="{00000000-0005-0000-0000-0000FA750000}"/>
    <cellStyle name="Percent 4 5 5 5 3" xfId="18400" xr:uid="{00000000-0005-0000-0000-0000FB750000}"/>
    <cellStyle name="Percent 4 5 5 5 3 2" xfId="18401" xr:uid="{00000000-0005-0000-0000-0000FC750000}"/>
    <cellStyle name="Percent 4 5 5 5 3 2 2" xfId="18402" xr:uid="{00000000-0005-0000-0000-0000FD750000}"/>
    <cellStyle name="Percent 4 5 5 5 3 3" xfId="18403" xr:uid="{00000000-0005-0000-0000-0000FE750000}"/>
    <cellStyle name="Percent 4 5 5 5 4" xfId="18404" xr:uid="{00000000-0005-0000-0000-0000FF750000}"/>
    <cellStyle name="Percent 4 5 5 5 4 2" xfId="18405" xr:uid="{00000000-0005-0000-0000-000000760000}"/>
    <cellStyle name="Percent 4 5 5 5 5" xfId="18406" xr:uid="{00000000-0005-0000-0000-000001760000}"/>
    <cellStyle name="Percent 4 5 5 5 6" xfId="51079" xr:uid="{00000000-0005-0000-0000-000002760000}"/>
    <cellStyle name="Percent 4 5 5 6" xfId="18407" xr:uid="{00000000-0005-0000-0000-000003760000}"/>
    <cellStyle name="Percent 4 5 5 6 2" xfId="18408" xr:uid="{00000000-0005-0000-0000-000004760000}"/>
    <cellStyle name="Percent 4 5 5 6 2 2" xfId="18409" xr:uid="{00000000-0005-0000-0000-000005760000}"/>
    <cellStyle name="Percent 4 5 5 6 3" xfId="18410" xr:uid="{00000000-0005-0000-0000-000006760000}"/>
    <cellStyle name="Percent 4 5 5 6 4" xfId="51080" xr:uid="{00000000-0005-0000-0000-000007760000}"/>
    <cellStyle name="Percent 4 5 5 7" xfId="18411" xr:uid="{00000000-0005-0000-0000-000008760000}"/>
    <cellStyle name="Percent 4 5 5 7 2" xfId="18412" xr:uid="{00000000-0005-0000-0000-000009760000}"/>
    <cellStyle name="Percent 4 5 5 7 2 2" xfId="18413" xr:uid="{00000000-0005-0000-0000-00000A760000}"/>
    <cellStyle name="Percent 4 5 5 7 3" xfId="18414" xr:uid="{00000000-0005-0000-0000-00000B760000}"/>
    <cellStyle name="Percent 4 5 5 7 4" xfId="51081" xr:uid="{00000000-0005-0000-0000-00000C760000}"/>
    <cellStyle name="Percent 4 5 5 8" xfId="18415" xr:uid="{00000000-0005-0000-0000-00000D760000}"/>
    <cellStyle name="Percent 4 5 5 8 2" xfId="18416" xr:uid="{00000000-0005-0000-0000-00000E760000}"/>
    <cellStyle name="Percent 4 5 5 8 2 2" xfId="18417" xr:uid="{00000000-0005-0000-0000-00000F760000}"/>
    <cellStyle name="Percent 4 5 5 8 3" xfId="18418" xr:uid="{00000000-0005-0000-0000-000010760000}"/>
    <cellStyle name="Percent 4 5 5 8 4" xfId="51082" xr:uid="{00000000-0005-0000-0000-000011760000}"/>
    <cellStyle name="Percent 4 5 5 9" xfId="18419" xr:uid="{00000000-0005-0000-0000-000012760000}"/>
    <cellStyle name="Percent 4 5 5 9 2" xfId="18420" xr:uid="{00000000-0005-0000-0000-000013760000}"/>
    <cellStyle name="Percent 4 5 5 9 3" xfId="51083" xr:uid="{00000000-0005-0000-0000-000014760000}"/>
    <cellStyle name="Percent 4 5 6" xfId="4515" xr:uid="{00000000-0005-0000-0000-000015760000}"/>
    <cellStyle name="Percent 4 5 6 10" xfId="18421" xr:uid="{00000000-0005-0000-0000-000016760000}"/>
    <cellStyle name="Percent 4 5 6 10 2" xfId="55992" xr:uid="{00000000-0005-0000-0000-000017760000}"/>
    <cellStyle name="Percent 4 5 6 11" xfId="51084" xr:uid="{00000000-0005-0000-0000-000018760000}"/>
    <cellStyle name="Percent 4 5 6 2" xfId="9309" xr:uid="{00000000-0005-0000-0000-000019760000}"/>
    <cellStyle name="Percent 4 5 6 2 2" xfId="18422" xr:uid="{00000000-0005-0000-0000-00001A760000}"/>
    <cellStyle name="Percent 4 5 6 2 2 2" xfId="18423" xr:uid="{00000000-0005-0000-0000-00001B760000}"/>
    <cellStyle name="Percent 4 5 6 2 2 2 2" xfId="18424" xr:uid="{00000000-0005-0000-0000-00001C760000}"/>
    <cellStyle name="Percent 4 5 6 2 2 3" xfId="18425" xr:uid="{00000000-0005-0000-0000-00001D760000}"/>
    <cellStyle name="Percent 4 5 6 2 3" xfId="18426" xr:uid="{00000000-0005-0000-0000-00001E760000}"/>
    <cellStyle name="Percent 4 5 6 2 3 2" xfId="18427" xr:uid="{00000000-0005-0000-0000-00001F760000}"/>
    <cellStyle name="Percent 4 5 6 2 3 2 2" xfId="18428" xr:uid="{00000000-0005-0000-0000-000020760000}"/>
    <cellStyle name="Percent 4 5 6 2 3 3" xfId="18429" xr:uid="{00000000-0005-0000-0000-000021760000}"/>
    <cellStyle name="Percent 4 5 6 2 4" xfId="18430" xr:uid="{00000000-0005-0000-0000-000022760000}"/>
    <cellStyle name="Percent 4 5 6 2 4 2" xfId="18431" xr:uid="{00000000-0005-0000-0000-000023760000}"/>
    <cellStyle name="Percent 4 5 6 2 5" xfId="18432" xr:uid="{00000000-0005-0000-0000-000024760000}"/>
    <cellStyle name="Percent 4 5 6 2 6" xfId="51085" xr:uid="{00000000-0005-0000-0000-000025760000}"/>
    <cellStyle name="Percent 4 5 6 3" xfId="18433" xr:uid="{00000000-0005-0000-0000-000026760000}"/>
    <cellStyle name="Percent 4 5 6 3 2" xfId="18434" xr:uid="{00000000-0005-0000-0000-000027760000}"/>
    <cellStyle name="Percent 4 5 6 3 2 2" xfId="18435" xr:uid="{00000000-0005-0000-0000-000028760000}"/>
    <cellStyle name="Percent 4 5 6 3 2 2 2" xfId="18436" xr:uid="{00000000-0005-0000-0000-000029760000}"/>
    <cellStyle name="Percent 4 5 6 3 2 3" xfId="18437" xr:uid="{00000000-0005-0000-0000-00002A760000}"/>
    <cellStyle name="Percent 4 5 6 3 3" xfId="18438" xr:uid="{00000000-0005-0000-0000-00002B760000}"/>
    <cellStyle name="Percent 4 5 6 3 3 2" xfId="18439" xr:uid="{00000000-0005-0000-0000-00002C760000}"/>
    <cellStyle name="Percent 4 5 6 3 3 2 2" xfId="18440" xr:uid="{00000000-0005-0000-0000-00002D760000}"/>
    <cellStyle name="Percent 4 5 6 3 3 3" xfId="18441" xr:uid="{00000000-0005-0000-0000-00002E760000}"/>
    <cellStyle name="Percent 4 5 6 3 4" xfId="18442" xr:uid="{00000000-0005-0000-0000-00002F760000}"/>
    <cellStyle name="Percent 4 5 6 3 4 2" xfId="18443" xr:uid="{00000000-0005-0000-0000-000030760000}"/>
    <cellStyle name="Percent 4 5 6 3 5" xfId="18444" xr:uid="{00000000-0005-0000-0000-000031760000}"/>
    <cellStyle name="Percent 4 5 6 3 6" xfId="51086" xr:uid="{00000000-0005-0000-0000-000032760000}"/>
    <cellStyle name="Percent 4 5 6 4" xfId="18445" xr:uid="{00000000-0005-0000-0000-000033760000}"/>
    <cellStyle name="Percent 4 5 6 4 2" xfId="18446" xr:uid="{00000000-0005-0000-0000-000034760000}"/>
    <cellStyle name="Percent 4 5 6 4 2 2" xfId="18447" xr:uid="{00000000-0005-0000-0000-000035760000}"/>
    <cellStyle name="Percent 4 5 6 4 2 2 2" xfId="18448" xr:uid="{00000000-0005-0000-0000-000036760000}"/>
    <cellStyle name="Percent 4 5 6 4 2 3" xfId="18449" xr:uid="{00000000-0005-0000-0000-000037760000}"/>
    <cellStyle name="Percent 4 5 6 4 3" xfId="18450" xr:uid="{00000000-0005-0000-0000-000038760000}"/>
    <cellStyle name="Percent 4 5 6 4 3 2" xfId="18451" xr:uid="{00000000-0005-0000-0000-000039760000}"/>
    <cellStyle name="Percent 4 5 6 4 3 2 2" xfId="18452" xr:uid="{00000000-0005-0000-0000-00003A760000}"/>
    <cellStyle name="Percent 4 5 6 4 3 3" xfId="18453" xr:uid="{00000000-0005-0000-0000-00003B760000}"/>
    <cellStyle name="Percent 4 5 6 4 4" xfId="18454" xr:uid="{00000000-0005-0000-0000-00003C760000}"/>
    <cellStyle name="Percent 4 5 6 4 4 2" xfId="18455" xr:uid="{00000000-0005-0000-0000-00003D760000}"/>
    <cellStyle name="Percent 4 5 6 4 4 2 2" xfId="18456" xr:uid="{00000000-0005-0000-0000-00003E760000}"/>
    <cellStyle name="Percent 4 5 6 4 4 3" xfId="18457" xr:uid="{00000000-0005-0000-0000-00003F760000}"/>
    <cellStyle name="Percent 4 5 6 4 5" xfId="18458" xr:uid="{00000000-0005-0000-0000-000040760000}"/>
    <cellStyle name="Percent 4 5 6 4 5 2" xfId="18459" xr:uid="{00000000-0005-0000-0000-000041760000}"/>
    <cellStyle name="Percent 4 5 6 4 6" xfId="18460" xr:uid="{00000000-0005-0000-0000-000042760000}"/>
    <cellStyle name="Percent 4 5 6 4 7" xfId="51087" xr:uid="{00000000-0005-0000-0000-000043760000}"/>
    <cellStyle name="Percent 4 5 6 5" xfId="18461" xr:uid="{00000000-0005-0000-0000-000044760000}"/>
    <cellStyle name="Percent 4 5 6 5 2" xfId="18462" xr:uid="{00000000-0005-0000-0000-000045760000}"/>
    <cellStyle name="Percent 4 5 6 5 2 2" xfId="18463" xr:uid="{00000000-0005-0000-0000-000046760000}"/>
    <cellStyle name="Percent 4 5 6 5 2 2 2" xfId="18464" xr:uid="{00000000-0005-0000-0000-000047760000}"/>
    <cellStyle name="Percent 4 5 6 5 2 3" xfId="18465" xr:uid="{00000000-0005-0000-0000-000048760000}"/>
    <cellStyle name="Percent 4 5 6 5 3" xfId="18466" xr:uid="{00000000-0005-0000-0000-000049760000}"/>
    <cellStyle name="Percent 4 5 6 5 3 2" xfId="18467" xr:uid="{00000000-0005-0000-0000-00004A760000}"/>
    <cellStyle name="Percent 4 5 6 5 3 2 2" xfId="18468" xr:uid="{00000000-0005-0000-0000-00004B760000}"/>
    <cellStyle name="Percent 4 5 6 5 3 3" xfId="18469" xr:uid="{00000000-0005-0000-0000-00004C760000}"/>
    <cellStyle name="Percent 4 5 6 5 4" xfId="18470" xr:uid="{00000000-0005-0000-0000-00004D760000}"/>
    <cellStyle name="Percent 4 5 6 5 4 2" xfId="18471" xr:uid="{00000000-0005-0000-0000-00004E760000}"/>
    <cellStyle name="Percent 4 5 6 5 5" xfId="18472" xr:uid="{00000000-0005-0000-0000-00004F760000}"/>
    <cellStyle name="Percent 4 5 6 5 6" xfId="51088" xr:uid="{00000000-0005-0000-0000-000050760000}"/>
    <cellStyle name="Percent 4 5 6 6" xfId="18473" xr:uid="{00000000-0005-0000-0000-000051760000}"/>
    <cellStyle name="Percent 4 5 6 6 2" xfId="18474" xr:uid="{00000000-0005-0000-0000-000052760000}"/>
    <cellStyle name="Percent 4 5 6 6 2 2" xfId="18475" xr:uid="{00000000-0005-0000-0000-000053760000}"/>
    <cellStyle name="Percent 4 5 6 6 3" xfId="18476" xr:uid="{00000000-0005-0000-0000-000054760000}"/>
    <cellStyle name="Percent 4 5 6 6 4" xfId="51089" xr:uid="{00000000-0005-0000-0000-000055760000}"/>
    <cellStyle name="Percent 4 5 6 7" xfId="18477" xr:uid="{00000000-0005-0000-0000-000056760000}"/>
    <cellStyle name="Percent 4 5 6 7 2" xfId="18478" xr:uid="{00000000-0005-0000-0000-000057760000}"/>
    <cellStyle name="Percent 4 5 6 7 2 2" xfId="18479" xr:uid="{00000000-0005-0000-0000-000058760000}"/>
    <cellStyle name="Percent 4 5 6 7 3" xfId="18480" xr:uid="{00000000-0005-0000-0000-000059760000}"/>
    <cellStyle name="Percent 4 5 6 7 4" xfId="51090" xr:uid="{00000000-0005-0000-0000-00005A760000}"/>
    <cellStyle name="Percent 4 5 6 8" xfId="18481" xr:uid="{00000000-0005-0000-0000-00005B760000}"/>
    <cellStyle name="Percent 4 5 6 8 2" xfId="18482" xr:uid="{00000000-0005-0000-0000-00005C760000}"/>
    <cellStyle name="Percent 4 5 6 8 2 2" xfId="18483" xr:uid="{00000000-0005-0000-0000-00005D760000}"/>
    <cellStyle name="Percent 4 5 6 8 3" xfId="18484" xr:uid="{00000000-0005-0000-0000-00005E760000}"/>
    <cellStyle name="Percent 4 5 6 8 4" xfId="51091" xr:uid="{00000000-0005-0000-0000-00005F760000}"/>
    <cellStyle name="Percent 4 5 6 9" xfId="18485" xr:uid="{00000000-0005-0000-0000-000060760000}"/>
    <cellStyle name="Percent 4 5 6 9 2" xfId="18486" xr:uid="{00000000-0005-0000-0000-000061760000}"/>
    <cellStyle name="Percent 4 5 6 9 3" xfId="51092" xr:uid="{00000000-0005-0000-0000-000062760000}"/>
    <cellStyle name="Percent 4 5 7" xfId="4516" xr:uid="{00000000-0005-0000-0000-000063760000}"/>
    <cellStyle name="Percent 4 5 7 10" xfId="18487" xr:uid="{00000000-0005-0000-0000-000064760000}"/>
    <cellStyle name="Percent 4 5 7 10 2" xfId="55993" xr:uid="{00000000-0005-0000-0000-000065760000}"/>
    <cellStyle name="Percent 4 5 7 11" xfId="51093" xr:uid="{00000000-0005-0000-0000-000066760000}"/>
    <cellStyle name="Percent 4 5 7 2" xfId="9310" xr:uid="{00000000-0005-0000-0000-000067760000}"/>
    <cellStyle name="Percent 4 5 7 2 2" xfId="18488" xr:uid="{00000000-0005-0000-0000-000068760000}"/>
    <cellStyle name="Percent 4 5 7 2 2 2" xfId="18489" xr:uid="{00000000-0005-0000-0000-000069760000}"/>
    <cellStyle name="Percent 4 5 7 2 2 2 2" xfId="18490" xr:uid="{00000000-0005-0000-0000-00006A760000}"/>
    <cellStyle name="Percent 4 5 7 2 2 3" xfId="18491" xr:uid="{00000000-0005-0000-0000-00006B760000}"/>
    <cellStyle name="Percent 4 5 7 2 3" xfId="18492" xr:uid="{00000000-0005-0000-0000-00006C760000}"/>
    <cellStyle name="Percent 4 5 7 2 3 2" xfId="18493" xr:uid="{00000000-0005-0000-0000-00006D760000}"/>
    <cellStyle name="Percent 4 5 7 2 3 2 2" xfId="18494" xr:uid="{00000000-0005-0000-0000-00006E760000}"/>
    <cellStyle name="Percent 4 5 7 2 3 3" xfId="18495" xr:uid="{00000000-0005-0000-0000-00006F760000}"/>
    <cellStyle name="Percent 4 5 7 2 4" xfId="18496" xr:uid="{00000000-0005-0000-0000-000070760000}"/>
    <cellStyle name="Percent 4 5 7 2 4 2" xfId="18497" xr:uid="{00000000-0005-0000-0000-000071760000}"/>
    <cellStyle name="Percent 4 5 7 2 5" xfId="18498" xr:uid="{00000000-0005-0000-0000-000072760000}"/>
    <cellStyle name="Percent 4 5 7 2 6" xfId="51094" xr:uid="{00000000-0005-0000-0000-000073760000}"/>
    <cellStyle name="Percent 4 5 7 3" xfId="18499" xr:uid="{00000000-0005-0000-0000-000074760000}"/>
    <cellStyle name="Percent 4 5 7 3 2" xfId="18500" xr:uid="{00000000-0005-0000-0000-000075760000}"/>
    <cellStyle name="Percent 4 5 7 3 2 2" xfId="18501" xr:uid="{00000000-0005-0000-0000-000076760000}"/>
    <cellStyle name="Percent 4 5 7 3 2 2 2" xfId="18502" xr:uid="{00000000-0005-0000-0000-000077760000}"/>
    <cellStyle name="Percent 4 5 7 3 2 3" xfId="18503" xr:uid="{00000000-0005-0000-0000-000078760000}"/>
    <cellStyle name="Percent 4 5 7 3 3" xfId="18504" xr:uid="{00000000-0005-0000-0000-000079760000}"/>
    <cellStyle name="Percent 4 5 7 3 3 2" xfId="18505" xr:uid="{00000000-0005-0000-0000-00007A760000}"/>
    <cellStyle name="Percent 4 5 7 3 3 2 2" xfId="18506" xr:uid="{00000000-0005-0000-0000-00007B760000}"/>
    <cellStyle name="Percent 4 5 7 3 3 3" xfId="18507" xr:uid="{00000000-0005-0000-0000-00007C760000}"/>
    <cellStyle name="Percent 4 5 7 3 4" xfId="18508" xr:uid="{00000000-0005-0000-0000-00007D760000}"/>
    <cellStyle name="Percent 4 5 7 3 4 2" xfId="18509" xr:uid="{00000000-0005-0000-0000-00007E760000}"/>
    <cellStyle name="Percent 4 5 7 3 5" xfId="18510" xr:uid="{00000000-0005-0000-0000-00007F760000}"/>
    <cellStyle name="Percent 4 5 7 3 6" xfId="51095" xr:uid="{00000000-0005-0000-0000-000080760000}"/>
    <cellStyle name="Percent 4 5 7 4" xfId="18511" xr:uid="{00000000-0005-0000-0000-000081760000}"/>
    <cellStyle name="Percent 4 5 7 4 2" xfId="18512" xr:uid="{00000000-0005-0000-0000-000082760000}"/>
    <cellStyle name="Percent 4 5 7 4 2 2" xfId="18513" xr:uid="{00000000-0005-0000-0000-000083760000}"/>
    <cellStyle name="Percent 4 5 7 4 2 2 2" xfId="18514" xr:uid="{00000000-0005-0000-0000-000084760000}"/>
    <cellStyle name="Percent 4 5 7 4 2 3" xfId="18515" xr:uid="{00000000-0005-0000-0000-000085760000}"/>
    <cellStyle name="Percent 4 5 7 4 3" xfId="18516" xr:uid="{00000000-0005-0000-0000-000086760000}"/>
    <cellStyle name="Percent 4 5 7 4 3 2" xfId="18517" xr:uid="{00000000-0005-0000-0000-000087760000}"/>
    <cellStyle name="Percent 4 5 7 4 3 2 2" xfId="18518" xr:uid="{00000000-0005-0000-0000-000088760000}"/>
    <cellStyle name="Percent 4 5 7 4 3 3" xfId="18519" xr:uid="{00000000-0005-0000-0000-000089760000}"/>
    <cellStyle name="Percent 4 5 7 4 4" xfId="18520" xr:uid="{00000000-0005-0000-0000-00008A760000}"/>
    <cellStyle name="Percent 4 5 7 4 4 2" xfId="18521" xr:uid="{00000000-0005-0000-0000-00008B760000}"/>
    <cellStyle name="Percent 4 5 7 4 4 2 2" xfId="18522" xr:uid="{00000000-0005-0000-0000-00008C760000}"/>
    <cellStyle name="Percent 4 5 7 4 4 3" xfId="18523" xr:uid="{00000000-0005-0000-0000-00008D760000}"/>
    <cellStyle name="Percent 4 5 7 4 5" xfId="18524" xr:uid="{00000000-0005-0000-0000-00008E760000}"/>
    <cellStyle name="Percent 4 5 7 4 5 2" xfId="18525" xr:uid="{00000000-0005-0000-0000-00008F760000}"/>
    <cellStyle name="Percent 4 5 7 4 6" xfId="18526" xr:uid="{00000000-0005-0000-0000-000090760000}"/>
    <cellStyle name="Percent 4 5 7 4 7" xfId="51096" xr:uid="{00000000-0005-0000-0000-000091760000}"/>
    <cellStyle name="Percent 4 5 7 5" xfId="18527" xr:uid="{00000000-0005-0000-0000-000092760000}"/>
    <cellStyle name="Percent 4 5 7 5 2" xfId="18528" xr:uid="{00000000-0005-0000-0000-000093760000}"/>
    <cellStyle name="Percent 4 5 7 5 2 2" xfId="18529" xr:uid="{00000000-0005-0000-0000-000094760000}"/>
    <cellStyle name="Percent 4 5 7 5 2 2 2" xfId="18530" xr:uid="{00000000-0005-0000-0000-000095760000}"/>
    <cellStyle name="Percent 4 5 7 5 2 3" xfId="18531" xr:uid="{00000000-0005-0000-0000-000096760000}"/>
    <cellStyle name="Percent 4 5 7 5 3" xfId="18532" xr:uid="{00000000-0005-0000-0000-000097760000}"/>
    <cellStyle name="Percent 4 5 7 5 3 2" xfId="18533" xr:uid="{00000000-0005-0000-0000-000098760000}"/>
    <cellStyle name="Percent 4 5 7 5 3 2 2" xfId="18534" xr:uid="{00000000-0005-0000-0000-000099760000}"/>
    <cellStyle name="Percent 4 5 7 5 3 3" xfId="18535" xr:uid="{00000000-0005-0000-0000-00009A760000}"/>
    <cellStyle name="Percent 4 5 7 5 4" xfId="18536" xr:uid="{00000000-0005-0000-0000-00009B760000}"/>
    <cellStyle name="Percent 4 5 7 5 4 2" xfId="18537" xr:uid="{00000000-0005-0000-0000-00009C760000}"/>
    <cellStyle name="Percent 4 5 7 5 5" xfId="18538" xr:uid="{00000000-0005-0000-0000-00009D760000}"/>
    <cellStyle name="Percent 4 5 7 5 6" xfId="51097" xr:uid="{00000000-0005-0000-0000-00009E760000}"/>
    <cellStyle name="Percent 4 5 7 6" xfId="18539" xr:uid="{00000000-0005-0000-0000-00009F760000}"/>
    <cellStyle name="Percent 4 5 7 6 2" xfId="18540" xr:uid="{00000000-0005-0000-0000-0000A0760000}"/>
    <cellStyle name="Percent 4 5 7 6 2 2" xfId="18541" xr:uid="{00000000-0005-0000-0000-0000A1760000}"/>
    <cellStyle name="Percent 4 5 7 6 3" xfId="18542" xr:uid="{00000000-0005-0000-0000-0000A2760000}"/>
    <cellStyle name="Percent 4 5 7 6 4" xfId="51098" xr:uid="{00000000-0005-0000-0000-0000A3760000}"/>
    <cellStyle name="Percent 4 5 7 7" xfId="18543" xr:uid="{00000000-0005-0000-0000-0000A4760000}"/>
    <cellStyle name="Percent 4 5 7 7 2" xfId="18544" xr:uid="{00000000-0005-0000-0000-0000A5760000}"/>
    <cellStyle name="Percent 4 5 7 7 2 2" xfId="18545" xr:uid="{00000000-0005-0000-0000-0000A6760000}"/>
    <cellStyle name="Percent 4 5 7 7 3" xfId="18546" xr:uid="{00000000-0005-0000-0000-0000A7760000}"/>
    <cellStyle name="Percent 4 5 7 7 4" xfId="51099" xr:uid="{00000000-0005-0000-0000-0000A8760000}"/>
    <cellStyle name="Percent 4 5 7 8" xfId="18547" xr:uid="{00000000-0005-0000-0000-0000A9760000}"/>
    <cellStyle name="Percent 4 5 7 8 2" xfId="18548" xr:uid="{00000000-0005-0000-0000-0000AA760000}"/>
    <cellStyle name="Percent 4 5 7 8 2 2" xfId="18549" xr:uid="{00000000-0005-0000-0000-0000AB760000}"/>
    <cellStyle name="Percent 4 5 7 8 3" xfId="18550" xr:uid="{00000000-0005-0000-0000-0000AC760000}"/>
    <cellStyle name="Percent 4 5 7 8 4" xfId="51100" xr:uid="{00000000-0005-0000-0000-0000AD760000}"/>
    <cellStyle name="Percent 4 5 7 9" xfId="18551" xr:uid="{00000000-0005-0000-0000-0000AE760000}"/>
    <cellStyle name="Percent 4 5 7 9 2" xfId="18552" xr:uid="{00000000-0005-0000-0000-0000AF760000}"/>
    <cellStyle name="Percent 4 5 7 9 3" xfId="51101" xr:uid="{00000000-0005-0000-0000-0000B0760000}"/>
    <cellStyle name="Percent 4 5 8" xfId="4517" xr:uid="{00000000-0005-0000-0000-0000B1760000}"/>
    <cellStyle name="Percent 4 5 8 10" xfId="18553" xr:uid="{00000000-0005-0000-0000-0000B2760000}"/>
    <cellStyle name="Percent 4 5 8 10 2" xfId="55994" xr:uid="{00000000-0005-0000-0000-0000B3760000}"/>
    <cellStyle name="Percent 4 5 8 11" xfId="51102" xr:uid="{00000000-0005-0000-0000-0000B4760000}"/>
    <cellStyle name="Percent 4 5 8 2" xfId="9311" xr:uid="{00000000-0005-0000-0000-0000B5760000}"/>
    <cellStyle name="Percent 4 5 8 2 2" xfId="18554" xr:uid="{00000000-0005-0000-0000-0000B6760000}"/>
    <cellStyle name="Percent 4 5 8 2 2 2" xfId="18555" xr:uid="{00000000-0005-0000-0000-0000B7760000}"/>
    <cellStyle name="Percent 4 5 8 2 2 2 2" xfId="18556" xr:uid="{00000000-0005-0000-0000-0000B8760000}"/>
    <cellStyle name="Percent 4 5 8 2 2 3" xfId="18557" xr:uid="{00000000-0005-0000-0000-0000B9760000}"/>
    <cellStyle name="Percent 4 5 8 2 3" xfId="18558" xr:uid="{00000000-0005-0000-0000-0000BA760000}"/>
    <cellStyle name="Percent 4 5 8 2 3 2" xfId="18559" xr:uid="{00000000-0005-0000-0000-0000BB760000}"/>
    <cellStyle name="Percent 4 5 8 2 3 2 2" xfId="18560" xr:uid="{00000000-0005-0000-0000-0000BC760000}"/>
    <cellStyle name="Percent 4 5 8 2 3 3" xfId="18561" xr:uid="{00000000-0005-0000-0000-0000BD760000}"/>
    <cellStyle name="Percent 4 5 8 2 4" xfId="18562" xr:uid="{00000000-0005-0000-0000-0000BE760000}"/>
    <cellStyle name="Percent 4 5 8 2 4 2" xfId="18563" xr:uid="{00000000-0005-0000-0000-0000BF760000}"/>
    <cellStyle name="Percent 4 5 8 2 5" xfId="18564" xr:uid="{00000000-0005-0000-0000-0000C0760000}"/>
    <cellStyle name="Percent 4 5 8 2 6" xfId="51103" xr:uid="{00000000-0005-0000-0000-0000C1760000}"/>
    <cellStyle name="Percent 4 5 8 3" xfId="18565" xr:uid="{00000000-0005-0000-0000-0000C2760000}"/>
    <cellStyle name="Percent 4 5 8 3 2" xfId="18566" xr:uid="{00000000-0005-0000-0000-0000C3760000}"/>
    <cellStyle name="Percent 4 5 8 3 2 2" xfId="18567" xr:uid="{00000000-0005-0000-0000-0000C4760000}"/>
    <cellStyle name="Percent 4 5 8 3 2 2 2" xfId="18568" xr:uid="{00000000-0005-0000-0000-0000C5760000}"/>
    <cellStyle name="Percent 4 5 8 3 2 3" xfId="18569" xr:uid="{00000000-0005-0000-0000-0000C6760000}"/>
    <cellStyle name="Percent 4 5 8 3 3" xfId="18570" xr:uid="{00000000-0005-0000-0000-0000C7760000}"/>
    <cellStyle name="Percent 4 5 8 3 3 2" xfId="18571" xr:uid="{00000000-0005-0000-0000-0000C8760000}"/>
    <cellStyle name="Percent 4 5 8 3 3 2 2" xfId="18572" xr:uid="{00000000-0005-0000-0000-0000C9760000}"/>
    <cellStyle name="Percent 4 5 8 3 3 3" xfId="18573" xr:uid="{00000000-0005-0000-0000-0000CA760000}"/>
    <cellStyle name="Percent 4 5 8 3 4" xfId="18574" xr:uid="{00000000-0005-0000-0000-0000CB760000}"/>
    <cellStyle name="Percent 4 5 8 3 4 2" xfId="18575" xr:uid="{00000000-0005-0000-0000-0000CC760000}"/>
    <cellStyle name="Percent 4 5 8 3 5" xfId="18576" xr:uid="{00000000-0005-0000-0000-0000CD760000}"/>
    <cellStyle name="Percent 4 5 8 3 6" xfId="51104" xr:uid="{00000000-0005-0000-0000-0000CE760000}"/>
    <cellStyle name="Percent 4 5 8 4" xfId="18577" xr:uid="{00000000-0005-0000-0000-0000CF760000}"/>
    <cellStyle name="Percent 4 5 8 4 2" xfId="18578" xr:uid="{00000000-0005-0000-0000-0000D0760000}"/>
    <cellStyle name="Percent 4 5 8 4 2 2" xfId="18579" xr:uid="{00000000-0005-0000-0000-0000D1760000}"/>
    <cellStyle name="Percent 4 5 8 4 2 2 2" xfId="18580" xr:uid="{00000000-0005-0000-0000-0000D2760000}"/>
    <cellStyle name="Percent 4 5 8 4 2 3" xfId="18581" xr:uid="{00000000-0005-0000-0000-0000D3760000}"/>
    <cellStyle name="Percent 4 5 8 4 3" xfId="18582" xr:uid="{00000000-0005-0000-0000-0000D4760000}"/>
    <cellStyle name="Percent 4 5 8 4 3 2" xfId="18583" xr:uid="{00000000-0005-0000-0000-0000D5760000}"/>
    <cellStyle name="Percent 4 5 8 4 3 2 2" xfId="18584" xr:uid="{00000000-0005-0000-0000-0000D6760000}"/>
    <cellStyle name="Percent 4 5 8 4 3 3" xfId="18585" xr:uid="{00000000-0005-0000-0000-0000D7760000}"/>
    <cellStyle name="Percent 4 5 8 4 4" xfId="18586" xr:uid="{00000000-0005-0000-0000-0000D8760000}"/>
    <cellStyle name="Percent 4 5 8 4 4 2" xfId="18587" xr:uid="{00000000-0005-0000-0000-0000D9760000}"/>
    <cellStyle name="Percent 4 5 8 4 4 2 2" xfId="18588" xr:uid="{00000000-0005-0000-0000-0000DA760000}"/>
    <cellStyle name="Percent 4 5 8 4 4 3" xfId="18589" xr:uid="{00000000-0005-0000-0000-0000DB760000}"/>
    <cellStyle name="Percent 4 5 8 4 5" xfId="18590" xr:uid="{00000000-0005-0000-0000-0000DC760000}"/>
    <cellStyle name="Percent 4 5 8 4 5 2" xfId="18591" xr:uid="{00000000-0005-0000-0000-0000DD760000}"/>
    <cellStyle name="Percent 4 5 8 4 6" xfId="18592" xr:uid="{00000000-0005-0000-0000-0000DE760000}"/>
    <cellStyle name="Percent 4 5 8 4 7" xfId="51105" xr:uid="{00000000-0005-0000-0000-0000DF760000}"/>
    <cellStyle name="Percent 4 5 8 5" xfId="18593" xr:uid="{00000000-0005-0000-0000-0000E0760000}"/>
    <cellStyle name="Percent 4 5 8 5 2" xfId="18594" xr:uid="{00000000-0005-0000-0000-0000E1760000}"/>
    <cellStyle name="Percent 4 5 8 5 2 2" xfId="18595" xr:uid="{00000000-0005-0000-0000-0000E2760000}"/>
    <cellStyle name="Percent 4 5 8 5 2 2 2" xfId="18596" xr:uid="{00000000-0005-0000-0000-0000E3760000}"/>
    <cellStyle name="Percent 4 5 8 5 2 3" xfId="18597" xr:uid="{00000000-0005-0000-0000-0000E4760000}"/>
    <cellStyle name="Percent 4 5 8 5 3" xfId="18598" xr:uid="{00000000-0005-0000-0000-0000E5760000}"/>
    <cellStyle name="Percent 4 5 8 5 3 2" xfId="18599" xr:uid="{00000000-0005-0000-0000-0000E6760000}"/>
    <cellStyle name="Percent 4 5 8 5 3 2 2" xfId="18600" xr:uid="{00000000-0005-0000-0000-0000E7760000}"/>
    <cellStyle name="Percent 4 5 8 5 3 3" xfId="18601" xr:uid="{00000000-0005-0000-0000-0000E8760000}"/>
    <cellStyle name="Percent 4 5 8 5 4" xfId="18602" xr:uid="{00000000-0005-0000-0000-0000E9760000}"/>
    <cellStyle name="Percent 4 5 8 5 4 2" xfId="18603" xr:uid="{00000000-0005-0000-0000-0000EA760000}"/>
    <cellStyle name="Percent 4 5 8 5 5" xfId="18604" xr:uid="{00000000-0005-0000-0000-0000EB760000}"/>
    <cellStyle name="Percent 4 5 8 5 6" xfId="51106" xr:uid="{00000000-0005-0000-0000-0000EC760000}"/>
    <cellStyle name="Percent 4 5 8 6" xfId="18605" xr:uid="{00000000-0005-0000-0000-0000ED760000}"/>
    <cellStyle name="Percent 4 5 8 6 2" xfId="18606" xr:uid="{00000000-0005-0000-0000-0000EE760000}"/>
    <cellStyle name="Percent 4 5 8 6 2 2" xfId="18607" xr:uid="{00000000-0005-0000-0000-0000EF760000}"/>
    <cellStyle name="Percent 4 5 8 6 3" xfId="18608" xr:uid="{00000000-0005-0000-0000-0000F0760000}"/>
    <cellStyle name="Percent 4 5 8 6 4" xfId="51107" xr:uid="{00000000-0005-0000-0000-0000F1760000}"/>
    <cellStyle name="Percent 4 5 8 7" xfId="18609" xr:uid="{00000000-0005-0000-0000-0000F2760000}"/>
    <cellStyle name="Percent 4 5 8 7 2" xfId="18610" xr:uid="{00000000-0005-0000-0000-0000F3760000}"/>
    <cellStyle name="Percent 4 5 8 7 2 2" xfId="18611" xr:uid="{00000000-0005-0000-0000-0000F4760000}"/>
    <cellStyle name="Percent 4 5 8 7 3" xfId="18612" xr:uid="{00000000-0005-0000-0000-0000F5760000}"/>
    <cellStyle name="Percent 4 5 8 7 4" xfId="51108" xr:uid="{00000000-0005-0000-0000-0000F6760000}"/>
    <cellStyle name="Percent 4 5 8 8" xfId="18613" xr:uid="{00000000-0005-0000-0000-0000F7760000}"/>
    <cellStyle name="Percent 4 5 8 8 2" xfId="18614" xr:uid="{00000000-0005-0000-0000-0000F8760000}"/>
    <cellStyle name="Percent 4 5 8 8 2 2" xfId="18615" xr:uid="{00000000-0005-0000-0000-0000F9760000}"/>
    <cellStyle name="Percent 4 5 8 8 3" xfId="18616" xr:uid="{00000000-0005-0000-0000-0000FA760000}"/>
    <cellStyle name="Percent 4 5 8 8 4" xfId="51109" xr:uid="{00000000-0005-0000-0000-0000FB760000}"/>
    <cellStyle name="Percent 4 5 8 9" xfId="18617" xr:uid="{00000000-0005-0000-0000-0000FC760000}"/>
    <cellStyle name="Percent 4 5 8 9 2" xfId="18618" xr:uid="{00000000-0005-0000-0000-0000FD760000}"/>
    <cellStyle name="Percent 4 5 8 9 3" xfId="51110" xr:uid="{00000000-0005-0000-0000-0000FE760000}"/>
    <cellStyle name="Percent 4 5 9" xfId="4518" xr:uid="{00000000-0005-0000-0000-0000FF760000}"/>
    <cellStyle name="Percent 4 5 9 2" xfId="9312" xr:uid="{00000000-0005-0000-0000-000000770000}"/>
    <cellStyle name="Percent 4 5 9 2 2" xfId="18619" xr:uid="{00000000-0005-0000-0000-000001770000}"/>
    <cellStyle name="Percent 4 5 9 2 2 2" xfId="18620" xr:uid="{00000000-0005-0000-0000-000002770000}"/>
    <cellStyle name="Percent 4 5 9 2 3" xfId="18621" xr:uid="{00000000-0005-0000-0000-000003770000}"/>
    <cellStyle name="Percent 4 5 9 2 4" xfId="51112" xr:uid="{00000000-0005-0000-0000-000004770000}"/>
    <cellStyle name="Percent 4 5 9 3" xfId="18622" xr:uid="{00000000-0005-0000-0000-000005770000}"/>
    <cellStyle name="Percent 4 5 9 3 2" xfId="18623" xr:uid="{00000000-0005-0000-0000-000006770000}"/>
    <cellStyle name="Percent 4 5 9 3 2 2" xfId="18624" xr:uid="{00000000-0005-0000-0000-000007770000}"/>
    <cellStyle name="Percent 4 5 9 3 3" xfId="18625" xr:uid="{00000000-0005-0000-0000-000008770000}"/>
    <cellStyle name="Percent 4 5 9 3 4" xfId="51113" xr:uid="{00000000-0005-0000-0000-000009770000}"/>
    <cellStyle name="Percent 4 5 9 4" xfId="18626" xr:uid="{00000000-0005-0000-0000-00000A770000}"/>
    <cellStyle name="Percent 4 5 9 4 2" xfId="18627" xr:uid="{00000000-0005-0000-0000-00000B770000}"/>
    <cellStyle name="Percent 4 5 9 4 3" xfId="51114" xr:uid="{00000000-0005-0000-0000-00000C770000}"/>
    <cellStyle name="Percent 4 5 9 5" xfId="18628" xr:uid="{00000000-0005-0000-0000-00000D770000}"/>
    <cellStyle name="Percent 4 5 9 5 2" xfId="51115" xr:uid="{00000000-0005-0000-0000-00000E770000}"/>
    <cellStyle name="Percent 4 5 9 6" xfId="51111" xr:uid="{00000000-0005-0000-0000-00000F770000}"/>
    <cellStyle name="Percent 4 6" xfId="4519" xr:uid="{00000000-0005-0000-0000-000010770000}"/>
    <cellStyle name="Percent 4 6 10" xfId="18629" xr:uid="{00000000-0005-0000-0000-000011770000}"/>
    <cellStyle name="Percent 4 6 10 2" xfId="18630" xr:uid="{00000000-0005-0000-0000-000012770000}"/>
    <cellStyle name="Percent 4 6 10 2 2" xfId="18631" xr:uid="{00000000-0005-0000-0000-000013770000}"/>
    <cellStyle name="Percent 4 6 10 2 2 2" xfId="18632" xr:uid="{00000000-0005-0000-0000-000014770000}"/>
    <cellStyle name="Percent 4 6 10 2 3" xfId="18633" xr:uid="{00000000-0005-0000-0000-000015770000}"/>
    <cellStyle name="Percent 4 6 10 3" xfId="18634" xr:uid="{00000000-0005-0000-0000-000016770000}"/>
    <cellStyle name="Percent 4 6 10 3 2" xfId="18635" xr:uid="{00000000-0005-0000-0000-000017770000}"/>
    <cellStyle name="Percent 4 6 10 3 2 2" xfId="18636" xr:uid="{00000000-0005-0000-0000-000018770000}"/>
    <cellStyle name="Percent 4 6 10 3 3" xfId="18637" xr:uid="{00000000-0005-0000-0000-000019770000}"/>
    <cellStyle name="Percent 4 6 10 4" xfId="18638" xr:uid="{00000000-0005-0000-0000-00001A770000}"/>
    <cellStyle name="Percent 4 6 10 4 2" xfId="18639" xr:uid="{00000000-0005-0000-0000-00001B770000}"/>
    <cellStyle name="Percent 4 6 10 5" xfId="18640" xr:uid="{00000000-0005-0000-0000-00001C770000}"/>
    <cellStyle name="Percent 4 6 10 6" xfId="51117" xr:uid="{00000000-0005-0000-0000-00001D770000}"/>
    <cellStyle name="Percent 4 6 11" xfId="18641" xr:uid="{00000000-0005-0000-0000-00001E770000}"/>
    <cellStyle name="Percent 4 6 11 2" xfId="18642" xr:uid="{00000000-0005-0000-0000-00001F770000}"/>
    <cellStyle name="Percent 4 6 11 2 2" xfId="18643" xr:uid="{00000000-0005-0000-0000-000020770000}"/>
    <cellStyle name="Percent 4 6 11 2 2 2" xfId="18644" xr:uid="{00000000-0005-0000-0000-000021770000}"/>
    <cellStyle name="Percent 4 6 11 2 3" xfId="18645" xr:uid="{00000000-0005-0000-0000-000022770000}"/>
    <cellStyle name="Percent 4 6 11 3" xfId="18646" xr:uid="{00000000-0005-0000-0000-000023770000}"/>
    <cellStyle name="Percent 4 6 11 3 2" xfId="18647" xr:uid="{00000000-0005-0000-0000-000024770000}"/>
    <cellStyle name="Percent 4 6 11 3 2 2" xfId="18648" xr:uid="{00000000-0005-0000-0000-000025770000}"/>
    <cellStyle name="Percent 4 6 11 3 3" xfId="18649" xr:uid="{00000000-0005-0000-0000-000026770000}"/>
    <cellStyle name="Percent 4 6 11 4" xfId="18650" xr:uid="{00000000-0005-0000-0000-000027770000}"/>
    <cellStyle name="Percent 4 6 11 4 2" xfId="18651" xr:uid="{00000000-0005-0000-0000-000028770000}"/>
    <cellStyle name="Percent 4 6 11 5" xfId="18652" xr:uid="{00000000-0005-0000-0000-000029770000}"/>
    <cellStyle name="Percent 4 6 11 6" xfId="51118" xr:uid="{00000000-0005-0000-0000-00002A770000}"/>
    <cellStyle name="Percent 4 6 12" xfId="18653" xr:uid="{00000000-0005-0000-0000-00002B770000}"/>
    <cellStyle name="Percent 4 6 12 2" xfId="18654" xr:uid="{00000000-0005-0000-0000-00002C770000}"/>
    <cellStyle name="Percent 4 6 12 2 2" xfId="18655" xr:uid="{00000000-0005-0000-0000-00002D770000}"/>
    <cellStyle name="Percent 4 6 12 2 2 2" xfId="18656" xr:uid="{00000000-0005-0000-0000-00002E770000}"/>
    <cellStyle name="Percent 4 6 12 2 3" xfId="18657" xr:uid="{00000000-0005-0000-0000-00002F770000}"/>
    <cellStyle name="Percent 4 6 12 3" xfId="18658" xr:uid="{00000000-0005-0000-0000-000030770000}"/>
    <cellStyle name="Percent 4 6 12 3 2" xfId="18659" xr:uid="{00000000-0005-0000-0000-000031770000}"/>
    <cellStyle name="Percent 4 6 12 3 2 2" xfId="18660" xr:uid="{00000000-0005-0000-0000-000032770000}"/>
    <cellStyle name="Percent 4 6 12 3 3" xfId="18661" xr:uid="{00000000-0005-0000-0000-000033770000}"/>
    <cellStyle name="Percent 4 6 12 4" xfId="18662" xr:uid="{00000000-0005-0000-0000-000034770000}"/>
    <cellStyle name="Percent 4 6 12 4 2" xfId="18663" xr:uid="{00000000-0005-0000-0000-000035770000}"/>
    <cellStyle name="Percent 4 6 12 4 2 2" xfId="18664" xr:uid="{00000000-0005-0000-0000-000036770000}"/>
    <cellStyle name="Percent 4 6 12 4 3" xfId="18665" xr:uid="{00000000-0005-0000-0000-000037770000}"/>
    <cellStyle name="Percent 4 6 12 5" xfId="18666" xr:uid="{00000000-0005-0000-0000-000038770000}"/>
    <cellStyle name="Percent 4 6 12 5 2" xfId="18667" xr:uid="{00000000-0005-0000-0000-000039770000}"/>
    <cellStyle name="Percent 4 6 12 6" xfId="18668" xr:uid="{00000000-0005-0000-0000-00003A770000}"/>
    <cellStyle name="Percent 4 6 12 7" xfId="51119" xr:uid="{00000000-0005-0000-0000-00003B770000}"/>
    <cellStyle name="Percent 4 6 13" xfId="18669" xr:uid="{00000000-0005-0000-0000-00003C770000}"/>
    <cellStyle name="Percent 4 6 13 2" xfId="18670" xr:uid="{00000000-0005-0000-0000-00003D770000}"/>
    <cellStyle name="Percent 4 6 13 2 2" xfId="18671" xr:uid="{00000000-0005-0000-0000-00003E770000}"/>
    <cellStyle name="Percent 4 6 13 2 2 2" xfId="18672" xr:uid="{00000000-0005-0000-0000-00003F770000}"/>
    <cellStyle name="Percent 4 6 13 2 3" xfId="18673" xr:uid="{00000000-0005-0000-0000-000040770000}"/>
    <cellStyle name="Percent 4 6 13 3" xfId="18674" xr:uid="{00000000-0005-0000-0000-000041770000}"/>
    <cellStyle name="Percent 4 6 13 3 2" xfId="18675" xr:uid="{00000000-0005-0000-0000-000042770000}"/>
    <cellStyle name="Percent 4 6 13 3 2 2" xfId="18676" xr:uid="{00000000-0005-0000-0000-000043770000}"/>
    <cellStyle name="Percent 4 6 13 3 3" xfId="18677" xr:uid="{00000000-0005-0000-0000-000044770000}"/>
    <cellStyle name="Percent 4 6 13 4" xfId="18678" xr:uid="{00000000-0005-0000-0000-000045770000}"/>
    <cellStyle name="Percent 4 6 13 4 2" xfId="18679" xr:uid="{00000000-0005-0000-0000-000046770000}"/>
    <cellStyle name="Percent 4 6 13 5" xfId="18680" xr:uid="{00000000-0005-0000-0000-000047770000}"/>
    <cellStyle name="Percent 4 6 13 6" xfId="51120" xr:uid="{00000000-0005-0000-0000-000048770000}"/>
    <cellStyle name="Percent 4 6 14" xfId="18681" xr:uid="{00000000-0005-0000-0000-000049770000}"/>
    <cellStyle name="Percent 4 6 14 2" xfId="18682" xr:uid="{00000000-0005-0000-0000-00004A770000}"/>
    <cellStyle name="Percent 4 6 14 2 2" xfId="18683" xr:uid="{00000000-0005-0000-0000-00004B770000}"/>
    <cellStyle name="Percent 4 6 14 3" xfId="18684" xr:uid="{00000000-0005-0000-0000-00004C770000}"/>
    <cellStyle name="Percent 4 6 14 4" xfId="51121" xr:uid="{00000000-0005-0000-0000-00004D770000}"/>
    <cellStyle name="Percent 4 6 15" xfId="18685" xr:uid="{00000000-0005-0000-0000-00004E770000}"/>
    <cellStyle name="Percent 4 6 15 2" xfId="18686" xr:uid="{00000000-0005-0000-0000-00004F770000}"/>
    <cellStyle name="Percent 4 6 15 2 2" xfId="18687" xr:uid="{00000000-0005-0000-0000-000050770000}"/>
    <cellStyle name="Percent 4 6 15 3" xfId="18688" xr:uid="{00000000-0005-0000-0000-000051770000}"/>
    <cellStyle name="Percent 4 6 15 4" xfId="51122" xr:uid="{00000000-0005-0000-0000-000052770000}"/>
    <cellStyle name="Percent 4 6 16" xfId="18689" xr:uid="{00000000-0005-0000-0000-000053770000}"/>
    <cellStyle name="Percent 4 6 16 2" xfId="18690" xr:uid="{00000000-0005-0000-0000-000054770000}"/>
    <cellStyle name="Percent 4 6 16 2 2" xfId="18691" xr:uid="{00000000-0005-0000-0000-000055770000}"/>
    <cellStyle name="Percent 4 6 16 3" xfId="18692" xr:uid="{00000000-0005-0000-0000-000056770000}"/>
    <cellStyle name="Percent 4 6 16 4" xfId="51123" xr:uid="{00000000-0005-0000-0000-000057770000}"/>
    <cellStyle name="Percent 4 6 17" xfId="18693" xr:uid="{00000000-0005-0000-0000-000058770000}"/>
    <cellStyle name="Percent 4 6 17 2" xfId="18694" xr:uid="{00000000-0005-0000-0000-000059770000}"/>
    <cellStyle name="Percent 4 6 17 2 2" xfId="18695" xr:uid="{00000000-0005-0000-0000-00005A770000}"/>
    <cellStyle name="Percent 4 6 17 3" xfId="18696" xr:uid="{00000000-0005-0000-0000-00005B770000}"/>
    <cellStyle name="Percent 4 6 17 4" xfId="51124" xr:uid="{00000000-0005-0000-0000-00005C770000}"/>
    <cellStyle name="Percent 4 6 18" xfId="18697" xr:uid="{00000000-0005-0000-0000-00005D770000}"/>
    <cellStyle name="Percent 4 6 18 2" xfId="18698" xr:uid="{00000000-0005-0000-0000-00005E770000}"/>
    <cellStyle name="Percent 4 6 18 3" xfId="55995" xr:uid="{00000000-0005-0000-0000-00005F770000}"/>
    <cellStyle name="Percent 4 6 19" xfId="18699" xr:uid="{00000000-0005-0000-0000-000060770000}"/>
    <cellStyle name="Percent 4 6 2" xfId="4520" xr:uid="{00000000-0005-0000-0000-000061770000}"/>
    <cellStyle name="Percent 4 6 2 10" xfId="18700" xr:uid="{00000000-0005-0000-0000-000062770000}"/>
    <cellStyle name="Percent 4 6 2 10 2" xfId="55996" xr:uid="{00000000-0005-0000-0000-000063770000}"/>
    <cellStyle name="Percent 4 6 2 11" xfId="51125" xr:uid="{00000000-0005-0000-0000-000064770000}"/>
    <cellStyle name="Percent 4 6 2 2" xfId="9314" xr:uid="{00000000-0005-0000-0000-000065770000}"/>
    <cellStyle name="Percent 4 6 2 2 2" xfId="18701" xr:uid="{00000000-0005-0000-0000-000066770000}"/>
    <cellStyle name="Percent 4 6 2 2 2 2" xfId="18702" xr:uid="{00000000-0005-0000-0000-000067770000}"/>
    <cellStyle name="Percent 4 6 2 2 2 2 2" xfId="18703" xr:uid="{00000000-0005-0000-0000-000068770000}"/>
    <cellStyle name="Percent 4 6 2 2 2 3" xfId="18704" xr:uid="{00000000-0005-0000-0000-000069770000}"/>
    <cellStyle name="Percent 4 6 2 2 3" xfId="18705" xr:uid="{00000000-0005-0000-0000-00006A770000}"/>
    <cellStyle name="Percent 4 6 2 2 3 2" xfId="18706" xr:uid="{00000000-0005-0000-0000-00006B770000}"/>
    <cellStyle name="Percent 4 6 2 2 3 2 2" xfId="18707" xr:uid="{00000000-0005-0000-0000-00006C770000}"/>
    <cellStyle name="Percent 4 6 2 2 3 3" xfId="18708" xr:uid="{00000000-0005-0000-0000-00006D770000}"/>
    <cellStyle name="Percent 4 6 2 2 4" xfId="18709" xr:uid="{00000000-0005-0000-0000-00006E770000}"/>
    <cellStyle name="Percent 4 6 2 2 4 2" xfId="18710" xr:uid="{00000000-0005-0000-0000-00006F770000}"/>
    <cellStyle name="Percent 4 6 2 2 5" xfId="18711" xr:uid="{00000000-0005-0000-0000-000070770000}"/>
    <cellStyle name="Percent 4 6 2 2 6" xfId="51126" xr:uid="{00000000-0005-0000-0000-000071770000}"/>
    <cellStyle name="Percent 4 6 2 3" xfId="18712" xr:uid="{00000000-0005-0000-0000-000072770000}"/>
    <cellStyle name="Percent 4 6 2 3 2" xfId="18713" xr:uid="{00000000-0005-0000-0000-000073770000}"/>
    <cellStyle name="Percent 4 6 2 3 2 2" xfId="18714" xr:uid="{00000000-0005-0000-0000-000074770000}"/>
    <cellStyle name="Percent 4 6 2 3 2 2 2" xfId="18715" xr:uid="{00000000-0005-0000-0000-000075770000}"/>
    <cellStyle name="Percent 4 6 2 3 2 3" xfId="18716" xr:uid="{00000000-0005-0000-0000-000076770000}"/>
    <cellStyle name="Percent 4 6 2 3 3" xfId="18717" xr:uid="{00000000-0005-0000-0000-000077770000}"/>
    <cellStyle name="Percent 4 6 2 3 3 2" xfId="18718" xr:uid="{00000000-0005-0000-0000-000078770000}"/>
    <cellStyle name="Percent 4 6 2 3 3 2 2" xfId="18719" xr:uid="{00000000-0005-0000-0000-000079770000}"/>
    <cellStyle name="Percent 4 6 2 3 3 3" xfId="18720" xr:uid="{00000000-0005-0000-0000-00007A770000}"/>
    <cellStyle name="Percent 4 6 2 3 4" xfId="18721" xr:uid="{00000000-0005-0000-0000-00007B770000}"/>
    <cellStyle name="Percent 4 6 2 3 4 2" xfId="18722" xr:uid="{00000000-0005-0000-0000-00007C770000}"/>
    <cellStyle name="Percent 4 6 2 3 5" xfId="18723" xr:uid="{00000000-0005-0000-0000-00007D770000}"/>
    <cellStyle name="Percent 4 6 2 3 6" xfId="51127" xr:uid="{00000000-0005-0000-0000-00007E770000}"/>
    <cellStyle name="Percent 4 6 2 4" xfId="18724" xr:uid="{00000000-0005-0000-0000-00007F770000}"/>
    <cellStyle name="Percent 4 6 2 4 2" xfId="18725" xr:uid="{00000000-0005-0000-0000-000080770000}"/>
    <cellStyle name="Percent 4 6 2 4 2 2" xfId="18726" xr:uid="{00000000-0005-0000-0000-000081770000}"/>
    <cellStyle name="Percent 4 6 2 4 2 2 2" xfId="18727" xr:uid="{00000000-0005-0000-0000-000082770000}"/>
    <cellStyle name="Percent 4 6 2 4 2 3" xfId="18728" xr:uid="{00000000-0005-0000-0000-000083770000}"/>
    <cellStyle name="Percent 4 6 2 4 3" xfId="18729" xr:uid="{00000000-0005-0000-0000-000084770000}"/>
    <cellStyle name="Percent 4 6 2 4 3 2" xfId="18730" xr:uid="{00000000-0005-0000-0000-000085770000}"/>
    <cellStyle name="Percent 4 6 2 4 3 2 2" xfId="18731" xr:uid="{00000000-0005-0000-0000-000086770000}"/>
    <cellStyle name="Percent 4 6 2 4 3 3" xfId="18732" xr:uid="{00000000-0005-0000-0000-000087770000}"/>
    <cellStyle name="Percent 4 6 2 4 4" xfId="18733" xr:uid="{00000000-0005-0000-0000-000088770000}"/>
    <cellStyle name="Percent 4 6 2 4 4 2" xfId="18734" xr:uid="{00000000-0005-0000-0000-000089770000}"/>
    <cellStyle name="Percent 4 6 2 4 4 2 2" xfId="18735" xr:uid="{00000000-0005-0000-0000-00008A770000}"/>
    <cellStyle name="Percent 4 6 2 4 4 3" xfId="18736" xr:uid="{00000000-0005-0000-0000-00008B770000}"/>
    <cellStyle name="Percent 4 6 2 4 5" xfId="18737" xr:uid="{00000000-0005-0000-0000-00008C770000}"/>
    <cellStyle name="Percent 4 6 2 4 5 2" xfId="18738" xr:uid="{00000000-0005-0000-0000-00008D770000}"/>
    <cellStyle name="Percent 4 6 2 4 6" xfId="18739" xr:uid="{00000000-0005-0000-0000-00008E770000}"/>
    <cellStyle name="Percent 4 6 2 4 7" xfId="51128" xr:uid="{00000000-0005-0000-0000-00008F770000}"/>
    <cellStyle name="Percent 4 6 2 5" xfId="18740" xr:uid="{00000000-0005-0000-0000-000090770000}"/>
    <cellStyle name="Percent 4 6 2 5 2" xfId="18741" xr:uid="{00000000-0005-0000-0000-000091770000}"/>
    <cellStyle name="Percent 4 6 2 5 2 2" xfId="18742" xr:uid="{00000000-0005-0000-0000-000092770000}"/>
    <cellStyle name="Percent 4 6 2 5 2 2 2" xfId="18743" xr:uid="{00000000-0005-0000-0000-000093770000}"/>
    <cellStyle name="Percent 4 6 2 5 2 3" xfId="18744" xr:uid="{00000000-0005-0000-0000-000094770000}"/>
    <cellStyle name="Percent 4 6 2 5 3" xfId="18745" xr:uid="{00000000-0005-0000-0000-000095770000}"/>
    <cellStyle name="Percent 4 6 2 5 3 2" xfId="18746" xr:uid="{00000000-0005-0000-0000-000096770000}"/>
    <cellStyle name="Percent 4 6 2 5 3 2 2" xfId="18747" xr:uid="{00000000-0005-0000-0000-000097770000}"/>
    <cellStyle name="Percent 4 6 2 5 3 3" xfId="18748" xr:uid="{00000000-0005-0000-0000-000098770000}"/>
    <cellStyle name="Percent 4 6 2 5 4" xfId="18749" xr:uid="{00000000-0005-0000-0000-000099770000}"/>
    <cellStyle name="Percent 4 6 2 5 4 2" xfId="18750" xr:uid="{00000000-0005-0000-0000-00009A770000}"/>
    <cellStyle name="Percent 4 6 2 5 5" xfId="18751" xr:uid="{00000000-0005-0000-0000-00009B770000}"/>
    <cellStyle name="Percent 4 6 2 5 6" xfId="51129" xr:uid="{00000000-0005-0000-0000-00009C770000}"/>
    <cellStyle name="Percent 4 6 2 6" xfId="18752" xr:uid="{00000000-0005-0000-0000-00009D770000}"/>
    <cellStyle name="Percent 4 6 2 6 2" xfId="18753" xr:uid="{00000000-0005-0000-0000-00009E770000}"/>
    <cellStyle name="Percent 4 6 2 6 2 2" xfId="18754" xr:uid="{00000000-0005-0000-0000-00009F770000}"/>
    <cellStyle name="Percent 4 6 2 6 3" xfId="18755" xr:uid="{00000000-0005-0000-0000-0000A0770000}"/>
    <cellStyle name="Percent 4 6 2 6 4" xfId="51130" xr:uid="{00000000-0005-0000-0000-0000A1770000}"/>
    <cellStyle name="Percent 4 6 2 7" xfId="18756" xr:uid="{00000000-0005-0000-0000-0000A2770000}"/>
    <cellStyle name="Percent 4 6 2 7 2" xfId="18757" xr:uid="{00000000-0005-0000-0000-0000A3770000}"/>
    <cellStyle name="Percent 4 6 2 7 2 2" xfId="18758" xr:uid="{00000000-0005-0000-0000-0000A4770000}"/>
    <cellStyle name="Percent 4 6 2 7 3" xfId="18759" xr:uid="{00000000-0005-0000-0000-0000A5770000}"/>
    <cellStyle name="Percent 4 6 2 7 4" xfId="51131" xr:uid="{00000000-0005-0000-0000-0000A6770000}"/>
    <cellStyle name="Percent 4 6 2 8" xfId="18760" xr:uid="{00000000-0005-0000-0000-0000A7770000}"/>
    <cellStyle name="Percent 4 6 2 8 2" xfId="18761" xr:uid="{00000000-0005-0000-0000-0000A8770000}"/>
    <cellStyle name="Percent 4 6 2 8 2 2" xfId="18762" xr:uid="{00000000-0005-0000-0000-0000A9770000}"/>
    <cellStyle name="Percent 4 6 2 8 3" xfId="18763" xr:uid="{00000000-0005-0000-0000-0000AA770000}"/>
    <cellStyle name="Percent 4 6 2 8 4" xfId="51132" xr:uid="{00000000-0005-0000-0000-0000AB770000}"/>
    <cellStyle name="Percent 4 6 2 9" xfId="18764" xr:uid="{00000000-0005-0000-0000-0000AC770000}"/>
    <cellStyle name="Percent 4 6 2 9 2" xfId="18765" xr:uid="{00000000-0005-0000-0000-0000AD770000}"/>
    <cellStyle name="Percent 4 6 2 9 3" xfId="51133" xr:uid="{00000000-0005-0000-0000-0000AE770000}"/>
    <cellStyle name="Percent 4 6 20" xfId="51116" xr:uid="{00000000-0005-0000-0000-0000AF770000}"/>
    <cellStyle name="Percent 4 6 3" xfId="4521" xr:uid="{00000000-0005-0000-0000-0000B0770000}"/>
    <cellStyle name="Percent 4 6 3 10" xfId="18766" xr:uid="{00000000-0005-0000-0000-0000B1770000}"/>
    <cellStyle name="Percent 4 6 3 10 2" xfId="55997" xr:uid="{00000000-0005-0000-0000-0000B2770000}"/>
    <cellStyle name="Percent 4 6 3 11" xfId="51134" xr:uid="{00000000-0005-0000-0000-0000B3770000}"/>
    <cellStyle name="Percent 4 6 3 2" xfId="9315" xr:uid="{00000000-0005-0000-0000-0000B4770000}"/>
    <cellStyle name="Percent 4 6 3 2 2" xfId="18767" xr:uid="{00000000-0005-0000-0000-0000B5770000}"/>
    <cellStyle name="Percent 4 6 3 2 2 2" xfId="18768" xr:uid="{00000000-0005-0000-0000-0000B6770000}"/>
    <cellStyle name="Percent 4 6 3 2 2 2 2" xfId="18769" xr:uid="{00000000-0005-0000-0000-0000B7770000}"/>
    <cellStyle name="Percent 4 6 3 2 2 3" xfId="18770" xr:uid="{00000000-0005-0000-0000-0000B8770000}"/>
    <cellStyle name="Percent 4 6 3 2 3" xfId="18771" xr:uid="{00000000-0005-0000-0000-0000B9770000}"/>
    <cellStyle name="Percent 4 6 3 2 3 2" xfId="18772" xr:uid="{00000000-0005-0000-0000-0000BA770000}"/>
    <cellStyle name="Percent 4 6 3 2 3 2 2" xfId="18773" xr:uid="{00000000-0005-0000-0000-0000BB770000}"/>
    <cellStyle name="Percent 4 6 3 2 3 3" xfId="18774" xr:uid="{00000000-0005-0000-0000-0000BC770000}"/>
    <cellStyle name="Percent 4 6 3 2 4" xfId="18775" xr:uid="{00000000-0005-0000-0000-0000BD770000}"/>
    <cellStyle name="Percent 4 6 3 2 4 2" xfId="18776" xr:uid="{00000000-0005-0000-0000-0000BE770000}"/>
    <cellStyle name="Percent 4 6 3 2 5" xfId="18777" xr:uid="{00000000-0005-0000-0000-0000BF770000}"/>
    <cellStyle name="Percent 4 6 3 2 6" xfId="51135" xr:uid="{00000000-0005-0000-0000-0000C0770000}"/>
    <cellStyle name="Percent 4 6 3 3" xfId="18778" xr:uid="{00000000-0005-0000-0000-0000C1770000}"/>
    <cellStyle name="Percent 4 6 3 3 2" xfId="18779" xr:uid="{00000000-0005-0000-0000-0000C2770000}"/>
    <cellStyle name="Percent 4 6 3 3 2 2" xfId="18780" xr:uid="{00000000-0005-0000-0000-0000C3770000}"/>
    <cellStyle name="Percent 4 6 3 3 2 2 2" xfId="18781" xr:uid="{00000000-0005-0000-0000-0000C4770000}"/>
    <cellStyle name="Percent 4 6 3 3 2 3" xfId="18782" xr:uid="{00000000-0005-0000-0000-0000C5770000}"/>
    <cellStyle name="Percent 4 6 3 3 3" xfId="18783" xr:uid="{00000000-0005-0000-0000-0000C6770000}"/>
    <cellStyle name="Percent 4 6 3 3 3 2" xfId="18784" xr:uid="{00000000-0005-0000-0000-0000C7770000}"/>
    <cellStyle name="Percent 4 6 3 3 3 2 2" xfId="18785" xr:uid="{00000000-0005-0000-0000-0000C8770000}"/>
    <cellStyle name="Percent 4 6 3 3 3 3" xfId="18786" xr:uid="{00000000-0005-0000-0000-0000C9770000}"/>
    <cellStyle name="Percent 4 6 3 3 4" xfId="18787" xr:uid="{00000000-0005-0000-0000-0000CA770000}"/>
    <cellStyle name="Percent 4 6 3 3 4 2" xfId="18788" xr:uid="{00000000-0005-0000-0000-0000CB770000}"/>
    <cellStyle name="Percent 4 6 3 3 5" xfId="18789" xr:uid="{00000000-0005-0000-0000-0000CC770000}"/>
    <cellStyle name="Percent 4 6 3 3 6" xfId="51136" xr:uid="{00000000-0005-0000-0000-0000CD770000}"/>
    <cellStyle name="Percent 4 6 3 4" xfId="18790" xr:uid="{00000000-0005-0000-0000-0000CE770000}"/>
    <cellStyle name="Percent 4 6 3 4 2" xfId="18791" xr:uid="{00000000-0005-0000-0000-0000CF770000}"/>
    <cellStyle name="Percent 4 6 3 4 2 2" xfId="18792" xr:uid="{00000000-0005-0000-0000-0000D0770000}"/>
    <cellStyle name="Percent 4 6 3 4 2 2 2" xfId="18793" xr:uid="{00000000-0005-0000-0000-0000D1770000}"/>
    <cellStyle name="Percent 4 6 3 4 2 3" xfId="18794" xr:uid="{00000000-0005-0000-0000-0000D2770000}"/>
    <cellStyle name="Percent 4 6 3 4 3" xfId="18795" xr:uid="{00000000-0005-0000-0000-0000D3770000}"/>
    <cellStyle name="Percent 4 6 3 4 3 2" xfId="18796" xr:uid="{00000000-0005-0000-0000-0000D4770000}"/>
    <cellStyle name="Percent 4 6 3 4 3 2 2" xfId="18797" xr:uid="{00000000-0005-0000-0000-0000D5770000}"/>
    <cellStyle name="Percent 4 6 3 4 3 3" xfId="18798" xr:uid="{00000000-0005-0000-0000-0000D6770000}"/>
    <cellStyle name="Percent 4 6 3 4 4" xfId="18799" xr:uid="{00000000-0005-0000-0000-0000D7770000}"/>
    <cellStyle name="Percent 4 6 3 4 4 2" xfId="18800" xr:uid="{00000000-0005-0000-0000-0000D8770000}"/>
    <cellStyle name="Percent 4 6 3 4 4 2 2" xfId="18801" xr:uid="{00000000-0005-0000-0000-0000D9770000}"/>
    <cellStyle name="Percent 4 6 3 4 4 3" xfId="18802" xr:uid="{00000000-0005-0000-0000-0000DA770000}"/>
    <cellStyle name="Percent 4 6 3 4 5" xfId="18803" xr:uid="{00000000-0005-0000-0000-0000DB770000}"/>
    <cellStyle name="Percent 4 6 3 4 5 2" xfId="18804" xr:uid="{00000000-0005-0000-0000-0000DC770000}"/>
    <cellStyle name="Percent 4 6 3 4 6" xfId="18805" xr:uid="{00000000-0005-0000-0000-0000DD770000}"/>
    <cellStyle name="Percent 4 6 3 4 7" xfId="51137" xr:uid="{00000000-0005-0000-0000-0000DE770000}"/>
    <cellStyle name="Percent 4 6 3 5" xfId="18806" xr:uid="{00000000-0005-0000-0000-0000DF770000}"/>
    <cellStyle name="Percent 4 6 3 5 2" xfId="18807" xr:uid="{00000000-0005-0000-0000-0000E0770000}"/>
    <cellStyle name="Percent 4 6 3 5 2 2" xfId="18808" xr:uid="{00000000-0005-0000-0000-0000E1770000}"/>
    <cellStyle name="Percent 4 6 3 5 2 2 2" xfId="18809" xr:uid="{00000000-0005-0000-0000-0000E2770000}"/>
    <cellStyle name="Percent 4 6 3 5 2 3" xfId="18810" xr:uid="{00000000-0005-0000-0000-0000E3770000}"/>
    <cellStyle name="Percent 4 6 3 5 3" xfId="18811" xr:uid="{00000000-0005-0000-0000-0000E4770000}"/>
    <cellStyle name="Percent 4 6 3 5 3 2" xfId="18812" xr:uid="{00000000-0005-0000-0000-0000E5770000}"/>
    <cellStyle name="Percent 4 6 3 5 3 2 2" xfId="18813" xr:uid="{00000000-0005-0000-0000-0000E6770000}"/>
    <cellStyle name="Percent 4 6 3 5 3 3" xfId="18814" xr:uid="{00000000-0005-0000-0000-0000E7770000}"/>
    <cellStyle name="Percent 4 6 3 5 4" xfId="18815" xr:uid="{00000000-0005-0000-0000-0000E8770000}"/>
    <cellStyle name="Percent 4 6 3 5 4 2" xfId="18816" xr:uid="{00000000-0005-0000-0000-0000E9770000}"/>
    <cellStyle name="Percent 4 6 3 5 5" xfId="18817" xr:uid="{00000000-0005-0000-0000-0000EA770000}"/>
    <cellStyle name="Percent 4 6 3 5 6" xfId="51138" xr:uid="{00000000-0005-0000-0000-0000EB770000}"/>
    <cellStyle name="Percent 4 6 3 6" xfId="18818" xr:uid="{00000000-0005-0000-0000-0000EC770000}"/>
    <cellStyle name="Percent 4 6 3 6 2" xfId="18819" xr:uid="{00000000-0005-0000-0000-0000ED770000}"/>
    <cellStyle name="Percent 4 6 3 6 2 2" xfId="18820" xr:uid="{00000000-0005-0000-0000-0000EE770000}"/>
    <cellStyle name="Percent 4 6 3 6 3" xfId="18821" xr:uid="{00000000-0005-0000-0000-0000EF770000}"/>
    <cellStyle name="Percent 4 6 3 6 4" xfId="51139" xr:uid="{00000000-0005-0000-0000-0000F0770000}"/>
    <cellStyle name="Percent 4 6 3 7" xfId="18822" xr:uid="{00000000-0005-0000-0000-0000F1770000}"/>
    <cellStyle name="Percent 4 6 3 7 2" xfId="18823" xr:uid="{00000000-0005-0000-0000-0000F2770000}"/>
    <cellStyle name="Percent 4 6 3 7 2 2" xfId="18824" xr:uid="{00000000-0005-0000-0000-0000F3770000}"/>
    <cellStyle name="Percent 4 6 3 7 3" xfId="18825" xr:uid="{00000000-0005-0000-0000-0000F4770000}"/>
    <cellStyle name="Percent 4 6 3 7 4" xfId="51140" xr:uid="{00000000-0005-0000-0000-0000F5770000}"/>
    <cellStyle name="Percent 4 6 3 8" xfId="18826" xr:uid="{00000000-0005-0000-0000-0000F6770000}"/>
    <cellStyle name="Percent 4 6 3 8 2" xfId="18827" xr:uid="{00000000-0005-0000-0000-0000F7770000}"/>
    <cellStyle name="Percent 4 6 3 8 2 2" xfId="18828" xr:uid="{00000000-0005-0000-0000-0000F8770000}"/>
    <cellStyle name="Percent 4 6 3 8 3" xfId="18829" xr:uid="{00000000-0005-0000-0000-0000F9770000}"/>
    <cellStyle name="Percent 4 6 3 8 4" xfId="51141" xr:uid="{00000000-0005-0000-0000-0000FA770000}"/>
    <cellStyle name="Percent 4 6 3 9" xfId="18830" xr:uid="{00000000-0005-0000-0000-0000FB770000}"/>
    <cellStyle name="Percent 4 6 3 9 2" xfId="18831" xr:uid="{00000000-0005-0000-0000-0000FC770000}"/>
    <cellStyle name="Percent 4 6 3 9 3" xfId="51142" xr:uid="{00000000-0005-0000-0000-0000FD770000}"/>
    <cellStyle name="Percent 4 6 4" xfId="4522" xr:uid="{00000000-0005-0000-0000-0000FE770000}"/>
    <cellStyle name="Percent 4 6 4 10" xfId="18832" xr:uid="{00000000-0005-0000-0000-0000FF770000}"/>
    <cellStyle name="Percent 4 6 4 10 2" xfId="55998" xr:uid="{00000000-0005-0000-0000-000000780000}"/>
    <cellStyle name="Percent 4 6 4 11" xfId="51143" xr:uid="{00000000-0005-0000-0000-000001780000}"/>
    <cellStyle name="Percent 4 6 4 2" xfId="9316" xr:uid="{00000000-0005-0000-0000-000002780000}"/>
    <cellStyle name="Percent 4 6 4 2 2" xfId="18833" xr:uid="{00000000-0005-0000-0000-000003780000}"/>
    <cellStyle name="Percent 4 6 4 2 2 2" xfId="18834" xr:uid="{00000000-0005-0000-0000-000004780000}"/>
    <cellStyle name="Percent 4 6 4 2 2 2 2" xfId="18835" xr:uid="{00000000-0005-0000-0000-000005780000}"/>
    <cellStyle name="Percent 4 6 4 2 2 3" xfId="18836" xr:uid="{00000000-0005-0000-0000-000006780000}"/>
    <cellStyle name="Percent 4 6 4 2 3" xfId="18837" xr:uid="{00000000-0005-0000-0000-000007780000}"/>
    <cellStyle name="Percent 4 6 4 2 3 2" xfId="18838" xr:uid="{00000000-0005-0000-0000-000008780000}"/>
    <cellStyle name="Percent 4 6 4 2 3 2 2" xfId="18839" xr:uid="{00000000-0005-0000-0000-000009780000}"/>
    <cellStyle name="Percent 4 6 4 2 3 3" xfId="18840" xr:uid="{00000000-0005-0000-0000-00000A780000}"/>
    <cellStyle name="Percent 4 6 4 2 4" xfId="18841" xr:uid="{00000000-0005-0000-0000-00000B780000}"/>
    <cellStyle name="Percent 4 6 4 2 4 2" xfId="18842" xr:uid="{00000000-0005-0000-0000-00000C780000}"/>
    <cellStyle name="Percent 4 6 4 2 5" xfId="18843" xr:uid="{00000000-0005-0000-0000-00000D780000}"/>
    <cellStyle name="Percent 4 6 4 2 6" xfId="51144" xr:uid="{00000000-0005-0000-0000-00000E780000}"/>
    <cellStyle name="Percent 4 6 4 3" xfId="18844" xr:uid="{00000000-0005-0000-0000-00000F780000}"/>
    <cellStyle name="Percent 4 6 4 3 2" xfId="18845" xr:uid="{00000000-0005-0000-0000-000010780000}"/>
    <cellStyle name="Percent 4 6 4 3 2 2" xfId="18846" xr:uid="{00000000-0005-0000-0000-000011780000}"/>
    <cellStyle name="Percent 4 6 4 3 2 2 2" xfId="18847" xr:uid="{00000000-0005-0000-0000-000012780000}"/>
    <cellStyle name="Percent 4 6 4 3 2 3" xfId="18848" xr:uid="{00000000-0005-0000-0000-000013780000}"/>
    <cellStyle name="Percent 4 6 4 3 3" xfId="18849" xr:uid="{00000000-0005-0000-0000-000014780000}"/>
    <cellStyle name="Percent 4 6 4 3 3 2" xfId="18850" xr:uid="{00000000-0005-0000-0000-000015780000}"/>
    <cellStyle name="Percent 4 6 4 3 3 2 2" xfId="18851" xr:uid="{00000000-0005-0000-0000-000016780000}"/>
    <cellStyle name="Percent 4 6 4 3 3 3" xfId="18852" xr:uid="{00000000-0005-0000-0000-000017780000}"/>
    <cellStyle name="Percent 4 6 4 3 4" xfId="18853" xr:uid="{00000000-0005-0000-0000-000018780000}"/>
    <cellStyle name="Percent 4 6 4 3 4 2" xfId="18854" xr:uid="{00000000-0005-0000-0000-000019780000}"/>
    <cellStyle name="Percent 4 6 4 3 5" xfId="18855" xr:uid="{00000000-0005-0000-0000-00001A780000}"/>
    <cellStyle name="Percent 4 6 4 3 6" xfId="51145" xr:uid="{00000000-0005-0000-0000-00001B780000}"/>
    <cellStyle name="Percent 4 6 4 4" xfId="18856" xr:uid="{00000000-0005-0000-0000-00001C780000}"/>
    <cellStyle name="Percent 4 6 4 4 2" xfId="18857" xr:uid="{00000000-0005-0000-0000-00001D780000}"/>
    <cellStyle name="Percent 4 6 4 4 2 2" xfId="18858" xr:uid="{00000000-0005-0000-0000-00001E780000}"/>
    <cellStyle name="Percent 4 6 4 4 2 2 2" xfId="18859" xr:uid="{00000000-0005-0000-0000-00001F780000}"/>
    <cellStyle name="Percent 4 6 4 4 2 3" xfId="18860" xr:uid="{00000000-0005-0000-0000-000020780000}"/>
    <cellStyle name="Percent 4 6 4 4 3" xfId="18861" xr:uid="{00000000-0005-0000-0000-000021780000}"/>
    <cellStyle name="Percent 4 6 4 4 3 2" xfId="18862" xr:uid="{00000000-0005-0000-0000-000022780000}"/>
    <cellStyle name="Percent 4 6 4 4 3 2 2" xfId="18863" xr:uid="{00000000-0005-0000-0000-000023780000}"/>
    <cellStyle name="Percent 4 6 4 4 3 3" xfId="18864" xr:uid="{00000000-0005-0000-0000-000024780000}"/>
    <cellStyle name="Percent 4 6 4 4 4" xfId="18865" xr:uid="{00000000-0005-0000-0000-000025780000}"/>
    <cellStyle name="Percent 4 6 4 4 4 2" xfId="18866" xr:uid="{00000000-0005-0000-0000-000026780000}"/>
    <cellStyle name="Percent 4 6 4 4 4 2 2" xfId="18867" xr:uid="{00000000-0005-0000-0000-000027780000}"/>
    <cellStyle name="Percent 4 6 4 4 4 3" xfId="18868" xr:uid="{00000000-0005-0000-0000-000028780000}"/>
    <cellStyle name="Percent 4 6 4 4 5" xfId="18869" xr:uid="{00000000-0005-0000-0000-000029780000}"/>
    <cellStyle name="Percent 4 6 4 4 5 2" xfId="18870" xr:uid="{00000000-0005-0000-0000-00002A780000}"/>
    <cellStyle name="Percent 4 6 4 4 6" xfId="18871" xr:uid="{00000000-0005-0000-0000-00002B780000}"/>
    <cellStyle name="Percent 4 6 4 4 7" xfId="51146" xr:uid="{00000000-0005-0000-0000-00002C780000}"/>
    <cellStyle name="Percent 4 6 4 5" xfId="18872" xr:uid="{00000000-0005-0000-0000-00002D780000}"/>
    <cellStyle name="Percent 4 6 4 5 2" xfId="18873" xr:uid="{00000000-0005-0000-0000-00002E780000}"/>
    <cellStyle name="Percent 4 6 4 5 2 2" xfId="18874" xr:uid="{00000000-0005-0000-0000-00002F780000}"/>
    <cellStyle name="Percent 4 6 4 5 2 2 2" xfId="18875" xr:uid="{00000000-0005-0000-0000-000030780000}"/>
    <cellStyle name="Percent 4 6 4 5 2 3" xfId="18876" xr:uid="{00000000-0005-0000-0000-000031780000}"/>
    <cellStyle name="Percent 4 6 4 5 3" xfId="18877" xr:uid="{00000000-0005-0000-0000-000032780000}"/>
    <cellStyle name="Percent 4 6 4 5 3 2" xfId="18878" xr:uid="{00000000-0005-0000-0000-000033780000}"/>
    <cellStyle name="Percent 4 6 4 5 3 2 2" xfId="18879" xr:uid="{00000000-0005-0000-0000-000034780000}"/>
    <cellStyle name="Percent 4 6 4 5 3 3" xfId="18880" xr:uid="{00000000-0005-0000-0000-000035780000}"/>
    <cellStyle name="Percent 4 6 4 5 4" xfId="18881" xr:uid="{00000000-0005-0000-0000-000036780000}"/>
    <cellStyle name="Percent 4 6 4 5 4 2" xfId="18882" xr:uid="{00000000-0005-0000-0000-000037780000}"/>
    <cellStyle name="Percent 4 6 4 5 5" xfId="18883" xr:uid="{00000000-0005-0000-0000-000038780000}"/>
    <cellStyle name="Percent 4 6 4 5 6" xfId="51147" xr:uid="{00000000-0005-0000-0000-000039780000}"/>
    <cellStyle name="Percent 4 6 4 6" xfId="18884" xr:uid="{00000000-0005-0000-0000-00003A780000}"/>
    <cellStyle name="Percent 4 6 4 6 2" xfId="18885" xr:uid="{00000000-0005-0000-0000-00003B780000}"/>
    <cellStyle name="Percent 4 6 4 6 2 2" xfId="18886" xr:uid="{00000000-0005-0000-0000-00003C780000}"/>
    <cellStyle name="Percent 4 6 4 6 3" xfId="18887" xr:uid="{00000000-0005-0000-0000-00003D780000}"/>
    <cellStyle name="Percent 4 6 4 6 4" xfId="51148" xr:uid="{00000000-0005-0000-0000-00003E780000}"/>
    <cellStyle name="Percent 4 6 4 7" xfId="18888" xr:uid="{00000000-0005-0000-0000-00003F780000}"/>
    <cellStyle name="Percent 4 6 4 7 2" xfId="18889" xr:uid="{00000000-0005-0000-0000-000040780000}"/>
    <cellStyle name="Percent 4 6 4 7 2 2" xfId="18890" xr:uid="{00000000-0005-0000-0000-000041780000}"/>
    <cellStyle name="Percent 4 6 4 7 3" xfId="18891" xr:uid="{00000000-0005-0000-0000-000042780000}"/>
    <cellStyle name="Percent 4 6 4 7 4" xfId="51149" xr:uid="{00000000-0005-0000-0000-000043780000}"/>
    <cellStyle name="Percent 4 6 4 8" xfId="18892" xr:uid="{00000000-0005-0000-0000-000044780000}"/>
    <cellStyle name="Percent 4 6 4 8 2" xfId="18893" xr:uid="{00000000-0005-0000-0000-000045780000}"/>
    <cellStyle name="Percent 4 6 4 8 2 2" xfId="18894" xr:uid="{00000000-0005-0000-0000-000046780000}"/>
    <cellStyle name="Percent 4 6 4 8 3" xfId="18895" xr:uid="{00000000-0005-0000-0000-000047780000}"/>
    <cellStyle name="Percent 4 6 4 8 4" xfId="51150" xr:uid="{00000000-0005-0000-0000-000048780000}"/>
    <cellStyle name="Percent 4 6 4 9" xfId="18896" xr:uid="{00000000-0005-0000-0000-000049780000}"/>
    <cellStyle name="Percent 4 6 4 9 2" xfId="18897" xr:uid="{00000000-0005-0000-0000-00004A780000}"/>
    <cellStyle name="Percent 4 6 4 9 3" xfId="51151" xr:uid="{00000000-0005-0000-0000-00004B780000}"/>
    <cellStyle name="Percent 4 6 5" xfId="4523" xr:uid="{00000000-0005-0000-0000-00004C780000}"/>
    <cellStyle name="Percent 4 6 5 10" xfId="18898" xr:uid="{00000000-0005-0000-0000-00004D780000}"/>
    <cellStyle name="Percent 4 6 5 10 2" xfId="55999" xr:uid="{00000000-0005-0000-0000-00004E780000}"/>
    <cellStyle name="Percent 4 6 5 11" xfId="51152" xr:uid="{00000000-0005-0000-0000-00004F780000}"/>
    <cellStyle name="Percent 4 6 5 2" xfId="9317" xr:uid="{00000000-0005-0000-0000-000050780000}"/>
    <cellStyle name="Percent 4 6 5 2 2" xfId="18899" xr:uid="{00000000-0005-0000-0000-000051780000}"/>
    <cellStyle name="Percent 4 6 5 2 2 2" xfId="18900" xr:uid="{00000000-0005-0000-0000-000052780000}"/>
    <cellStyle name="Percent 4 6 5 2 2 2 2" xfId="18901" xr:uid="{00000000-0005-0000-0000-000053780000}"/>
    <cellStyle name="Percent 4 6 5 2 2 3" xfId="18902" xr:uid="{00000000-0005-0000-0000-000054780000}"/>
    <cellStyle name="Percent 4 6 5 2 3" xfId="18903" xr:uid="{00000000-0005-0000-0000-000055780000}"/>
    <cellStyle name="Percent 4 6 5 2 3 2" xfId="18904" xr:uid="{00000000-0005-0000-0000-000056780000}"/>
    <cellStyle name="Percent 4 6 5 2 3 2 2" xfId="18905" xr:uid="{00000000-0005-0000-0000-000057780000}"/>
    <cellStyle name="Percent 4 6 5 2 3 3" xfId="18906" xr:uid="{00000000-0005-0000-0000-000058780000}"/>
    <cellStyle name="Percent 4 6 5 2 4" xfId="18907" xr:uid="{00000000-0005-0000-0000-000059780000}"/>
    <cellStyle name="Percent 4 6 5 2 4 2" xfId="18908" xr:uid="{00000000-0005-0000-0000-00005A780000}"/>
    <cellStyle name="Percent 4 6 5 2 5" xfId="18909" xr:uid="{00000000-0005-0000-0000-00005B780000}"/>
    <cellStyle name="Percent 4 6 5 2 6" xfId="51153" xr:uid="{00000000-0005-0000-0000-00005C780000}"/>
    <cellStyle name="Percent 4 6 5 3" xfId="18910" xr:uid="{00000000-0005-0000-0000-00005D780000}"/>
    <cellStyle name="Percent 4 6 5 3 2" xfId="18911" xr:uid="{00000000-0005-0000-0000-00005E780000}"/>
    <cellStyle name="Percent 4 6 5 3 2 2" xfId="18912" xr:uid="{00000000-0005-0000-0000-00005F780000}"/>
    <cellStyle name="Percent 4 6 5 3 2 2 2" xfId="18913" xr:uid="{00000000-0005-0000-0000-000060780000}"/>
    <cellStyle name="Percent 4 6 5 3 2 3" xfId="18914" xr:uid="{00000000-0005-0000-0000-000061780000}"/>
    <cellStyle name="Percent 4 6 5 3 3" xfId="18915" xr:uid="{00000000-0005-0000-0000-000062780000}"/>
    <cellStyle name="Percent 4 6 5 3 3 2" xfId="18916" xr:uid="{00000000-0005-0000-0000-000063780000}"/>
    <cellStyle name="Percent 4 6 5 3 3 2 2" xfId="18917" xr:uid="{00000000-0005-0000-0000-000064780000}"/>
    <cellStyle name="Percent 4 6 5 3 3 3" xfId="18918" xr:uid="{00000000-0005-0000-0000-000065780000}"/>
    <cellStyle name="Percent 4 6 5 3 4" xfId="18919" xr:uid="{00000000-0005-0000-0000-000066780000}"/>
    <cellStyle name="Percent 4 6 5 3 4 2" xfId="18920" xr:uid="{00000000-0005-0000-0000-000067780000}"/>
    <cellStyle name="Percent 4 6 5 3 5" xfId="18921" xr:uid="{00000000-0005-0000-0000-000068780000}"/>
    <cellStyle name="Percent 4 6 5 3 6" xfId="51154" xr:uid="{00000000-0005-0000-0000-000069780000}"/>
    <cellStyle name="Percent 4 6 5 4" xfId="18922" xr:uid="{00000000-0005-0000-0000-00006A780000}"/>
    <cellStyle name="Percent 4 6 5 4 2" xfId="18923" xr:uid="{00000000-0005-0000-0000-00006B780000}"/>
    <cellStyle name="Percent 4 6 5 4 2 2" xfId="18924" xr:uid="{00000000-0005-0000-0000-00006C780000}"/>
    <cellStyle name="Percent 4 6 5 4 2 2 2" xfId="18925" xr:uid="{00000000-0005-0000-0000-00006D780000}"/>
    <cellStyle name="Percent 4 6 5 4 2 3" xfId="18926" xr:uid="{00000000-0005-0000-0000-00006E780000}"/>
    <cellStyle name="Percent 4 6 5 4 3" xfId="18927" xr:uid="{00000000-0005-0000-0000-00006F780000}"/>
    <cellStyle name="Percent 4 6 5 4 3 2" xfId="18928" xr:uid="{00000000-0005-0000-0000-000070780000}"/>
    <cellStyle name="Percent 4 6 5 4 3 2 2" xfId="18929" xr:uid="{00000000-0005-0000-0000-000071780000}"/>
    <cellStyle name="Percent 4 6 5 4 3 3" xfId="18930" xr:uid="{00000000-0005-0000-0000-000072780000}"/>
    <cellStyle name="Percent 4 6 5 4 4" xfId="18931" xr:uid="{00000000-0005-0000-0000-000073780000}"/>
    <cellStyle name="Percent 4 6 5 4 4 2" xfId="18932" xr:uid="{00000000-0005-0000-0000-000074780000}"/>
    <cellStyle name="Percent 4 6 5 4 4 2 2" xfId="18933" xr:uid="{00000000-0005-0000-0000-000075780000}"/>
    <cellStyle name="Percent 4 6 5 4 4 3" xfId="18934" xr:uid="{00000000-0005-0000-0000-000076780000}"/>
    <cellStyle name="Percent 4 6 5 4 5" xfId="18935" xr:uid="{00000000-0005-0000-0000-000077780000}"/>
    <cellStyle name="Percent 4 6 5 4 5 2" xfId="18936" xr:uid="{00000000-0005-0000-0000-000078780000}"/>
    <cellStyle name="Percent 4 6 5 4 6" xfId="18937" xr:uid="{00000000-0005-0000-0000-000079780000}"/>
    <cellStyle name="Percent 4 6 5 4 7" xfId="51155" xr:uid="{00000000-0005-0000-0000-00007A780000}"/>
    <cellStyle name="Percent 4 6 5 5" xfId="18938" xr:uid="{00000000-0005-0000-0000-00007B780000}"/>
    <cellStyle name="Percent 4 6 5 5 2" xfId="18939" xr:uid="{00000000-0005-0000-0000-00007C780000}"/>
    <cellStyle name="Percent 4 6 5 5 2 2" xfId="18940" xr:uid="{00000000-0005-0000-0000-00007D780000}"/>
    <cellStyle name="Percent 4 6 5 5 2 2 2" xfId="18941" xr:uid="{00000000-0005-0000-0000-00007E780000}"/>
    <cellStyle name="Percent 4 6 5 5 2 3" xfId="18942" xr:uid="{00000000-0005-0000-0000-00007F780000}"/>
    <cellStyle name="Percent 4 6 5 5 3" xfId="18943" xr:uid="{00000000-0005-0000-0000-000080780000}"/>
    <cellStyle name="Percent 4 6 5 5 3 2" xfId="18944" xr:uid="{00000000-0005-0000-0000-000081780000}"/>
    <cellStyle name="Percent 4 6 5 5 3 2 2" xfId="18945" xr:uid="{00000000-0005-0000-0000-000082780000}"/>
    <cellStyle name="Percent 4 6 5 5 3 3" xfId="18946" xr:uid="{00000000-0005-0000-0000-000083780000}"/>
    <cellStyle name="Percent 4 6 5 5 4" xfId="18947" xr:uid="{00000000-0005-0000-0000-000084780000}"/>
    <cellStyle name="Percent 4 6 5 5 4 2" xfId="18948" xr:uid="{00000000-0005-0000-0000-000085780000}"/>
    <cellStyle name="Percent 4 6 5 5 5" xfId="18949" xr:uid="{00000000-0005-0000-0000-000086780000}"/>
    <cellStyle name="Percent 4 6 5 5 6" xfId="51156" xr:uid="{00000000-0005-0000-0000-000087780000}"/>
    <cellStyle name="Percent 4 6 5 6" xfId="18950" xr:uid="{00000000-0005-0000-0000-000088780000}"/>
    <cellStyle name="Percent 4 6 5 6 2" xfId="18951" xr:uid="{00000000-0005-0000-0000-000089780000}"/>
    <cellStyle name="Percent 4 6 5 6 2 2" xfId="18952" xr:uid="{00000000-0005-0000-0000-00008A780000}"/>
    <cellStyle name="Percent 4 6 5 6 3" xfId="18953" xr:uid="{00000000-0005-0000-0000-00008B780000}"/>
    <cellStyle name="Percent 4 6 5 6 4" xfId="51157" xr:uid="{00000000-0005-0000-0000-00008C780000}"/>
    <cellStyle name="Percent 4 6 5 7" xfId="18954" xr:uid="{00000000-0005-0000-0000-00008D780000}"/>
    <cellStyle name="Percent 4 6 5 7 2" xfId="18955" xr:uid="{00000000-0005-0000-0000-00008E780000}"/>
    <cellStyle name="Percent 4 6 5 7 2 2" xfId="18956" xr:uid="{00000000-0005-0000-0000-00008F780000}"/>
    <cellStyle name="Percent 4 6 5 7 3" xfId="18957" xr:uid="{00000000-0005-0000-0000-000090780000}"/>
    <cellStyle name="Percent 4 6 5 7 4" xfId="51158" xr:uid="{00000000-0005-0000-0000-000091780000}"/>
    <cellStyle name="Percent 4 6 5 8" xfId="18958" xr:uid="{00000000-0005-0000-0000-000092780000}"/>
    <cellStyle name="Percent 4 6 5 8 2" xfId="18959" xr:uid="{00000000-0005-0000-0000-000093780000}"/>
    <cellStyle name="Percent 4 6 5 8 2 2" xfId="18960" xr:uid="{00000000-0005-0000-0000-000094780000}"/>
    <cellStyle name="Percent 4 6 5 8 3" xfId="18961" xr:uid="{00000000-0005-0000-0000-000095780000}"/>
    <cellStyle name="Percent 4 6 5 8 4" xfId="51159" xr:uid="{00000000-0005-0000-0000-000096780000}"/>
    <cellStyle name="Percent 4 6 5 9" xfId="18962" xr:uid="{00000000-0005-0000-0000-000097780000}"/>
    <cellStyle name="Percent 4 6 5 9 2" xfId="18963" xr:uid="{00000000-0005-0000-0000-000098780000}"/>
    <cellStyle name="Percent 4 6 5 9 3" xfId="51160" xr:uid="{00000000-0005-0000-0000-000099780000}"/>
    <cellStyle name="Percent 4 6 6" xfId="4524" xr:uid="{00000000-0005-0000-0000-00009A780000}"/>
    <cellStyle name="Percent 4 6 6 10" xfId="18964" xr:uid="{00000000-0005-0000-0000-00009B780000}"/>
    <cellStyle name="Percent 4 6 6 10 2" xfId="56000" xr:uid="{00000000-0005-0000-0000-00009C780000}"/>
    <cellStyle name="Percent 4 6 6 11" xfId="51161" xr:uid="{00000000-0005-0000-0000-00009D780000}"/>
    <cellStyle name="Percent 4 6 6 2" xfId="9318" xr:uid="{00000000-0005-0000-0000-00009E780000}"/>
    <cellStyle name="Percent 4 6 6 2 2" xfId="18965" xr:uid="{00000000-0005-0000-0000-00009F780000}"/>
    <cellStyle name="Percent 4 6 6 2 2 2" xfId="18966" xr:uid="{00000000-0005-0000-0000-0000A0780000}"/>
    <cellStyle name="Percent 4 6 6 2 2 2 2" xfId="18967" xr:uid="{00000000-0005-0000-0000-0000A1780000}"/>
    <cellStyle name="Percent 4 6 6 2 2 3" xfId="18968" xr:uid="{00000000-0005-0000-0000-0000A2780000}"/>
    <cellStyle name="Percent 4 6 6 2 3" xfId="18969" xr:uid="{00000000-0005-0000-0000-0000A3780000}"/>
    <cellStyle name="Percent 4 6 6 2 3 2" xfId="18970" xr:uid="{00000000-0005-0000-0000-0000A4780000}"/>
    <cellStyle name="Percent 4 6 6 2 3 2 2" xfId="18971" xr:uid="{00000000-0005-0000-0000-0000A5780000}"/>
    <cellStyle name="Percent 4 6 6 2 3 3" xfId="18972" xr:uid="{00000000-0005-0000-0000-0000A6780000}"/>
    <cellStyle name="Percent 4 6 6 2 4" xfId="18973" xr:uid="{00000000-0005-0000-0000-0000A7780000}"/>
    <cellStyle name="Percent 4 6 6 2 4 2" xfId="18974" xr:uid="{00000000-0005-0000-0000-0000A8780000}"/>
    <cellStyle name="Percent 4 6 6 2 5" xfId="18975" xr:uid="{00000000-0005-0000-0000-0000A9780000}"/>
    <cellStyle name="Percent 4 6 6 2 6" xfId="51162" xr:uid="{00000000-0005-0000-0000-0000AA780000}"/>
    <cellStyle name="Percent 4 6 6 3" xfId="18976" xr:uid="{00000000-0005-0000-0000-0000AB780000}"/>
    <cellStyle name="Percent 4 6 6 3 2" xfId="18977" xr:uid="{00000000-0005-0000-0000-0000AC780000}"/>
    <cellStyle name="Percent 4 6 6 3 2 2" xfId="18978" xr:uid="{00000000-0005-0000-0000-0000AD780000}"/>
    <cellStyle name="Percent 4 6 6 3 2 2 2" xfId="18979" xr:uid="{00000000-0005-0000-0000-0000AE780000}"/>
    <cellStyle name="Percent 4 6 6 3 2 3" xfId="18980" xr:uid="{00000000-0005-0000-0000-0000AF780000}"/>
    <cellStyle name="Percent 4 6 6 3 3" xfId="18981" xr:uid="{00000000-0005-0000-0000-0000B0780000}"/>
    <cellStyle name="Percent 4 6 6 3 3 2" xfId="18982" xr:uid="{00000000-0005-0000-0000-0000B1780000}"/>
    <cellStyle name="Percent 4 6 6 3 3 2 2" xfId="18983" xr:uid="{00000000-0005-0000-0000-0000B2780000}"/>
    <cellStyle name="Percent 4 6 6 3 3 3" xfId="18984" xr:uid="{00000000-0005-0000-0000-0000B3780000}"/>
    <cellStyle name="Percent 4 6 6 3 4" xfId="18985" xr:uid="{00000000-0005-0000-0000-0000B4780000}"/>
    <cellStyle name="Percent 4 6 6 3 4 2" xfId="18986" xr:uid="{00000000-0005-0000-0000-0000B5780000}"/>
    <cellStyle name="Percent 4 6 6 3 5" xfId="18987" xr:uid="{00000000-0005-0000-0000-0000B6780000}"/>
    <cellStyle name="Percent 4 6 6 3 6" xfId="51163" xr:uid="{00000000-0005-0000-0000-0000B7780000}"/>
    <cellStyle name="Percent 4 6 6 4" xfId="18988" xr:uid="{00000000-0005-0000-0000-0000B8780000}"/>
    <cellStyle name="Percent 4 6 6 4 2" xfId="18989" xr:uid="{00000000-0005-0000-0000-0000B9780000}"/>
    <cellStyle name="Percent 4 6 6 4 2 2" xfId="18990" xr:uid="{00000000-0005-0000-0000-0000BA780000}"/>
    <cellStyle name="Percent 4 6 6 4 2 2 2" xfId="18991" xr:uid="{00000000-0005-0000-0000-0000BB780000}"/>
    <cellStyle name="Percent 4 6 6 4 2 3" xfId="18992" xr:uid="{00000000-0005-0000-0000-0000BC780000}"/>
    <cellStyle name="Percent 4 6 6 4 3" xfId="18993" xr:uid="{00000000-0005-0000-0000-0000BD780000}"/>
    <cellStyle name="Percent 4 6 6 4 3 2" xfId="18994" xr:uid="{00000000-0005-0000-0000-0000BE780000}"/>
    <cellStyle name="Percent 4 6 6 4 3 2 2" xfId="18995" xr:uid="{00000000-0005-0000-0000-0000BF780000}"/>
    <cellStyle name="Percent 4 6 6 4 3 3" xfId="18996" xr:uid="{00000000-0005-0000-0000-0000C0780000}"/>
    <cellStyle name="Percent 4 6 6 4 4" xfId="18997" xr:uid="{00000000-0005-0000-0000-0000C1780000}"/>
    <cellStyle name="Percent 4 6 6 4 4 2" xfId="18998" xr:uid="{00000000-0005-0000-0000-0000C2780000}"/>
    <cellStyle name="Percent 4 6 6 4 4 2 2" xfId="18999" xr:uid="{00000000-0005-0000-0000-0000C3780000}"/>
    <cellStyle name="Percent 4 6 6 4 4 3" xfId="19000" xr:uid="{00000000-0005-0000-0000-0000C4780000}"/>
    <cellStyle name="Percent 4 6 6 4 5" xfId="19001" xr:uid="{00000000-0005-0000-0000-0000C5780000}"/>
    <cellStyle name="Percent 4 6 6 4 5 2" xfId="19002" xr:uid="{00000000-0005-0000-0000-0000C6780000}"/>
    <cellStyle name="Percent 4 6 6 4 6" xfId="19003" xr:uid="{00000000-0005-0000-0000-0000C7780000}"/>
    <cellStyle name="Percent 4 6 6 4 7" xfId="51164" xr:uid="{00000000-0005-0000-0000-0000C8780000}"/>
    <cellStyle name="Percent 4 6 6 5" xfId="19004" xr:uid="{00000000-0005-0000-0000-0000C9780000}"/>
    <cellStyle name="Percent 4 6 6 5 2" xfId="19005" xr:uid="{00000000-0005-0000-0000-0000CA780000}"/>
    <cellStyle name="Percent 4 6 6 5 2 2" xfId="19006" xr:uid="{00000000-0005-0000-0000-0000CB780000}"/>
    <cellStyle name="Percent 4 6 6 5 2 2 2" xfId="19007" xr:uid="{00000000-0005-0000-0000-0000CC780000}"/>
    <cellStyle name="Percent 4 6 6 5 2 3" xfId="19008" xr:uid="{00000000-0005-0000-0000-0000CD780000}"/>
    <cellStyle name="Percent 4 6 6 5 3" xfId="19009" xr:uid="{00000000-0005-0000-0000-0000CE780000}"/>
    <cellStyle name="Percent 4 6 6 5 3 2" xfId="19010" xr:uid="{00000000-0005-0000-0000-0000CF780000}"/>
    <cellStyle name="Percent 4 6 6 5 3 2 2" xfId="19011" xr:uid="{00000000-0005-0000-0000-0000D0780000}"/>
    <cellStyle name="Percent 4 6 6 5 3 3" xfId="19012" xr:uid="{00000000-0005-0000-0000-0000D1780000}"/>
    <cellStyle name="Percent 4 6 6 5 4" xfId="19013" xr:uid="{00000000-0005-0000-0000-0000D2780000}"/>
    <cellStyle name="Percent 4 6 6 5 4 2" xfId="19014" xr:uid="{00000000-0005-0000-0000-0000D3780000}"/>
    <cellStyle name="Percent 4 6 6 5 5" xfId="19015" xr:uid="{00000000-0005-0000-0000-0000D4780000}"/>
    <cellStyle name="Percent 4 6 6 5 6" xfId="51165" xr:uid="{00000000-0005-0000-0000-0000D5780000}"/>
    <cellStyle name="Percent 4 6 6 6" xfId="19016" xr:uid="{00000000-0005-0000-0000-0000D6780000}"/>
    <cellStyle name="Percent 4 6 6 6 2" xfId="19017" xr:uid="{00000000-0005-0000-0000-0000D7780000}"/>
    <cellStyle name="Percent 4 6 6 6 2 2" xfId="19018" xr:uid="{00000000-0005-0000-0000-0000D8780000}"/>
    <cellStyle name="Percent 4 6 6 6 3" xfId="19019" xr:uid="{00000000-0005-0000-0000-0000D9780000}"/>
    <cellStyle name="Percent 4 6 6 6 4" xfId="51166" xr:uid="{00000000-0005-0000-0000-0000DA780000}"/>
    <cellStyle name="Percent 4 6 6 7" xfId="19020" xr:uid="{00000000-0005-0000-0000-0000DB780000}"/>
    <cellStyle name="Percent 4 6 6 7 2" xfId="19021" xr:uid="{00000000-0005-0000-0000-0000DC780000}"/>
    <cellStyle name="Percent 4 6 6 7 2 2" xfId="19022" xr:uid="{00000000-0005-0000-0000-0000DD780000}"/>
    <cellStyle name="Percent 4 6 6 7 3" xfId="19023" xr:uid="{00000000-0005-0000-0000-0000DE780000}"/>
    <cellStyle name="Percent 4 6 6 7 4" xfId="51167" xr:uid="{00000000-0005-0000-0000-0000DF780000}"/>
    <cellStyle name="Percent 4 6 6 8" xfId="19024" xr:uid="{00000000-0005-0000-0000-0000E0780000}"/>
    <cellStyle name="Percent 4 6 6 8 2" xfId="19025" xr:uid="{00000000-0005-0000-0000-0000E1780000}"/>
    <cellStyle name="Percent 4 6 6 8 2 2" xfId="19026" xr:uid="{00000000-0005-0000-0000-0000E2780000}"/>
    <cellStyle name="Percent 4 6 6 8 3" xfId="19027" xr:uid="{00000000-0005-0000-0000-0000E3780000}"/>
    <cellStyle name="Percent 4 6 6 8 4" xfId="51168" xr:uid="{00000000-0005-0000-0000-0000E4780000}"/>
    <cellStyle name="Percent 4 6 6 9" xfId="19028" xr:uid="{00000000-0005-0000-0000-0000E5780000}"/>
    <cellStyle name="Percent 4 6 6 9 2" xfId="19029" xr:uid="{00000000-0005-0000-0000-0000E6780000}"/>
    <cellStyle name="Percent 4 6 6 9 3" xfId="51169" xr:uid="{00000000-0005-0000-0000-0000E7780000}"/>
    <cellStyle name="Percent 4 6 7" xfId="4525" xr:uid="{00000000-0005-0000-0000-0000E8780000}"/>
    <cellStyle name="Percent 4 6 7 10" xfId="19030" xr:uid="{00000000-0005-0000-0000-0000E9780000}"/>
    <cellStyle name="Percent 4 6 7 10 2" xfId="56001" xr:uid="{00000000-0005-0000-0000-0000EA780000}"/>
    <cellStyle name="Percent 4 6 7 11" xfId="51170" xr:uid="{00000000-0005-0000-0000-0000EB780000}"/>
    <cellStyle name="Percent 4 6 7 2" xfId="9319" xr:uid="{00000000-0005-0000-0000-0000EC780000}"/>
    <cellStyle name="Percent 4 6 7 2 2" xfId="19031" xr:uid="{00000000-0005-0000-0000-0000ED780000}"/>
    <cellStyle name="Percent 4 6 7 2 2 2" xfId="19032" xr:uid="{00000000-0005-0000-0000-0000EE780000}"/>
    <cellStyle name="Percent 4 6 7 2 2 2 2" xfId="19033" xr:uid="{00000000-0005-0000-0000-0000EF780000}"/>
    <cellStyle name="Percent 4 6 7 2 2 3" xfId="19034" xr:uid="{00000000-0005-0000-0000-0000F0780000}"/>
    <cellStyle name="Percent 4 6 7 2 3" xfId="19035" xr:uid="{00000000-0005-0000-0000-0000F1780000}"/>
    <cellStyle name="Percent 4 6 7 2 3 2" xfId="19036" xr:uid="{00000000-0005-0000-0000-0000F2780000}"/>
    <cellStyle name="Percent 4 6 7 2 3 2 2" xfId="19037" xr:uid="{00000000-0005-0000-0000-0000F3780000}"/>
    <cellStyle name="Percent 4 6 7 2 3 3" xfId="19038" xr:uid="{00000000-0005-0000-0000-0000F4780000}"/>
    <cellStyle name="Percent 4 6 7 2 4" xfId="19039" xr:uid="{00000000-0005-0000-0000-0000F5780000}"/>
    <cellStyle name="Percent 4 6 7 2 4 2" xfId="19040" xr:uid="{00000000-0005-0000-0000-0000F6780000}"/>
    <cellStyle name="Percent 4 6 7 2 5" xfId="19041" xr:uid="{00000000-0005-0000-0000-0000F7780000}"/>
    <cellStyle name="Percent 4 6 7 2 6" xfId="51171" xr:uid="{00000000-0005-0000-0000-0000F8780000}"/>
    <cellStyle name="Percent 4 6 7 3" xfId="19042" xr:uid="{00000000-0005-0000-0000-0000F9780000}"/>
    <cellStyle name="Percent 4 6 7 3 2" xfId="19043" xr:uid="{00000000-0005-0000-0000-0000FA780000}"/>
    <cellStyle name="Percent 4 6 7 3 2 2" xfId="19044" xr:uid="{00000000-0005-0000-0000-0000FB780000}"/>
    <cellStyle name="Percent 4 6 7 3 2 2 2" xfId="19045" xr:uid="{00000000-0005-0000-0000-0000FC780000}"/>
    <cellStyle name="Percent 4 6 7 3 2 3" xfId="19046" xr:uid="{00000000-0005-0000-0000-0000FD780000}"/>
    <cellStyle name="Percent 4 6 7 3 3" xfId="19047" xr:uid="{00000000-0005-0000-0000-0000FE780000}"/>
    <cellStyle name="Percent 4 6 7 3 3 2" xfId="19048" xr:uid="{00000000-0005-0000-0000-0000FF780000}"/>
    <cellStyle name="Percent 4 6 7 3 3 2 2" xfId="19049" xr:uid="{00000000-0005-0000-0000-000000790000}"/>
    <cellStyle name="Percent 4 6 7 3 3 3" xfId="19050" xr:uid="{00000000-0005-0000-0000-000001790000}"/>
    <cellStyle name="Percent 4 6 7 3 4" xfId="19051" xr:uid="{00000000-0005-0000-0000-000002790000}"/>
    <cellStyle name="Percent 4 6 7 3 4 2" xfId="19052" xr:uid="{00000000-0005-0000-0000-000003790000}"/>
    <cellStyle name="Percent 4 6 7 3 5" xfId="19053" xr:uid="{00000000-0005-0000-0000-000004790000}"/>
    <cellStyle name="Percent 4 6 7 3 6" xfId="51172" xr:uid="{00000000-0005-0000-0000-000005790000}"/>
    <cellStyle name="Percent 4 6 7 4" xfId="19054" xr:uid="{00000000-0005-0000-0000-000006790000}"/>
    <cellStyle name="Percent 4 6 7 4 2" xfId="19055" xr:uid="{00000000-0005-0000-0000-000007790000}"/>
    <cellStyle name="Percent 4 6 7 4 2 2" xfId="19056" xr:uid="{00000000-0005-0000-0000-000008790000}"/>
    <cellStyle name="Percent 4 6 7 4 2 2 2" xfId="19057" xr:uid="{00000000-0005-0000-0000-000009790000}"/>
    <cellStyle name="Percent 4 6 7 4 2 3" xfId="19058" xr:uid="{00000000-0005-0000-0000-00000A790000}"/>
    <cellStyle name="Percent 4 6 7 4 3" xfId="19059" xr:uid="{00000000-0005-0000-0000-00000B790000}"/>
    <cellStyle name="Percent 4 6 7 4 3 2" xfId="19060" xr:uid="{00000000-0005-0000-0000-00000C790000}"/>
    <cellStyle name="Percent 4 6 7 4 3 2 2" xfId="19061" xr:uid="{00000000-0005-0000-0000-00000D790000}"/>
    <cellStyle name="Percent 4 6 7 4 3 3" xfId="19062" xr:uid="{00000000-0005-0000-0000-00000E790000}"/>
    <cellStyle name="Percent 4 6 7 4 4" xfId="19063" xr:uid="{00000000-0005-0000-0000-00000F790000}"/>
    <cellStyle name="Percent 4 6 7 4 4 2" xfId="19064" xr:uid="{00000000-0005-0000-0000-000010790000}"/>
    <cellStyle name="Percent 4 6 7 4 4 2 2" xfId="19065" xr:uid="{00000000-0005-0000-0000-000011790000}"/>
    <cellStyle name="Percent 4 6 7 4 4 3" xfId="19066" xr:uid="{00000000-0005-0000-0000-000012790000}"/>
    <cellStyle name="Percent 4 6 7 4 5" xfId="19067" xr:uid="{00000000-0005-0000-0000-000013790000}"/>
    <cellStyle name="Percent 4 6 7 4 5 2" xfId="19068" xr:uid="{00000000-0005-0000-0000-000014790000}"/>
    <cellStyle name="Percent 4 6 7 4 6" xfId="19069" xr:uid="{00000000-0005-0000-0000-000015790000}"/>
    <cellStyle name="Percent 4 6 7 4 7" xfId="51173" xr:uid="{00000000-0005-0000-0000-000016790000}"/>
    <cellStyle name="Percent 4 6 7 5" xfId="19070" xr:uid="{00000000-0005-0000-0000-000017790000}"/>
    <cellStyle name="Percent 4 6 7 5 2" xfId="19071" xr:uid="{00000000-0005-0000-0000-000018790000}"/>
    <cellStyle name="Percent 4 6 7 5 2 2" xfId="19072" xr:uid="{00000000-0005-0000-0000-000019790000}"/>
    <cellStyle name="Percent 4 6 7 5 2 2 2" xfId="19073" xr:uid="{00000000-0005-0000-0000-00001A790000}"/>
    <cellStyle name="Percent 4 6 7 5 2 3" xfId="19074" xr:uid="{00000000-0005-0000-0000-00001B790000}"/>
    <cellStyle name="Percent 4 6 7 5 3" xfId="19075" xr:uid="{00000000-0005-0000-0000-00001C790000}"/>
    <cellStyle name="Percent 4 6 7 5 3 2" xfId="19076" xr:uid="{00000000-0005-0000-0000-00001D790000}"/>
    <cellStyle name="Percent 4 6 7 5 3 2 2" xfId="19077" xr:uid="{00000000-0005-0000-0000-00001E790000}"/>
    <cellStyle name="Percent 4 6 7 5 3 3" xfId="19078" xr:uid="{00000000-0005-0000-0000-00001F790000}"/>
    <cellStyle name="Percent 4 6 7 5 4" xfId="19079" xr:uid="{00000000-0005-0000-0000-000020790000}"/>
    <cellStyle name="Percent 4 6 7 5 4 2" xfId="19080" xr:uid="{00000000-0005-0000-0000-000021790000}"/>
    <cellStyle name="Percent 4 6 7 5 5" xfId="19081" xr:uid="{00000000-0005-0000-0000-000022790000}"/>
    <cellStyle name="Percent 4 6 7 5 6" xfId="51174" xr:uid="{00000000-0005-0000-0000-000023790000}"/>
    <cellStyle name="Percent 4 6 7 6" xfId="19082" xr:uid="{00000000-0005-0000-0000-000024790000}"/>
    <cellStyle name="Percent 4 6 7 6 2" xfId="19083" xr:uid="{00000000-0005-0000-0000-000025790000}"/>
    <cellStyle name="Percent 4 6 7 6 2 2" xfId="19084" xr:uid="{00000000-0005-0000-0000-000026790000}"/>
    <cellStyle name="Percent 4 6 7 6 3" xfId="19085" xr:uid="{00000000-0005-0000-0000-000027790000}"/>
    <cellStyle name="Percent 4 6 7 6 4" xfId="51175" xr:uid="{00000000-0005-0000-0000-000028790000}"/>
    <cellStyle name="Percent 4 6 7 7" xfId="19086" xr:uid="{00000000-0005-0000-0000-000029790000}"/>
    <cellStyle name="Percent 4 6 7 7 2" xfId="19087" xr:uid="{00000000-0005-0000-0000-00002A790000}"/>
    <cellStyle name="Percent 4 6 7 7 2 2" xfId="19088" xr:uid="{00000000-0005-0000-0000-00002B790000}"/>
    <cellStyle name="Percent 4 6 7 7 3" xfId="19089" xr:uid="{00000000-0005-0000-0000-00002C790000}"/>
    <cellStyle name="Percent 4 6 7 7 4" xfId="51176" xr:uid="{00000000-0005-0000-0000-00002D790000}"/>
    <cellStyle name="Percent 4 6 7 8" xfId="19090" xr:uid="{00000000-0005-0000-0000-00002E790000}"/>
    <cellStyle name="Percent 4 6 7 8 2" xfId="19091" xr:uid="{00000000-0005-0000-0000-00002F790000}"/>
    <cellStyle name="Percent 4 6 7 8 2 2" xfId="19092" xr:uid="{00000000-0005-0000-0000-000030790000}"/>
    <cellStyle name="Percent 4 6 7 8 3" xfId="19093" xr:uid="{00000000-0005-0000-0000-000031790000}"/>
    <cellStyle name="Percent 4 6 7 8 4" xfId="51177" xr:uid="{00000000-0005-0000-0000-000032790000}"/>
    <cellStyle name="Percent 4 6 7 9" xfId="19094" xr:uid="{00000000-0005-0000-0000-000033790000}"/>
    <cellStyle name="Percent 4 6 7 9 2" xfId="19095" xr:uid="{00000000-0005-0000-0000-000034790000}"/>
    <cellStyle name="Percent 4 6 7 9 3" xfId="51178" xr:uid="{00000000-0005-0000-0000-000035790000}"/>
    <cellStyle name="Percent 4 6 8" xfId="4526" xr:uid="{00000000-0005-0000-0000-000036790000}"/>
    <cellStyle name="Percent 4 6 8 10" xfId="19096" xr:uid="{00000000-0005-0000-0000-000037790000}"/>
    <cellStyle name="Percent 4 6 8 10 2" xfId="56002" xr:uid="{00000000-0005-0000-0000-000038790000}"/>
    <cellStyle name="Percent 4 6 8 11" xfId="51179" xr:uid="{00000000-0005-0000-0000-000039790000}"/>
    <cellStyle name="Percent 4 6 8 2" xfId="9320" xr:uid="{00000000-0005-0000-0000-00003A790000}"/>
    <cellStyle name="Percent 4 6 8 2 2" xfId="19097" xr:uid="{00000000-0005-0000-0000-00003B790000}"/>
    <cellStyle name="Percent 4 6 8 2 2 2" xfId="19098" xr:uid="{00000000-0005-0000-0000-00003C790000}"/>
    <cellStyle name="Percent 4 6 8 2 2 2 2" xfId="19099" xr:uid="{00000000-0005-0000-0000-00003D790000}"/>
    <cellStyle name="Percent 4 6 8 2 2 3" xfId="19100" xr:uid="{00000000-0005-0000-0000-00003E790000}"/>
    <cellStyle name="Percent 4 6 8 2 3" xfId="19101" xr:uid="{00000000-0005-0000-0000-00003F790000}"/>
    <cellStyle name="Percent 4 6 8 2 3 2" xfId="19102" xr:uid="{00000000-0005-0000-0000-000040790000}"/>
    <cellStyle name="Percent 4 6 8 2 3 2 2" xfId="19103" xr:uid="{00000000-0005-0000-0000-000041790000}"/>
    <cellStyle name="Percent 4 6 8 2 3 3" xfId="19104" xr:uid="{00000000-0005-0000-0000-000042790000}"/>
    <cellStyle name="Percent 4 6 8 2 4" xfId="19105" xr:uid="{00000000-0005-0000-0000-000043790000}"/>
    <cellStyle name="Percent 4 6 8 2 4 2" xfId="19106" xr:uid="{00000000-0005-0000-0000-000044790000}"/>
    <cellStyle name="Percent 4 6 8 2 5" xfId="19107" xr:uid="{00000000-0005-0000-0000-000045790000}"/>
    <cellStyle name="Percent 4 6 8 2 6" xfId="51180" xr:uid="{00000000-0005-0000-0000-000046790000}"/>
    <cellStyle name="Percent 4 6 8 3" xfId="19108" xr:uid="{00000000-0005-0000-0000-000047790000}"/>
    <cellStyle name="Percent 4 6 8 3 2" xfId="19109" xr:uid="{00000000-0005-0000-0000-000048790000}"/>
    <cellStyle name="Percent 4 6 8 3 2 2" xfId="19110" xr:uid="{00000000-0005-0000-0000-000049790000}"/>
    <cellStyle name="Percent 4 6 8 3 2 2 2" xfId="19111" xr:uid="{00000000-0005-0000-0000-00004A790000}"/>
    <cellStyle name="Percent 4 6 8 3 2 3" xfId="19112" xr:uid="{00000000-0005-0000-0000-00004B790000}"/>
    <cellStyle name="Percent 4 6 8 3 3" xfId="19113" xr:uid="{00000000-0005-0000-0000-00004C790000}"/>
    <cellStyle name="Percent 4 6 8 3 3 2" xfId="19114" xr:uid="{00000000-0005-0000-0000-00004D790000}"/>
    <cellStyle name="Percent 4 6 8 3 3 2 2" xfId="19115" xr:uid="{00000000-0005-0000-0000-00004E790000}"/>
    <cellStyle name="Percent 4 6 8 3 3 3" xfId="19116" xr:uid="{00000000-0005-0000-0000-00004F790000}"/>
    <cellStyle name="Percent 4 6 8 3 4" xfId="19117" xr:uid="{00000000-0005-0000-0000-000050790000}"/>
    <cellStyle name="Percent 4 6 8 3 4 2" xfId="19118" xr:uid="{00000000-0005-0000-0000-000051790000}"/>
    <cellStyle name="Percent 4 6 8 3 5" xfId="19119" xr:uid="{00000000-0005-0000-0000-000052790000}"/>
    <cellStyle name="Percent 4 6 8 3 6" xfId="51181" xr:uid="{00000000-0005-0000-0000-000053790000}"/>
    <cellStyle name="Percent 4 6 8 4" xfId="19120" xr:uid="{00000000-0005-0000-0000-000054790000}"/>
    <cellStyle name="Percent 4 6 8 4 2" xfId="19121" xr:uid="{00000000-0005-0000-0000-000055790000}"/>
    <cellStyle name="Percent 4 6 8 4 2 2" xfId="19122" xr:uid="{00000000-0005-0000-0000-000056790000}"/>
    <cellStyle name="Percent 4 6 8 4 2 2 2" xfId="19123" xr:uid="{00000000-0005-0000-0000-000057790000}"/>
    <cellStyle name="Percent 4 6 8 4 2 3" xfId="19124" xr:uid="{00000000-0005-0000-0000-000058790000}"/>
    <cellStyle name="Percent 4 6 8 4 3" xfId="19125" xr:uid="{00000000-0005-0000-0000-000059790000}"/>
    <cellStyle name="Percent 4 6 8 4 3 2" xfId="19126" xr:uid="{00000000-0005-0000-0000-00005A790000}"/>
    <cellStyle name="Percent 4 6 8 4 3 2 2" xfId="19127" xr:uid="{00000000-0005-0000-0000-00005B790000}"/>
    <cellStyle name="Percent 4 6 8 4 3 3" xfId="19128" xr:uid="{00000000-0005-0000-0000-00005C790000}"/>
    <cellStyle name="Percent 4 6 8 4 4" xfId="19129" xr:uid="{00000000-0005-0000-0000-00005D790000}"/>
    <cellStyle name="Percent 4 6 8 4 4 2" xfId="19130" xr:uid="{00000000-0005-0000-0000-00005E790000}"/>
    <cellStyle name="Percent 4 6 8 4 4 2 2" xfId="19131" xr:uid="{00000000-0005-0000-0000-00005F790000}"/>
    <cellStyle name="Percent 4 6 8 4 4 3" xfId="19132" xr:uid="{00000000-0005-0000-0000-000060790000}"/>
    <cellStyle name="Percent 4 6 8 4 5" xfId="19133" xr:uid="{00000000-0005-0000-0000-000061790000}"/>
    <cellStyle name="Percent 4 6 8 4 5 2" xfId="19134" xr:uid="{00000000-0005-0000-0000-000062790000}"/>
    <cellStyle name="Percent 4 6 8 4 6" xfId="19135" xr:uid="{00000000-0005-0000-0000-000063790000}"/>
    <cellStyle name="Percent 4 6 8 4 7" xfId="51182" xr:uid="{00000000-0005-0000-0000-000064790000}"/>
    <cellStyle name="Percent 4 6 8 5" xfId="19136" xr:uid="{00000000-0005-0000-0000-000065790000}"/>
    <cellStyle name="Percent 4 6 8 5 2" xfId="19137" xr:uid="{00000000-0005-0000-0000-000066790000}"/>
    <cellStyle name="Percent 4 6 8 5 2 2" xfId="19138" xr:uid="{00000000-0005-0000-0000-000067790000}"/>
    <cellStyle name="Percent 4 6 8 5 2 2 2" xfId="19139" xr:uid="{00000000-0005-0000-0000-000068790000}"/>
    <cellStyle name="Percent 4 6 8 5 2 3" xfId="19140" xr:uid="{00000000-0005-0000-0000-000069790000}"/>
    <cellStyle name="Percent 4 6 8 5 3" xfId="19141" xr:uid="{00000000-0005-0000-0000-00006A790000}"/>
    <cellStyle name="Percent 4 6 8 5 3 2" xfId="19142" xr:uid="{00000000-0005-0000-0000-00006B790000}"/>
    <cellStyle name="Percent 4 6 8 5 3 2 2" xfId="19143" xr:uid="{00000000-0005-0000-0000-00006C790000}"/>
    <cellStyle name="Percent 4 6 8 5 3 3" xfId="19144" xr:uid="{00000000-0005-0000-0000-00006D790000}"/>
    <cellStyle name="Percent 4 6 8 5 4" xfId="19145" xr:uid="{00000000-0005-0000-0000-00006E790000}"/>
    <cellStyle name="Percent 4 6 8 5 4 2" xfId="19146" xr:uid="{00000000-0005-0000-0000-00006F790000}"/>
    <cellStyle name="Percent 4 6 8 5 5" xfId="19147" xr:uid="{00000000-0005-0000-0000-000070790000}"/>
    <cellStyle name="Percent 4 6 8 5 6" xfId="51183" xr:uid="{00000000-0005-0000-0000-000071790000}"/>
    <cellStyle name="Percent 4 6 8 6" xfId="19148" xr:uid="{00000000-0005-0000-0000-000072790000}"/>
    <cellStyle name="Percent 4 6 8 6 2" xfId="19149" xr:uid="{00000000-0005-0000-0000-000073790000}"/>
    <cellStyle name="Percent 4 6 8 6 2 2" xfId="19150" xr:uid="{00000000-0005-0000-0000-000074790000}"/>
    <cellStyle name="Percent 4 6 8 6 3" xfId="19151" xr:uid="{00000000-0005-0000-0000-000075790000}"/>
    <cellStyle name="Percent 4 6 8 6 4" xfId="51184" xr:uid="{00000000-0005-0000-0000-000076790000}"/>
    <cellStyle name="Percent 4 6 8 7" xfId="19152" xr:uid="{00000000-0005-0000-0000-000077790000}"/>
    <cellStyle name="Percent 4 6 8 7 2" xfId="19153" xr:uid="{00000000-0005-0000-0000-000078790000}"/>
    <cellStyle name="Percent 4 6 8 7 2 2" xfId="19154" xr:uid="{00000000-0005-0000-0000-000079790000}"/>
    <cellStyle name="Percent 4 6 8 7 3" xfId="19155" xr:uid="{00000000-0005-0000-0000-00007A790000}"/>
    <cellStyle name="Percent 4 6 8 7 4" xfId="51185" xr:uid="{00000000-0005-0000-0000-00007B790000}"/>
    <cellStyle name="Percent 4 6 8 8" xfId="19156" xr:uid="{00000000-0005-0000-0000-00007C790000}"/>
    <cellStyle name="Percent 4 6 8 8 2" xfId="19157" xr:uid="{00000000-0005-0000-0000-00007D790000}"/>
    <cellStyle name="Percent 4 6 8 8 2 2" xfId="19158" xr:uid="{00000000-0005-0000-0000-00007E790000}"/>
    <cellStyle name="Percent 4 6 8 8 3" xfId="19159" xr:uid="{00000000-0005-0000-0000-00007F790000}"/>
    <cellStyle name="Percent 4 6 8 8 4" xfId="51186" xr:uid="{00000000-0005-0000-0000-000080790000}"/>
    <cellStyle name="Percent 4 6 8 9" xfId="19160" xr:uid="{00000000-0005-0000-0000-000081790000}"/>
    <cellStyle name="Percent 4 6 8 9 2" xfId="19161" xr:uid="{00000000-0005-0000-0000-000082790000}"/>
    <cellStyle name="Percent 4 6 8 9 3" xfId="51187" xr:uid="{00000000-0005-0000-0000-000083790000}"/>
    <cellStyle name="Percent 4 6 9" xfId="9313" xr:uid="{00000000-0005-0000-0000-000084790000}"/>
    <cellStyle name="Percent 4 6 9 2" xfId="19162" xr:uid="{00000000-0005-0000-0000-000085790000}"/>
    <cellStyle name="Percent 4 6 9 2 2" xfId="19163" xr:uid="{00000000-0005-0000-0000-000086790000}"/>
    <cellStyle name="Percent 4 6 9 2 2 2" xfId="19164" xr:uid="{00000000-0005-0000-0000-000087790000}"/>
    <cellStyle name="Percent 4 6 9 2 3" xfId="19165" xr:uid="{00000000-0005-0000-0000-000088790000}"/>
    <cellStyle name="Percent 4 6 9 3" xfId="19166" xr:uid="{00000000-0005-0000-0000-000089790000}"/>
    <cellStyle name="Percent 4 6 9 3 2" xfId="19167" xr:uid="{00000000-0005-0000-0000-00008A790000}"/>
    <cellStyle name="Percent 4 6 9 3 2 2" xfId="19168" xr:uid="{00000000-0005-0000-0000-00008B790000}"/>
    <cellStyle name="Percent 4 6 9 3 3" xfId="19169" xr:uid="{00000000-0005-0000-0000-00008C790000}"/>
    <cellStyle name="Percent 4 6 9 4" xfId="19170" xr:uid="{00000000-0005-0000-0000-00008D790000}"/>
    <cellStyle name="Percent 4 6 9 4 2" xfId="19171" xr:uid="{00000000-0005-0000-0000-00008E790000}"/>
    <cellStyle name="Percent 4 6 9 5" xfId="19172" xr:uid="{00000000-0005-0000-0000-00008F790000}"/>
    <cellStyle name="Percent 4 6 9 6" xfId="51188" xr:uid="{00000000-0005-0000-0000-000090790000}"/>
    <cellStyle name="Percent 4 7" xfId="4527" xr:uid="{00000000-0005-0000-0000-000091790000}"/>
    <cellStyle name="Percent 4 7 10" xfId="19173" xr:uid="{00000000-0005-0000-0000-000092790000}"/>
    <cellStyle name="Percent 4 7 10 2" xfId="19174" xr:uid="{00000000-0005-0000-0000-000093790000}"/>
    <cellStyle name="Percent 4 7 10 2 2" xfId="19175" xr:uid="{00000000-0005-0000-0000-000094790000}"/>
    <cellStyle name="Percent 4 7 10 3" xfId="19176" xr:uid="{00000000-0005-0000-0000-000095790000}"/>
    <cellStyle name="Percent 4 7 10 4" xfId="51190" xr:uid="{00000000-0005-0000-0000-000096790000}"/>
    <cellStyle name="Percent 4 7 11" xfId="19177" xr:uid="{00000000-0005-0000-0000-000097790000}"/>
    <cellStyle name="Percent 4 7 11 2" xfId="19178" xr:uid="{00000000-0005-0000-0000-000098790000}"/>
    <cellStyle name="Percent 4 7 11 3" xfId="56003" xr:uid="{00000000-0005-0000-0000-000099790000}"/>
    <cellStyle name="Percent 4 7 12" xfId="19179" xr:uid="{00000000-0005-0000-0000-00009A790000}"/>
    <cellStyle name="Percent 4 7 13" xfId="51189" xr:uid="{00000000-0005-0000-0000-00009B790000}"/>
    <cellStyle name="Percent 4 7 2" xfId="9321" xr:uid="{00000000-0005-0000-0000-00009C790000}"/>
    <cellStyle name="Percent 4 7 2 2" xfId="19180" xr:uid="{00000000-0005-0000-0000-00009D790000}"/>
    <cellStyle name="Percent 4 7 2 2 2" xfId="19181" xr:uid="{00000000-0005-0000-0000-00009E790000}"/>
    <cellStyle name="Percent 4 7 2 2 2 2" xfId="19182" xr:uid="{00000000-0005-0000-0000-00009F790000}"/>
    <cellStyle name="Percent 4 7 2 2 3" xfId="19183" xr:uid="{00000000-0005-0000-0000-0000A0790000}"/>
    <cellStyle name="Percent 4 7 2 3" xfId="19184" xr:uid="{00000000-0005-0000-0000-0000A1790000}"/>
    <cellStyle name="Percent 4 7 2 3 2" xfId="19185" xr:uid="{00000000-0005-0000-0000-0000A2790000}"/>
    <cellStyle name="Percent 4 7 2 3 2 2" xfId="19186" xr:uid="{00000000-0005-0000-0000-0000A3790000}"/>
    <cellStyle name="Percent 4 7 2 3 3" xfId="19187" xr:uid="{00000000-0005-0000-0000-0000A4790000}"/>
    <cellStyle name="Percent 4 7 2 4" xfId="19188" xr:uid="{00000000-0005-0000-0000-0000A5790000}"/>
    <cellStyle name="Percent 4 7 2 4 2" xfId="19189" xr:uid="{00000000-0005-0000-0000-0000A6790000}"/>
    <cellStyle name="Percent 4 7 2 5" xfId="19190" xr:uid="{00000000-0005-0000-0000-0000A7790000}"/>
    <cellStyle name="Percent 4 7 2 6" xfId="51191" xr:uid="{00000000-0005-0000-0000-0000A8790000}"/>
    <cellStyle name="Percent 4 7 3" xfId="19191" xr:uid="{00000000-0005-0000-0000-0000A9790000}"/>
    <cellStyle name="Percent 4 7 3 2" xfId="19192" xr:uid="{00000000-0005-0000-0000-0000AA790000}"/>
    <cellStyle name="Percent 4 7 3 2 2" xfId="19193" xr:uid="{00000000-0005-0000-0000-0000AB790000}"/>
    <cellStyle name="Percent 4 7 3 2 2 2" xfId="19194" xr:uid="{00000000-0005-0000-0000-0000AC790000}"/>
    <cellStyle name="Percent 4 7 3 2 3" xfId="19195" xr:uid="{00000000-0005-0000-0000-0000AD790000}"/>
    <cellStyle name="Percent 4 7 3 3" xfId="19196" xr:uid="{00000000-0005-0000-0000-0000AE790000}"/>
    <cellStyle name="Percent 4 7 3 3 2" xfId="19197" xr:uid="{00000000-0005-0000-0000-0000AF790000}"/>
    <cellStyle name="Percent 4 7 3 3 2 2" xfId="19198" xr:uid="{00000000-0005-0000-0000-0000B0790000}"/>
    <cellStyle name="Percent 4 7 3 3 3" xfId="19199" xr:uid="{00000000-0005-0000-0000-0000B1790000}"/>
    <cellStyle name="Percent 4 7 3 4" xfId="19200" xr:uid="{00000000-0005-0000-0000-0000B2790000}"/>
    <cellStyle name="Percent 4 7 3 4 2" xfId="19201" xr:uid="{00000000-0005-0000-0000-0000B3790000}"/>
    <cellStyle name="Percent 4 7 3 5" xfId="19202" xr:uid="{00000000-0005-0000-0000-0000B4790000}"/>
    <cellStyle name="Percent 4 7 3 6" xfId="51192" xr:uid="{00000000-0005-0000-0000-0000B5790000}"/>
    <cellStyle name="Percent 4 7 4" xfId="19203" xr:uid="{00000000-0005-0000-0000-0000B6790000}"/>
    <cellStyle name="Percent 4 7 4 2" xfId="19204" xr:uid="{00000000-0005-0000-0000-0000B7790000}"/>
    <cellStyle name="Percent 4 7 4 2 2" xfId="19205" xr:uid="{00000000-0005-0000-0000-0000B8790000}"/>
    <cellStyle name="Percent 4 7 4 2 2 2" xfId="19206" xr:uid="{00000000-0005-0000-0000-0000B9790000}"/>
    <cellStyle name="Percent 4 7 4 2 3" xfId="19207" xr:uid="{00000000-0005-0000-0000-0000BA790000}"/>
    <cellStyle name="Percent 4 7 4 3" xfId="19208" xr:uid="{00000000-0005-0000-0000-0000BB790000}"/>
    <cellStyle name="Percent 4 7 4 3 2" xfId="19209" xr:uid="{00000000-0005-0000-0000-0000BC790000}"/>
    <cellStyle name="Percent 4 7 4 3 2 2" xfId="19210" xr:uid="{00000000-0005-0000-0000-0000BD790000}"/>
    <cellStyle name="Percent 4 7 4 3 3" xfId="19211" xr:uid="{00000000-0005-0000-0000-0000BE790000}"/>
    <cellStyle name="Percent 4 7 4 4" xfId="19212" xr:uid="{00000000-0005-0000-0000-0000BF790000}"/>
    <cellStyle name="Percent 4 7 4 4 2" xfId="19213" xr:uid="{00000000-0005-0000-0000-0000C0790000}"/>
    <cellStyle name="Percent 4 7 4 5" xfId="19214" xr:uid="{00000000-0005-0000-0000-0000C1790000}"/>
    <cellStyle name="Percent 4 7 4 6" xfId="51193" xr:uid="{00000000-0005-0000-0000-0000C2790000}"/>
    <cellStyle name="Percent 4 7 5" xfId="19215" xr:uid="{00000000-0005-0000-0000-0000C3790000}"/>
    <cellStyle name="Percent 4 7 5 2" xfId="19216" xr:uid="{00000000-0005-0000-0000-0000C4790000}"/>
    <cellStyle name="Percent 4 7 5 2 2" xfId="19217" xr:uid="{00000000-0005-0000-0000-0000C5790000}"/>
    <cellStyle name="Percent 4 7 5 2 2 2" xfId="19218" xr:uid="{00000000-0005-0000-0000-0000C6790000}"/>
    <cellStyle name="Percent 4 7 5 2 3" xfId="19219" xr:uid="{00000000-0005-0000-0000-0000C7790000}"/>
    <cellStyle name="Percent 4 7 5 3" xfId="19220" xr:uid="{00000000-0005-0000-0000-0000C8790000}"/>
    <cellStyle name="Percent 4 7 5 3 2" xfId="19221" xr:uid="{00000000-0005-0000-0000-0000C9790000}"/>
    <cellStyle name="Percent 4 7 5 3 2 2" xfId="19222" xr:uid="{00000000-0005-0000-0000-0000CA790000}"/>
    <cellStyle name="Percent 4 7 5 3 3" xfId="19223" xr:uid="{00000000-0005-0000-0000-0000CB790000}"/>
    <cellStyle name="Percent 4 7 5 4" xfId="19224" xr:uid="{00000000-0005-0000-0000-0000CC790000}"/>
    <cellStyle name="Percent 4 7 5 4 2" xfId="19225" xr:uid="{00000000-0005-0000-0000-0000CD790000}"/>
    <cellStyle name="Percent 4 7 5 4 2 2" xfId="19226" xr:uid="{00000000-0005-0000-0000-0000CE790000}"/>
    <cellStyle name="Percent 4 7 5 4 3" xfId="19227" xr:uid="{00000000-0005-0000-0000-0000CF790000}"/>
    <cellStyle name="Percent 4 7 5 5" xfId="19228" xr:uid="{00000000-0005-0000-0000-0000D0790000}"/>
    <cellStyle name="Percent 4 7 5 5 2" xfId="19229" xr:uid="{00000000-0005-0000-0000-0000D1790000}"/>
    <cellStyle name="Percent 4 7 5 6" xfId="19230" xr:uid="{00000000-0005-0000-0000-0000D2790000}"/>
    <cellStyle name="Percent 4 7 5 7" xfId="51194" xr:uid="{00000000-0005-0000-0000-0000D3790000}"/>
    <cellStyle name="Percent 4 7 6" xfId="19231" xr:uid="{00000000-0005-0000-0000-0000D4790000}"/>
    <cellStyle name="Percent 4 7 6 2" xfId="19232" xr:uid="{00000000-0005-0000-0000-0000D5790000}"/>
    <cellStyle name="Percent 4 7 6 2 2" xfId="19233" xr:uid="{00000000-0005-0000-0000-0000D6790000}"/>
    <cellStyle name="Percent 4 7 6 2 2 2" xfId="19234" xr:uid="{00000000-0005-0000-0000-0000D7790000}"/>
    <cellStyle name="Percent 4 7 6 2 3" xfId="19235" xr:uid="{00000000-0005-0000-0000-0000D8790000}"/>
    <cellStyle name="Percent 4 7 6 3" xfId="19236" xr:uid="{00000000-0005-0000-0000-0000D9790000}"/>
    <cellStyle name="Percent 4 7 6 3 2" xfId="19237" xr:uid="{00000000-0005-0000-0000-0000DA790000}"/>
    <cellStyle name="Percent 4 7 6 3 2 2" xfId="19238" xr:uid="{00000000-0005-0000-0000-0000DB790000}"/>
    <cellStyle name="Percent 4 7 6 3 3" xfId="19239" xr:uid="{00000000-0005-0000-0000-0000DC790000}"/>
    <cellStyle name="Percent 4 7 6 4" xfId="19240" xr:uid="{00000000-0005-0000-0000-0000DD790000}"/>
    <cellStyle name="Percent 4 7 6 4 2" xfId="19241" xr:uid="{00000000-0005-0000-0000-0000DE790000}"/>
    <cellStyle name="Percent 4 7 6 5" xfId="19242" xr:uid="{00000000-0005-0000-0000-0000DF790000}"/>
    <cellStyle name="Percent 4 7 6 6" xfId="51195" xr:uid="{00000000-0005-0000-0000-0000E0790000}"/>
    <cellStyle name="Percent 4 7 7" xfId="19243" xr:uid="{00000000-0005-0000-0000-0000E1790000}"/>
    <cellStyle name="Percent 4 7 7 2" xfId="19244" xr:uid="{00000000-0005-0000-0000-0000E2790000}"/>
    <cellStyle name="Percent 4 7 7 2 2" xfId="19245" xr:uid="{00000000-0005-0000-0000-0000E3790000}"/>
    <cellStyle name="Percent 4 7 7 3" xfId="19246" xr:uid="{00000000-0005-0000-0000-0000E4790000}"/>
    <cellStyle name="Percent 4 7 7 4" xfId="51196" xr:uid="{00000000-0005-0000-0000-0000E5790000}"/>
    <cellStyle name="Percent 4 7 8" xfId="19247" xr:uid="{00000000-0005-0000-0000-0000E6790000}"/>
    <cellStyle name="Percent 4 7 8 2" xfId="19248" xr:uid="{00000000-0005-0000-0000-0000E7790000}"/>
    <cellStyle name="Percent 4 7 8 2 2" xfId="19249" xr:uid="{00000000-0005-0000-0000-0000E8790000}"/>
    <cellStyle name="Percent 4 7 8 3" xfId="19250" xr:uid="{00000000-0005-0000-0000-0000E9790000}"/>
    <cellStyle name="Percent 4 7 8 4" xfId="51197" xr:uid="{00000000-0005-0000-0000-0000EA790000}"/>
    <cellStyle name="Percent 4 7 9" xfId="19251" xr:uid="{00000000-0005-0000-0000-0000EB790000}"/>
    <cellStyle name="Percent 4 7 9 2" xfId="19252" xr:uid="{00000000-0005-0000-0000-0000EC790000}"/>
    <cellStyle name="Percent 4 7 9 2 2" xfId="19253" xr:uid="{00000000-0005-0000-0000-0000ED790000}"/>
    <cellStyle name="Percent 4 7 9 3" xfId="19254" xr:uid="{00000000-0005-0000-0000-0000EE790000}"/>
    <cellStyle name="Percent 4 7 9 4" xfId="51198" xr:uid="{00000000-0005-0000-0000-0000EF790000}"/>
    <cellStyle name="Percent 4 8" xfId="4528" xr:uid="{00000000-0005-0000-0000-0000F0790000}"/>
    <cellStyle name="Percent 4 8 10" xfId="19255" xr:uid="{00000000-0005-0000-0000-0000F1790000}"/>
    <cellStyle name="Percent 4 8 10 2" xfId="19256" xr:uid="{00000000-0005-0000-0000-0000F2790000}"/>
    <cellStyle name="Percent 4 8 10 2 2" xfId="19257" xr:uid="{00000000-0005-0000-0000-0000F3790000}"/>
    <cellStyle name="Percent 4 8 10 3" xfId="19258" xr:uid="{00000000-0005-0000-0000-0000F4790000}"/>
    <cellStyle name="Percent 4 8 10 4" xfId="51200" xr:uid="{00000000-0005-0000-0000-0000F5790000}"/>
    <cellStyle name="Percent 4 8 11" xfId="19259" xr:uid="{00000000-0005-0000-0000-0000F6790000}"/>
    <cellStyle name="Percent 4 8 11 2" xfId="19260" xr:uid="{00000000-0005-0000-0000-0000F7790000}"/>
    <cellStyle name="Percent 4 8 11 3" xfId="56004" xr:uid="{00000000-0005-0000-0000-0000F8790000}"/>
    <cellStyle name="Percent 4 8 12" xfId="19261" xr:uid="{00000000-0005-0000-0000-0000F9790000}"/>
    <cellStyle name="Percent 4 8 13" xfId="51199" xr:uid="{00000000-0005-0000-0000-0000FA790000}"/>
    <cellStyle name="Percent 4 8 2" xfId="9322" xr:uid="{00000000-0005-0000-0000-0000FB790000}"/>
    <cellStyle name="Percent 4 8 2 2" xfId="19262" xr:uid="{00000000-0005-0000-0000-0000FC790000}"/>
    <cellStyle name="Percent 4 8 2 2 2" xfId="19263" xr:uid="{00000000-0005-0000-0000-0000FD790000}"/>
    <cellStyle name="Percent 4 8 2 2 2 2" xfId="19264" xr:uid="{00000000-0005-0000-0000-0000FE790000}"/>
    <cellStyle name="Percent 4 8 2 2 3" xfId="19265" xr:uid="{00000000-0005-0000-0000-0000FF790000}"/>
    <cellStyle name="Percent 4 8 2 3" xfId="19266" xr:uid="{00000000-0005-0000-0000-0000007A0000}"/>
    <cellStyle name="Percent 4 8 2 3 2" xfId="19267" xr:uid="{00000000-0005-0000-0000-0000017A0000}"/>
    <cellStyle name="Percent 4 8 2 3 2 2" xfId="19268" xr:uid="{00000000-0005-0000-0000-0000027A0000}"/>
    <cellStyle name="Percent 4 8 2 3 3" xfId="19269" xr:uid="{00000000-0005-0000-0000-0000037A0000}"/>
    <cellStyle name="Percent 4 8 2 4" xfId="19270" xr:uid="{00000000-0005-0000-0000-0000047A0000}"/>
    <cellStyle name="Percent 4 8 2 4 2" xfId="19271" xr:uid="{00000000-0005-0000-0000-0000057A0000}"/>
    <cellStyle name="Percent 4 8 2 5" xfId="19272" xr:uid="{00000000-0005-0000-0000-0000067A0000}"/>
    <cellStyle name="Percent 4 8 2 6" xfId="51201" xr:uid="{00000000-0005-0000-0000-0000077A0000}"/>
    <cellStyle name="Percent 4 8 3" xfId="19273" xr:uid="{00000000-0005-0000-0000-0000087A0000}"/>
    <cellStyle name="Percent 4 8 3 2" xfId="19274" xr:uid="{00000000-0005-0000-0000-0000097A0000}"/>
    <cellStyle name="Percent 4 8 3 2 2" xfId="19275" xr:uid="{00000000-0005-0000-0000-00000A7A0000}"/>
    <cellStyle name="Percent 4 8 3 2 2 2" xfId="19276" xr:uid="{00000000-0005-0000-0000-00000B7A0000}"/>
    <cellStyle name="Percent 4 8 3 2 3" xfId="19277" xr:uid="{00000000-0005-0000-0000-00000C7A0000}"/>
    <cellStyle name="Percent 4 8 3 3" xfId="19278" xr:uid="{00000000-0005-0000-0000-00000D7A0000}"/>
    <cellStyle name="Percent 4 8 3 3 2" xfId="19279" xr:uid="{00000000-0005-0000-0000-00000E7A0000}"/>
    <cellStyle name="Percent 4 8 3 3 2 2" xfId="19280" xr:uid="{00000000-0005-0000-0000-00000F7A0000}"/>
    <cellStyle name="Percent 4 8 3 3 3" xfId="19281" xr:uid="{00000000-0005-0000-0000-0000107A0000}"/>
    <cellStyle name="Percent 4 8 3 4" xfId="19282" xr:uid="{00000000-0005-0000-0000-0000117A0000}"/>
    <cellStyle name="Percent 4 8 3 4 2" xfId="19283" xr:uid="{00000000-0005-0000-0000-0000127A0000}"/>
    <cellStyle name="Percent 4 8 3 5" xfId="19284" xr:uid="{00000000-0005-0000-0000-0000137A0000}"/>
    <cellStyle name="Percent 4 8 3 6" xfId="51202" xr:uid="{00000000-0005-0000-0000-0000147A0000}"/>
    <cellStyle name="Percent 4 8 4" xfId="19285" xr:uid="{00000000-0005-0000-0000-0000157A0000}"/>
    <cellStyle name="Percent 4 8 4 2" xfId="19286" xr:uid="{00000000-0005-0000-0000-0000167A0000}"/>
    <cellStyle name="Percent 4 8 4 2 2" xfId="19287" xr:uid="{00000000-0005-0000-0000-0000177A0000}"/>
    <cellStyle name="Percent 4 8 4 2 2 2" xfId="19288" xr:uid="{00000000-0005-0000-0000-0000187A0000}"/>
    <cellStyle name="Percent 4 8 4 2 3" xfId="19289" xr:uid="{00000000-0005-0000-0000-0000197A0000}"/>
    <cellStyle name="Percent 4 8 4 3" xfId="19290" xr:uid="{00000000-0005-0000-0000-00001A7A0000}"/>
    <cellStyle name="Percent 4 8 4 3 2" xfId="19291" xr:uid="{00000000-0005-0000-0000-00001B7A0000}"/>
    <cellStyle name="Percent 4 8 4 3 2 2" xfId="19292" xr:uid="{00000000-0005-0000-0000-00001C7A0000}"/>
    <cellStyle name="Percent 4 8 4 3 3" xfId="19293" xr:uid="{00000000-0005-0000-0000-00001D7A0000}"/>
    <cellStyle name="Percent 4 8 4 4" xfId="19294" xr:uid="{00000000-0005-0000-0000-00001E7A0000}"/>
    <cellStyle name="Percent 4 8 4 4 2" xfId="19295" xr:uid="{00000000-0005-0000-0000-00001F7A0000}"/>
    <cellStyle name="Percent 4 8 4 5" xfId="19296" xr:uid="{00000000-0005-0000-0000-0000207A0000}"/>
    <cellStyle name="Percent 4 8 4 6" xfId="51203" xr:uid="{00000000-0005-0000-0000-0000217A0000}"/>
    <cellStyle name="Percent 4 8 5" xfId="19297" xr:uid="{00000000-0005-0000-0000-0000227A0000}"/>
    <cellStyle name="Percent 4 8 5 2" xfId="19298" xr:uid="{00000000-0005-0000-0000-0000237A0000}"/>
    <cellStyle name="Percent 4 8 5 2 2" xfId="19299" xr:uid="{00000000-0005-0000-0000-0000247A0000}"/>
    <cellStyle name="Percent 4 8 5 2 2 2" xfId="19300" xr:uid="{00000000-0005-0000-0000-0000257A0000}"/>
    <cellStyle name="Percent 4 8 5 2 3" xfId="19301" xr:uid="{00000000-0005-0000-0000-0000267A0000}"/>
    <cellStyle name="Percent 4 8 5 3" xfId="19302" xr:uid="{00000000-0005-0000-0000-0000277A0000}"/>
    <cellStyle name="Percent 4 8 5 3 2" xfId="19303" xr:uid="{00000000-0005-0000-0000-0000287A0000}"/>
    <cellStyle name="Percent 4 8 5 3 2 2" xfId="19304" xr:uid="{00000000-0005-0000-0000-0000297A0000}"/>
    <cellStyle name="Percent 4 8 5 3 3" xfId="19305" xr:uid="{00000000-0005-0000-0000-00002A7A0000}"/>
    <cellStyle name="Percent 4 8 5 4" xfId="19306" xr:uid="{00000000-0005-0000-0000-00002B7A0000}"/>
    <cellStyle name="Percent 4 8 5 4 2" xfId="19307" xr:uid="{00000000-0005-0000-0000-00002C7A0000}"/>
    <cellStyle name="Percent 4 8 5 4 2 2" xfId="19308" xr:uid="{00000000-0005-0000-0000-00002D7A0000}"/>
    <cellStyle name="Percent 4 8 5 4 3" xfId="19309" xr:uid="{00000000-0005-0000-0000-00002E7A0000}"/>
    <cellStyle name="Percent 4 8 5 5" xfId="19310" xr:uid="{00000000-0005-0000-0000-00002F7A0000}"/>
    <cellStyle name="Percent 4 8 5 5 2" xfId="19311" xr:uid="{00000000-0005-0000-0000-0000307A0000}"/>
    <cellStyle name="Percent 4 8 5 6" xfId="19312" xr:uid="{00000000-0005-0000-0000-0000317A0000}"/>
    <cellStyle name="Percent 4 8 5 7" xfId="51204" xr:uid="{00000000-0005-0000-0000-0000327A0000}"/>
    <cellStyle name="Percent 4 8 6" xfId="19313" xr:uid="{00000000-0005-0000-0000-0000337A0000}"/>
    <cellStyle name="Percent 4 8 6 2" xfId="19314" xr:uid="{00000000-0005-0000-0000-0000347A0000}"/>
    <cellStyle name="Percent 4 8 6 2 2" xfId="19315" xr:uid="{00000000-0005-0000-0000-0000357A0000}"/>
    <cellStyle name="Percent 4 8 6 2 2 2" xfId="19316" xr:uid="{00000000-0005-0000-0000-0000367A0000}"/>
    <cellStyle name="Percent 4 8 6 2 3" xfId="19317" xr:uid="{00000000-0005-0000-0000-0000377A0000}"/>
    <cellStyle name="Percent 4 8 6 3" xfId="19318" xr:uid="{00000000-0005-0000-0000-0000387A0000}"/>
    <cellStyle name="Percent 4 8 6 3 2" xfId="19319" xr:uid="{00000000-0005-0000-0000-0000397A0000}"/>
    <cellStyle name="Percent 4 8 6 3 2 2" xfId="19320" xr:uid="{00000000-0005-0000-0000-00003A7A0000}"/>
    <cellStyle name="Percent 4 8 6 3 3" xfId="19321" xr:uid="{00000000-0005-0000-0000-00003B7A0000}"/>
    <cellStyle name="Percent 4 8 6 4" xfId="19322" xr:uid="{00000000-0005-0000-0000-00003C7A0000}"/>
    <cellStyle name="Percent 4 8 6 4 2" xfId="19323" xr:uid="{00000000-0005-0000-0000-00003D7A0000}"/>
    <cellStyle name="Percent 4 8 6 5" xfId="19324" xr:uid="{00000000-0005-0000-0000-00003E7A0000}"/>
    <cellStyle name="Percent 4 8 6 6" xfId="51205" xr:uid="{00000000-0005-0000-0000-00003F7A0000}"/>
    <cellStyle name="Percent 4 8 7" xfId="19325" xr:uid="{00000000-0005-0000-0000-0000407A0000}"/>
    <cellStyle name="Percent 4 8 7 2" xfId="19326" xr:uid="{00000000-0005-0000-0000-0000417A0000}"/>
    <cellStyle name="Percent 4 8 7 2 2" xfId="19327" xr:uid="{00000000-0005-0000-0000-0000427A0000}"/>
    <cellStyle name="Percent 4 8 7 3" xfId="19328" xr:uid="{00000000-0005-0000-0000-0000437A0000}"/>
    <cellStyle name="Percent 4 8 7 4" xfId="51206" xr:uid="{00000000-0005-0000-0000-0000447A0000}"/>
    <cellStyle name="Percent 4 8 8" xfId="19329" xr:uid="{00000000-0005-0000-0000-0000457A0000}"/>
    <cellStyle name="Percent 4 8 8 2" xfId="19330" xr:uid="{00000000-0005-0000-0000-0000467A0000}"/>
    <cellStyle name="Percent 4 8 8 2 2" xfId="19331" xr:uid="{00000000-0005-0000-0000-0000477A0000}"/>
    <cellStyle name="Percent 4 8 8 3" xfId="19332" xr:uid="{00000000-0005-0000-0000-0000487A0000}"/>
    <cellStyle name="Percent 4 8 8 4" xfId="51207" xr:uid="{00000000-0005-0000-0000-0000497A0000}"/>
    <cellStyle name="Percent 4 8 9" xfId="19333" xr:uid="{00000000-0005-0000-0000-00004A7A0000}"/>
    <cellStyle name="Percent 4 8 9 2" xfId="19334" xr:uid="{00000000-0005-0000-0000-00004B7A0000}"/>
    <cellStyle name="Percent 4 8 9 2 2" xfId="19335" xr:uid="{00000000-0005-0000-0000-00004C7A0000}"/>
    <cellStyle name="Percent 4 8 9 3" xfId="19336" xr:uid="{00000000-0005-0000-0000-00004D7A0000}"/>
    <cellStyle name="Percent 4 8 9 4" xfId="51208" xr:uid="{00000000-0005-0000-0000-00004E7A0000}"/>
    <cellStyle name="Percent 4 9" xfId="4529" xr:uid="{00000000-0005-0000-0000-00004F7A0000}"/>
    <cellStyle name="Percent 4 9 10" xfId="19337" xr:uid="{00000000-0005-0000-0000-0000507A0000}"/>
    <cellStyle name="Percent 4 9 10 2" xfId="19338" xr:uid="{00000000-0005-0000-0000-0000517A0000}"/>
    <cellStyle name="Percent 4 9 10 2 2" xfId="19339" xr:uid="{00000000-0005-0000-0000-0000527A0000}"/>
    <cellStyle name="Percent 4 9 10 3" xfId="19340" xr:uid="{00000000-0005-0000-0000-0000537A0000}"/>
    <cellStyle name="Percent 4 9 10 4" xfId="51210" xr:uid="{00000000-0005-0000-0000-0000547A0000}"/>
    <cellStyle name="Percent 4 9 11" xfId="19341" xr:uid="{00000000-0005-0000-0000-0000557A0000}"/>
    <cellStyle name="Percent 4 9 11 2" xfId="19342" xr:uid="{00000000-0005-0000-0000-0000567A0000}"/>
    <cellStyle name="Percent 4 9 11 3" xfId="56005" xr:uid="{00000000-0005-0000-0000-0000577A0000}"/>
    <cellStyle name="Percent 4 9 12" xfId="19343" xr:uid="{00000000-0005-0000-0000-0000587A0000}"/>
    <cellStyle name="Percent 4 9 13" xfId="51209" xr:uid="{00000000-0005-0000-0000-0000597A0000}"/>
    <cellStyle name="Percent 4 9 2" xfId="9323" xr:uid="{00000000-0005-0000-0000-00005A7A0000}"/>
    <cellStyle name="Percent 4 9 2 2" xfId="19344" xr:uid="{00000000-0005-0000-0000-00005B7A0000}"/>
    <cellStyle name="Percent 4 9 2 2 2" xfId="19345" xr:uid="{00000000-0005-0000-0000-00005C7A0000}"/>
    <cellStyle name="Percent 4 9 2 2 2 2" xfId="19346" xr:uid="{00000000-0005-0000-0000-00005D7A0000}"/>
    <cellStyle name="Percent 4 9 2 2 3" xfId="19347" xr:uid="{00000000-0005-0000-0000-00005E7A0000}"/>
    <cellStyle name="Percent 4 9 2 3" xfId="19348" xr:uid="{00000000-0005-0000-0000-00005F7A0000}"/>
    <cellStyle name="Percent 4 9 2 3 2" xfId="19349" xr:uid="{00000000-0005-0000-0000-0000607A0000}"/>
    <cellStyle name="Percent 4 9 2 3 2 2" xfId="19350" xr:uid="{00000000-0005-0000-0000-0000617A0000}"/>
    <cellStyle name="Percent 4 9 2 3 3" xfId="19351" xr:uid="{00000000-0005-0000-0000-0000627A0000}"/>
    <cellStyle name="Percent 4 9 2 4" xfId="19352" xr:uid="{00000000-0005-0000-0000-0000637A0000}"/>
    <cellStyle name="Percent 4 9 2 4 2" xfId="19353" xr:uid="{00000000-0005-0000-0000-0000647A0000}"/>
    <cellStyle name="Percent 4 9 2 5" xfId="19354" xr:uid="{00000000-0005-0000-0000-0000657A0000}"/>
    <cellStyle name="Percent 4 9 2 6" xfId="51211" xr:uid="{00000000-0005-0000-0000-0000667A0000}"/>
    <cellStyle name="Percent 4 9 3" xfId="19355" xr:uid="{00000000-0005-0000-0000-0000677A0000}"/>
    <cellStyle name="Percent 4 9 3 2" xfId="19356" xr:uid="{00000000-0005-0000-0000-0000687A0000}"/>
    <cellStyle name="Percent 4 9 3 2 2" xfId="19357" xr:uid="{00000000-0005-0000-0000-0000697A0000}"/>
    <cellStyle name="Percent 4 9 3 2 2 2" xfId="19358" xr:uid="{00000000-0005-0000-0000-00006A7A0000}"/>
    <cellStyle name="Percent 4 9 3 2 3" xfId="19359" xr:uid="{00000000-0005-0000-0000-00006B7A0000}"/>
    <cellStyle name="Percent 4 9 3 3" xfId="19360" xr:uid="{00000000-0005-0000-0000-00006C7A0000}"/>
    <cellStyle name="Percent 4 9 3 3 2" xfId="19361" xr:uid="{00000000-0005-0000-0000-00006D7A0000}"/>
    <cellStyle name="Percent 4 9 3 3 2 2" xfId="19362" xr:uid="{00000000-0005-0000-0000-00006E7A0000}"/>
    <cellStyle name="Percent 4 9 3 3 3" xfId="19363" xr:uid="{00000000-0005-0000-0000-00006F7A0000}"/>
    <cellStyle name="Percent 4 9 3 4" xfId="19364" xr:uid="{00000000-0005-0000-0000-0000707A0000}"/>
    <cellStyle name="Percent 4 9 3 4 2" xfId="19365" xr:uid="{00000000-0005-0000-0000-0000717A0000}"/>
    <cellStyle name="Percent 4 9 3 5" xfId="19366" xr:uid="{00000000-0005-0000-0000-0000727A0000}"/>
    <cellStyle name="Percent 4 9 3 6" xfId="51212" xr:uid="{00000000-0005-0000-0000-0000737A0000}"/>
    <cellStyle name="Percent 4 9 4" xfId="19367" xr:uid="{00000000-0005-0000-0000-0000747A0000}"/>
    <cellStyle name="Percent 4 9 4 2" xfId="19368" xr:uid="{00000000-0005-0000-0000-0000757A0000}"/>
    <cellStyle name="Percent 4 9 4 2 2" xfId="19369" xr:uid="{00000000-0005-0000-0000-0000767A0000}"/>
    <cellStyle name="Percent 4 9 4 2 2 2" xfId="19370" xr:uid="{00000000-0005-0000-0000-0000777A0000}"/>
    <cellStyle name="Percent 4 9 4 2 3" xfId="19371" xr:uid="{00000000-0005-0000-0000-0000787A0000}"/>
    <cellStyle name="Percent 4 9 4 3" xfId="19372" xr:uid="{00000000-0005-0000-0000-0000797A0000}"/>
    <cellStyle name="Percent 4 9 4 3 2" xfId="19373" xr:uid="{00000000-0005-0000-0000-00007A7A0000}"/>
    <cellStyle name="Percent 4 9 4 3 2 2" xfId="19374" xr:uid="{00000000-0005-0000-0000-00007B7A0000}"/>
    <cellStyle name="Percent 4 9 4 3 3" xfId="19375" xr:uid="{00000000-0005-0000-0000-00007C7A0000}"/>
    <cellStyle name="Percent 4 9 4 4" xfId="19376" xr:uid="{00000000-0005-0000-0000-00007D7A0000}"/>
    <cellStyle name="Percent 4 9 4 4 2" xfId="19377" xr:uid="{00000000-0005-0000-0000-00007E7A0000}"/>
    <cellStyle name="Percent 4 9 4 5" xfId="19378" xr:uid="{00000000-0005-0000-0000-00007F7A0000}"/>
    <cellStyle name="Percent 4 9 4 6" xfId="51213" xr:uid="{00000000-0005-0000-0000-0000807A0000}"/>
    <cellStyle name="Percent 4 9 5" xfId="19379" xr:uid="{00000000-0005-0000-0000-0000817A0000}"/>
    <cellStyle name="Percent 4 9 5 2" xfId="19380" xr:uid="{00000000-0005-0000-0000-0000827A0000}"/>
    <cellStyle name="Percent 4 9 5 2 2" xfId="19381" xr:uid="{00000000-0005-0000-0000-0000837A0000}"/>
    <cellStyle name="Percent 4 9 5 2 2 2" xfId="19382" xr:uid="{00000000-0005-0000-0000-0000847A0000}"/>
    <cellStyle name="Percent 4 9 5 2 3" xfId="19383" xr:uid="{00000000-0005-0000-0000-0000857A0000}"/>
    <cellStyle name="Percent 4 9 5 3" xfId="19384" xr:uid="{00000000-0005-0000-0000-0000867A0000}"/>
    <cellStyle name="Percent 4 9 5 3 2" xfId="19385" xr:uid="{00000000-0005-0000-0000-0000877A0000}"/>
    <cellStyle name="Percent 4 9 5 3 2 2" xfId="19386" xr:uid="{00000000-0005-0000-0000-0000887A0000}"/>
    <cellStyle name="Percent 4 9 5 3 3" xfId="19387" xr:uid="{00000000-0005-0000-0000-0000897A0000}"/>
    <cellStyle name="Percent 4 9 5 4" xfId="19388" xr:uid="{00000000-0005-0000-0000-00008A7A0000}"/>
    <cellStyle name="Percent 4 9 5 4 2" xfId="19389" xr:uid="{00000000-0005-0000-0000-00008B7A0000}"/>
    <cellStyle name="Percent 4 9 5 4 2 2" xfId="19390" xr:uid="{00000000-0005-0000-0000-00008C7A0000}"/>
    <cellStyle name="Percent 4 9 5 4 3" xfId="19391" xr:uid="{00000000-0005-0000-0000-00008D7A0000}"/>
    <cellStyle name="Percent 4 9 5 5" xfId="19392" xr:uid="{00000000-0005-0000-0000-00008E7A0000}"/>
    <cellStyle name="Percent 4 9 5 5 2" xfId="19393" xr:uid="{00000000-0005-0000-0000-00008F7A0000}"/>
    <cellStyle name="Percent 4 9 5 6" xfId="19394" xr:uid="{00000000-0005-0000-0000-0000907A0000}"/>
    <cellStyle name="Percent 4 9 5 7" xfId="51214" xr:uid="{00000000-0005-0000-0000-0000917A0000}"/>
    <cellStyle name="Percent 4 9 6" xfId="19395" xr:uid="{00000000-0005-0000-0000-0000927A0000}"/>
    <cellStyle name="Percent 4 9 6 2" xfId="19396" xr:uid="{00000000-0005-0000-0000-0000937A0000}"/>
    <cellStyle name="Percent 4 9 6 2 2" xfId="19397" xr:uid="{00000000-0005-0000-0000-0000947A0000}"/>
    <cellStyle name="Percent 4 9 6 2 2 2" xfId="19398" xr:uid="{00000000-0005-0000-0000-0000957A0000}"/>
    <cellStyle name="Percent 4 9 6 2 3" xfId="19399" xr:uid="{00000000-0005-0000-0000-0000967A0000}"/>
    <cellStyle name="Percent 4 9 6 3" xfId="19400" xr:uid="{00000000-0005-0000-0000-0000977A0000}"/>
    <cellStyle name="Percent 4 9 6 3 2" xfId="19401" xr:uid="{00000000-0005-0000-0000-0000987A0000}"/>
    <cellStyle name="Percent 4 9 6 3 2 2" xfId="19402" xr:uid="{00000000-0005-0000-0000-0000997A0000}"/>
    <cellStyle name="Percent 4 9 6 3 3" xfId="19403" xr:uid="{00000000-0005-0000-0000-00009A7A0000}"/>
    <cellStyle name="Percent 4 9 6 4" xfId="19404" xr:uid="{00000000-0005-0000-0000-00009B7A0000}"/>
    <cellStyle name="Percent 4 9 6 4 2" xfId="19405" xr:uid="{00000000-0005-0000-0000-00009C7A0000}"/>
    <cellStyle name="Percent 4 9 6 5" xfId="19406" xr:uid="{00000000-0005-0000-0000-00009D7A0000}"/>
    <cellStyle name="Percent 4 9 6 6" xfId="51215" xr:uid="{00000000-0005-0000-0000-00009E7A0000}"/>
    <cellStyle name="Percent 4 9 7" xfId="19407" xr:uid="{00000000-0005-0000-0000-00009F7A0000}"/>
    <cellStyle name="Percent 4 9 7 2" xfId="19408" xr:uid="{00000000-0005-0000-0000-0000A07A0000}"/>
    <cellStyle name="Percent 4 9 7 2 2" xfId="19409" xr:uid="{00000000-0005-0000-0000-0000A17A0000}"/>
    <cellStyle name="Percent 4 9 7 3" xfId="19410" xr:uid="{00000000-0005-0000-0000-0000A27A0000}"/>
    <cellStyle name="Percent 4 9 7 4" xfId="51216" xr:uid="{00000000-0005-0000-0000-0000A37A0000}"/>
    <cellStyle name="Percent 4 9 8" xfId="19411" xr:uid="{00000000-0005-0000-0000-0000A47A0000}"/>
    <cellStyle name="Percent 4 9 8 2" xfId="19412" xr:uid="{00000000-0005-0000-0000-0000A57A0000}"/>
    <cellStyle name="Percent 4 9 8 2 2" xfId="19413" xr:uid="{00000000-0005-0000-0000-0000A67A0000}"/>
    <cellStyle name="Percent 4 9 8 3" xfId="19414" xr:uid="{00000000-0005-0000-0000-0000A77A0000}"/>
    <cellStyle name="Percent 4 9 8 4" xfId="51217" xr:uid="{00000000-0005-0000-0000-0000A87A0000}"/>
    <cellStyle name="Percent 4 9 9" xfId="19415" xr:uid="{00000000-0005-0000-0000-0000A97A0000}"/>
    <cellStyle name="Percent 4 9 9 2" xfId="19416" xr:uid="{00000000-0005-0000-0000-0000AA7A0000}"/>
    <cellStyle name="Percent 4 9 9 2 2" xfId="19417" xr:uid="{00000000-0005-0000-0000-0000AB7A0000}"/>
    <cellStyle name="Percent 4 9 9 3" xfId="19418" xr:uid="{00000000-0005-0000-0000-0000AC7A0000}"/>
    <cellStyle name="Percent 4 9 9 4" xfId="51218" xr:uid="{00000000-0005-0000-0000-0000AD7A0000}"/>
    <cellStyle name="Percent 5" xfId="4530" xr:uid="{00000000-0005-0000-0000-0000AE7A0000}"/>
    <cellStyle name="Percent 5 10" xfId="9324" xr:uid="{00000000-0005-0000-0000-0000AF7A0000}"/>
    <cellStyle name="Percent 5 10 2" xfId="19419" xr:uid="{00000000-0005-0000-0000-0000B07A0000}"/>
    <cellStyle name="Percent 5 10 2 2" xfId="19420" xr:uid="{00000000-0005-0000-0000-0000B17A0000}"/>
    <cellStyle name="Percent 5 10 2 2 2" xfId="19421" xr:uid="{00000000-0005-0000-0000-0000B27A0000}"/>
    <cellStyle name="Percent 5 10 2 3" xfId="19422" xr:uid="{00000000-0005-0000-0000-0000B37A0000}"/>
    <cellStyle name="Percent 5 10 2 4" xfId="51221" xr:uid="{00000000-0005-0000-0000-0000B47A0000}"/>
    <cellStyle name="Percent 5 10 3" xfId="19423" xr:uid="{00000000-0005-0000-0000-0000B57A0000}"/>
    <cellStyle name="Percent 5 10 3 2" xfId="19424" xr:uid="{00000000-0005-0000-0000-0000B67A0000}"/>
    <cellStyle name="Percent 5 10 3 2 2" xfId="19425" xr:uid="{00000000-0005-0000-0000-0000B77A0000}"/>
    <cellStyle name="Percent 5 10 3 3" xfId="19426" xr:uid="{00000000-0005-0000-0000-0000B87A0000}"/>
    <cellStyle name="Percent 5 10 3 4" xfId="51222" xr:uid="{00000000-0005-0000-0000-0000B97A0000}"/>
    <cellStyle name="Percent 5 10 4" xfId="19427" xr:uid="{00000000-0005-0000-0000-0000BA7A0000}"/>
    <cellStyle name="Percent 5 10 4 2" xfId="19428" xr:uid="{00000000-0005-0000-0000-0000BB7A0000}"/>
    <cellStyle name="Percent 5 10 4 3" xfId="51223" xr:uid="{00000000-0005-0000-0000-0000BC7A0000}"/>
    <cellStyle name="Percent 5 10 5" xfId="19429" xr:uid="{00000000-0005-0000-0000-0000BD7A0000}"/>
    <cellStyle name="Percent 5 10 5 2" xfId="51224" xr:uid="{00000000-0005-0000-0000-0000BE7A0000}"/>
    <cellStyle name="Percent 5 10 6" xfId="51220" xr:uid="{00000000-0005-0000-0000-0000BF7A0000}"/>
    <cellStyle name="Percent 5 11" xfId="19430" xr:uid="{00000000-0005-0000-0000-0000C07A0000}"/>
    <cellStyle name="Percent 5 11 2" xfId="19431" xr:uid="{00000000-0005-0000-0000-0000C17A0000}"/>
    <cellStyle name="Percent 5 11 2 2" xfId="19432" xr:uid="{00000000-0005-0000-0000-0000C27A0000}"/>
    <cellStyle name="Percent 5 11 2 2 2" xfId="19433" xr:uid="{00000000-0005-0000-0000-0000C37A0000}"/>
    <cellStyle name="Percent 5 11 2 2 2 2" xfId="51229" xr:uid="{00000000-0005-0000-0000-0000C47A0000}"/>
    <cellStyle name="Percent 5 11 2 2 2 3" xfId="51228" xr:uid="{00000000-0005-0000-0000-0000C57A0000}"/>
    <cellStyle name="Percent 5 11 2 2 3" xfId="51230" xr:uid="{00000000-0005-0000-0000-0000C67A0000}"/>
    <cellStyle name="Percent 5 11 2 2 4" xfId="51227" xr:uid="{00000000-0005-0000-0000-0000C77A0000}"/>
    <cellStyle name="Percent 5 11 2 3" xfId="19434" xr:uid="{00000000-0005-0000-0000-0000C87A0000}"/>
    <cellStyle name="Percent 5 11 2 3 2" xfId="51232" xr:uid="{00000000-0005-0000-0000-0000C97A0000}"/>
    <cellStyle name="Percent 5 11 2 3 2 2" xfId="51233" xr:uid="{00000000-0005-0000-0000-0000CA7A0000}"/>
    <cellStyle name="Percent 5 11 2 3 3" xfId="51234" xr:uid="{00000000-0005-0000-0000-0000CB7A0000}"/>
    <cellStyle name="Percent 5 11 2 3 4" xfId="51231" xr:uid="{00000000-0005-0000-0000-0000CC7A0000}"/>
    <cellStyle name="Percent 5 11 2 4" xfId="51235" xr:uid="{00000000-0005-0000-0000-0000CD7A0000}"/>
    <cellStyle name="Percent 5 11 2 4 2" xfId="51236" xr:uid="{00000000-0005-0000-0000-0000CE7A0000}"/>
    <cellStyle name="Percent 5 11 2 5" xfId="51237" xr:uid="{00000000-0005-0000-0000-0000CF7A0000}"/>
    <cellStyle name="Percent 5 11 2 6" xfId="51238" xr:uid="{00000000-0005-0000-0000-0000D07A0000}"/>
    <cellStyle name="Percent 5 11 2 7" xfId="51239" xr:uid="{00000000-0005-0000-0000-0000D17A0000}"/>
    <cellStyle name="Percent 5 11 2 8" xfId="51240" xr:uid="{00000000-0005-0000-0000-0000D27A0000}"/>
    <cellStyle name="Percent 5 11 2 9" xfId="51226" xr:uid="{00000000-0005-0000-0000-0000D37A0000}"/>
    <cellStyle name="Percent 5 11 3" xfId="19435" xr:uid="{00000000-0005-0000-0000-0000D47A0000}"/>
    <cellStyle name="Percent 5 11 3 2" xfId="19436" xr:uid="{00000000-0005-0000-0000-0000D57A0000}"/>
    <cellStyle name="Percent 5 11 3 2 2" xfId="19437" xr:uid="{00000000-0005-0000-0000-0000D67A0000}"/>
    <cellStyle name="Percent 5 11 3 2 2 2" xfId="51243" xr:uid="{00000000-0005-0000-0000-0000D77A0000}"/>
    <cellStyle name="Percent 5 11 3 2 3" xfId="51242" xr:uid="{00000000-0005-0000-0000-0000D87A0000}"/>
    <cellStyle name="Percent 5 11 3 3" xfId="19438" xr:uid="{00000000-0005-0000-0000-0000D97A0000}"/>
    <cellStyle name="Percent 5 11 3 3 2" xfId="51244" xr:uid="{00000000-0005-0000-0000-0000DA7A0000}"/>
    <cellStyle name="Percent 5 11 3 4" xfId="51241" xr:uid="{00000000-0005-0000-0000-0000DB7A0000}"/>
    <cellStyle name="Percent 5 11 4" xfId="19439" xr:uid="{00000000-0005-0000-0000-0000DC7A0000}"/>
    <cellStyle name="Percent 5 11 4 2" xfId="19440" xr:uid="{00000000-0005-0000-0000-0000DD7A0000}"/>
    <cellStyle name="Percent 5 11 4 2 2" xfId="51247" xr:uid="{00000000-0005-0000-0000-0000DE7A0000}"/>
    <cellStyle name="Percent 5 11 4 2 3" xfId="51246" xr:uid="{00000000-0005-0000-0000-0000DF7A0000}"/>
    <cellStyle name="Percent 5 11 4 3" xfId="51248" xr:uid="{00000000-0005-0000-0000-0000E07A0000}"/>
    <cellStyle name="Percent 5 11 4 4" xfId="51245" xr:uid="{00000000-0005-0000-0000-0000E17A0000}"/>
    <cellStyle name="Percent 5 11 5" xfId="19441" xr:uid="{00000000-0005-0000-0000-0000E27A0000}"/>
    <cellStyle name="Percent 5 11 5 2" xfId="51250" xr:uid="{00000000-0005-0000-0000-0000E37A0000}"/>
    <cellStyle name="Percent 5 11 5 3" xfId="51249" xr:uid="{00000000-0005-0000-0000-0000E47A0000}"/>
    <cellStyle name="Percent 5 11 6" xfId="51251" xr:uid="{00000000-0005-0000-0000-0000E57A0000}"/>
    <cellStyle name="Percent 5 11 7" xfId="51252" xr:uid="{00000000-0005-0000-0000-0000E67A0000}"/>
    <cellStyle name="Percent 5 11 8" xfId="51253" xr:uid="{00000000-0005-0000-0000-0000E77A0000}"/>
    <cellStyle name="Percent 5 11 9" xfId="51225" xr:uid="{00000000-0005-0000-0000-0000E87A0000}"/>
    <cellStyle name="Percent 5 12" xfId="19442" xr:uid="{00000000-0005-0000-0000-0000E97A0000}"/>
    <cellStyle name="Percent 5 12 2" xfId="19443" xr:uid="{00000000-0005-0000-0000-0000EA7A0000}"/>
    <cellStyle name="Percent 5 12 2 2" xfId="19444" xr:uid="{00000000-0005-0000-0000-0000EB7A0000}"/>
    <cellStyle name="Percent 5 12 2 2 2" xfId="19445" xr:uid="{00000000-0005-0000-0000-0000EC7A0000}"/>
    <cellStyle name="Percent 5 12 2 3" xfId="19446" xr:uid="{00000000-0005-0000-0000-0000ED7A0000}"/>
    <cellStyle name="Percent 5 12 3" xfId="19447" xr:uid="{00000000-0005-0000-0000-0000EE7A0000}"/>
    <cellStyle name="Percent 5 12 3 2" xfId="19448" xr:uid="{00000000-0005-0000-0000-0000EF7A0000}"/>
    <cellStyle name="Percent 5 12 3 2 2" xfId="19449" xr:uid="{00000000-0005-0000-0000-0000F07A0000}"/>
    <cellStyle name="Percent 5 12 3 3" xfId="19450" xr:uid="{00000000-0005-0000-0000-0000F17A0000}"/>
    <cellStyle name="Percent 5 12 4" xfId="19451" xr:uid="{00000000-0005-0000-0000-0000F27A0000}"/>
    <cellStyle name="Percent 5 12 4 2" xfId="19452" xr:uid="{00000000-0005-0000-0000-0000F37A0000}"/>
    <cellStyle name="Percent 5 12 5" xfId="19453" xr:uid="{00000000-0005-0000-0000-0000F47A0000}"/>
    <cellStyle name="Percent 5 12 6" xfId="51254" xr:uid="{00000000-0005-0000-0000-0000F57A0000}"/>
    <cellStyle name="Percent 5 13" xfId="19454" xr:uid="{00000000-0005-0000-0000-0000F67A0000}"/>
    <cellStyle name="Percent 5 13 2" xfId="19455" xr:uid="{00000000-0005-0000-0000-0000F77A0000}"/>
    <cellStyle name="Percent 5 13 2 2" xfId="19456" xr:uid="{00000000-0005-0000-0000-0000F87A0000}"/>
    <cellStyle name="Percent 5 13 2 2 2" xfId="19457" xr:uid="{00000000-0005-0000-0000-0000F97A0000}"/>
    <cellStyle name="Percent 5 13 2 3" xfId="19458" xr:uid="{00000000-0005-0000-0000-0000FA7A0000}"/>
    <cellStyle name="Percent 5 13 3" xfId="19459" xr:uid="{00000000-0005-0000-0000-0000FB7A0000}"/>
    <cellStyle name="Percent 5 13 3 2" xfId="19460" xr:uid="{00000000-0005-0000-0000-0000FC7A0000}"/>
    <cellStyle name="Percent 5 13 3 2 2" xfId="19461" xr:uid="{00000000-0005-0000-0000-0000FD7A0000}"/>
    <cellStyle name="Percent 5 13 3 3" xfId="19462" xr:uid="{00000000-0005-0000-0000-0000FE7A0000}"/>
    <cellStyle name="Percent 5 13 4" xfId="19463" xr:uid="{00000000-0005-0000-0000-0000FF7A0000}"/>
    <cellStyle name="Percent 5 13 4 2" xfId="19464" xr:uid="{00000000-0005-0000-0000-0000007B0000}"/>
    <cellStyle name="Percent 5 13 4 2 2" xfId="19465" xr:uid="{00000000-0005-0000-0000-0000017B0000}"/>
    <cellStyle name="Percent 5 13 4 3" xfId="19466" xr:uid="{00000000-0005-0000-0000-0000027B0000}"/>
    <cellStyle name="Percent 5 13 5" xfId="19467" xr:uid="{00000000-0005-0000-0000-0000037B0000}"/>
    <cellStyle name="Percent 5 13 5 2" xfId="19468" xr:uid="{00000000-0005-0000-0000-0000047B0000}"/>
    <cellStyle name="Percent 5 13 6" xfId="19469" xr:uid="{00000000-0005-0000-0000-0000057B0000}"/>
    <cellStyle name="Percent 5 13 7" xfId="51255" xr:uid="{00000000-0005-0000-0000-0000067B0000}"/>
    <cellStyle name="Percent 5 14" xfId="19470" xr:uid="{00000000-0005-0000-0000-0000077B0000}"/>
    <cellStyle name="Percent 5 14 2" xfId="19471" xr:uid="{00000000-0005-0000-0000-0000087B0000}"/>
    <cellStyle name="Percent 5 14 2 2" xfId="19472" xr:uid="{00000000-0005-0000-0000-0000097B0000}"/>
    <cellStyle name="Percent 5 14 2 2 2" xfId="19473" xr:uid="{00000000-0005-0000-0000-00000A7B0000}"/>
    <cellStyle name="Percent 5 14 2 3" xfId="19474" xr:uid="{00000000-0005-0000-0000-00000B7B0000}"/>
    <cellStyle name="Percent 5 14 3" xfId="19475" xr:uid="{00000000-0005-0000-0000-00000C7B0000}"/>
    <cellStyle name="Percent 5 14 3 2" xfId="19476" xr:uid="{00000000-0005-0000-0000-00000D7B0000}"/>
    <cellStyle name="Percent 5 14 3 2 2" xfId="19477" xr:uid="{00000000-0005-0000-0000-00000E7B0000}"/>
    <cellStyle name="Percent 5 14 3 3" xfId="19478" xr:uid="{00000000-0005-0000-0000-00000F7B0000}"/>
    <cellStyle name="Percent 5 14 4" xfId="19479" xr:uid="{00000000-0005-0000-0000-0000107B0000}"/>
    <cellStyle name="Percent 5 14 4 2" xfId="19480" xr:uid="{00000000-0005-0000-0000-0000117B0000}"/>
    <cellStyle name="Percent 5 14 5" xfId="19481" xr:uid="{00000000-0005-0000-0000-0000127B0000}"/>
    <cellStyle name="Percent 5 14 6" xfId="51256" xr:uid="{00000000-0005-0000-0000-0000137B0000}"/>
    <cellStyle name="Percent 5 15" xfId="19482" xr:uid="{00000000-0005-0000-0000-0000147B0000}"/>
    <cellStyle name="Percent 5 15 2" xfId="19483" xr:uid="{00000000-0005-0000-0000-0000157B0000}"/>
    <cellStyle name="Percent 5 15 2 2" xfId="19484" xr:uid="{00000000-0005-0000-0000-0000167B0000}"/>
    <cellStyle name="Percent 5 15 3" xfId="19485" xr:uid="{00000000-0005-0000-0000-0000177B0000}"/>
    <cellStyle name="Percent 5 15 4" xfId="51257" xr:uid="{00000000-0005-0000-0000-0000187B0000}"/>
    <cellStyle name="Percent 5 16" xfId="19486" xr:uid="{00000000-0005-0000-0000-0000197B0000}"/>
    <cellStyle name="Percent 5 16 2" xfId="19487" xr:uid="{00000000-0005-0000-0000-00001A7B0000}"/>
    <cellStyle name="Percent 5 16 2 2" xfId="19488" xr:uid="{00000000-0005-0000-0000-00001B7B0000}"/>
    <cellStyle name="Percent 5 16 3" xfId="19489" xr:uid="{00000000-0005-0000-0000-00001C7B0000}"/>
    <cellStyle name="Percent 5 16 4" xfId="51258" xr:uid="{00000000-0005-0000-0000-00001D7B0000}"/>
    <cellStyle name="Percent 5 17" xfId="19490" xr:uid="{00000000-0005-0000-0000-00001E7B0000}"/>
    <cellStyle name="Percent 5 17 2" xfId="19491" xr:uid="{00000000-0005-0000-0000-00001F7B0000}"/>
    <cellStyle name="Percent 5 17 2 2" xfId="19492" xr:uid="{00000000-0005-0000-0000-0000207B0000}"/>
    <cellStyle name="Percent 5 17 3" xfId="19493" xr:uid="{00000000-0005-0000-0000-0000217B0000}"/>
    <cellStyle name="Percent 5 17 4" xfId="51259" xr:uid="{00000000-0005-0000-0000-0000227B0000}"/>
    <cellStyle name="Percent 5 18" xfId="19494" xr:uid="{00000000-0005-0000-0000-0000237B0000}"/>
    <cellStyle name="Percent 5 18 2" xfId="19495" xr:uid="{00000000-0005-0000-0000-0000247B0000}"/>
    <cellStyle name="Percent 5 18 2 2" xfId="19496" xr:uid="{00000000-0005-0000-0000-0000257B0000}"/>
    <cellStyle name="Percent 5 18 3" xfId="19497" xr:uid="{00000000-0005-0000-0000-0000267B0000}"/>
    <cellStyle name="Percent 5 18 4" xfId="51260" xr:uid="{00000000-0005-0000-0000-0000277B0000}"/>
    <cellStyle name="Percent 5 19" xfId="19498" xr:uid="{00000000-0005-0000-0000-0000287B0000}"/>
    <cellStyle name="Percent 5 19 2" xfId="19499" xr:uid="{00000000-0005-0000-0000-0000297B0000}"/>
    <cellStyle name="Percent 5 19 3" xfId="56006" xr:uid="{00000000-0005-0000-0000-00002A7B0000}"/>
    <cellStyle name="Percent 5 2" xfId="4531" xr:uid="{00000000-0005-0000-0000-00002B7B0000}"/>
    <cellStyle name="Percent 5 2 10" xfId="19500" xr:uid="{00000000-0005-0000-0000-00002C7B0000}"/>
    <cellStyle name="Percent 5 2 10 2" xfId="19501" xr:uid="{00000000-0005-0000-0000-00002D7B0000}"/>
    <cellStyle name="Percent 5 2 10 3" xfId="56007" xr:uid="{00000000-0005-0000-0000-00002E7B0000}"/>
    <cellStyle name="Percent 5 2 11" xfId="19502" xr:uid="{00000000-0005-0000-0000-00002F7B0000}"/>
    <cellStyle name="Percent 5 2 12" xfId="51261" xr:uid="{00000000-0005-0000-0000-0000307B0000}"/>
    <cellStyle name="Percent 5 2 2" xfId="9325" xr:uid="{00000000-0005-0000-0000-0000317B0000}"/>
    <cellStyle name="Percent 5 2 2 2" xfId="19503" xr:uid="{00000000-0005-0000-0000-0000327B0000}"/>
    <cellStyle name="Percent 5 2 2 2 2" xfId="19504" xr:uid="{00000000-0005-0000-0000-0000337B0000}"/>
    <cellStyle name="Percent 5 2 2 2 2 2" xfId="19505" xr:uid="{00000000-0005-0000-0000-0000347B0000}"/>
    <cellStyle name="Percent 5 2 2 2 3" xfId="19506" xr:uid="{00000000-0005-0000-0000-0000357B0000}"/>
    <cellStyle name="Percent 5 2 2 3" xfId="19507" xr:uid="{00000000-0005-0000-0000-0000367B0000}"/>
    <cellStyle name="Percent 5 2 2 3 2" xfId="19508" xr:uid="{00000000-0005-0000-0000-0000377B0000}"/>
    <cellStyle name="Percent 5 2 2 3 2 2" xfId="19509" xr:uid="{00000000-0005-0000-0000-0000387B0000}"/>
    <cellStyle name="Percent 5 2 2 3 3" xfId="19510" xr:uid="{00000000-0005-0000-0000-0000397B0000}"/>
    <cellStyle name="Percent 5 2 2 4" xfId="19511" xr:uid="{00000000-0005-0000-0000-00003A7B0000}"/>
    <cellStyle name="Percent 5 2 2 4 2" xfId="19512" xr:uid="{00000000-0005-0000-0000-00003B7B0000}"/>
    <cellStyle name="Percent 5 2 2 5" xfId="19513" xr:uid="{00000000-0005-0000-0000-00003C7B0000}"/>
    <cellStyle name="Percent 5 2 2 6" xfId="51262" xr:uid="{00000000-0005-0000-0000-00003D7B0000}"/>
    <cellStyle name="Percent 5 2 3" xfId="19514" xr:uid="{00000000-0005-0000-0000-00003E7B0000}"/>
    <cellStyle name="Percent 5 2 3 2" xfId="19515" xr:uid="{00000000-0005-0000-0000-00003F7B0000}"/>
    <cellStyle name="Percent 5 2 3 2 2" xfId="19516" xr:uid="{00000000-0005-0000-0000-0000407B0000}"/>
    <cellStyle name="Percent 5 2 3 2 2 2" xfId="19517" xr:uid="{00000000-0005-0000-0000-0000417B0000}"/>
    <cellStyle name="Percent 5 2 3 2 3" xfId="19518" xr:uid="{00000000-0005-0000-0000-0000427B0000}"/>
    <cellStyle name="Percent 5 2 3 3" xfId="19519" xr:uid="{00000000-0005-0000-0000-0000437B0000}"/>
    <cellStyle name="Percent 5 2 3 3 2" xfId="19520" xr:uid="{00000000-0005-0000-0000-0000447B0000}"/>
    <cellStyle name="Percent 5 2 3 3 2 2" xfId="19521" xr:uid="{00000000-0005-0000-0000-0000457B0000}"/>
    <cellStyle name="Percent 5 2 3 3 3" xfId="19522" xr:uid="{00000000-0005-0000-0000-0000467B0000}"/>
    <cellStyle name="Percent 5 2 3 4" xfId="19523" xr:uid="{00000000-0005-0000-0000-0000477B0000}"/>
    <cellStyle name="Percent 5 2 3 4 2" xfId="19524" xr:uid="{00000000-0005-0000-0000-0000487B0000}"/>
    <cellStyle name="Percent 5 2 3 5" xfId="19525" xr:uid="{00000000-0005-0000-0000-0000497B0000}"/>
    <cellStyle name="Percent 5 2 3 6" xfId="51263" xr:uid="{00000000-0005-0000-0000-00004A7B0000}"/>
    <cellStyle name="Percent 5 2 4" xfId="19526" xr:uid="{00000000-0005-0000-0000-00004B7B0000}"/>
    <cellStyle name="Percent 5 2 4 2" xfId="19527" xr:uid="{00000000-0005-0000-0000-00004C7B0000}"/>
    <cellStyle name="Percent 5 2 4 2 2" xfId="19528" xr:uid="{00000000-0005-0000-0000-00004D7B0000}"/>
    <cellStyle name="Percent 5 2 4 2 2 2" xfId="19529" xr:uid="{00000000-0005-0000-0000-00004E7B0000}"/>
    <cellStyle name="Percent 5 2 4 2 3" xfId="19530" xr:uid="{00000000-0005-0000-0000-00004F7B0000}"/>
    <cellStyle name="Percent 5 2 4 3" xfId="19531" xr:uid="{00000000-0005-0000-0000-0000507B0000}"/>
    <cellStyle name="Percent 5 2 4 3 2" xfId="19532" xr:uid="{00000000-0005-0000-0000-0000517B0000}"/>
    <cellStyle name="Percent 5 2 4 3 2 2" xfId="19533" xr:uid="{00000000-0005-0000-0000-0000527B0000}"/>
    <cellStyle name="Percent 5 2 4 3 3" xfId="19534" xr:uid="{00000000-0005-0000-0000-0000537B0000}"/>
    <cellStyle name="Percent 5 2 4 4" xfId="19535" xr:uid="{00000000-0005-0000-0000-0000547B0000}"/>
    <cellStyle name="Percent 5 2 4 4 2" xfId="19536" xr:uid="{00000000-0005-0000-0000-0000557B0000}"/>
    <cellStyle name="Percent 5 2 4 4 2 2" xfId="19537" xr:uid="{00000000-0005-0000-0000-0000567B0000}"/>
    <cellStyle name="Percent 5 2 4 4 3" xfId="19538" xr:uid="{00000000-0005-0000-0000-0000577B0000}"/>
    <cellStyle name="Percent 5 2 4 5" xfId="19539" xr:uid="{00000000-0005-0000-0000-0000587B0000}"/>
    <cellStyle name="Percent 5 2 4 5 2" xfId="19540" xr:uid="{00000000-0005-0000-0000-0000597B0000}"/>
    <cellStyle name="Percent 5 2 4 6" xfId="19541" xr:uid="{00000000-0005-0000-0000-00005A7B0000}"/>
    <cellStyle name="Percent 5 2 4 7" xfId="51264" xr:uid="{00000000-0005-0000-0000-00005B7B0000}"/>
    <cellStyle name="Percent 5 2 5" xfId="19542" xr:uid="{00000000-0005-0000-0000-00005C7B0000}"/>
    <cellStyle name="Percent 5 2 5 2" xfId="19543" xr:uid="{00000000-0005-0000-0000-00005D7B0000}"/>
    <cellStyle name="Percent 5 2 5 2 2" xfId="19544" xr:uid="{00000000-0005-0000-0000-00005E7B0000}"/>
    <cellStyle name="Percent 5 2 5 2 2 2" xfId="19545" xr:uid="{00000000-0005-0000-0000-00005F7B0000}"/>
    <cellStyle name="Percent 5 2 5 2 3" xfId="19546" xr:uid="{00000000-0005-0000-0000-0000607B0000}"/>
    <cellStyle name="Percent 5 2 5 3" xfId="19547" xr:uid="{00000000-0005-0000-0000-0000617B0000}"/>
    <cellStyle name="Percent 5 2 5 3 2" xfId="19548" xr:uid="{00000000-0005-0000-0000-0000627B0000}"/>
    <cellStyle name="Percent 5 2 5 3 2 2" xfId="19549" xr:uid="{00000000-0005-0000-0000-0000637B0000}"/>
    <cellStyle name="Percent 5 2 5 3 3" xfId="19550" xr:uid="{00000000-0005-0000-0000-0000647B0000}"/>
    <cellStyle name="Percent 5 2 5 4" xfId="19551" xr:uid="{00000000-0005-0000-0000-0000657B0000}"/>
    <cellStyle name="Percent 5 2 5 4 2" xfId="19552" xr:uid="{00000000-0005-0000-0000-0000667B0000}"/>
    <cellStyle name="Percent 5 2 5 5" xfId="19553" xr:uid="{00000000-0005-0000-0000-0000677B0000}"/>
    <cellStyle name="Percent 5 2 5 6" xfId="51265" xr:uid="{00000000-0005-0000-0000-0000687B0000}"/>
    <cellStyle name="Percent 5 2 6" xfId="19554" xr:uid="{00000000-0005-0000-0000-0000697B0000}"/>
    <cellStyle name="Percent 5 2 6 2" xfId="19555" xr:uid="{00000000-0005-0000-0000-00006A7B0000}"/>
    <cellStyle name="Percent 5 2 6 2 2" xfId="19556" xr:uid="{00000000-0005-0000-0000-00006B7B0000}"/>
    <cellStyle name="Percent 5 2 6 3" xfId="19557" xr:uid="{00000000-0005-0000-0000-00006C7B0000}"/>
    <cellStyle name="Percent 5 2 6 4" xfId="51266" xr:uid="{00000000-0005-0000-0000-00006D7B0000}"/>
    <cellStyle name="Percent 5 2 7" xfId="19558" xr:uid="{00000000-0005-0000-0000-00006E7B0000}"/>
    <cellStyle name="Percent 5 2 7 2" xfId="19559" xr:uid="{00000000-0005-0000-0000-00006F7B0000}"/>
    <cellStyle name="Percent 5 2 7 2 2" xfId="19560" xr:uid="{00000000-0005-0000-0000-0000707B0000}"/>
    <cellStyle name="Percent 5 2 7 3" xfId="19561" xr:uid="{00000000-0005-0000-0000-0000717B0000}"/>
    <cellStyle name="Percent 5 2 7 4" xfId="51267" xr:uid="{00000000-0005-0000-0000-0000727B0000}"/>
    <cellStyle name="Percent 5 2 8" xfId="19562" xr:uid="{00000000-0005-0000-0000-0000737B0000}"/>
    <cellStyle name="Percent 5 2 8 2" xfId="19563" xr:uid="{00000000-0005-0000-0000-0000747B0000}"/>
    <cellStyle name="Percent 5 2 8 2 2" xfId="19564" xr:uid="{00000000-0005-0000-0000-0000757B0000}"/>
    <cellStyle name="Percent 5 2 8 3" xfId="19565" xr:uid="{00000000-0005-0000-0000-0000767B0000}"/>
    <cellStyle name="Percent 5 2 8 4" xfId="51268" xr:uid="{00000000-0005-0000-0000-0000777B0000}"/>
    <cellStyle name="Percent 5 2 9" xfId="19566" xr:uid="{00000000-0005-0000-0000-0000787B0000}"/>
    <cellStyle name="Percent 5 2 9 2" xfId="19567" xr:uid="{00000000-0005-0000-0000-0000797B0000}"/>
    <cellStyle name="Percent 5 2 9 2 2" xfId="19568" xr:uid="{00000000-0005-0000-0000-00007A7B0000}"/>
    <cellStyle name="Percent 5 2 9 3" xfId="19569" xr:uid="{00000000-0005-0000-0000-00007B7B0000}"/>
    <cellStyle name="Percent 5 2 9 4" xfId="51269" xr:uid="{00000000-0005-0000-0000-00007C7B0000}"/>
    <cellStyle name="Percent 5 20" xfId="19570" xr:uid="{00000000-0005-0000-0000-00007D7B0000}"/>
    <cellStyle name="Percent 5 20 2" xfId="19571" xr:uid="{00000000-0005-0000-0000-00007E7B0000}"/>
    <cellStyle name="Percent 5 21" xfId="19572" xr:uid="{00000000-0005-0000-0000-00007F7B0000}"/>
    <cellStyle name="Percent 5 22" xfId="19573" xr:uid="{00000000-0005-0000-0000-0000807B0000}"/>
    <cellStyle name="Percent 5 23" xfId="51219" xr:uid="{00000000-0005-0000-0000-0000817B0000}"/>
    <cellStyle name="Percent 5 3" xfId="4532" xr:uid="{00000000-0005-0000-0000-0000827B0000}"/>
    <cellStyle name="Percent 5 3 10" xfId="19574" xr:uid="{00000000-0005-0000-0000-0000837B0000}"/>
    <cellStyle name="Percent 5 3 10 2" xfId="19575" xr:uid="{00000000-0005-0000-0000-0000847B0000}"/>
    <cellStyle name="Percent 5 3 10 2 2" xfId="19576" xr:uid="{00000000-0005-0000-0000-0000857B0000}"/>
    <cellStyle name="Percent 5 3 10 3" xfId="19577" xr:uid="{00000000-0005-0000-0000-0000867B0000}"/>
    <cellStyle name="Percent 5 3 10 4" xfId="51271" xr:uid="{00000000-0005-0000-0000-0000877B0000}"/>
    <cellStyle name="Percent 5 3 11" xfId="19578" xr:uid="{00000000-0005-0000-0000-0000887B0000}"/>
    <cellStyle name="Percent 5 3 11 2" xfId="19579" xr:uid="{00000000-0005-0000-0000-0000897B0000}"/>
    <cellStyle name="Percent 5 3 11 3" xfId="56008" xr:uid="{00000000-0005-0000-0000-00008A7B0000}"/>
    <cellStyle name="Percent 5 3 12" xfId="19580" xr:uid="{00000000-0005-0000-0000-00008B7B0000}"/>
    <cellStyle name="Percent 5 3 13" xfId="51270" xr:uid="{00000000-0005-0000-0000-00008C7B0000}"/>
    <cellStyle name="Percent 5 3 2" xfId="9326" xr:uid="{00000000-0005-0000-0000-00008D7B0000}"/>
    <cellStyle name="Percent 5 3 2 10" xfId="19581" xr:uid="{00000000-0005-0000-0000-00008E7B0000}"/>
    <cellStyle name="Percent 5 3 2 11" xfId="51272" xr:uid="{00000000-0005-0000-0000-00008F7B0000}"/>
    <cellStyle name="Percent 5 3 2 2" xfId="19582" xr:uid="{00000000-0005-0000-0000-0000907B0000}"/>
    <cellStyle name="Percent 5 3 2 2 2" xfId="19583" xr:uid="{00000000-0005-0000-0000-0000917B0000}"/>
    <cellStyle name="Percent 5 3 2 2 2 2" xfId="19584" xr:uid="{00000000-0005-0000-0000-0000927B0000}"/>
    <cellStyle name="Percent 5 3 2 2 2 2 2" xfId="19585" xr:uid="{00000000-0005-0000-0000-0000937B0000}"/>
    <cellStyle name="Percent 5 3 2 2 2 3" xfId="19586" xr:uid="{00000000-0005-0000-0000-0000947B0000}"/>
    <cellStyle name="Percent 5 3 2 2 3" xfId="19587" xr:uid="{00000000-0005-0000-0000-0000957B0000}"/>
    <cellStyle name="Percent 5 3 2 2 3 2" xfId="19588" xr:uid="{00000000-0005-0000-0000-0000967B0000}"/>
    <cellStyle name="Percent 5 3 2 2 3 2 2" xfId="19589" xr:uid="{00000000-0005-0000-0000-0000977B0000}"/>
    <cellStyle name="Percent 5 3 2 2 3 3" xfId="19590" xr:uid="{00000000-0005-0000-0000-0000987B0000}"/>
    <cellStyle name="Percent 5 3 2 2 4" xfId="19591" xr:uid="{00000000-0005-0000-0000-0000997B0000}"/>
    <cellStyle name="Percent 5 3 2 2 4 2" xfId="19592" xr:uid="{00000000-0005-0000-0000-00009A7B0000}"/>
    <cellStyle name="Percent 5 3 2 2 5" xfId="19593" xr:uid="{00000000-0005-0000-0000-00009B7B0000}"/>
    <cellStyle name="Percent 5 3 2 2 6" xfId="51273" xr:uid="{00000000-0005-0000-0000-00009C7B0000}"/>
    <cellStyle name="Percent 5 3 2 3" xfId="19594" xr:uid="{00000000-0005-0000-0000-00009D7B0000}"/>
    <cellStyle name="Percent 5 3 2 3 2" xfId="19595" xr:uid="{00000000-0005-0000-0000-00009E7B0000}"/>
    <cellStyle name="Percent 5 3 2 3 2 2" xfId="19596" xr:uid="{00000000-0005-0000-0000-00009F7B0000}"/>
    <cellStyle name="Percent 5 3 2 3 2 2 2" xfId="19597" xr:uid="{00000000-0005-0000-0000-0000A07B0000}"/>
    <cellStyle name="Percent 5 3 2 3 2 3" xfId="19598" xr:uid="{00000000-0005-0000-0000-0000A17B0000}"/>
    <cellStyle name="Percent 5 3 2 3 3" xfId="19599" xr:uid="{00000000-0005-0000-0000-0000A27B0000}"/>
    <cellStyle name="Percent 5 3 2 3 3 2" xfId="19600" xr:uid="{00000000-0005-0000-0000-0000A37B0000}"/>
    <cellStyle name="Percent 5 3 2 3 3 2 2" xfId="19601" xr:uid="{00000000-0005-0000-0000-0000A47B0000}"/>
    <cellStyle name="Percent 5 3 2 3 3 3" xfId="19602" xr:uid="{00000000-0005-0000-0000-0000A57B0000}"/>
    <cellStyle name="Percent 5 3 2 3 4" xfId="19603" xr:uid="{00000000-0005-0000-0000-0000A67B0000}"/>
    <cellStyle name="Percent 5 3 2 3 4 2" xfId="19604" xr:uid="{00000000-0005-0000-0000-0000A77B0000}"/>
    <cellStyle name="Percent 5 3 2 3 5" xfId="19605" xr:uid="{00000000-0005-0000-0000-0000A87B0000}"/>
    <cellStyle name="Percent 5 3 2 3 6" xfId="51274" xr:uid="{00000000-0005-0000-0000-0000A97B0000}"/>
    <cellStyle name="Percent 5 3 2 4" xfId="19606" xr:uid="{00000000-0005-0000-0000-0000AA7B0000}"/>
    <cellStyle name="Percent 5 3 2 4 2" xfId="19607" xr:uid="{00000000-0005-0000-0000-0000AB7B0000}"/>
    <cellStyle name="Percent 5 3 2 4 2 2" xfId="19608" xr:uid="{00000000-0005-0000-0000-0000AC7B0000}"/>
    <cellStyle name="Percent 5 3 2 4 2 2 2" xfId="19609" xr:uid="{00000000-0005-0000-0000-0000AD7B0000}"/>
    <cellStyle name="Percent 5 3 2 4 2 3" xfId="19610" xr:uid="{00000000-0005-0000-0000-0000AE7B0000}"/>
    <cellStyle name="Percent 5 3 2 4 3" xfId="19611" xr:uid="{00000000-0005-0000-0000-0000AF7B0000}"/>
    <cellStyle name="Percent 5 3 2 4 3 2" xfId="19612" xr:uid="{00000000-0005-0000-0000-0000B07B0000}"/>
    <cellStyle name="Percent 5 3 2 4 3 2 2" xfId="19613" xr:uid="{00000000-0005-0000-0000-0000B17B0000}"/>
    <cellStyle name="Percent 5 3 2 4 3 3" xfId="19614" xr:uid="{00000000-0005-0000-0000-0000B27B0000}"/>
    <cellStyle name="Percent 5 3 2 4 4" xfId="19615" xr:uid="{00000000-0005-0000-0000-0000B37B0000}"/>
    <cellStyle name="Percent 5 3 2 4 4 2" xfId="19616" xr:uid="{00000000-0005-0000-0000-0000B47B0000}"/>
    <cellStyle name="Percent 5 3 2 4 4 2 2" xfId="19617" xr:uid="{00000000-0005-0000-0000-0000B57B0000}"/>
    <cellStyle name="Percent 5 3 2 4 4 3" xfId="19618" xr:uid="{00000000-0005-0000-0000-0000B67B0000}"/>
    <cellStyle name="Percent 5 3 2 4 5" xfId="19619" xr:uid="{00000000-0005-0000-0000-0000B77B0000}"/>
    <cellStyle name="Percent 5 3 2 4 5 2" xfId="19620" xr:uid="{00000000-0005-0000-0000-0000B87B0000}"/>
    <cellStyle name="Percent 5 3 2 4 6" xfId="19621" xr:uid="{00000000-0005-0000-0000-0000B97B0000}"/>
    <cellStyle name="Percent 5 3 2 4 7" xfId="51275" xr:uid="{00000000-0005-0000-0000-0000BA7B0000}"/>
    <cellStyle name="Percent 5 3 2 5" xfId="19622" xr:uid="{00000000-0005-0000-0000-0000BB7B0000}"/>
    <cellStyle name="Percent 5 3 2 5 2" xfId="19623" xr:uid="{00000000-0005-0000-0000-0000BC7B0000}"/>
    <cellStyle name="Percent 5 3 2 5 2 2" xfId="19624" xr:uid="{00000000-0005-0000-0000-0000BD7B0000}"/>
    <cellStyle name="Percent 5 3 2 5 2 2 2" xfId="19625" xr:uid="{00000000-0005-0000-0000-0000BE7B0000}"/>
    <cellStyle name="Percent 5 3 2 5 2 3" xfId="19626" xr:uid="{00000000-0005-0000-0000-0000BF7B0000}"/>
    <cellStyle name="Percent 5 3 2 5 3" xfId="19627" xr:uid="{00000000-0005-0000-0000-0000C07B0000}"/>
    <cellStyle name="Percent 5 3 2 5 3 2" xfId="19628" xr:uid="{00000000-0005-0000-0000-0000C17B0000}"/>
    <cellStyle name="Percent 5 3 2 5 3 2 2" xfId="19629" xr:uid="{00000000-0005-0000-0000-0000C27B0000}"/>
    <cellStyle name="Percent 5 3 2 5 3 3" xfId="19630" xr:uid="{00000000-0005-0000-0000-0000C37B0000}"/>
    <cellStyle name="Percent 5 3 2 5 4" xfId="19631" xr:uid="{00000000-0005-0000-0000-0000C47B0000}"/>
    <cellStyle name="Percent 5 3 2 5 4 2" xfId="19632" xr:uid="{00000000-0005-0000-0000-0000C57B0000}"/>
    <cellStyle name="Percent 5 3 2 5 5" xfId="19633" xr:uid="{00000000-0005-0000-0000-0000C67B0000}"/>
    <cellStyle name="Percent 5 3 2 5 6" xfId="51276" xr:uid="{00000000-0005-0000-0000-0000C77B0000}"/>
    <cellStyle name="Percent 5 3 2 6" xfId="19634" xr:uid="{00000000-0005-0000-0000-0000C87B0000}"/>
    <cellStyle name="Percent 5 3 2 6 2" xfId="19635" xr:uid="{00000000-0005-0000-0000-0000C97B0000}"/>
    <cellStyle name="Percent 5 3 2 6 2 2" xfId="19636" xr:uid="{00000000-0005-0000-0000-0000CA7B0000}"/>
    <cellStyle name="Percent 5 3 2 6 3" xfId="19637" xr:uid="{00000000-0005-0000-0000-0000CB7B0000}"/>
    <cellStyle name="Percent 5 3 2 6 4" xfId="51277" xr:uid="{00000000-0005-0000-0000-0000CC7B0000}"/>
    <cellStyle name="Percent 5 3 2 7" xfId="19638" xr:uid="{00000000-0005-0000-0000-0000CD7B0000}"/>
    <cellStyle name="Percent 5 3 2 7 2" xfId="19639" xr:uid="{00000000-0005-0000-0000-0000CE7B0000}"/>
    <cellStyle name="Percent 5 3 2 7 2 2" xfId="19640" xr:uid="{00000000-0005-0000-0000-0000CF7B0000}"/>
    <cellStyle name="Percent 5 3 2 7 3" xfId="19641" xr:uid="{00000000-0005-0000-0000-0000D07B0000}"/>
    <cellStyle name="Percent 5 3 2 7 4" xfId="51278" xr:uid="{00000000-0005-0000-0000-0000D17B0000}"/>
    <cellStyle name="Percent 5 3 2 8" xfId="19642" xr:uid="{00000000-0005-0000-0000-0000D27B0000}"/>
    <cellStyle name="Percent 5 3 2 8 2" xfId="19643" xr:uid="{00000000-0005-0000-0000-0000D37B0000}"/>
    <cellStyle name="Percent 5 3 2 8 2 2" xfId="19644" xr:uid="{00000000-0005-0000-0000-0000D47B0000}"/>
    <cellStyle name="Percent 5 3 2 8 3" xfId="19645" xr:uid="{00000000-0005-0000-0000-0000D57B0000}"/>
    <cellStyle name="Percent 5 3 2 8 4" xfId="51279" xr:uid="{00000000-0005-0000-0000-0000D67B0000}"/>
    <cellStyle name="Percent 5 3 2 9" xfId="19646" xr:uid="{00000000-0005-0000-0000-0000D77B0000}"/>
    <cellStyle name="Percent 5 3 2 9 2" xfId="19647" xr:uid="{00000000-0005-0000-0000-0000D87B0000}"/>
    <cellStyle name="Percent 5 3 2 9 3" xfId="51280" xr:uid="{00000000-0005-0000-0000-0000D97B0000}"/>
    <cellStyle name="Percent 5 3 3" xfId="19648" xr:uid="{00000000-0005-0000-0000-0000DA7B0000}"/>
    <cellStyle name="Percent 5 3 3 2" xfId="19649" xr:uid="{00000000-0005-0000-0000-0000DB7B0000}"/>
    <cellStyle name="Percent 5 3 3 2 2" xfId="19650" xr:uid="{00000000-0005-0000-0000-0000DC7B0000}"/>
    <cellStyle name="Percent 5 3 3 2 2 2" xfId="19651" xr:uid="{00000000-0005-0000-0000-0000DD7B0000}"/>
    <cellStyle name="Percent 5 3 3 2 3" xfId="19652" xr:uid="{00000000-0005-0000-0000-0000DE7B0000}"/>
    <cellStyle name="Percent 5 3 3 3" xfId="19653" xr:uid="{00000000-0005-0000-0000-0000DF7B0000}"/>
    <cellStyle name="Percent 5 3 3 3 2" xfId="19654" xr:uid="{00000000-0005-0000-0000-0000E07B0000}"/>
    <cellStyle name="Percent 5 3 3 3 2 2" xfId="19655" xr:uid="{00000000-0005-0000-0000-0000E17B0000}"/>
    <cellStyle name="Percent 5 3 3 3 3" xfId="19656" xr:uid="{00000000-0005-0000-0000-0000E27B0000}"/>
    <cellStyle name="Percent 5 3 3 4" xfId="19657" xr:uid="{00000000-0005-0000-0000-0000E37B0000}"/>
    <cellStyle name="Percent 5 3 3 4 2" xfId="19658" xr:uid="{00000000-0005-0000-0000-0000E47B0000}"/>
    <cellStyle name="Percent 5 3 3 5" xfId="19659" xr:uid="{00000000-0005-0000-0000-0000E57B0000}"/>
    <cellStyle name="Percent 5 3 3 6" xfId="51281" xr:uid="{00000000-0005-0000-0000-0000E67B0000}"/>
    <cellStyle name="Percent 5 3 4" xfId="19660" xr:uid="{00000000-0005-0000-0000-0000E77B0000}"/>
    <cellStyle name="Percent 5 3 4 2" xfId="19661" xr:uid="{00000000-0005-0000-0000-0000E87B0000}"/>
    <cellStyle name="Percent 5 3 4 2 2" xfId="19662" xr:uid="{00000000-0005-0000-0000-0000E97B0000}"/>
    <cellStyle name="Percent 5 3 4 2 2 2" xfId="19663" xr:uid="{00000000-0005-0000-0000-0000EA7B0000}"/>
    <cellStyle name="Percent 5 3 4 2 3" xfId="19664" xr:uid="{00000000-0005-0000-0000-0000EB7B0000}"/>
    <cellStyle name="Percent 5 3 4 3" xfId="19665" xr:uid="{00000000-0005-0000-0000-0000EC7B0000}"/>
    <cellStyle name="Percent 5 3 4 3 2" xfId="19666" xr:uid="{00000000-0005-0000-0000-0000ED7B0000}"/>
    <cellStyle name="Percent 5 3 4 3 2 2" xfId="19667" xr:uid="{00000000-0005-0000-0000-0000EE7B0000}"/>
    <cellStyle name="Percent 5 3 4 3 3" xfId="19668" xr:uid="{00000000-0005-0000-0000-0000EF7B0000}"/>
    <cellStyle name="Percent 5 3 4 4" xfId="19669" xr:uid="{00000000-0005-0000-0000-0000F07B0000}"/>
    <cellStyle name="Percent 5 3 4 4 2" xfId="19670" xr:uid="{00000000-0005-0000-0000-0000F17B0000}"/>
    <cellStyle name="Percent 5 3 4 5" xfId="19671" xr:uid="{00000000-0005-0000-0000-0000F27B0000}"/>
    <cellStyle name="Percent 5 3 4 6" xfId="51282" xr:uid="{00000000-0005-0000-0000-0000F37B0000}"/>
    <cellStyle name="Percent 5 3 5" xfId="19672" xr:uid="{00000000-0005-0000-0000-0000F47B0000}"/>
    <cellStyle name="Percent 5 3 5 2" xfId="19673" xr:uid="{00000000-0005-0000-0000-0000F57B0000}"/>
    <cellStyle name="Percent 5 3 5 2 2" xfId="19674" xr:uid="{00000000-0005-0000-0000-0000F67B0000}"/>
    <cellStyle name="Percent 5 3 5 2 2 2" xfId="19675" xr:uid="{00000000-0005-0000-0000-0000F77B0000}"/>
    <cellStyle name="Percent 5 3 5 2 3" xfId="19676" xr:uid="{00000000-0005-0000-0000-0000F87B0000}"/>
    <cellStyle name="Percent 5 3 5 3" xfId="19677" xr:uid="{00000000-0005-0000-0000-0000F97B0000}"/>
    <cellStyle name="Percent 5 3 5 3 2" xfId="19678" xr:uid="{00000000-0005-0000-0000-0000FA7B0000}"/>
    <cellStyle name="Percent 5 3 5 3 2 2" xfId="19679" xr:uid="{00000000-0005-0000-0000-0000FB7B0000}"/>
    <cellStyle name="Percent 5 3 5 3 3" xfId="19680" xr:uid="{00000000-0005-0000-0000-0000FC7B0000}"/>
    <cellStyle name="Percent 5 3 5 4" xfId="19681" xr:uid="{00000000-0005-0000-0000-0000FD7B0000}"/>
    <cellStyle name="Percent 5 3 5 4 2" xfId="19682" xr:uid="{00000000-0005-0000-0000-0000FE7B0000}"/>
    <cellStyle name="Percent 5 3 5 4 2 2" xfId="19683" xr:uid="{00000000-0005-0000-0000-0000FF7B0000}"/>
    <cellStyle name="Percent 5 3 5 4 3" xfId="19684" xr:uid="{00000000-0005-0000-0000-0000007C0000}"/>
    <cellStyle name="Percent 5 3 5 5" xfId="19685" xr:uid="{00000000-0005-0000-0000-0000017C0000}"/>
    <cellStyle name="Percent 5 3 5 5 2" xfId="19686" xr:uid="{00000000-0005-0000-0000-0000027C0000}"/>
    <cellStyle name="Percent 5 3 5 6" xfId="19687" xr:uid="{00000000-0005-0000-0000-0000037C0000}"/>
    <cellStyle name="Percent 5 3 5 7" xfId="51283" xr:uid="{00000000-0005-0000-0000-0000047C0000}"/>
    <cellStyle name="Percent 5 3 6" xfId="19688" xr:uid="{00000000-0005-0000-0000-0000057C0000}"/>
    <cellStyle name="Percent 5 3 6 2" xfId="19689" xr:uid="{00000000-0005-0000-0000-0000067C0000}"/>
    <cellStyle name="Percent 5 3 6 2 2" xfId="19690" xr:uid="{00000000-0005-0000-0000-0000077C0000}"/>
    <cellStyle name="Percent 5 3 6 2 2 2" xfId="19691" xr:uid="{00000000-0005-0000-0000-0000087C0000}"/>
    <cellStyle name="Percent 5 3 6 2 3" xfId="19692" xr:uid="{00000000-0005-0000-0000-0000097C0000}"/>
    <cellStyle name="Percent 5 3 6 3" xfId="19693" xr:uid="{00000000-0005-0000-0000-00000A7C0000}"/>
    <cellStyle name="Percent 5 3 6 3 2" xfId="19694" xr:uid="{00000000-0005-0000-0000-00000B7C0000}"/>
    <cellStyle name="Percent 5 3 6 3 2 2" xfId="19695" xr:uid="{00000000-0005-0000-0000-00000C7C0000}"/>
    <cellStyle name="Percent 5 3 6 3 3" xfId="19696" xr:uid="{00000000-0005-0000-0000-00000D7C0000}"/>
    <cellStyle name="Percent 5 3 6 4" xfId="19697" xr:uid="{00000000-0005-0000-0000-00000E7C0000}"/>
    <cellStyle name="Percent 5 3 6 4 2" xfId="19698" xr:uid="{00000000-0005-0000-0000-00000F7C0000}"/>
    <cellStyle name="Percent 5 3 6 5" xfId="19699" xr:uid="{00000000-0005-0000-0000-0000107C0000}"/>
    <cellStyle name="Percent 5 3 6 6" xfId="51284" xr:uid="{00000000-0005-0000-0000-0000117C0000}"/>
    <cellStyle name="Percent 5 3 7" xfId="19700" xr:uid="{00000000-0005-0000-0000-0000127C0000}"/>
    <cellStyle name="Percent 5 3 7 2" xfId="19701" xr:uid="{00000000-0005-0000-0000-0000137C0000}"/>
    <cellStyle name="Percent 5 3 7 2 2" xfId="19702" xr:uid="{00000000-0005-0000-0000-0000147C0000}"/>
    <cellStyle name="Percent 5 3 7 3" xfId="19703" xr:uid="{00000000-0005-0000-0000-0000157C0000}"/>
    <cellStyle name="Percent 5 3 7 4" xfId="51285" xr:uid="{00000000-0005-0000-0000-0000167C0000}"/>
    <cellStyle name="Percent 5 3 8" xfId="19704" xr:uid="{00000000-0005-0000-0000-0000177C0000}"/>
    <cellStyle name="Percent 5 3 8 2" xfId="19705" xr:uid="{00000000-0005-0000-0000-0000187C0000}"/>
    <cellStyle name="Percent 5 3 8 2 2" xfId="19706" xr:uid="{00000000-0005-0000-0000-0000197C0000}"/>
    <cellStyle name="Percent 5 3 8 3" xfId="19707" xr:uid="{00000000-0005-0000-0000-00001A7C0000}"/>
    <cellStyle name="Percent 5 3 8 4" xfId="51286" xr:uid="{00000000-0005-0000-0000-00001B7C0000}"/>
    <cellStyle name="Percent 5 3 9" xfId="19708" xr:uid="{00000000-0005-0000-0000-00001C7C0000}"/>
    <cellStyle name="Percent 5 3 9 2" xfId="19709" xr:uid="{00000000-0005-0000-0000-00001D7C0000}"/>
    <cellStyle name="Percent 5 3 9 2 2" xfId="19710" xr:uid="{00000000-0005-0000-0000-00001E7C0000}"/>
    <cellStyle name="Percent 5 3 9 3" xfId="19711" xr:uid="{00000000-0005-0000-0000-00001F7C0000}"/>
    <cellStyle name="Percent 5 3 9 4" xfId="51287" xr:uid="{00000000-0005-0000-0000-0000207C0000}"/>
    <cellStyle name="Percent 5 4" xfId="4533" xr:uid="{00000000-0005-0000-0000-0000217C0000}"/>
    <cellStyle name="Percent 5 4 10" xfId="19712" xr:uid="{00000000-0005-0000-0000-0000227C0000}"/>
    <cellStyle name="Percent 5 4 10 2" xfId="56009" xr:uid="{00000000-0005-0000-0000-0000237C0000}"/>
    <cellStyle name="Percent 5 4 11" xfId="51288" xr:uid="{00000000-0005-0000-0000-0000247C0000}"/>
    <cellStyle name="Percent 5 4 2" xfId="9327" xr:uid="{00000000-0005-0000-0000-0000257C0000}"/>
    <cellStyle name="Percent 5 4 2 2" xfId="19713" xr:uid="{00000000-0005-0000-0000-0000267C0000}"/>
    <cellStyle name="Percent 5 4 2 2 2" xfId="19714" xr:uid="{00000000-0005-0000-0000-0000277C0000}"/>
    <cellStyle name="Percent 5 4 2 2 2 2" xfId="19715" xr:uid="{00000000-0005-0000-0000-0000287C0000}"/>
    <cellStyle name="Percent 5 4 2 2 3" xfId="19716" xr:uid="{00000000-0005-0000-0000-0000297C0000}"/>
    <cellStyle name="Percent 5 4 2 2 4" xfId="51290" xr:uid="{00000000-0005-0000-0000-00002A7C0000}"/>
    <cellStyle name="Percent 5 4 2 3" xfId="19717" xr:uid="{00000000-0005-0000-0000-00002B7C0000}"/>
    <cellStyle name="Percent 5 4 2 3 2" xfId="19718" xr:uid="{00000000-0005-0000-0000-00002C7C0000}"/>
    <cellStyle name="Percent 5 4 2 3 2 2" xfId="19719" xr:uid="{00000000-0005-0000-0000-00002D7C0000}"/>
    <cellStyle name="Percent 5 4 2 3 3" xfId="19720" xr:uid="{00000000-0005-0000-0000-00002E7C0000}"/>
    <cellStyle name="Percent 5 4 2 3 4" xfId="51291" xr:uid="{00000000-0005-0000-0000-00002F7C0000}"/>
    <cellStyle name="Percent 5 4 2 4" xfId="19721" xr:uid="{00000000-0005-0000-0000-0000307C0000}"/>
    <cellStyle name="Percent 5 4 2 4 2" xfId="19722" xr:uid="{00000000-0005-0000-0000-0000317C0000}"/>
    <cellStyle name="Percent 5 4 2 4 3" xfId="51292" xr:uid="{00000000-0005-0000-0000-0000327C0000}"/>
    <cellStyle name="Percent 5 4 2 5" xfId="19723" xr:uid="{00000000-0005-0000-0000-0000337C0000}"/>
    <cellStyle name="Percent 5 4 2 5 2" xfId="51293" xr:uid="{00000000-0005-0000-0000-0000347C0000}"/>
    <cellStyle name="Percent 5 4 2 6" xfId="51289" xr:uid="{00000000-0005-0000-0000-0000357C0000}"/>
    <cellStyle name="Percent 5 4 3" xfId="19724" xr:uid="{00000000-0005-0000-0000-0000367C0000}"/>
    <cellStyle name="Percent 5 4 3 2" xfId="19725" xr:uid="{00000000-0005-0000-0000-0000377C0000}"/>
    <cellStyle name="Percent 5 4 3 2 2" xfId="19726" xr:uid="{00000000-0005-0000-0000-0000387C0000}"/>
    <cellStyle name="Percent 5 4 3 2 2 2" xfId="19727" xr:uid="{00000000-0005-0000-0000-0000397C0000}"/>
    <cellStyle name="Percent 5 4 3 2 3" xfId="19728" xr:uid="{00000000-0005-0000-0000-00003A7C0000}"/>
    <cellStyle name="Percent 5 4 3 3" xfId="19729" xr:uid="{00000000-0005-0000-0000-00003B7C0000}"/>
    <cellStyle name="Percent 5 4 3 3 2" xfId="19730" xr:uid="{00000000-0005-0000-0000-00003C7C0000}"/>
    <cellStyle name="Percent 5 4 3 3 2 2" xfId="19731" xr:uid="{00000000-0005-0000-0000-00003D7C0000}"/>
    <cellStyle name="Percent 5 4 3 3 3" xfId="19732" xr:uid="{00000000-0005-0000-0000-00003E7C0000}"/>
    <cellStyle name="Percent 5 4 3 4" xfId="19733" xr:uid="{00000000-0005-0000-0000-00003F7C0000}"/>
    <cellStyle name="Percent 5 4 3 4 2" xfId="19734" xr:uid="{00000000-0005-0000-0000-0000407C0000}"/>
    <cellStyle name="Percent 5 4 3 5" xfId="19735" xr:uid="{00000000-0005-0000-0000-0000417C0000}"/>
    <cellStyle name="Percent 5 4 3 6" xfId="51294" xr:uid="{00000000-0005-0000-0000-0000427C0000}"/>
    <cellStyle name="Percent 5 4 4" xfId="19736" xr:uid="{00000000-0005-0000-0000-0000437C0000}"/>
    <cellStyle name="Percent 5 4 4 2" xfId="19737" xr:uid="{00000000-0005-0000-0000-0000447C0000}"/>
    <cellStyle name="Percent 5 4 4 2 2" xfId="19738" xr:uid="{00000000-0005-0000-0000-0000457C0000}"/>
    <cellStyle name="Percent 5 4 4 2 2 2" xfId="19739" xr:uid="{00000000-0005-0000-0000-0000467C0000}"/>
    <cellStyle name="Percent 5 4 4 2 3" xfId="19740" xr:uid="{00000000-0005-0000-0000-0000477C0000}"/>
    <cellStyle name="Percent 5 4 4 3" xfId="19741" xr:uid="{00000000-0005-0000-0000-0000487C0000}"/>
    <cellStyle name="Percent 5 4 4 3 2" xfId="19742" xr:uid="{00000000-0005-0000-0000-0000497C0000}"/>
    <cellStyle name="Percent 5 4 4 3 2 2" xfId="19743" xr:uid="{00000000-0005-0000-0000-00004A7C0000}"/>
    <cellStyle name="Percent 5 4 4 3 3" xfId="19744" xr:uid="{00000000-0005-0000-0000-00004B7C0000}"/>
    <cellStyle name="Percent 5 4 4 4" xfId="19745" xr:uid="{00000000-0005-0000-0000-00004C7C0000}"/>
    <cellStyle name="Percent 5 4 4 4 2" xfId="19746" xr:uid="{00000000-0005-0000-0000-00004D7C0000}"/>
    <cellStyle name="Percent 5 4 4 4 2 2" xfId="19747" xr:uid="{00000000-0005-0000-0000-00004E7C0000}"/>
    <cellStyle name="Percent 5 4 4 4 3" xfId="19748" xr:uid="{00000000-0005-0000-0000-00004F7C0000}"/>
    <cellStyle name="Percent 5 4 4 5" xfId="19749" xr:uid="{00000000-0005-0000-0000-0000507C0000}"/>
    <cellStyle name="Percent 5 4 4 5 2" xfId="19750" xr:uid="{00000000-0005-0000-0000-0000517C0000}"/>
    <cellStyle name="Percent 5 4 4 6" xfId="19751" xr:uid="{00000000-0005-0000-0000-0000527C0000}"/>
    <cellStyle name="Percent 5 4 4 7" xfId="51295" xr:uid="{00000000-0005-0000-0000-0000537C0000}"/>
    <cellStyle name="Percent 5 4 5" xfId="19752" xr:uid="{00000000-0005-0000-0000-0000547C0000}"/>
    <cellStyle name="Percent 5 4 5 2" xfId="19753" xr:uid="{00000000-0005-0000-0000-0000557C0000}"/>
    <cellStyle name="Percent 5 4 5 2 2" xfId="19754" xr:uid="{00000000-0005-0000-0000-0000567C0000}"/>
    <cellStyle name="Percent 5 4 5 2 2 2" xfId="19755" xr:uid="{00000000-0005-0000-0000-0000577C0000}"/>
    <cellStyle name="Percent 5 4 5 2 3" xfId="19756" xr:uid="{00000000-0005-0000-0000-0000587C0000}"/>
    <cellStyle name="Percent 5 4 5 3" xfId="19757" xr:uid="{00000000-0005-0000-0000-0000597C0000}"/>
    <cellStyle name="Percent 5 4 5 3 2" xfId="19758" xr:uid="{00000000-0005-0000-0000-00005A7C0000}"/>
    <cellStyle name="Percent 5 4 5 3 2 2" xfId="19759" xr:uid="{00000000-0005-0000-0000-00005B7C0000}"/>
    <cellStyle name="Percent 5 4 5 3 3" xfId="19760" xr:uid="{00000000-0005-0000-0000-00005C7C0000}"/>
    <cellStyle name="Percent 5 4 5 4" xfId="19761" xr:uid="{00000000-0005-0000-0000-00005D7C0000}"/>
    <cellStyle name="Percent 5 4 5 4 2" xfId="19762" xr:uid="{00000000-0005-0000-0000-00005E7C0000}"/>
    <cellStyle name="Percent 5 4 5 5" xfId="19763" xr:uid="{00000000-0005-0000-0000-00005F7C0000}"/>
    <cellStyle name="Percent 5 4 5 6" xfId="51296" xr:uid="{00000000-0005-0000-0000-0000607C0000}"/>
    <cellStyle name="Percent 5 4 6" xfId="19764" xr:uid="{00000000-0005-0000-0000-0000617C0000}"/>
    <cellStyle name="Percent 5 4 6 2" xfId="19765" xr:uid="{00000000-0005-0000-0000-0000627C0000}"/>
    <cellStyle name="Percent 5 4 6 2 2" xfId="19766" xr:uid="{00000000-0005-0000-0000-0000637C0000}"/>
    <cellStyle name="Percent 5 4 6 3" xfId="19767" xr:uid="{00000000-0005-0000-0000-0000647C0000}"/>
    <cellStyle name="Percent 5 4 6 4" xfId="51297" xr:uid="{00000000-0005-0000-0000-0000657C0000}"/>
    <cellStyle name="Percent 5 4 7" xfId="19768" xr:uid="{00000000-0005-0000-0000-0000667C0000}"/>
    <cellStyle name="Percent 5 4 7 2" xfId="19769" xr:uid="{00000000-0005-0000-0000-0000677C0000}"/>
    <cellStyle name="Percent 5 4 7 2 2" xfId="19770" xr:uid="{00000000-0005-0000-0000-0000687C0000}"/>
    <cellStyle name="Percent 5 4 7 3" xfId="19771" xr:uid="{00000000-0005-0000-0000-0000697C0000}"/>
    <cellStyle name="Percent 5 4 7 4" xfId="51298" xr:uid="{00000000-0005-0000-0000-00006A7C0000}"/>
    <cellStyle name="Percent 5 4 8" xfId="19772" xr:uid="{00000000-0005-0000-0000-00006B7C0000}"/>
    <cellStyle name="Percent 5 4 8 2" xfId="19773" xr:uid="{00000000-0005-0000-0000-00006C7C0000}"/>
    <cellStyle name="Percent 5 4 8 2 2" xfId="19774" xr:uid="{00000000-0005-0000-0000-00006D7C0000}"/>
    <cellStyle name="Percent 5 4 8 3" xfId="19775" xr:uid="{00000000-0005-0000-0000-00006E7C0000}"/>
    <cellStyle name="Percent 5 4 8 4" xfId="51299" xr:uid="{00000000-0005-0000-0000-00006F7C0000}"/>
    <cellStyle name="Percent 5 4 9" xfId="19776" xr:uid="{00000000-0005-0000-0000-0000707C0000}"/>
    <cellStyle name="Percent 5 4 9 2" xfId="19777" xr:uid="{00000000-0005-0000-0000-0000717C0000}"/>
    <cellStyle name="Percent 5 4 9 3" xfId="51300" xr:uid="{00000000-0005-0000-0000-0000727C0000}"/>
    <cellStyle name="Percent 5 5" xfId="4534" xr:uid="{00000000-0005-0000-0000-0000737C0000}"/>
    <cellStyle name="Percent 5 5 10" xfId="19778" xr:uid="{00000000-0005-0000-0000-0000747C0000}"/>
    <cellStyle name="Percent 5 5 10 2" xfId="51302" xr:uid="{00000000-0005-0000-0000-0000757C0000}"/>
    <cellStyle name="Percent 5 5 11" xfId="56010" xr:uid="{00000000-0005-0000-0000-0000767C0000}"/>
    <cellStyle name="Percent 5 5 12" xfId="51301" xr:uid="{00000000-0005-0000-0000-0000777C0000}"/>
    <cellStyle name="Percent 5 5 2" xfId="9328" xr:uid="{00000000-0005-0000-0000-0000787C0000}"/>
    <cellStyle name="Percent 5 5 2 2" xfId="19779" xr:uid="{00000000-0005-0000-0000-0000797C0000}"/>
    <cellStyle name="Percent 5 5 2 2 2" xfId="19780" xr:uid="{00000000-0005-0000-0000-00007A7C0000}"/>
    <cellStyle name="Percent 5 5 2 2 2 2" xfId="19781" xr:uid="{00000000-0005-0000-0000-00007B7C0000}"/>
    <cellStyle name="Percent 5 5 2 2 3" xfId="19782" xr:uid="{00000000-0005-0000-0000-00007C7C0000}"/>
    <cellStyle name="Percent 5 5 2 2 4" xfId="51304" xr:uid="{00000000-0005-0000-0000-00007D7C0000}"/>
    <cellStyle name="Percent 5 5 2 3" xfId="19783" xr:uid="{00000000-0005-0000-0000-00007E7C0000}"/>
    <cellStyle name="Percent 5 5 2 3 2" xfId="19784" xr:uid="{00000000-0005-0000-0000-00007F7C0000}"/>
    <cellStyle name="Percent 5 5 2 3 2 2" xfId="19785" xr:uid="{00000000-0005-0000-0000-0000807C0000}"/>
    <cellStyle name="Percent 5 5 2 3 3" xfId="19786" xr:uid="{00000000-0005-0000-0000-0000817C0000}"/>
    <cellStyle name="Percent 5 5 2 3 4" xfId="51305" xr:uid="{00000000-0005-0000-0000-0000827C0000}"/>
    <cellStyle name="Percent 5 5 2 4" xfId="19787" xr:uid="{00000000-0005-0000-0000-0000837C0000}"/>
    <cellStyle name="Percent 5 5 2 4 2" xfId="19788" xr:uid="{00000000-0005-0000-0000-0000847C0000}"/>
    <cellStyle name="Percent 5 5 2 4 3" xfId="51306" xr:uid="{00000000-0005-0000-0000-0000857C0000}"/>
    <cellStyle name="Percent 5 5 2 5" xfId="19789" xr:uid="{00000000-0005-0000-0000-0000867C0000}"/>
    <cellStyle name="Percent 5 5 2 5 2" xfId="51307" xr:uid="{00000000-0005-0000-0000-0000877C0000}"/>
    <cellStyle name="Percent 5 5 2 6" xfId="51303" xr:uid="{00000000-0005-0000-0000-0000887C0000}"/>
    <cellStyle name="Percent 5 5 3" xfId="19790" xr:uid="{00000000-0005-0000-0000-0000897C0000}"/>
    <cellStyle name="Percent 5 5 3 2" xfId="19791" xr:uid="{00000000-0005-0000-0000-00008A7C0000}"/>
    <cellStyle name="Percent 5 5 3 2 2" xfId="19792" xr:uid="{00000000-0005-0000-0000-00008B7C0000}"/>
    <cellStyle name="Percent 5 5 3 2 2 2" xfId="19793" xr:uid="{00000000-0005-0000-0000-00008C7C0000}"/>
    <cellStyle name="Percent 5 5 3 2 3" xfId="19794" xr:uid="{00000000-0005-0000-0000-00008D7C0000}"/>
    <cellStyle name="Percent 5 5 3 2 4" xfId="51309" xr:uid="{00000000-0005-0000-0000-00008E7C0000}"/>
    <cellStyle name="Percent 5 5 3 3" xfId="19795" xr:uid="{00000000-0005-0000-0000-00008F7C0000}"/>
    <cellStyle name="Percent 5 5 3 3 2" xfId="19796" xr:uid="{00000000-0005-0000-0000-0000907C0000}"/>
    <cellStyle name="Percent 5 5 3 3 2 2" xfId="19797" xr:uid="{00000000-0005-0000-0000-0000917C0000}"/>
    <cellStyle name="Percent 5 5 3 3 3" xfId="19798" xr:uid="{00000000-0005-0000-0000-0000927C0000}"/>
    <cellStyle name="Percent 5 5 3 3 4" xfId="51310" xr:uid="{00000000-0005-0000-0000-0000937C0000}"/>
    <cellStyle name="Percent 5 5 3 4" xfId="19799" xr:uid="{00000000-0005-0000-0000-0000947C0000}"/>
    <cellStyle name="Percent 5 5 3 4 2" xfId="19800" xr:uid="{00000000-0005-0000-0000-0000957C0000}"/>
    <cellStyle name="Percent 5 5 3 4 3" xfId="51311" xr:uid="{00000000-0005-0000-0000-0000967C0000}"/>
    <cellStyle name="Percent 5 5 3 5" xfId="19801" xr:uid="{00000000-0005-0000-0000-0000977C0000}"/>
    <cellStyle name="Percent 5 5 3 5 2" xfId="51312" xr:uid="{00000000-0005-0000-0000-0000987C0000}"/>
    <cellStyle name="Percent 5 5 3 6" xfId="51308" xr:uid="{00000000-0005-0000-0000-0000997C0000}"/>
    <cellStyle name="Percent 5 5 4" xfId="19802" xr:uid="{00000000-0005-0000-0000-00009A7C0000}"/>
    <cellStyle name="Percent 5 5 4 2" xfId="19803" xr:uid="{00000000-0005-0000-0000-00009B7C0000}"/>
    <cellStyle name="Percent 5 5 4 2 2" xfId="19804" xr:uid="{00000000-0005-0000-0000-00009C7C0000}"/>
    <cellStyle name="Percent 5 5 4 2 2 2" xfId="19805" xr:uid="{00000000-0005-0000-0000-00009D7C0000}"/>
    <cellStyle name="Percent 5 5 4 2 3" xfId="19806" xr:uid="{00000000-0005-0000-0000-00009E7C0000}"/>
    <cellStyle name="Percent 5 5 4 3" xfId="19807" xr:uid="{00000000-0005-0000-0000-00009F7C0000}"/>
    <cellStyle name="Percent 5 5 4 3 2" xfId="19808" xr:uid="{00000000-0005-0000-0000-0000A07C0000}"/>
    <cellStyle name="Percent 5 5 4 3 2 2" xfId="19809" xr:uid="{00000000-0005-0000-0000-0000A17C0000}"/>
    <cellStyle name="Percent 5 5 4 3 3" xfId="19810" xr:uid="{00000000-0005-0000-0000-0000A27C0000}"/>
    <cellStyle name="Percent 5 5 4 4" xfId="19811" xr:uid="{00000000-0005-0000-0000-0000A37C0000}"/>
    <cellStyle name="Percent 5 5 4 4 2" xfId="19812" xr:uid="{00000000-0005-0000-0000-0000A47C0000}"/>
    <cellStyle name="Percent 5 5 4 4 2 2" xfId="19813" xr:uid="{00000000-0005-0000-0000-0000A57C0000}"/>
    <cellStyle name="Percent 5 5 4 4 3" xfId="19814" xr:uid="{00000000-0005-0000-0000-0000A67C0000}"/>
    <cellStyle name="Percent 5 5 4 5" xfId="19815" xr:uid="{00000000-0005-0000-0000-0000A77C0000}"/>
    <cellStyle name="Percent 5 5 4 5 2" xfId="19816" xr:uid="{00000000-0005-0000-0000-0000A87C0000}"/>
    <cellStyle name="Percent 5 5 4 6" xfId="19817" xr:uid="{00000000-0005-0000-0000-0000A97C0000}"/>
    <cellStyle name="Percent 5 5 4 7" xfId="51313" xr:uid="{00000000-0005-0000-0000-0000AA7C0000}"/>
    <cellStyle name="Percent 5 5 5" xfId="19818" xr:uid="{00000000-0005-0000-0000-0000AB7C0000}"/>
    <cellStyle name="Percent 5 5 5 2" xfId="19819" xr:uid="{00000000-0005-0000-0000-0000AC7C0000}"/>
    <cellStyle name="Percent 5 5 5 2 2" xfId="19820" xr:uid="{00000000-0005-0000-0000-0000AD7C0000}"/>
    <cellStyle name="Percent 5 5 5 2 2 2" xfId="19821" xr:uid="{00000000-0005-0000-0000-0000AE7C0000}"/>
    <cellStyle name="Percent 5 5 5 2 3" xfId="19822" xr:uid="{00000000-0005-0000-0000-0000AF7C0000}"/>
    <cellStyle name="Percent 5 5 5 3" xfId="19823" xr:uid="{00000000-0005-0000-0000-0000B07C0000}"/>
    <cellStyle name="Percent 5 5 5 3 2" xfId="19824" xr:uid="{00000000-0005-0000-0000-0000B17C0000}"/>
    <cellStyle name="Percent 5 5 5 3 2 2" xfId="19825" xr:uid="{00000000-0005-0000-0000-0000B27C0000}"/>
    <cellStyle name="Percent 5 5 5 3 3" xfId="19826" xr:uid="{00000000-0005-0000-0000-0000B37C0000}"/>
    <cellStyle name="Percent 5 5 5 4" xfId="19827" xr:uid="{00000000-0005-0000-0000-0000B47C0000}"/>
    <cellStyle name="Percent 5 5 5 4 2" xfId="19828" xr:uid="{00000000-0005-0000-0000-0000B57C0000}"/>
    <cellStyle name="Percent 5 5 5 5" xfId="19829" xr:uid="{00000000-0005-0000-0000-0000B67C0000}"/>
    <cellStyle name="Percent 5 5 5 6" xfId="51314" xr:uid="{00000000-0005-0000-0000-0000B77C0000}"/>
    <cellStyle name="Percent 5 5 6" xfId="19830" xr:uid="{00000000-0005-0000-0000-0000B87C0000}"/>
    <cellStyle name="Percent 5 5 6 2" xfId="19831" xr:uid="{00000000-0005-0000-0000-0000B97C0000}"/>
    <cellStyle name="Percent 5 5 6 2 2" xfId="19832" xr:uid="{00000000-0005-0000-0000-0000BA7C0000}"/>
    <cellStyle name="Percent 5 5 6 3" xfId="19833" xr:uid="{00000000-0005-0000-0000-0000BB7C0000}"/>
    <cellStyle name="Percent 5 5 6 4" xfId="51315" xr:uid="{00000000-0005-0000-0000-0000BC7C0000}"/>
    <cellStyle name="Percent 5 5 7" xfId="19834" xr:uid="{00000000-0005-0000-0000-0000BD7C0000}"/>
    <cellStyle name="Percent 5 5 7 2" xfId="19835" xr:uid="{00000000-0005-0000-0000-0000BE7C0000}"/>
    <cellStyle name="Percent 5 5 7 2 2" xfId="19836" xr:uid="{00000000-0005-0000-0000-0000BF7C0000}"/>
    <cellStyle name="Percent 5 5 7 3" xfId="19837" xr:uid="{00000000-0005-0000-0000-0000C07C0000}"/>
    <cellStyle name="Percent 5 5 7 4" xfId="51316" xr:uid="{00000000-0005-0000-0000-0000C17C0000}"/>
    <cellStyle name="Percent 5 5 8" xfId="19838" xr:uid="{00000000-0005-0000-0000-0000C27C0000}"/>
    <cellStyle name="Percent 5 5 8 2" xfId="19839" xr:uid="{00000000-0005-0000-0000-0000C37C0000}"/>
    <cellStyle name="Percent 5 5 8 2 2" xfId="19840" xr:uid="{00000000-0005-0000-0000-0000C47C0000}"/>
    <cellStyle name="Percent 5 5 8 3" xfId="19841" xr:uid="{00000000-0005-0000-0000-0000C57C0000}"/>
    <cellStyle name="Percent 5 5 8 4" xfId="51317" xr:uid="{00000000-0005-0000-0000-0000C67C0000}"/>
    <cellStyle name="Percent 5 5 9" xfId="19842" xr:uid="{00000000-0005-0000-0000-0000C77C0000}"/>
    <cellStyle name="Percent 5 5 9 2" xfId="19843" xr:uid="{00000000-0005-0000-0000-0000C87C0000}"/>
    <cellStyle name="Percent 5 5 9 3" xfId="51318" xr:uid="{00000000-0005-0000-0000-0000C97C0000}"/>
    <cellStyle name="Percent 5 6" xfId="4535" xr:uid="{00000000-0005-0000-0000-0000CA7C0000}"/>
    <cellStyle name="Percent 5 6 10" xfId="19844" xr:uid="{00000000-0005-0000-0000-0000CB7C0000}"/>
    <cellStyle name="Percent 5 6 10 2" xfId="56011" xr:uid="{00000000-0005-0000-0000-0000CC7C0000}"/>
    <cellStyle name="Percent 5 6 11" xfId="51319" xr:uid="{00000000-0005-0000-0000-0000CD7C0000}"/>
    <cellStyle name="Percent 5 6 2" xfId="9329" xr:uid="{00000000-0005-0000-0000-0000CE7C0000}"/>
    <cellStyle name="Percent 5 6 2 2" xfId="19845" xr:uid="{00000000-0005-0000-0000-0000CF7C0000}"/>
    <cellStyle name="Percent 5 6 2 2 2" xfId="19846" xr:uid="{00000000-0005-0000-0000-0000D07C0000}"/>
    <cellStyle name="Percent 5 6 2 2 2 2" xfId="19847" xr:uid="{00000000-0005-0000-0000-0000D17C0000}"/>
    <cellStyle name="Percent 5 6 2 2 3" xfId="19848" xr:uid="{00000000-0005-0000-0000-0000D27C0000}"/>
    <cellStyle name="Percent 5 6 2 3" xfId="19849" xr:uid="{00000000-0005-0000-0000-0000D37C0000}"/>
    <cellStyle name="Percent 5 6 2 3 2" xfId="19850" xr:uid="{00000000-0005-0000-0000-0000D47C0000}"/>
    <cellStyle name="Percent 5 6 2 3 2 2" xfId="19851" xr:uid="{00000000-0005-0000-0000-0000D57C0000}"/>
    <cellStyle name="Percent 5 6 2 3 3" xfId="19852" xr:uid="{00000000-0005-0000-0000-0000D67C0000}"/>
    <cellStyle name="Percent 5 6 2 4" xfId="19853" xr:uid="{00000000-0005-0000-0000-0000D77C0000}"/>
    <cellStyle name="Percent 5 6 2 4 2" xfId="19854" xr:uid="{00000000-0005-0000-0000-0000D87C0000}"/>
    <cellStyle name="Percent 5 6 2 5" xfId="19855" xr:uid="{00000000-0005-0000-0000-0000D97C0000}"/>
    <cellStyle name="Percent 5 6 2 6" xfId="51320" xr:uid="{00000000-0005-0000-0000-0000DA7C0000}"/>
    <cellStyle name="Percent 5 6 3" xfId="19856" xr:uid="{00000000-0005-0000-0000-0000DB7C0000}"/>
    <cellStyle name="Percent 5 6 3 2" xfId="19857" xr:uid="{00000000-0005-0000-0000-0000DC7C0000}"/>
    <cellStyle name="Percent 5 6 3 2 2" xfId="19858" xr:uid="{00000000-0005-0000-0000-0000DD7C0000}"/>
    <cellStyle name="Percent 5 6 3 2 2 2" xfId="19859" xr:uid="{00000000-0005-0000-0000-0000DE7C0000}"/>
    <cellStyle name="Percent 5 6 3 2 3" xfId="19860" xr:uid="{00000000-0005-0000-0000-0000DF7C0000}"/>
    <cellStyle name="Percent 5 6 3 3" xfId="19861" xr:uid="{00000000-0005-0000-0000-0000E07C0000}"/>
    <cellStyle name="Percent 5 6 3 3 2" xfId="19862" xr:uid="{00000000-0005-0000-0000-0000E17C0000}"/>
    <cellStyle name="Percent 5 6 3 3 2 2" xfId="19863" xr:uid="{00000000-0005-0000-0000-0000E27C0000}"/>
    <cellStyle name="Percent 5 6 3 3 3" xfId="19864" xr:uid="{00000000-0005-0000-0000-0000E37C0000}"/>
    <cellStyle name="Percent 5 6 3 4" xfId="19865" xr:uid="{00000000-0005-0000-0000-0000E47C0000}"/>
    <cellStyle name="Percent 5 6 3 4 2" xfId="19866" xr:uid="{00000000-0005-0000-0000-0000E57C0000}"/>
    <cellStyle name="Percent 5 6 3 5" xfId="19867" xr:uid="{00000000-0005-0000-0000-0000E67C0000}"/>
    <cellStyle name="Percent 5 6 3 6" xfId="51321" xr:uid="{00000000-0005-0000-0000-0000E77C0000}"/>
    <cellStyle name="Percent 5 6 4" xfId="19868" xr:uid="{00000000-0005-0000-0000-0000E87C0000}"/>
    <cellStyle name="Percent 5 6 4 2" xfId="19869" xr:uid="{00000000-0005-0000-0000-0000E97C0000}"/>
    <cellStyle name="Percent 5 6 4 2 2" xfId="19870" xr:uid="{00000000-0005-0000-0000-0000EA7C0000}"/>
    <cellStyle name="Percent 5 6 4 2 2 2" xfId="19871" xr:uid="{00000000-0005-0000-0000-0000EB7C0000}"/>
    <cellStyle name="Percent 5 6 4 2 3" xfId="19872" xr:uid="{00000000-0005-0000-0000-0000EC7C0000}"/>
    <cellStyle name="Percent 5 6 4 3" xfId="19873" xr:uid="{00000000-0005-0000-0000-0000ED7C0000}"/>
    <cellStyle name="Percent 5 6 4 3 2" xfId="19874" xr:uid="{00000000-0005-0000-0000-0000EE7C0000}"/>
    <cellStyle name="Percent 5 6 4 3 2 2" xfId="19875" xr:uid="{00000000-0005-0000-0000-0000EF7C0000}"/>
    <cellStyle name="Percent 5 6 4 3 3" xfId="19876" xr:uid="{00000000-0005-0000-0000-0000F07C0000}"/>
    <cellStyle name="Percent 5 6 4 4" xfId="19877" xr:uid="{00000000-0005-0000-0000-0000F17C0000}"/>
    <cellStyle name="Percent 5 6 4 4 2" xfId="19878" xr:uid="{00000000-0005-0000-0000-0000F27C0000}"/>
    <cellStyle name="Percent 5 6 4 4 2 2" xfId="19879" xr:uid="{00000000-0005-0000-0000-0000F37C0000}"/>
    <cellStyle name="Percent 5 6 4 4 3" xfId="19880" xr:uid="{00000000-0005-0000-0000-0000F47C0000}"/>
    <cellStyle name="Percent 5 6 4 5" xfId="19881" xr:uid="{00000000-0005-0000-0000-0000F57C0000}"/>
    <cellStyle name="Percent 5 6 4 5 2" xfId="19882" xr:uid="{00000000-0005-0000-0000-0000F67C0000}"/>
    <cellStyle name="Percent 5 6 4 6" xfId="19883" xr:uid="{00000000-0005-0000-0000-0000F77C0000}"/>
    <cellStyle name="Percent 5 6 4 7" xfId="51322" xr:uid="{00000000-0005-0000-0000-0000F87C0000}"/>
    <cellStyle name="Percent 5 6 5" xfId="19884" xr:uid="{00000000-0005-0000-0000-0000F97C0000}"/>
    <cellStyle name="Percent 5 6 5 2" xfId="19885" xr:uid="{00000000-0005-0000-0000-0000FA7C0000}"/>
    <cellStyle name="Percent 5 6 5 2 2" xfId="19886" xr:uid="{00000000-0005-0000-0000-0000FB7C0000}"/>
    <cellStyle name="Percent 5 6 5 2 2 2" xfId="19887" xr:uid="{00000000-0005-0000-0000-0000FC7C0000}"/>
    <cellStyle name="Percent 5 6 5 2 3" xfId="19888" xr:uid="{00000000-0005-0000-0000-0000FD7C0000}"/>
    <cellStyle name="Percent 5 6 5 3" xfId="19889" xr:uid="{00000000-0005-0000-0000-0000FE7C0000}"/>
    <cellStyle name="Percent 5 6 5 3 2" xfId="19890" xr:uid="{00000000-0005-0000-0000-0000FF7C0000}"/>
    <cellStyle name="Percent 5 6 5 3 2 2" xfId="19891" xr:uid="{00000000-0005-0000-0000-0000007D0000}"/>
    <cellStyle name="Percent 5 6 5 3 3" xfId="19892" xr:uid="{00000000-0005-0000-0000-0000017D0000}"/>
    <cellStyle name="Percent 5 6 5 4" xfId="19893" xr:uid="{00000000-0005-0000-0000-0000027D0000}"/>
    <cellStyle name="Percent 5 6 5 4 2" xfId="19894" xr:uid="{00000000-0005-0000-0000-0000037D0000}"/>
    <cellStyle name="Percent 5 6 5 5" xfId="19895" xr:uid="{00000000-0005-0000-0000-0000047D0000}"/>
    <cellStyle name="Percent 5 6 5 6" xfId="51323" xr:uid="{00000000-0005-0000-0000-0000057D0000}"/>
    <cellStyle name="Percent 5 6 6" xfId="19896" xr:uid="{00000000-0005-0000-0000-0000067D0000}"/>
    <cellStyle name="Percent 5 6 6 2" xfId="19897" xr:uid="{00000000-0005-0000-0000-0000077D0000}"/>
    <cellStyle name="Percent 5 6 6 2 2" xfId="19898" xr:uid="{00000000-0005-0000-0000-0000087D0000}"/>
    <cellStyle name="Percent 5 6 6 3" xfId="19899" xr:uid="{00000000-0005-0000-0000-0000097D0000}"/>
    <cellStyle name="Percent 5 6 6 4" xfId="51324" xr:uid="{00000000-0005-0000-0000-00000A7D0000}"/>
    <cellStyle name="Percent 5 6 7" xfId="19900" xr:uid="{00000000-0005-0000-0000-00000B7D0000}"/>
    <cellStyle name="Percent 5 6 7 2" xfId="19901" xr:uid="{00000000-0005-0000-0000-00000C7D0000}"/>
    <cellStyle name="Percent 5 6 7 2 2" xfId="19902" xr:uid="{00000000-0005-0000-0000-00000D7D0000}"/>
    <cellStyle name="Percent 5 6 7 3" xfId="19903" xr:uid="{00000000-0005-0000-0000-00000E7D0000}"/>
    <cellStyle name="Percent 5 6 7 4" xfId="51325" xr:uid="{00000000-0005-0000-0000-00000F7D0000}"/>
    <cellStyle name="Percent 5 6 8" xfId="19904" xr:uid="{00000000-0005-0000-0000-0000107D0000}"/>
    <cellStyle name="Percent 5 6 8 2" xfId="19905" xr:uid="{00000000-0005-0000-0000-0000117D0000}"/>
    <cellStyle name="Percent 5 6 8 2 2" xfId="19906" xr:uid="{00000000-0005-0000-0000-0000127D0000}"/>
    <cellStyle name="Percent 5 6 8 3" xfId="19907" xr:uid="{00000000-0005-0000-0000-0000137D0000}"/>
    <cellStyle name="Percent 5 6 8 4" xfId="51326" xr:uid="{00000000-0005-0000-0000-0000147D0000}"/>
    <cellStyle name="Percent 5 6 9" xfId="19908" xr:uid="{00000000-0005-0000-0000-0000157D0000}"/>
    <cellStyle name="Percent 5 6 9 2" xfId="19909" xr:uid="{00000000-0005-0000-0000-0000167D0000}"/>
    <cellStyle name="Percent 5 6 9 3" xfId="51327" xr:uid="{00000000-0005-0000-0000-0000177D0000}"/>
    <cellStyle name="Percent 5 7" xfId="4536" xr:uid="{00000000-0005-0000-0000-0000187D0000}"/>
    <cellStyle name="Percent 5 7 10" xfId="19910" xr:uid="{00000000-0005-0000-0000-0000197D0000}"/>
    <cellStyle name="Percent 5 7 10 2" xfId="56012" xr:uid="{00000000-0005-0000-0000-00001A7D0000}"/>
    <cellStyle name="Percent 5 7 11" xfId="51328" xr:uid="{00000000-0005-0000-0000-00001B7D0000}"/>
    <cellStyle name="Percent 5 7 2" xfId="9330" xr:uid="{00000000-0005-0000-0000-00001C7D0000}"/>
    <cellStyle name="Percent 5 7 2 2" xfId="19911" xr:uid="{00000000-0005-0000-0000-00001D7D0000}"/>
    <cellStyle name="Percent 5 7 2 2 2" xfId="19912" xr:uid="{00000000-0005-0000-0000-00001E7D0000}"/>
    <cellStyle name="Percent 5 7 2 2 2 2" xfId="19913" xr:uid="{00000000-0005-0000-0000-00001F7D0000}"/>
    <cellStyle name="Percent 5 7 2 2 3" xfId="19914" xr:uid="{00000000-0005-0000-0000-0000207D0000}"/>
    <cellStyle name="Percent 5 7 2 3" xfId="19915" xr:uid="{00000000-0005-0000-0000-0000217D0000}"/>
    <cellStyle name="Percent 5 7 2 3 2" xfId="19916" xr:uid="{00000000-0005-0000-0000-0000227D0000}"/>
    <cellStyle name="Percent 5 7 2 3 2 2" xfId="19917" xr:uid="{00000000-0005-0000-0000-0000237D0000}"/>
    <cellStyle name="Percent 5 7 2 3 3" xfId="19918" xr:uid="{00000000-0005-0000-0000-0000247D0000}"/>
    <cellStyle name="Percent 5 7 2 4" xfId="19919" xr:uid="{00000000-0005-0000-0000-0000257D0000}"/>
    <cellStyle name="Percent 5 7 2 4 2" xfId="19920" xr:uid="{00000000-0005-0000-0000-0000267D0000}"/>
    <cellStyle name="Percent 5 7 2 5" xfId="19921" xr:uid="{00000000-0005-0000-0000-0000277D0000}"/>
    <cellStyle name="Percent 5 7 2 6" xfId="51329" xr:uid="{00000000-0005-0000-0000-0000287D0000}"/>
    <cellStyle name="Percent 5 7 3" xfId="19922" xr:uid="{00000000-0005-0000-0000-0000297D0000}"/>
    <cellStyle name="Percent 5 7 3 2" xfId="19923" xr:uid="{00000000-0005-0000-0000-00002A7D0000}"/>
    <cellStyle name="Percent 5 7 3 2 2" xfId="19924" xr:uid="{00000000-0005-0000-0000-00002B7D0000}"/>
    <cellStyle name="Percent 5 7 3 2 2 2" xfId="19925" xr:uid="{00000000-0005-0000-0000-00002C7D0000}"/>
    <cellStyle name="Percent 5 7 3 2 3" xfId="19926" xr:uid="{00000000-0005-0000-0000-00002D7D0000}"/>
    <cellStyle name="Percent 5 7 3 3" xfId="19927" xr:uid="{00000000-0005-0000-0000-00002E7D0000}"/>
    <cellStyle name="Percent 5 7 3 3 2" xfId="19928" xr:uid="{00000000-0005-0000-0000-00002F7D0000}"/>
    <cellStyle name="Percent 5 7 3 3 2 2" xfId="19929" xr:uid="{00000000-0005-0000-0000-0000307D0000}"/>
    <cellStyle name="Percent 5 7 3 3 3" xfId="19930" xr:uid="{00000000-0005-0000-0000-0000317D0000}"/>
    <cellStyle name="Percent 5 7 3 4" xfId="19931" xr:uid="{00000000-0005-0000-0000-0000327D0000}"/>
    <cellStyle name="Percent 5 7 3 4 2" xfId="19932" xr:uid="{00000000-0005-0000-0000-0000337D0000}"/>
    <cellStyle name="Percent 5 7 3 5" xfId="19933" xr:uid="{00000000-0005-0000-0000-0000347D0000}"/>
    <cellStyle name="Percent 5 7 3 6" xfId="51330" xr:uid="{00000000-0005-0000-0000-0000357D0000}"/>
    <cellStyle name="Percent 5 7 4" xfId="19934" xr:uid="{00000000-0005-0000-0000-0000367D0000}"/>
    <cellStyle name="Percent 5 7 4 2" xfId="19935" xr:uid="{00000000-0005-0000-0000-0000377D0000}"/>
    <cellStyle name="Percent 5 7 4 2 2" xfId="19936" xr:uid="{00000000-0005-0000-0000-0000387D0000}"/>
    <cellStyle name="Percent 5 7 4 2 2 2" xfId="19937" xr:uid="{00000000-0005-0000-0000-0000397D0000}"/>
    <cellStyle name="Percent 5 7 4 2 3" xfId="19938" xr:uid="{00000000-0005-0000-0000-00003A7D0000}"/>
    <cellStyle name="Percent 5 7 4 3" xfId="19939" xr:uid="{00000000-0005-0000-0000-00003B7D0000}"/>
    <cellStyle name="Percent 5 7 4 3 2" xfId="19940" xr:uid="{00000000-0005-0000-0000-00003C7D0000}"/>
    <cellStyle name="Percent 5 7 4 3 2 2" xfId="19941" xr:uid="{00000000-0005-0000-0000-00003D7D0000}"/>
    <cellStyle name="Percent 5 7 4 3 3" xfId="19942" xr:uid="{00000000-0005-0000-0000-00003E7D0000}"/>
    <cellStyle name="Percent 5 7 4 4" xfId="19943" xr:uid="{00000000-0005-0000-0000-00003F7D0000}"/>
    <cellStyle name="Percent 5 7 4 4 2" xfId="19944" xr:uid="{00000000-0005-0000-0000-0000407D0000}"/>
    <cellStyle name="Percent 5 7 4 4 2 2" xfId="19945" xr:uid="{00000000-0005-0000-0000-0000417D0000}"/>
    <cellStyle name="Percent 5 7 4 4 3" xfId="19946" xr:uid="{00000000-0005-0000-0000-0000427D0000}"/>
    <cellStyle name="Percent 5 7 4 5" xfId="19947" xr:uid="{00000000-0005-0000-0000-0000437D0000}"/>
    <cellStyle name="Percent 5 7 4 5 2" xfId="19948" xr:uid="{00000000-0005-0000-0000-0000447D0000}"/>
    <cellStyle name="Percent 5 7 4 6" xfId="19949" xr:uid="{00000000-0005-0000-0000-0000457D0000}"/>
    <cellStyle name="Percent 5 7 4 7" xfId="51331" xr:uid="{00000000-0005-0000-0000-0000467D0000}"/>
    <cellStyle name="Percent 5 7 5" xfId="19950" xr:uid="{00000000-0005-0000-0000-0000477D0000}"/>
    <cellStyle name="Percent 5 7 5 2" xfId="19951" xr:uid="{00000000-0005-0000-0000-0000487D0000}"/>
    <cellStyle name="Percent 5 7 5 2 2" xfId="19952" xr:uid="{00000000-0005-0000-0000-0000497D0000}"/>
    <cellStyle name="Percent 5 7 5 2 2 2" xfId="19953" xr:uid="{00000000-0005-0000-0000-00004A7D0000}"/>
    <cellStyle name="Percent 5 7 5 2 3" xfId="19954" xr:uid="{00000000-0005-0000-0000-00004B7D0000}"/>
    <cellStyle name="Percent 5 7 5 3" xfId="19955" xr:uid="{00000000-0005-0000-0000-00004C7D0000}"/>
    <cellStyle name="Percent 5 7 5 3 2" xfId="19956" xr:uid="{00000000-0005-0000-0000-00004D7D0000}"/>
    <cellStyle name="Percent 5 7 5 3 2 2" xfId="19957" xr:uid="{00000000-0005-0000-0000-00004E7D0000}"/>
    <cellStyle name="Percent 5 7 5 3 3" xfId="19958" xr:uid="{00000000-0005-0000-0000-00004F7D0000}"/>
    <cellStyle name="Percent 5 7 5 4" xfId="19959" xr:uid="{00000000-0005-0000-0000-0000507D0000}"/>
    <cellStyle name="Percent 5 7 5 4 2" xfId="19960" xr:uid="{00000000-0005-0000-0000-0000517D0000}"/>
    <cellStyle name="Percent 5 7 5 5" xfId="19961" xr:uid="{00000000-0005-0000-0000-0000527D0000}"/>
    <cellStyle name="Percent 5 7 5 6" xfId="51332" xr:uid="{00000000-0005-0000-0000-0000537D0000}"/>
    <cellStyle name="Percent 5 7 6" xfId="19962" xr:uid="{00000000-0005-0000-0000-0000547D0000}"/>
    <cellStyle name="Percent 5 7 6 2" xfId="19963" xr:uid="{00000000-0005-0000-0000-0000557D0000}"/>
    <cellStyle name="Percent 5 7 6 2 2" xfId="19964" xr:uid="{00000000-0005-0000-0000-0000567D0000}"/>
    <cellStyle name="Percent 5 7 6 3" xfId="19965" xr:uid="{00000000-0005-0000-0000-0000577D0000}"/>
    <cellStyle name="Percent 5 7 6 4" xfId="51333" xr:uid="{00000000-0005-0000-0000-0000587D0000}"/>
    <cellStyle name="Percent 5 7 7" xfId="19966" xr:uid="{00000000-0005-0000-0000-0000597D0000}"/>
    <cellStyle name="Percent 5 7 7 2" xfId="19967" xr:uid="{00000000-0005-0000-0000-00005A7D0000}"/>
    <cellStyle name="Percent 5 7 7 2 2" xfId="19968" xr:uid="{00000000-0005-0000-0000-00005B7D0000}"/>
    <cellStyle name="Percent 5 7 7 3" xfId="19969" xr:uid="{00000000-0005-0000-0000-00005C7D0000}"/>
    <cellStyle name="Percent 5 7 7 4" xfId="51334" xr:uid="{00000000-0005-0000-0000-00005D7D0000}"/>
    <cellStyle name="Percent 5 7 8" xfId="19970" xr:uid="{00000000-0005-0000-0000-00005E7D0000}"/>
    <cellStyle name="Percent 5 7 8 2" xfId="19971" xr:uid="{00000000-0005-0000-0000-00005F7D0000}"/>
    <cellStyle name="Percent 5 7 8 2 2" xfId="19972" xr:uid="{00000000-0005-0000-0000-0000607D0000}"/>
    <cellStyle name="Percent 5 7 8 3" xfId="19973" xr:uid="{00000000-0005-0000-0000-0000617D0000}"/>
    <cellStyle name="Percent 5 7 8 4" xfId="51335" xr:uid="{00000000-0005-0000-0000-0000627D0000}"/>
    <cellStyle name="Percent 5 7 9" xfId="19974" xr:uid="{00000000-0005-0000-0000-0000637D0000}"/>
    <cellStyle name="Percent 5 7 9 2" xfId="19975" xr:uid="{00000000-0005-0000-0000-0000647D0000}"/>
    <cellStyle name="Percent 5 7 9 3" xfId="51336" xr:uid="{00000000-0005-0000-0000-0000657D0000}"/>
    <cellStyle name="Percent 5 8" xfId="4537" xr:uid="{00000000-0005-0000-0000-0000667D0000}"/>
    <cellStyle name="Percent 5 8 10" xfId="19976" xr:uid="{00000000-0005-0000-0000-0000677D0000}"/>
    <cellStyle name="Percent 5 8 10 2" xfId="56013" xr:uid="{00000000-0005-0000-0000-0000687D0000}"/>
    <cellStyle name="Percent 5 8 11" xfId="51337" xr:uid="{00000000-0005-0000-0000-0000697D0000}"/>
    <cellStyle name="Percent 5 8 2" xfId="9331" xr:uid="{00000000-0005-0000-0000-00006A7D0000}"/>
    <cellStyle name="Percent 5 8 2 2" xfId="19977" xr:uid="{00000000-0005-0000-0000-00006B7D0000}"/>
    <cellStyle name="Percent 5 8 2 2 2" xfId="19978" xr:uid="{00000000-0005-0000-0000-00006C7D0000}"/>
    <cellStyle name="Percent 5 8 2 2 2 2" xfId="19979" xr:uid="{00000000-0005-0000-0000-00006D7D0000}"/>
    <cellStyle name="Percent 5 8 2 2 3" xfId="19980" xr:uid="{00000000-0005-0000-0000-00006E7D0000}"/>
    <cellStyle name="Percent 5 8 2 3" xfId="19981" xr:uid="{00000000-0005-0000-0000-00006F7D0000}"/>
    <cellStyle name="Percent 5 8 2 3 2" xfId="19982" xr:uid="{00000000-0005-0000-0000-0000707D0000}"/>
    <cellStyle name="Percent 5 8 2 3 2 2" xfId="19983" xr:uid="{00000000-0005-0000-0000-0000717D0000}"/>
    <cellStyle name="Percent 5 8 2 3 3" xfId="19984" xr:uid="{00000000-0005-0000-0000-0000727D0000}"/>
    <cellStyle name="Percent 5 8 2 4" xfId="19985" xr:uid="{00000000-0005-0000-0000-0000737D0000}"/>
    <cellStyle name="Percent 5 8 2 4 2" xfId="19986" xr:uid="{00000000-0005-0000-0000-0000747D0000}"/>
    <cellStyle name="Percent 5 8 2 5" xfId="19987" xr:uid="{00000000-0005-0000-0000-0000757D0000}"/>
    <cellStyle name="Percent 5 8 2 6" xfId="51338" xr:uid="{00000000-0005-0000-0000-0000767D0000}"/>
    <cellStyle name="Percent 5 8 3" xfId="19988" xr:uid="{00000000-0005-0000-0000-0000777D0000}"/>
    <cellStyle name="Percent 5 8 3 2" xfId="19989" xr:uid="{00000000-0005-0000-0000-0000787D0000}"/>
    <cellStyle name="Percent 5 8 3 2 2" xfId="19990" xr:uid="{00000000-0005-0000-0000-0000797D0000}"/>
    <cellStyle name="Percent 5 8 3 2 2 2" xfId="19991" xr:uid="{00000000-0005-0000-0000-00007A7D0000}"/>
    <cellStyle name="Percent 5 8 3 2 3" xfId="19992" xr:uid="{00000000-0005-0000-0000-00007B7D0000}"/>
    <cellStyle name="Percent 5 8 3 3" xfId="19993" xr:uid="{00000000-0005-0000-0000-00007C7D0000}"/>
    <cellStyle name="Percent 5 8 3 3 2" xfId="19994" xr:uid="{00000000-0005-0000-0000-00007D7D0000}"/>
    <cellStyle name="Percent 5 8 3 3 2 2" xfId="19995" xr:uid="{00000000-0005-0000-0000-00007E7D0000}"/>
    <cellStyle name="Percent 5 8 3 3 3" xfId="19996" xr:uid="{00000000-0005-0000-0000-00007F7D0000}"/>
    <cellStyle name="Percent 5 8 3 4" xfId="19997" xr:uid="{00000000-0005-0000-0000-0000807D0000}"/>
    <cellStyle name="Percent 5 8 3 4 2" xfId="19998" xr:uid="{00000000-0005-0000-0000-0000817D0000}"/>
    <cellStyle name="Percent 5 8 3 5" xfId="19999" xr:uid="{00000000-0005-0000-0000-0000827D0000}"/>
    <cellStyle name="Percent 5 8 3 6" xfId="51339" xr:uid="{00000000-0005-0000-0000-0000837D0000}"/>
    <cellStyle name="Percent 5 8 4" xfId="20000" xr:uid="{00000000-0005-0000-0000-0000847D0000}"/>
    <cellStyle name="Percent 5 8 4 2" xfId="20001" xr:uid="{00000000-0005-0000-0000-0000857D0000}"/>
    <cellStyle name="Percent 5 8 4 2 2" xfId="20002" xr:uid="{00000000-0005-0000-0000-0000867D0000}"/>
    <cellStyle name="Percent 5 8 4 2 2 2" xfId="20003" xr:uid="{00000000-0005-0000-0000-0000877D0000}"/>
    <cellStyle name="Percent 5 8 4 2 3" xfId="20004" xr:uid="{00000000-0005-0000-0000-0000887D0000}"/>
    <cellStyle name="Percent 5 8 4 3" xfId="20005" xr:uid="{00000000-0005-0000-0000-0000897D0000}"/>
    <cellStyle name="Percent 5 8 4 3 2" xfId="20006" xr:uid="{00000000-0005-0000-0000-00008A7D0000}"/>
    <cellStyle name="Percent 5 8 4 3 2 2" xfId="20007" xr:uid="{00000000-0005-0000-0000-00008B7D0000}"/>
    <cellStyle name="Percent 5 8 4 3 3" xfId="20008" xr:uid="{00000000-0005-0000-0000-00008C7D0000}"/>
    <cellStyle name="Percent 5 8 4 4" xfId="20009" xr:uid="{00000000-0005-0000-0000-00008D7D0000}"/>
    <cellStyle name="Percent 5 8 4 4 2" xfId="20010" xr:uid="{00000000-0005-0000-0000-00008E7D0000}"/>
    <cellStyle name="Percent 5 8 4 4 2 2" xfId="20011" xr:uid="{00000000-0005-0000-0000-00008F7D0000}"/>
    <cellStyle name="Percent 5 8 4 4 3" xfId="20012" xr:uid="{00000000-0005-0000-0000-0000907D0000}"/>
    <cellStyle name="Percent 5 8 4 5" xfId="20013" xr:uid="{00000000-0005-0000-0000-0000917D0000}"/>
    <cellStyle name="Percent 5 8 4 5 2" xfId="20014" xr:uid="{00000000-0005-0000-0000-0000927D0000}"/>
    <cellStyle name="Percent 5 8 4 6" xfId="20015" xr:uid="{00000000-0005-0000-0000-0000937D0000}"/>
    <cellStyle name="Percent 5 8 4 7" xfId="51340" xr:uid="{00000000-0005-0000-0000-0000947D0000}"/>
    <cellStyle name="Percent 5 8 5" xfId="20016" xr:uid="{00000000-0005-0000-0000-0000957D0000}"/>
    <cellStyle name="Percent 5 8 5 2" xfId="20017" xr:uid="{00000000-0005-0000-0000-0000967D0000}"/>
    <cellStyle name="Percent 5 8 5 2 2" xfId="20018" xr:uid="{00000000-0005-0000-0000-0000977D0000}"/>
    <cellStyle name="Percent 5 8 5 2 2 2" xfId="20019" xr:uid="{00000000-0005-0000-0000-0000987D0000}"/>
    <cellStyle name="Percent 5 8 5 2 3" xfId="20020" xr:uid="{00000000-0005-0000-0000-0000997D0000}"/>
    <cellStyle name="Percent 5 8 5 3" xfId="20021" xr:uid="{00000000-0005-0000-0000-00009A7D0000}"/>
    <cellStyle name="Percent 5 8 5 3 2" xfId="20022" xr:uid="{00000000-0005-0000-0000-00009B7D0000}"/>
    <cellStyle name="Percent 5 8 5 3 2 2" xfId="20023" xr:uid="{00000000-0005-0000-0000-00009C7D0000}"/>
    <cellStyle name="Percent 5 8 5 3 3" xfId="20024" xr:uid="{00000000-0005-0000-0000-00009D7D0000}"/>
    <cellStyle name="Percent 5 8 5 4" xfId="20025" xr:uid="{00000000-0005-0000-0000-00009E7D0000}"/>
    <cellStyle name="Percent 5 8 5 4 2" xfId="20026" xr:uid="{00000000-0005-0000-0000-00009F7D0000}"/>
    <cellStyle name="Percent 5 8 5 5" xfId="20027" xr:uid="{00000000-0005-0000-0000-0000A07D0000}"/>
    <cellStyle name="Percent 5 8 5 6" xfId="51341" xr:uid="{00000000-0005-0000-0000-0000A17D0000}"/>
    <cellStyle name="Percent 5 8 6" xfId="20028" xr:uid="{00000000-0005-0000-0000-0000A27D0000}"/>
    <cellStyle name="Percent 5 8 6 2" xfId="20029" xr:uid="{00000000-0005-0000-0000-0000A37D0000}"/>
    <cellStyle name="Percent 5 8 6 2 2" xfId="20030" xr:uid="{00000000-0005-0000-0000-0000A47D0000}"/>
    <cellStyle name="Percent 5 8 6 3" xfId="20031" xr:uid="{00000000-0005-0000-0000-0000A57D0000}"/>
    <cellStyle name="Percent 5 8 6 4" xfId="51342" xr:uid="{00000000-0005-0000-0000-0000A67D0000}"/>
    <cellStyle name="Percent 5 8 7" xfId="20032" xr:uid="{00000000-0005-0000-0000-0000A77D0000}"/>
    <cellStyle name="Percent 5 8 7 2" xfId="20033" xr:uid="{00000000-0005-0000-0000-0000A87D0000}"/>
    <cellStyle name="Percent 5 8 7 2 2" xfId="20034" xr:uid="{00000000-0005-0000-0000-0000A97D0000}"/>
    <cellStyle name="Percent 5 8 7 3" xfId="20035" xr:uid="{00000000-0005-0000-0000-0000AA7D0000}"/>
    <cellStyle name="Percent 5 8 7 4" xfId="51343" xr:uid="{00000000-0005-0000-0000-0000AB7D0000}"/>
    <cellStyle name="Percent 5 8 8" xfId="20036" xr:uid="{00000000-0005-0000-0000-0000AC7D0000}"/>
    <cellStyle name="Percent 5 8 8 2" xfId="20037" xr:uid="{00000000-0005-0000-0000-0000AD7D0000}"/>
    <cellStyle name="Percent 5 8 8 2 2" xfId="20038" xr:uid="{00000000-0005-0000-0000-0000AE7D0000}"/>
    <cellStyle name="Percent 5 8 8 3" xfId="20039" xr:uid="{00000000-0005-0000-0000-0000AF7D0000}"/>
    <cellStyle name="Percent 5 8 8 4" xfId="51344" xr:uid="{00000000-0005-0000-0000-0000B07D0000}"/>
    <cellStyle name="Percent 5 8 9" xfId="20040" xr:uid="{00000000-0005-0000-0000-0000B17D0000}"/>
    <cellStyle name="Percent 5 8 9 2" xfId="20041" xr:uid="{00000000-0005-0000-0000-0000B27D0000}"/>
    <cellStyle name="Percent 5 8 9 3" xfId="51345" xr:uid="{00000000-0005-0000-0000-0000B37D0000}"/>
    <cellStyle name="Percent 5 9" xfId="9684" xr:uid="{00000000-0005-0000-0000-0000B47D0000}"/>
    <cellStyle name="Percent 5 9 10" xfId="20042" xr:uid="{00000000-0005-0000-0000-0000B57D0000}"/>
    <cellStyle name="Percent 5 9 10 2" xfId="56014" xr:uid="{00000000-0005-0000-0000-0000B67D0000}"/>
    <cellStyle name="Percent 5 9 11" xfId="51346" xr:uid="{00000000-0005-0000-0000-0000B77D0000}"/>
    <cellStyle name="Percent 5 9 2" xfId="20043" xr:uid="{00000000-0005-0000-0000-0000B87D0000}"/>
    <cellStyle name="Percent 5 9 2 2" xfId="20044" xr:uid="{00000000-0005-0000-0000-0000B97D0000}"/>
    <cellStyle name="Percent 5 9 2 2 2" xfId="20045" xr:uid="{00000000-0005-0000-0000-0000BA7D0000}"/>
    <cellStyle name="Percent 5 9 2 2 2 2" xfId="20046" xr:uid="{00000000-0005-0000-0000-0000BB7D0000}"/>
    <cellStyle name="Percent 5 9 2 2 2 3" xfId="51349" xr:uid="{00000000-0005-0000-0000-0000BC7D0000}"/>
    <cellStyle name="Percent 5 9 2 2 3" xfId="20047" xr:uid="{00000000-0005-0000-0000-0000BD7D0000}"/>
    <cellStyle name="Percent 5 9 2 2 3 2" xfId="51350" xr:uid="{00000000-0005-0000-0000-0000BE7D0000}"/>
    <cellStyle name="Percent 5 9 2 2 4" xfId="51348" xr:uid="{00000000-0005-0000-0000-0000BF7D0000}"/>
    <cellStyle name="Percent 5 9 2 3" xfId="20048" xr:uid="{00000000-0005-0000-0000-0000C07D0000}"/>
    <cellStyle name="Percent 5 9 2 3 2" xfId="20049" xr:uid="{00000000-0005-0000-0000-0000C17D0000}"/>
    <cellStyle name="Percent 5 9 2 3 2 2" xfId="20050" xr:uid="{00000000-0005-0000-0000-0000C27D0000}"/>
    <cellStyle name="Percent 5 9 2 3 3" xfId="20051" xr:uid="{00000000-0005-0000-0000-0000C37D0000}"/>
    <cellStyle name="Percent 5 9 2 3 4" xfId="51351" xr:uid="{00000000-0005-0000-0000-0000C47D0000}"/>
    <cellStyle name="Percent 5 9 2 4" xfId="20052" xr:uid="{00000000-0005-0000-0000-0000C57D0000}"/>
    <cellStyle name="Percent 5 9 2 4 2" xfId="20053" xr:uid="{00000000-0005-0000-0000-0000C67D0000}"/>
    <cellStyle name="Percent 5 9 2 4 3" xfId="51352" xr:uid="{00000000-0005-0000-0000-0000C77D0000}"/>
    <cellStyle name="Percent 5 9 2 5" xfId="20054" xr:uid="{00000000-0005-0000-0000-0000C87D0000}"/>
    <cellStyle name="Percent 5 9 2 5 2" xfId="51353" xr:uid="{00000000-0005-0000-0000-0000C97D0000}"/>
    <cellStyle name="Percent 5 9 2 6" xfId="51354" xr:uid="{00000000-0005-0000-0000-0000CA7D0000}"/>
    <cellStyle name="Percent 5 9 2 7" xfId="51355" xr:uid="{00000000-0005-0000-0000-0000CB7D0000}"/>
    <cellStyle name="Percent 5 9 2 8" xfId="51347" xr:uid="{00000000-0005-0000-0000-0000CC7D0000}"/>
    <cellStyle name="Percent 5 9 3" xfId="20055" xr:uid="{00000000-0005-0000-0000-0000CD7D0000}"/>
    <cellStyle name="Percent 5 9 3 2" xfId="20056" xr:uid="{00000000-0005-0000-0000-0000CE7D0000}"/>
    <cellStyle name="Percent 5 9 3 2 2" xfId="20057" xr:uid="{00000000-0005-0000-0000-0000CF7D0000}"/>
    <cellStyle name="Percent 5 9 3 2 2 2" xfId="20058" xr:uid="{00000000-0005-0000-0000-0000D07D0000}"/>
    <cellStyle name="Percent 5 9 3 2 3" xfId="20059" xr:uid="{00000000-0005-0000-0000-0000D17D0000}"/>
    <cellStyle name="Percent 5 9 3 2 4" xfId="51357" xr:uid="{00000000-0005-0000-0000-0000D27D0000}"/>
    <cellStyle name="Percent 5 9 3 3" xfId="20060" xr:uid="{00000000-0005-0000-0000-0000D37D0000}"/>
    <cellStyle name="Percent 5 9 3 3 2" xfId="20061" xr:uid="{00000000-0005-0000-0000-0000D47D0000}"/>
    <cellStyle name="Percent 5 9 3 3 2 2" xfId="20062" xr:uid="{00000000-0005-0000-0000-0000D57D0000}"/>
    <cellStyle name="Percent 5 9 3 3 3" xfId="20063" xr:uid="{00000000-0005-0000-0000-0000D67D0000}"/>
    <cellStyle name="Percent 5 9 3 3 4" xfId="51358" xr:uid="{00000000-0005-0000-0000-0000D77D0000}"/>
    <cellStyle name="Percent 5 9 3 4" xfId="20064" xr:uid="{00000000-0005-0000-0000-0000D87D0000}"/>
    <cellStyle name="Percent 5 9 3 4 2" xfId="20065" xr:uid="{00000000-0005-0000-0000-0000D97D0000}"/>
    <cellStyle name="Percent 5 9 3 5" xfId="20066" xr:uid="{00000000-0005-0000-0000-0000DA7D0000}"/>
    <cellStyle name="Percent 5 9 3 6" xfId="51356" xr:uid="{00000000-0005-0000-0000-0000DB7D0000}"/>
    <cellStyle name="Percent 5 9 4" xfId="20067" xr:uid="{00000000-0005-0000-0000-0000DC7D0000}"/>
    <cellStyle name="Percent 5 9 4 2" xfId="20068" xr:uid="{00000000-0005-0000-0000-0000DD7D0000}"/>
    <cellStyle name="Percent 5 9 4 2 2" xfId="20069" xr:uid="{00000000-0005-0000-0000-0000DE7D0000}"/>
    <cellStyle name="Percent 5 9 4 2 2 2" xfId="20070" xr:uid="{00000000-0005-0000-0000-0000DF7D0000}"/>
    <cellStyle name="Percent 5 9 4 2 2 3" xfId="51361" xr:uid="{00000000-0005-0000-0000-0000E07D0000}"/>
    <cellStyle name="Percent 5 9 4 2 3" xfId="20071" xr:uid="{00000000-0005-0000-0000-0000E17D0000}"/>
    <cellStyle name="Percent 5 9 4 2 4" xfId="51360" xr:uid="{00000000-0005-0000-0000-0000E27D0000}"/>
    <cellStyle name="Percent 5 9 4 3" xfId="20072" xr:uid="{00000000-0005-0000-0000-0000E37D0000}"/>
    <cellStyle name="Percent 5 9 4 3 2" xfId="20073" xr:uid="{00000000-0005-0000-0000-0000E47D0000}"/>
    <cellStyle name="Percent 5 9 4 3 2 2" xfId="20074" xr:uid="{00000000-0005-0000-0000-0000E57D0000}"/>
    <cellStyle name="Percent 5 9 4 3 3" xfId="20075" xr:uid="{00000000-0005-0000-0000-0000E67D0000}"/>
    <cellStyle name="Percent 5 9 4 3 4" xfId="51362" xr:uid="{00000000-0005-0000-0000-0000E77D0000}"/>
    <cellStyle name="Percent 5 9 4 4" xfId="20076" xr:uid="{00000000-0005-0000-0000-0000E87D0000}"/>
    <cellStyle name="Percent 5 9 4 4 2" xfId="20077" xr:uid="{00000000-0005-0000-0000-0000E97D0000}"/>
    <cellStyle name="Percent 5 9 4 4 2 2" xfId="20078" xr:uid="{00000000-0005-0000-0000-0000EA7D0000}"/>
    <cellStyle name="Percent 5 9 4 4 3" xfId="20079" xr:uid="{00000000-0005-0000-0000-0000EB7D0000}"/>
    <cellStyle name="Percent 5 9 4 4 4" xfId="51363" xr:uid="{00000000-0005-0000-0000-0000EC7D0000}"/>
    <cellStyle name="Percent 5 9 4 5" xfId="20080" xr:uid="{00000000-0005-0000-0000-0000ED7D0000}"/>
    <cellStyle name="Percent 5 9 4 5 2" xfId="20081" xr:uid="{00000000-0005-0000-0000-0000EE7D0000}"/>
    <cellStyle name="Percent 5 9 4 6" xfId="20082" xr:uid="{00000000-0005-0000-0000-0000EF7D0000}"/>
    <cellStyle name="Percent 5 9 4 7" xfId="51359" xr:uid="{00000000-0005-0000-0000-0000F07D0000}"/>
    <cellStyle name="Percent 5 9 5" xfId="20083" xr:uid="{00000000-0005-0000-0000-0000F17D0000}"/>
    <cellStyle name="Percent 5 9 5 2" xfId="20084" xr:uid="{00000000-0005-0000-0000-0000F27D0000}"/>
    <cellStyle name="Percent 5 9 5 2 2" xfId="20085" xr:uid="{00000000-0005-0000-0000-0000F37D0000}"/>
    <cellStyle name="Percent 5 9 5 2 2 2" xfId="20086" xr:uid="{00000000-0005-0000-0000-0000F47D0000}"/>
    <cellStyle name="Percent 5 9 5 2 3" xfId="20087" xr:uid="{00000000-0005-0000-0000-0000F57D0000}"/>
    <cellStyle name="Percent 5 9 5 3" xfId="20088" xr:uid="{00000000-0005-0000-0000-0000F67D0000}"/>
    <cellStyle name="Percent 5 9 5 3 2" xfId="20089" xr:uid="{00000000-0005-0000-0000-0000F77D0000}"/>
    <cellStyle name="Percent 5 9 5 3 2 2" xfId="20090" xr:uid="{00000000-0005-0000-0000-0000F87D0000}"/>
    <cellStyle name="Percent 5 9 5 3 3" xfId="20091" xr:uid="{00000000-0005-0000-0000-0000F97D0000}"/>
    <cellStyle name="Percent 5 9 5 4" xfId="20092" xr:uid="{00000000-0005-0000-0000-0000FA7D0000}"/>
    <cellStyle name="Percent 5 9 5 4 2" xfId="20093" xr:uid="{00000000-0005-0000-0000-0000FB7D0000}"/>
    <cellStyle name="Percent 5 9 5 5" xfId="20094" xr:uid="{00000000-0005-0000-0000-0000FC7D0000}"/>
    <cellStyle name="Percent 5 9 5 6" xfId="51364" xr:uid="{00000000-0005-0000-0000-0000FD7D0000}"/>
    <cellStyle name="Percent 5 9 6" xfId="20095" xr:uid="{00000000-0005-0000-0000-0000FE7D0000}"/>
    <cellStyle name="Percent 5 9 6 2" xfId="20096" xr:uid="{00000000-0005-0000-0000-0000FF7D0000}"/>
    <cellStyle name="Percent 5 9 6 2 2" xfId="20097" xr:uid="{00000000-0005-0000-0000-0000007E0000}"/>
    <cellStyle name="Percent 5 9 6 3" xfId="20098" xr:uid="{00000000-0005-0000-0000-0000017E0000}"/>
    <cellStyle name="Percent 5 9 6 4" xfId="51365" xr:uid="{00000000-0005-0000-0000-0000027E0000}"/>
    <cellStyle name="Percent 5 9 7" xfId="20099" xr:uid="{00000000-0005-0000-0000-0000037E0000}"/>
    <cellStyle name="Percent 5 9 7 2" xfId="20100" xr:uid="{00000000-0005-0000-0000-0000047E0000}"/>
    <cellStyle name="Percent 5 9 7 2 2" xfId="20101" xr:uid="{00000000-0005-0000-0000-0000057E0000}"/>
    <cellStyle name="Percent 5 9 7 3" xfId="20102" xr:uid="{00000000-0005-0000-0000-0000067E0000}"/>
    <cellStyle name="Percent 5 9 7 4" xfId="51366" xr:uid="{00000000-0005-0000-0000-0000077E0000}"/>
    <cellStyle name="Percent 5 9 8" xfId="20103" xr:uid="{00000000-0005-0000-0000-0000087E0000}"/>
    <cellStyle name="Percent 5 9 8 2" xfId="20104" xr:uid="{00000000-0005-0000-0000-0000097E0000}"/>
    <cellStyle name="Percent 5 9 8 2 2" xfId="20105" xr:uid="{00000000-0005-0000-0000-00000A7E0000}"/>
    <cellStyle name="Percent 5 9 8 3" xfId="20106" xr:uid="{00000000-0005-0000-0000-00000B7E0000}"/>
    <cellStyle name="Percent 5 9 8 4" xfId="51367" xr:uid="{00000000-0005-0000-0000-00000C7E0000}"/>
    <cellStyle name="Percent 5 9 9" xfId="20107" xr:uid="{00000000-0005-0000-0000-00000D7E0000}"/>
    <cellStyle name="Percent 5 9 9 2" xfId="20108" xr:uid="{00000000-0005-0000-0000-00000E7E0000}"/>
    <cellStyle name="Percent 5 9 9 3" xfId="51368" xr:uid="{00000000-0005-0000-0000-00000F7E0000}"/>
    <cellStyle name="Percent 6" xfId="4538" xr:uid="{00000000-0005-0000-0000-0000107E0000}"/>
    <cellStyle name="Percent 6 10" xfId="20109" xr:uid="{00000000-0005-0000-0000-0000117E0000}"/>
    <cellStyle name="Percent 6 10 2" xfId="20110" xr:uid="{00000000-0005-0000-0000-0000127E0000}"/>
    <cellStyle name="Percent 6 10 2 2" xfId="20111" xr:uid="{00000000-0005-0000-0000-0000137E0000}"/>
    <cellStyle name="Percent 6 10 2 2 2" xfId="20112" xr:uid="{00000000-0005-0000-0000-0000147E0000}"/>
    <cellStyle name="Percent 6 10 2 2 2 2" xfId="51373" xr:uid="{00000000-0005-0000-0000-0000157E0000}"/>
    <cellStyle name="Percent 6 10 2 2 3" xfId="51372" xr:uid="{00000000-0005-0000-0000-0000167E0000}"/>
    <cellStyle name="Percent 6 10 2 3" xfId="20113" xr:uid="{00000000-0005-0000-0000-0000177E0000}"/>
    <cellStyle name="Percent 6 10 2 3 2" xfId="51374" xr:uid="{00000000-0005-0000-0000-0000187E0000}"/>
    <cellStyle name="Percent 6 10 2 4" xfId="51371" xr:uid="{00000000-0005-0000-0000-0000197E0000}"/>
    <cellStyle name="Percent 6 10 3" xfId="20114" xr:uid="{00000000-0005-0000-0000-00001A7E0000}"/>
    <cellStyle name="Percent 6 10 3 2" xfId="20115" xr:uid="{00000000-0005-0000-0000-00001B7E0000}"/>
    <cellStyle name="Percent 6 10 3 2 2" xfId="20116" xr:uid="{00000000-0005-0000-0000-00001C7E0000}"/>
    <cellStyle name="Percent 6 10 3 2 3" xfId="51376" xr:uid="{00000000-0005-0000-0000-00001D7E0000}"/>
    <cellStyle name="Percent 6 10 3 3" xfId="20117" xr:uid="{00000000-0005-0000-0000-00001E7E0000}"/>
    <cellStyle name="Percent 6 10 3 4" xfId="51375" xr:uid="{00000000-0005-0000-0000-00001F7E0000}"/>
    <cellStyle name="Percent 6 10 4" xfId="20118" xr:uid="{00000000-0005-0000-0000-0000207E0000}"/>
    <cellStyle name="Percent 6 10 4 2" xfId="20119" xr:uid="{00000000-0005-0000-0000-0000217E0000}"/>
    <cellStyle name="Percent 6 10 4 3" xfId="51377" xr:uid="{00000000-0005-0000-0000-0000227E0000}"/>
    <cellStyle name="Percent 6 10 5" xfId="20120" xr:uid="{00000000-0005-0000-0000-0000237E0000}"/>
    <cellStyle name="Percent 6 10 5 2" xfId="51378" xr:uid="{00000000-0005-0000-0000-0000247E0000}"/>
    <cellStyle name="Percent 6 10 6" xfId="51379" xr:uid="{00000000-0005-0000-0000-0000257E0000}"/>
    <cellStyle name="Percent 6 10 7" xfId="51380" xr:uid="{00000000-0005-0000-0000-0000267E0000}"/>
    <cellStyle name="Percent 6 10 8" xfId="51370" xr:uid="{00000000-0005-0000-0000-0000277E0000}"/>
    <cellStyle name="Percent 6 11" xfId="20121" xr:uid="{00000000-0005-0000-0000-0000287E0000}"/>
    <cellStyle name="Percent 6 11 2" xfId="20122" xr:uid="{00000000-0005-0000-0000-0000297E0000}"/>
    <cellStyle name="Percent 6 11 2 2" xfId="20123" xr:uid="{00000000-0005-0000-0000-00002A7E0000}"/>
    <cellStyle name="Percent 6 11 2 2 2" xfId="20124" xr:uid="{00000000-0005-0000-0000-00002B7E0000}"/>
    <cellStyle name="Percent 6 11 2 3" xfId="20125" xr:uid="{00000000-0005-0000-0000-00002C7E0000}"/>
    <cellStyle name="Percent 6 11 2 4" xfId="51382" xr:uid="{00000000-0005-0000-0000-00002D7E0000}"/>
    <cellStyle name="Percent 6 11 3" xfId="20126" xr:uid="{00000000-0005-0000-0000-00002E7E0000}"/>
    <cellStyle name="Percent 6 11 3 2" xfId="20127" xr:uid="{00000000-0005-0000-0000-00002F7E0000}"/>
    <cellStyle name="Percent 6 11 3 2 2" xfId="20128" xr:uid="{00000000-0005-0000-0000-0000307E0000}"/>
    <cellStyle name="Percent 6 11 3 3" xfId="20129" xr:uid="{00000000-0005-0000-0000-0000317E0000}"/>
    <cellStyle name="Percent 6 11 3 4" xfId="51383" xr:uid="{00000000-0005-0000-0000-0000327E0000}"/>
    <cellStyle name="Percent 6 11 4" xfId="20130" xr:uid="{00000000-0005-0000-0000-0000337E0000}"/>
    <cellStyle name="Percent 6 11 4 2" xfId="20131" xr:uid="{00000000-0005-0000-0000-0000347E0000}"/>
    <cellStyle name="Percent 6 11 5" xfId="20132" xr:uid="{00000000-0005-0000-0000-0000357E0000}"/>
    <cellStyle name="Percent 6 11 6" xfId="51381" xr:uid="{00000000-0005-0000-0000-0000367E0000}"/>
    <cellStyle name="Percent 6 12" xfId="20133" xr:uid="{00000000-0005-0000-0000-0000377E0000}"/>
    <cellStyle name="Percent 6 12 2" xfId="20134" xr:uid="{00000000-0005-0000-0000-0000387E0000}"/>
    <cellStyle name="Percent 6 12 2 2" xfId="20135" xr:uid="{00000000-0005-0000-0000-0000397E0000}"/>
    <cellStyle name="Percent 6 12 2 2 2" xfId="20136" xr:uid="{00000000-0005-0000-0000-00003A7E0000}"/>
    <cellStyle name="Percent 6 12 2 3" xfId="20137" xr:uid="{00000000-0005-0000-0000-00003B7E0000}"/>
    <cellStyle name="Percent 6 12 3" xfId="20138" xr:uid="{00000000-0005-0000-0000-00003C7E0000}"/>
    <cellStyle name="Percent 6 12 3 2" xfId="20139" xr:uid="{00000000-0005-0000-0000-00003D7E0000}"/>
    <cellStyle name="Percent 6 12 3 2 2" xfId="20140" xr:uid="{00000000-0005-0000-0000-00003E7E0000}"/>
    <cellStyle name="Percent 6 12 3 3" xfId="20141" xr:uid="{00000000-0005-0000-0000-00003F7E0000}"/>
    <cellStyle name="Percent 6 12 4" xfId="20142" xr:uid="{00000000-0005-0000-0000-0000407E0000}"/>
    <cellStyle name="Percent 6 12 4 2" xfId="20143" xr:uid="{00000000-0005-0000-0000-0000417E0000}"/>
    <cellStyle name="Percent 6 12 5" xfId="20144" xr:uid="{00000000-0005-0000-0000-0000427E0000}"/>
    <cellStyle name="Percent 6 12 6" xfId="51384" xr:uid="{00000000-0005-0000-0000-0000437E0000}"/>
    <cellStyle name="Percent 6 13" xfId="20145" xr:uid="{00000000-0005-0000-0000-0000447E0000}"/>
    <cellStyle name="Percent 6 13 2" xfId="20146" xr:uid="{00000000-0005-0000-0000-0000457E0000}"/>
    <cellStyle name="Percent 6 13 2 2" xfId="20147" xr:uid="{00000000-0005-0000-0000-0000467E0000}"/>
    <cellStyle name="Percent 6 13 2 2 2" xfId="20148" xr:uid="{00000000-0005-0000-0000-0000477E0000}"/>
    <cellStyle name="Percent 6 13 2 3" xfId="20149" xr:uid="{00000000-0005-0000-0000-0000487E0000}"/>
    <cellStyle name="Percent 6 13 3" xfId="20150" xr:uid="{00000000-0005-0000-0000-0000497E0000}"/>
    <cellStyle name="Percent 6 13 3 2" xfId="20151" xr:uid="{00000000-0005-0000-0000-00004A7E0000}"/>
    <cellStyle name="Percent 6 13 3 2 2" xfId="20152" xr:uid="{00000000-0005-0000-0000-00004B7E0000}"/>
    <cellStyle name="Percent 6 13 3 3" xfId="20153" xr:uid="{00000000-0005-0000-0000-00004C7E0000}"/>
    <cellStyle name="Percent 6 13 4" xfId="20154" xr:uid="{00000000-0005-0000-0000-00004D7E0000}"/>
    <cellStyle name="Percent 6 13 4 2" xfId="20155" xr:uid="{00000000-0005-0000-0000-00004E7E0000}"/>
    <cellStyle name="Percent 6 13 4 2 2" xfId="20156" xr:uid="{00000000-0005-0000-0000-00004F7E0000}"/>
    <cellStyle name="Percent 6 13 4 3" xfId="20157" xr:uid="{00000000-0005-0000-0000-0000507E0000}"/>
    <cellStyle name="Percent 6 13 5" xfId="20158" xr:uid="{00000000-0005-0000-0000-0000517E0000}"/>
    <cellStyle name="Percent 6 13 5 2" xfId="20159" xr:uid="{00000000-0005-0000-0000-0000527E0000}"/>
    <cellStyle name="Percent 6 13 6" xfId="20160" xr:uid="{00000000-0005-0000-0000-0000537E0000}"/>
    <cellStyle name="Percent 6 13 7" xfId="51385" xr:uid="{00000000-0005-0000-0000-0000547E0000}"/>
    <cellStyle name="Percent 6 14" xfId="20161" xr:uid="{00000000-0005-0000-0000-0000557E0000}"/>
    <cellStyle name="Percent 6 14 2" xfId="20162" xr:uid="{00000000-0005-0000-0000-0000567E0000}"/>
    <cellStyle name="Percent 6 14 2 2" xfId="20163" xr:uid="{00000000-0005-0000-0000-0000577E0000}"/>
    <cellStyle name="Percent 6 14 2 2 2" xfId="20164" xr:uid="{00000000-0005-0000-0000-0000587E0000}"/>
    <cellStyle name="Percent 6 14 2 3" xfId="20165" xr:uid="{00000000-0005-0000-0000-0000597E0000}"/>
    <cellStyle name="Percent 6 14 3" xfId="20166" xr:uid="{00000000-0005-0000-0000-00005A7E0000}"/>
    <cellStyle name="Percent 6 14 3 2" xfId="20167" xr:uid="{00000000-0005-0000-0000-00005B7E0000}"/>
    <cellStyle name="Percent 6 14 3 2 2" xfId="20168" xr:uid="{00000000-0005-0000-0000-00005C7E0000}"/>
    <cellStyle name="Percent 6 14 3 3" xfId="20169" xr:uid="{00000000-0005-0000-0000-00005D7E0000}"/>
    <cellStyle name="Percent 6 14 4" xfId="20170" xr:uid="{00000000-0005-0000-0000-00005E7E0000}"/>
    <cellStyle name="Percent 6 14 4 2" xfId="20171" xr:uid="{00000000-0005-0000-0000-00005F7E0000}"/>
    <cellStyle name="Percent 6 14 5" xfId="20172" xr:uid="{00000000-0005-0000-0000-0000607E0000}"/>
    <cellStyle name="Percent 6 14 6" xfId="51386" xr:uid="{00000000-0005-0000-0000-0000617E0000}"/>
    <cellStyle name="Percent 6 15" xfId="20173" xr:uid="{00000000-0005-0000-0000-0000627E0000}"/>
    <cellStyle name="Percent 6 15 2" xfId="20174" xr:uid="{00000000-0005-0000-0000-0000637E0000}"/>
    <cellStyle name="Percent 6 15 2 2" xfId="20175" xr:uid="{00000000-0005-0000-0000-0000647E0000}"/>
    <cellStyle name="Percent 6 15 3" xfId="20176" xr:uid="{00000000-0005-0000-0000-0000657E0000}"/>
    <cellStyle name="Percent 6 15 4" xfId="51387" xr:uid="{00000000-0005-0000-0000-0000667E0000}"/>
    <cellStyle name="Percent 6 16" xfId="20177" xr:uid="{00000000-0005-0000-0000-0000677E0000}"/>
    <cellStyle name="Percent 6 16 2" xfId="20178" xr:uid="{00000000-0005-0000-0000-0000687E0000}"/>
    <cellStyle name="Percent 6 16 2 2" xfId="20179" xr:uid="{00000000-0005-0000-0000-0000697E0000}"/>
    <cellStyle name="Percent 6 16 3" xfId="20180" xr:uid="{00000000-0005-0000-0000-00006A7E0000}"/>
    <cellStyle name="Percent 6 16 4" xfId="51388" xr:uid="{00000000-0005-0000-0000-00006B7E0000}"/>
    <cellStyle name="Percent 6 17" xfId="20181" xr:uid="{00000000-0005-0000-0000-00006C7E0000}"/>
    <cellStyle name="Percent 6 17 2" xfId="20182" xr:uid="{00000000-0005-0000-0000-00006D7E0000}"/>
    <cellStyle name="Percent 6 17 2 2" xfId="20183" xr:uid="{00000000-0005-0000-0000-00006E7E0000}"/>
    <cellStyle name="Percent 6 17 3" xfId="20184" xr:uid="{00000000-0005-0000-0000-00006F7E0000}"/>
    <cellStyle name="Percent 6 17 4" xfId="51389" xr:uid="{00000000-0005-0000-0000-0000707E0000}"/>
    <cellStyle name="Percent 6 18" xfId="20185" xr:uid="{00000000-0005-0000-0000-0000717E0000}"/>
    <cellStyle name="Percent 6 18 2" xfId="20186" xr:uid="{00000000-0005-0000-0000-0000727E0000}"/>
    <cellStyle name="Percent 6 18 2 2" xfId="20187" xr:uid="{00000000-0005-0000-0000-0000737E0000}"/>
    <cellStyle name="Percent 6 18 3" xfId="20188" xr:uid="{00000000-0005-0000-0000-0000747E0000}"/>
    <cellStyle name="Percent 6 18 4" xfId="51390" xr:uid="{00000000-0005-0000-0000-0000757E0000}"/>
    <cellStyle name="Percent 6 19" xfId="20189" xr:uid="{00000000-0005-0000-0000-0000767E0000}"/>
    <cellStyle name="Percent 6 19 2" xfId="20190" xr:uid="{00000000-0005-0000-0000-0000777E0000}"/>
    <cellStyle name="Percent 6 19 3" xfId="51391" xr:uid="{00000000-0005-0000-0000-0000787E0000}"/>
    <cellStyle name="Percent 6 2" xfId="4539" xr:uid="{00000000-0005-0000-0000-0000797E0000}"/>
    <cellStyle name="Percent 6 2 10" xfId="20191" xr:uid="{00000000-0005-0000-0000-00007A7E0000}"/>
    <cellStyle name="Percent 6 2 10 2" xfId="20192" xr:uid="{00000000-0005-0000-0000-00007B7E0000}"/>
    <cellStyle name="Percent 6 2 10 3" xfId="56016" xr:uid="{00000000-0005-0000-0000-00007C7E0000}"/>
    <cellStyle name="Percent 6 2 11" xfId="20193" xr:uid="{00000000-0005-0000-0000-00007D7E0000}"/>
    <cellStyle name="Percent 6 2 12" xfId="51392" xr:uid="{00000000-0005-0000-0000-00007E7E0000}"/>
    <cellStyle name="Percent 6 2 2" xfId="9333" xr:uid="{00000000-0005-0000-0000-00007F7E0000}"/>
    <cellStyle name="Percent 6 2 2 2" xfId="20194" xr:uid="{00000000-0005-0000-0000-0000807E0000}"/>
    <cellStyle name="Percent 6 2 2 2 2" xfId="20195" xr:uid="{00000000-0005-0000-0000-0000817E0000}"/>
    <cellStyle name="Percent 6 2 2 2 2 2" xfId="20196" xr:uid="{00000000-0005-0000-0000-0000827E0000}"/>
    <cellStyle name="Percent 6 2 2 2 3" xfId="20197" xr:uid="{00000000-0005-0000-0000-0000837E0000}"/>
    <cellStyle name="Percent 6 2 2 3" xfId="20198" xr:uid="{00000000-0005-0000-0000-0000847E0000}"/>
    <cellStyle name="Percent 6 2 2 3 2" xfId="20199" xr:uid="{00000000-0005-0000-0000-0000857E0000}"/>
    <cellStyle name="Percent 6 2 2 3 2 2" xfId="20200" xr:uid="{00000000-0005-0000-0000-0000867E0000}"/>
    <cellStyle name="Percent 6 2 2 3 3" xfId="20201" xr:uid="{00000000-0005-0000-0000-0000877E0000}"/>
    <cellStyle name="Percent 6 2 2 4" xfId="20202" xr:uid="{00000000-0005-0000-0000-0000887E0000}"/>
    <cellStyle name="Percent 6 2 2 4 2" xfId="20203" xr:uid="{00000000-0005-0000-0000-0000897E0000}"/>
    <cellStyle name="Percent 6 2 2 5" xfId="20204" xr:uid="{00000000-0005-0000-0000-00008A7E0000}"/>
    <cellStyle name="Percent 6 2 2 6" xfId="51393" xr:uid="{00000000-0005-0000-0000-00008B7E0000}"/>
    <cellStyle name="Percent 6 2 3" xfId="20205" xr:uid="{00000000-0005-0000-0000-00008C7E0000}"/>
    <cellStyle name="Percent 6 2 3 2" xfId="20206" xr:uid="{00000000-0005-0000-0000-00008D7E0000}"/>
    <cellStyle name="Percent 6 2 3 2 2" xfId="20207" xr:uid="{00000000-0005-0000-0000-00008E7E0000}"/>
    <cellStyle name="Percent 6 2 3 2 2 2" xfId="20208" xr:uid="{00000000-0005-0000-0000-00008F7E0000}"/>
    <cellStyle name="Percent 6 2 3 2 3" xfId="20209" xr:uid="{00000000-0005-0000-0000-0000907E0000}"/>
    <cellStyle name="Percent 6 2 3 3" xfId="20210" xr:uid="{00000000-0005-0000-0000-0000917E0000}"/>
    <cellStyle name="Percent 6 2 3 3 2" xfId="20211" xr:uid="{00000000-0005-0000-0000-0000927E0000}"/>
    <cellStyle name="Percent 6 2 3 3 2 2" xfId="20212" xr:uid="{00000000-0005-0000-0000-0000937E0000}"/>
    <cellStyle name="Percent 6 2 3 3 3" xfId="20213" xr:uid="{00000000-0005-0000-0000-0000947E0000}"/>
    <cellStyle name="Percent 6 2 3 4" xfId="20214" xr:uid="{00000000-0005-0000-0000-0000957E0000}"/>
    <cellStyle name="Percent 6 2 3 4 2" xfId="20215" xr:uid="{00000000-0005-0000-0000-0000967E0000}"/>
    <cellStyle name="Percent 6 2 3 5" xfId="20216" xr:uid="{00000000-0005-0000-0000-0000977E0000}"/>
    <cellStyle name="Percent 6 2 3 6" xfId="51394" xr:uid="{00000000-0005-0000-0000-0000987E0000}"/>
    <cellStyle name="Percent 6 2 4" xfId="20217" xr:uid="{00000000-0005-0000-0000-0000997E0000}"/>
    <cellStyle name="Percent 6 2 4 2" xfId="20218" xr:uid="{00000000-0005-0000-0000-00009A7E0000}"/>
    <cellStyle name="Percent 6 2 4 2 2" xfId="20219" xr:uid="{00000000-0005-0000-0000-00009B7E0000}"/>
    <cellStyle name="Percent 6 2 4 2 2 2" xfId="20220" xr:uid="{00000000-0005-0000-0000-00009C7E0000}"/>
    <cellStyle name="Percent 6 2 4 2 3" xfId="20221" xr:uid="{00000000-0005-0000-0000-00009D7E0000}"/>
    <cellStyle name="Percent 6 2 4 3" xfId="20222" xr:uid="{00000000-0005-0000-0000-00009E7E0000}"/>
    <cellStyle name="Percent 6 2 4 3 2" xfId="20223" xr:uid="{00000000-0005-0000-0000-00009F7E0000}"/>
    <cellStyle name="Percent 6 2 4 3 2 2" xfId="20224" xr:uid="{00000000-0005-0000-0000-0000A07E0000}"/>
    <cellStyle name="Percent 6 2 4 3 3" xfId="20225" xr:uid="{00000000-0005-0000-0000-0000A17E0000}"/>
    <cellStyle name="Percent 6 2 4 4" xfId="20226" xr:uid="{00000000-0005-0000-0000-0000A27E0000}"/>
    <cellStyle name="Percent 6 2 4 4 2" xfId="20227" xr:uid="{00000000-0005-0000-0000-0000A37E0000}"/>
    <cellStyle name="Percent 6 2 4 4 2 2" xfId="20228" xr:uid="{00000000-0005-0000-0000-0000A47E0000}"/>
    <cellStyle name="Percent 6 2 4 4 3" xfId="20229" xr:uid="{00000000-0005-0000-0000-0000A57E0000}"/>
    <cellStyle name="Percent 6 2 4 5" xfId="20230" xr:uid="{00000000-0005-0000-0000-0000A67E0000}"/>
    <cellStyle name="Percent 6 2 4 5 2" xfId="20231" xr:uid="{00000000-0005-0000-0000-0000A77E0000}"/>
    <cellStyle name="Percent 6 2 4 6" xfId="20232" xr:uid="{00000000-0005-0000-0000-0000A87E0000}"/>
    <cellStyle name="Percent 6 2 4 7" xfId="51395" xr:uid="{00000000-0005-0000-0000-0000A97E0000}"/>
    <cellStyle name="Percent 6 2 5" xfId="20233" xr:uid="{00000000-0005-0000-0000-0000AA7E0000}"/>
    <cellStyle name="Percent 6 2 5 2" xfId="20234" xr:uid="{00000000-0005-0000-0000-0000AB7E0000}"/>
    <cellStyle name="Percent 6 2 5 2 2" xfId="20235" xr:uid="{00000000-0005-0000-0000-0000AC7E0000}"/>
    <cellStyle name="Percent 6 2 5 2 2 2" xfId="20236" xr:uid="{00000000-0005-0000-0000-0000AD7E0000}"/>
    <cellStyle name="Percent 6 2 5 2 3" xfId="20237" xr:uid="{00000000-0005-0000-0000-0000AE7E0000}"/>
    <cellStyle name="Percent 6 2 5 3" xfId="20238" xr:uid="{00000000-0005-0000-0000-0000AF7E0000}"/>
    <cellStyle name="Percent 6 2 5 3 2" xfId="20239" xr:uid="{00000000-0005-0000-0000-0000B07E0000}"/>
    <cellStyle name="Percent 6 2 5 3 2 2" xfId="20240" xr:uid="{00000000-0005-0000-0000-0000B17E0000}"/>
    <cellStyle name="Percent 6 2 5 3 3" xfId="20241" xr:uid="{00000000-0005-0000-0000-0000B27E0000}"/>
    <cellStyle name="Percent 6 2 5 4" xfId="20242" xr:uid="{00000000-0005-0000-0000-0000B37E0000}"/>
    <cellStyle name="Percent 6 2 5 4 2" xfId="20243" xr:uid="{00000000-0005-0000-0000-0000B47E0000}"/>
    <cellStyle name="Percent 6 2 5 5" xfId="20244" xr:uid="{00000000-0005-0000-0000-0000B57E0000}"/>
    <cellStyle name="Percent 6 2 5 6" xfId="51396" xr:uid="{00000000-0005-0000-0000-0000B67E0000}"/>
    <cellStyle name="Percent 6 2 6" xfId="20245" xr:uid="{00000000-0005-0000-0000-0000B77E0000}"/>
    <cellStyle name="Percent 6 2 6 2" xfId="20246" xr:uid="{00000000-0005-0000-0000-0000B87E0000}"/>
    <cellStyle name="Percent 6 2 6 2 2" xfId="20247" xr:uid="{00000000-0005-0000-0000-0000B97E0000}"/>
    <cellStyle name="Percent 6 2 6 3" xfId="20248" xr:uid="{00000000-0005-0000-0000-0000BA7E0000}"/>
    <cellStyle name="Percent 6 2 6 4" xfId="51397" xr:uid="{00000000-0005-0000-0000-0000BB7E0000}"/>
    <cellStyle name="Percent 6 2 7" xfId="20249" xr:uid="{00000000-0005-0000-0000-0000BC7E0000}"/>
    <cellStyle name="Percent 6 2 7 2" xfId="20250" xr:uid="{00000000-0005-0000-0000-0000BD7E0000}"/>
    <cellStyle name="Percent 6 2 7 2 2" xfId="20251" xr:uid="{00000000-0005-0000-0000-0000BE7E0000}"/>
    <cellStyle name="Percent 6 2 7 3" xfId="20252" xr:uid="{00000000-0005-0000-0000-0000BF7E0000}"/>
    <cellStyle name="Percent 6 2 7 4" xfId="51398" xr:uid="{00000000-0005-0000-0000-0000C07E0000}"/>
    <cellStyle name="Percent 6 2 8" xfId="20253" xr:uid="{00000000-0005-0000-0000-0000C17E0000}"/>
    <cellStyle name="Percent 6 2 8 2" xfId="20254" xr:uid="{00000000-0005-0000-0000-0000C27E0000}"/>
    <cellStyle name="Percent 6 2 8 2 2" xfId="20255" xr:uid="{00000000-0005-0000-0000-0000C37E0000}"/>
    <cellStyle name="Percent 6 2 8 3" xfId="20256" xr:uid="{00000000-0005-0000-0000-0000C47E0000}"/>
    <cellStyle name="Percent 6 2 8 4" xfId="51399" xr:uid="{00000000-0005-0000-0000-0000C57E0000}"/>
    <cellStyle name="Percent 6 2 9" xfId="20257" xr:uid="{00000000-0005-0000-0000-0000C67E0000}"/>
    <cellStyle name="Percent 6 2 9 2" xfId="20258" xr:uid="{00000000-0005-0000-0000-0000C77E0000}"/>
    <cellStyle name="Percent 6 2 9 2 2" xfId="20259" xr:uid="{00000000-0005-0000-0000-0000C87E0000}"/>
    <cellStyle name="Percent 6 2 9 3" xfId="20260" xr:uid="{00000000-0005-0000-0000-0000C97E0000}"/>
    <cellStyle name="Percent 6 2 9 4" xfId="51400" xr:uid="{00000000-0005-0000-0000-0000CA7E0000}"/>
    <cellStyle name="Percent 6 20" xfId="20261" xr:uid="{00000000-0005-0000-0000-0000CB7E0000}"/>
    <cellStyle name="Percent 6 20 2" xfId="56015" xr:uid="{00000000-0005-0000-0000-0000CC7E0000}"/>
    <cellStyle name="Percent 6 21" xfId="51369" xr:uid="{00000000-0005-0000-0000-0000CD7E0000}"/>
    <cellStyle name="Percent 6 3" xfId="4540" xr:uid="{00000000-0005-0000-0000-0000CE7E0000}"/>
    <cellStyle name="Percent 6 3 10" xfId="20262" xr:uid="{00000000-0005-0000-0000-0000CF7E0000}"/>
    <cellStyle name="Percent 6 3 10 2" xfId="51402" xr:uid="{00000000-0005-0000-0000-0000D07E0000}"/>
    <cellStyle name="Percent 6 3 11" xfId="56017" xr:uid="{00000000-0005-0000-0000-0000D17E0000}"/>
    <cellStyle name="Percent 6 3 12" xfId="51401" xr:uid="{00000000-0005-0000-0000-0000D27E0000}"/>
    <cellStyle name="Percent 6 3 2" xfId="9334" xr:uid="{00000000-0005-0000-0000-0000D37E0000}"/>
    <cellStyle name="Percent 6 3 2 2" xfId="20263" xr:uid="{00000000-0005-0000-0000-0000D47E0000}"/>
    <cellStyle name="Percent 6 3 2 2 2" xfId="20264" xr:uid="{00000000-0005-0000-0000-0000D57E0000}"/>
    <cellStyle name="Percent 6 3 2 2 2 2" xfId="20265" xr:uid="{00000000-0005-0000-0000-0000D67E0000}"/>
    <cellStyle name="Percent 6 3 2 2 3" xfId="20266" xr:uid="{00000000-0005-0000-0000-0000D77E0000}"/>
    <cellStyle name="Percent 6 3 2 2 4" xfId="51404" xr:uid="{00000000-0005-0000-0000-0000D87E0000}"/>
    <cellStyle name="Percent 6 3 2 3" xfId="20267" xr:uid="{00000000-0005-0000-0000-0000D97E0000}"/>
    <cellStyle name="Percent 6 3 2 3 2" xfId="20268" xr:uid="{00000000-0005-0000-0000-0000DA7E0000}"/>
    <cellStyle name="Percent 6 3 2 3 2 2" xfId="20269" xr:uid="{00000000-0005-0000-0000-0000DB7E0000}"/>
    <cellStyle name="Percent 6 3 2 3 3" xfId="20270" xr:uid="{00000000-0005-0000-0000-0000DC7E0000}"/>
    <cellStyle name="Percent 6 3 2 3 4" xfId="51405" xr:uid="{00000000-0005-0000-0000-0000DD7E0000}"/>
    <cellStyle name="Percent 6 3 2 4" xfId="20271" xr:uid="{00000000-0005-0000-0000-0000DE7E0000}"/>
    <cellStyle name="Percent 6 3 2 4 2" xfId="20272" xr:uid="{00000000-0005-0000-0000-0000DF7E0000}"/>
    <cellStyle name="Percent 6 3 2 4 3" xfId="51406" xr:uid="{00000000-0005-0000-0000-0000E07E0000}"/>
    <cellStyle name="Percent 6 3 2 5" xfId="20273" xr:uid="{00000000-0005-0000-0000-0000E17E0000}"/>
    <cellStyle name="Percent 6 3 2 5 2" xfId="51407" xr:uid="{00000000-0005-0000-0000-0000E27E0000}"/>
    <cellStyle name="Percent 6 3 2 6" xfId="51403" xr:uid="{00000000-0005-0000-0000-0000E37E0000}"/>
    <cellStyle name="Percent 6 3 3" xfId="20274" xr:uid="{00000000-0005-0000-0000-0000E47E0000}"/>
    <cellStyle name="Percent 6 3 3 2" xfId="20275" xr:uid="{00000000-0005-0000-0000-0000E57E0000}"/>
    <cellStyle name="Percent 6 3 3 2 2" xfId="20276" xr:uid="{00000000-0005-0000-0000-0000E67E0000}"/>
    <cellStyle name="Percent 6 3 3 2 2 2" xfId="20277" xr:uid="{00000000-0005-0000-0000-0000E77E0000}"/>
    <cellStyle name="Percent 6 3 3 2 3" xfId="20278" xr:uid="{00000000-0005-0000-0000-0000E87E0000}"/>
    <cellStyle name="Percent 6 3 3 2 4" xfId="51409" xr:uid="{00000000-0005-0000-0000-0000E97E0000}"/>
    <cellStyle name="Percent 6 3 3 3" xfId="20279" xr:uid="{00000000-0005-0000-0000-0000EA7E0000}"/>
    <cellStyle name="Percent 6 3 3 3 2" xfId="20280" xr:uid="{00000000-0005-0000-0000-0000EB7E0000}"/>
    <cellStyle name="Percent 6 3 3 3 2 2" xfId="20281" xr:uid="{00000000-0005-0000-0000-0000EC7E0000}"/>
    <cellStyle name="Percent 6 3 3 3 3" xfId="20282" xr:uid="{00000000-0005-0000-0000-0000ED7E0000}"/>
    <cellStyle name="Percent 6 3 3 3 4" xfId="51410" xr:uid="{00000000-0005-0000-0000-0000EE7E0000}"/>
    <cellStyle name="Percent 6 3 3 4" xfId="20283" xr:uid="{00000000-0005-0000-0000-0000EF7E0000}"/>
    <cellStyle name="Percent 6 3 3 4 2" xfId="20284" xr:uid="{00000000-0005-0000-0000-0000F07E0000}"/>
    <cellStyle name="Percent 6 3 3 4 3" xfId="51411" xr:uid="{00000000-0005-0000-0000-0000F17E0000}"/>
    <cellStyle name="Percent 6 3 3 5" xfId="20285" xr:uid="{00000000-0005-0000-0000-0000F27E0000}"/>
    <cellStyle name="Percent 6 3 3 5 2" xfId="51412" xr:uid="{00000000-0005-0000-0000-0000F37E0000}"/>
    <cellStyle name="Percent 6 3 3 6" xfId="51408" xr:uid="{00000000-0005-0000-0000-0000F47E0000}"/>
    <cellStyle name="Percent 6 3 4" xfId="20286" xr:uid="{00000000-0005-0000-0000-0000F57E0000}"/>
    <cellStyle name="Percent 6 3 4 2" xfId="20287" xr:uid="{00000000-0005-0000-0000-0000F67E0000}"/>
    <cellStyle name="Percent 6 3 4 2 2" xfId="20288" xr:uid="{00000000-0005-0000-0000-0000F77E0000}"/>
    <cellStyle name="Percent 6 3 4 2 2 2" xfId="20289" xr:uid="{00000000-0005-0000-0000-0000F87E0000}"/>
    <cellStyle name="Percent 6 3 4 2 3" xfId="20290" xr:uid="{00000000-0005-0000-0000-0000F97E0000}"/>
    <cellStyle name="Percent 6 3 4 3" xfId="20291" xr:uid="{00000000-0005-0000-0000-0000FA7E0000}"/>
    <cellStyle name="Percent 6 3 4 3 2" xfId="20292" xr:uid="{00000000-0005-0000-0000-0000FB7E0000}"/>
    <cellStyle name="Percent 6 3 4 3 2 2" xfId="20293" xr:uid="{00000000-0005-0000-0000-0000FC7E0000}"/>
    <cellStyle name="Percent 6 3 4 3 3" xfId="20294" xr:uid="{00000000-0005-0000-0000-0000FD7E0000}"/>
    <cellStyle name="Percent 6 3 4 4" xfId="20295" xr:uid="{00000000-0005-0000-0000-0000FE7E0000}"/>
    <cellStyle name="Percent 6 3 4 4 2" xfId="20296" xr:uid="{00000000-0005-0000-0000-0000FF7E0000}"/>
    <cellStyle name="Percent 6 3 4 4 2 2" xfId="20297" xr:uid="{00000000-0005-0000-0000-0000007F0000}"/>
    <cellStyle name="Percent 6 3 4 4 3" xfId="20298" xr:uid="{00000000-0005-0000-0000-0000017F0000}"/>
    <cellStyle name="Percent 6 3 4 5" xfId="20299" xr:uid="{00000000-0005-0000-0000-0000027F0000}"/>
    <cellStyle name="Percent 6 3 4 5 2" xfId="20300" xr:uid="{00000000-0005-0000-0000-0000037F0000}"/>
    <cellStyle name="Percent 6 3 4 6" xfId="20301" xr:uid="{00000000-0005-0000-0000-0000047F0000}"/>
    <cellStyle name="Percent 6 3 4 7" xfId="51413" xr:uid="{00000000-0005-0000-0000-0000057F0000}"/>
    <cellStyle name="Percent 6 3 5" xfId="20302" xr:uid="{00000000-0005-0000-0000-0000067F0000}"/>
    <cellStyle name="Percent 6 3 5 2" xfId="20303" xr:uid="{00000000-0005-0000-0000-0000077F0000}"/>
    <cellStyle name="Percent 6 3 5 2 2" xfId="20304" xr:uid="{00000000-0005-0000-0000-0000087F0000}"/>
    <cellStyle name="Percent 6 3 5 2 2 2" xfId="20305" xr:uid="{00000000-0005-0000-0000-0000097F0000}"/>
    <cellStyle name="Percent 6 3 5 2 3" xfId="20306" xr:uid="{00000000-0005-0000-0000-00000A7F0000}"/>
    <cellStyle name="Percent 6 3 5 3" xfId="20307" xr:uid="{00000000-0005-0000-0000-00000B7F0000}"/>
    <cellStyle name="Percent 6 3 5 3 2" xfId="20308" xr:uid="{00000000-0005-0000-0000-00000C7F0000}"/>
    <cellStyle name="Percent 6 3 5 3 2 2" xfId="20309" xr:uid="{00000000-0005-0000-0000-00000D7F0000}"/>
    <cellStyle name="Percent 6 3 5 3 3" xfId="20310" xr:uid="{00000000-0005-0000-0000-00000E7F0000}"/>
    <cellStyle name="Percent 6 3 5 4" xfId="20311" xr:uid="{00000000-0005-0000-0000-00000F7F0000}"/>
    <cellStyle name="Percent 6 3 5 4 2" xfId="20312" xr:uid="{00000000-0005-0000-0000-0000107F0000}"/>
    <cellStyle name="Percent 6 3 5 5" xfId="20313" xr:uid="{00000000-0005-0000-0000-0000117F0000}"/>
    <cellStyle name="Percent 6 3 5 6" xfId="51414" xr:uid="{00000000-0005-0000-0000-0000127F0000}"/>
    <cellStyle name="Percent 6 3 6" xfId="20314" xr:uid="{00000000-0005-0000-0000-0000137F0000}"/>
    <cellStyle name="Percent 6 3 6 2" xfId="20315" xr:uid="{00000000-0005-0000-0000-0000147F0000}"/>
    <cellStyle name="Percent 6 3 6 2 2" xfId="20316" xr:uid="{00000000-0005-0000-0000-0000157F0000}"/>
    <cellStyle name="Percent 6 3 6 3" xfId="20317" xr:uid="{00000000-0005-0000-0000-0000167F0000}"/>
    <cellStyle name="Percent 6 3 6 4" xfId="51415" xr:uid="{00000000-0005-0000-0000-0000177F0000}"/>
    <cellStyle name="Percent 6 3 7" xfId="20318" xr:uid="{00000000-0005-0000-0000-0000187F0000}"/>
    <cellStyle name="Percent 6 3 7 2" xfId="20319" xr:uid="{00000000-0005-0000-0000-0000197F0000}"/>
    <cellStyle name="Percent 6 3 7 2 2" xfId="20320" xr:uid="{00000000-0005-0000-0000-00001A7F0000}"/>
    <cellStyle name="Percent 6 3 7 3" xfId="20321" xr:uid="{00000000-0005-0000-0000-00001B7F0000}"/>
    <cellStyle name="Percent 6 3 7 4" xfId="51416" xr:uid="{00000000-0005-0000-0000-00001C7F0000}"/>
    <cellStyle name="Percent 6 3 8" xfId="20322" xr:uid="{00000000-0005-0000-0000-00001D7F0000}"/>
    <cellStyle name="Percent 6 3 8 2" xfId="20323" xr:uid="{00000000-0005-0000-0000-00001E7F0000}"/>
    <cellStyle name="Percent 6 3 8 2 2" xfId="20324" xr:uid="{00000000-0005-0000-0000-00001F7F0000}"/>
    <cellStyle name="Percent 6 3 8 3" xfId="20325" xr:uid="{00000000-0005-0000-0000-0000207F0000}"/>
    <cellStyle name="Percent 6 3 8 4" xfId="51417" xr:uid="{00000000-0005-0000-0000-0000217F0000}"/>
    <cellStyle name="Percent 6 3 9" xfId="20326" xr:uid="{00000000-0005-0000-0000-0000227F0000}"/>
    <cellStyle name="Percent 6 3 9 2" xfId="20327" xr:uid="{00000000-0005-0000-0000-0000237F0000}"/>
    <cellStyle name="Percent 6 3 9 3" xfId="51418" xr:uid="{00000000-0005-0000-0000-0000247F0000}"/>
    <cellStyle name="Percent 6 4" xfId="4541" xr:uid="{00000000-0005-0000-0000-0000257F0000}"/>
    <cellStyle name="Percent 6 4 10" xfId="20328" xr:uid="{00000000-0005-0000-0000-0000267F0000}"/>
    <cellStyle name="Percent 6 4 10 2" xfId="56018" xr:uid="{00000000-0005-0000-0000-0000277F0000}"/>
    <cellStyle name="Percent 6 4 11" xfId="51419" xr:uid="{00000000-0005-0000-0000-0000287F0000}"/>
    <cellStyle name="Percent 6 4 2" xfId="9335" xr:uid="{00000000-0005-0000-0000-0000297F0000}"/>
    <cellStyle name="Percent 6 4 2 2" xfId="20329" xr:uid="{00000000-0005-0000-0000-00002A7F0000}"/>
    <cellStyle name="Percent 6 4 2 2 2" xfId="20330" xr:uid="{00000000-0005-0000-0000-00002B7F0000}"/>
    <cellStyle name="Percent 6 4 2 2 2 2" xfId="20331" xr:uid="{00000000-0005-0000-0000-00002C7F0000}"/>
    <cellStyle name="Percent 6 4 2 2 3" xfId="20332" xr:uid="{00000000-0005-0000-0000-00002D7F0000}"/>
    <cellStyle name="Percent 6 4 2 3" xfId="20333" xr:uid="{00000000-0005-0000-0000-00002E7F0000}"/>
    <cellStyle name="Percent 6 4 2 3 2" xfId="20334" xr:uid="{00000000-0005-0000-0000-00002F7F0000}"/>
    <cellStyle name="Percent 6 4 2 3 2 2" xfId="20335" xr:uid="{00000000-0005-0000-0000-0000307F0000}"/>
    <cellStyle name="Percent 6 4 2 3 3" xfId="20336" xr:uid="{00000000-0005-0000-0000-0000317F0000}"/>
    <cellStyle name="Percent 6 4 2 4" xfId="20337" xr:uid="{00000000-0005-0000-0000-0000327F0000}"/>
    <cellStyle name="Percent 6 4 2 4 2" xfId="20338" xr:uid="{00000000-0005-0000-0000-0000337F0000}"/>
    <cellStyle name="Percent 6 4 2 5" xfId="20339" xr:uid="{00000000-0005-0000-0000-0000347F0000}"/>
    <cellStyle name="Percent 6 4 2 6" xfId="51420" xr:uid="{00000000-0005-0000-0000-0000357F0000}"/>
    <cellStyle name="Percent 6 4 3" xfId="20340" xr:uid="{00000000-0005-0000-0000-0000367F0000}"/>
    <cellStyle name="Percent 6 4 3 2" xfId="20341" xr:uid="{00000000-0005-0000-0000-0000377F0000}"/>
    <cellStyle name="Percent 6 4 3 2 2" xfId="20342" xr:uid="{00000000-0005-0000-0000-0000387F0000}"/>
    <cellStyle name="Percent 6 4 3 2 2 2" xfId="20343" xr:uid="{00000000-0005-0000-0000-0000397F0000}"/>
    <cellStyle name="Percent 6 4 3 2 3" xfId="20344" xr:uid="{00000000-0005-0000-0000-00003A7F0000}"/>
    <cellStyle name="Percent 6 4 3 3" xfId="20345" xr:uid="{00000000-0005-0000-0000-00003B7F0000}"/>
    <cellStyle name="Percent 6 4 3 3 2" xfId="20346" xr:uid="{00000000-0005-0000-0000-00003C7F0000}"/>
    <cellStyle name="Percent 6 4 3 3 2 2" xfId="20347" xr:uid="{00000000-0005-0000-0000-00003D7F0000}"/>
    <cellStyle name="Percent 6 4 3 3 3" xfId="20348" xr:uid="{00000000-0005-0000-0000-00003E7F0000}"/>
    <cellStyle name="Percent 6 4 3 4" xfId="20349" xr:uid="{00000000-0005-0000-0000-00003F7F0000}"/>
    <cellStyle name="Percent 6 4 3 4 2" xfId="20350" xr:uid="{00000000-0005-0000-0000-0000407F0000}"/>
    <cellStyle name="Percent 6 4 3 5" xfId="20351" xr:uid="{00000000-0005-0000-0000-0000417F0000}"/>
    <cellStyle name="Percent 6 4 3 6" xfId="51421" xr:uid="{00000000-0005-0000-0000-0000427F0000}"/>
    <cellStyle name="Percent 6 4 4" xfId="20352" xr:uid="{00000000-0005-0000-0000-0000437F0000}"/>
    <cellStyle name="Percent 6 4 4 2" xfId="20353" xr:uid="{00000000-0005-0000-0000-0000447F0000}"/>
    <cellStyle name="Percent 6 4 4 2 2" xfId="20354" xr:uid="{00000000-0005-0000-0000-0000457F0000}"/>
    <cellStyle name="Percent 6 4 4 2 2 2" xfId="20355" xr:uid="{00000000-0005-0000-0000-0000467F0000}"/>
    <cellStyle name="Percent 6 4 4 2 3" xfId="20356" xr:uid="{00000000-0005-0000-0000-0000477F0000}"/>
    <cellStyle name="Percent 6 4 4 3" xfId="20357" xr:uid="{00000000-0005-0000-0000-0000487F0000}"/>
    <cellStyle name="Percent 6 4 4 3 2" xfId="20358" xr:uid="{00000000-0005-0000-0000-0000497F0000}"/>
    <cellStyle name="Percent 6 4 4 3 2 2" xfId="20359" xr:uid="{00000000-0005-0000-0000-00004A7F0000}"/>
    <cellStyle name="Percent 6 4 4 3 3" xfId="20360" xr:uid="{00000000-0005-0000-0000-00004B7F0000}"/>
    <cellStyle name="Percent 6 4 4 4" xfId="20361" xr:uid="{00000000-0005-0000-0000-00004C7F0000}"/>
    <cellStyle name="Percent 6 4 4 4 2" xfId="20362" xr:uid="{00000000-0005-0000-0000-00004D7F0000}"/>
    <cellStyle name="Percent 6 4 4 4 2 2" xfId="20363" xr:uid="{00000000-0005-0000-0000-00004E7F0000}"/>
    <cellStyle name="Percent 6 4 4 4 3" xfId="20364" xr:uid="{00000000-0005-0000-0000-00004F7F0000}"/>
    <cellStyle name="Percent 6 4 4 5" xfId="20365" xr:uid="{00000000-0005-0000-0000-0000507F0000}"/>
    <cellStyle name="Percent 6 4 4 5 2" xfId="20366" xr:uid="{00000000-0005-0000-0000-0000517F0000}"/>
    <cellStyle name="Percent 6 4 4 6" xfId="20367" xr:uid="{00000000-0005-0000-0000-0000527F0000}"/>
    <cellStyle name="Percent 6 4 4 7" xfId="51422" xr:uid="{00000000-0005-0000-0000-0000537F0000}"/>
    <cellStyle name="Percent 6 4 5" xfId="20368" xr:uid="{00000000-0005-0000-0000-0000547F0000}"/>
    <cellStyle name="Percent 6 4 5 2" xfId="20369" xr:uid="{00000000-0005-0000-0000-0000557F0000}"/>
    <cellStyle name="Percent 6 4 5 2 2" xfId="20370" xr:uid="{00000000-0005-0000-0000-0000567F0000}"/>
    <cellStyle name="Percent 6 4 5 2 2 2" xfId="20371" xr:uid="{00000000-0005-0000-0000-0000577F0000}"/>
    <cellStyle name="Percent 6 4 5 2 3" xfId="20372" xr:uid="{00000000-0005-0000-0000-0000587F0000}"/>
    <cellStyle name="Percent 6 4 5 3" xfId="20373" xr:uid="{00000000-0005-0000-0000-0000597F0000}"/>
    <cellStyle name="Percent 6 4 5 3 2" xfId="20374" xr:uid="{00000000-0005-0000-0000-00005A7F0000}"/>
    <cellStyle name="Percent 6 4 5 3 2 2" xfId="20375" xr:uid="{00000000-0005-0000-0000-00005B7F0000}"/>
    <cellStyle name="Percent 6 4 5 3 3" xfId="20376" xr:uid="{00000000-0005-0000-0000-00005C7F0000}"/>
    <cellStyle name="Percent 6 4 5 4" xfId="20377" xr:uid="{00000000-0005-0000-0000-00005D7F0000}"/>
    <cellStyle name="Percent 6 4 5 4 2" xfId="20378" xr:uid="{00000000-0005-0000-0000-00005E7F0000}"/>
    <cellStyle name="Percent 6 4 5 5" xfId="20379" xr:uid="{00000000-0005-0000-0000-00005F7F0000}"/>
    <cellStyle name="Percent 6 4 5 6" xfId="51423" xr:uid="{00000000-0005-0000-0000-0000607F0000}"/>
    <cellStyle name="Percent 6 4 6" xfId="20380" xr:uid="{00000000-0005-0000-0000-0000617F0000}"/>
    <cellStyle name="Percent 6 4 6 2" xfId="20381" xr:uid="{00000000-0005-0000-0000-0000627F0000}"/>
    <cellStyle name="Percent 6 4 6 2 2" xfId="20382" xr:uid="{00000000-0005-0000-0000-0000637F0000}"/>
    <cellStyle name="Percent 6 4 6 3" xfId="20383" xr:uid="{00000000-0005-0000-0000-0000647F0000}"/>
    <cellStyle name="Percent 6 4 6 4" xfId="51424" xr:uid="{00000000-0005-0000-0000-0000657F0000}"/>
    <cellStyle name="Percent 6 4 7" xfId="20384" xr:uid="{00000000-0005-0000-0000-0000667F0000}"/>
    <cellStyle name="Percent 6 4 7 2" xfId="20385" xr:uid="{00000000-0005-0000-0000-0000677F0000}"/>
    <cellStyle name="Percent 6 4 7 2 2" xfId="20386" xr:uid="{00000000-0005-0000-0000-0000687F0000}"/>
    <cellStyle name="Percent 6 4 7 3" xfId="20387" xr:uid="{00000000-0005-0000-0000-0000697F0000}"/>
    <cellStyle name="Percent 6 4 7 4" xfId="51425" xr:uid="{00000000-0005-0000-0000-00006A7F0000}"/>
    <cellStyle name="Percent 6 4 8" xfId="20388" xr:uid="{00000000-0005-0000-0000-00006B7F0000}"/>
    <cellStyle name="Percent 6 4 8 2" xfId="20389" xr:uid="{00000000-0005-0000-0000-00006C7F0000}"/>
    <cellStyle name="Percent 6 4 8 2 2" xfId="20390" xr:uid="{00000000-0005-0000-0000-00006D7F0000}"/>
    <cellStyle name="Percent 6 4 8 3" xfId="20391" xr:uid="{00000000-0005-0000-0000-00006E7F0000}"/>
    <cellStyle name="Percent 6 4 8 4" xfId="51426" xr:uid="{00000000-0005-0000-0000-00006F7F0000}"/>
    <cellStyle name="Percent 6 4 9" xfId="20392" xr:uid="{00000000-0005-0000-0000-0000707F0000}"/>
    <cellStyle name="Percent 6 4 9 2" xfId="20393" xr:uid="{00000000-0005-0000-0000-0000717F0000}"/>
    <cellStyle name="Percent 6 4 9 3" xfId="51427" xr:uid="{00000000-0005-0000-0000-0000727F0000}"/>
    <cellStyle name="Percent 6 5" xfId="4542" xr:uid="{00000000-0005-0000-0000-0000737F0000}"/>
    <cellStyle name="Percent 6 5 10" xfId="20394" xr:uid="{00000000-0005-0000-0000-0000747F0000}"/>
    <cellStyle name="Percent 6 5 10 2" xfId="56019" xr:uid="{00000000-0005-0000-0000-0000757F0000}"/>
    <cellStyle name="Percent 6 5 11" xfId="51428" xr:uid="{00000000-0005-0000-0000-0000767F0000}"/>
    <cellStyle name="Percent 6 5 2" xfId="9336" xr:uid="{00000000-0005-0000-0000-0000777F0000}"/>
    <cellStyle name="Percent 6 5 2 2" xfId="20395" xr:uid="{00000000-0005-0000-0000-0000787F0000}"/>
    <cellStyle name="Percent 6 5 2 2 2" xfId="20396" xr:uid="{00000000-0005-0000-0000-0000797F0000}"/>
    <cellStyle name="Percent 6 5 2 2 2 2" xfId="20397" xr:uid="{00000000-0005-0000-0000-00007A7F0000}"/>
    <cellStyle name="Percent 6 5 2 2 3" xfId="20398" xr:uid="{00000000-0005-0000-0000-00007B7F0000}"/>
    <cellStyle name="Percent 6 5 2 3" xfId="20399" xr:uid="{00000000-0005-0000-0000-00007C7F0000}"/>
    <cellStyle name="Percent 6 5 2 3 2" xfId="20400" xr:uid="{00000000-0005-0000-0000-00007D7F0000}"/>
    <cellStyle name="Percent 6 5 2 3 2 2" xfId="20401" xr:uid="{00000000-0005-0000-0000-00007E7F0000}"/>
    <cellStyle name="Percent 6 5 2 3 3" xfId="20402" xr:uid="{00000000-0005-0000-0000-00007F7F0000}"/>
    <cellStyle name="Percent 6 5 2 4" xfId="20403" xr:uid="{00000000-0005-0000-0000-0000807F0000}"/>
    <cellStyle name="Percent 6 5 2 4 2" xfId="20404" xr:uid="{00000000-0005-0000-0000-0000817F0000}"/>
    <cellStyle name="Percent 6 5 2 5" xfId="20405" xr:uid="{00000000-0005-0000-0000-0000827F0000}"/>
    <cellStyle name="Percent 6 5 2 6" xfId="51429" xr:uid="{00000000-0005-0000-0000-0000837F0000}"/>
    <cellStyle name="Percent 6 5 3" xfId="20406" xr:uid="{00000000-0005-0000-0000-0000847F0000}"/>
    <cellStyle name="Percent 6 5 3 2" xfId="20407" xr:uid="{00000000-0005-0000-0000-0000857F0000}"/>
    <cellStyle name="Percent 6 5 3 2 2" xfId="20408" xr:uid="{00000000-0005-0000-0000-0000867F0000}"/>
    <cellStyle name="Percent 6 5 3 2 2 2" xfId="20409" xr:uid="{00000000-0005-0000-0000-0000877F0000}"/>
    <cellStyle name="Percent 6 5 3 2 3" xfId="20410" xr:uid="{00000000-0005-0000-0000-0000887F0000}"/>
    <cellStyle name="Percent 6 5 3 3" xfId="20411" xr:uid="{00000000-0005-0000-0000-0000897F0000}"/>
    <cellStyle name="Percent 6 5 3 3 2" xfId="20412" xr:uid="{00000000-0005-0000-0000-00008A7F0000}"/>
    <cellStyle name="Percent 6 5 3 3 2 2" xfId="20413" xr:uid="{00000000-0005-0000-0000-00008B7F0000}"/>
    <cellStyle name="Percent 6 5 3 3 3" xfId="20414" xr:uid="{00000000-0005-0000-0000-00008C7F0000}"/>
    <cellStyle name="Percent 6 5 3 4" xfId="20415" xr:uid="{00000000-0005-0000-0000-00008D7F0000}"/>
    <cellStyle name="Percent 6 5 3 4 2" xfId="20416" xr:uid="{00000000-0005-0000-0000-00008E7F0000}"/>
    <cellStyle name="Percent 6 5 3 5" xfId="20417" xr:uid="{00000000-0005-0000-0000-00008F7F0000}"/>
    <cellStyle name="Percent 6 5 3 6" xfId="51430" xr:uid="{00000000-0005-0000-0000-0000907F0000}"/>
    <cellStyle name="Percent 6 5 4" xfId="20418" xr:uid="{00000000-0005-0000-0000-0000917F0000}"/>
    <cellStyle name="Percent 6 5 4 2" xfId="20419" xr:uid="{00000000-0005-0000-0000-0000927F0000}"/>
    <cellStyle name="Percent 6 5 4 2 2" xfId="20420" xr:uid="{00000000-0005-0000-0000-0000937F0000}"/>
    <cellStyle name="Percent 6 5 4 2 2 2" xfId="20421" xr:uid="{00000000-0005-0000-0000-0000947F0000}"/>
    <cellStyle name="Percent 6 5 4 2 3" xfId="20422" xr:uid="{00000000-0005-0000-0000-0000957F0000}"/>
    <cellStyle name="Percent 6 5 4 3" xfId="20423" xr:uid="{00000000-0005-0000-0000-0000967F0000}"/>
    <cellStyle name="Percent 6 5 4 3 2" xfId="20424" xr:uid="{00000000-0005-0000-0000-0000977F0000}"/>
    <cellStyle name="Percent 6 5 4 3 2 2" xfId="20425" xr:uid="{00000000-0005-0000-0000-0000987F0000}"/>
    <cellStyle name="Percent 6 5 4 3 3" xfId="20426" xr:uid="{00000000-0005-0000-0000-0000997F0000}"/>
    <cellStyle name="Percent 6 5 4 4" xfId="20427" xr:uid="{00000000-0005-0000-0000-00009A7F0000}"/>
    <cellStyle name="Percent 6 5 4 4 2" xfId="20428" xr:uid="{00000000-0005-0000-0000-00009B7F0000}"/>
    <cellStyle name="Percent 6 5 4 4 2 2" xfId="20429" xr:uid="{00000000-0005-0000-0000-00009C7F0000}"/>
    <cellStyle name="Percent 6 5 4 4 3" xfId="20430" xr:uid="{00000000-0005-0000-0000-00009D7F0000}"/>
    <cellStyle name="Percent 6 5 4 5" xfId="20431" xr:uid="{00000000-0005-0000-0000-00009E7F0000}"/>
    <cellStyle name="Percent 6 5 4 5 2" xfId="20432" xr:uid="{00000000-0005-0000-0000-00009F7F0000}"/>
    <cellStyle name="Percent 6 5 4 6" xfId="20433" xr:uid="{00000000-0005-0000-0000-0000A07F0000}"/>
    <cellStyle name="Percent 6 5 4 7" xfId="51431" xr:uid="{00000000-0005-0000-0000-0000A17F0000}"/>
    <cellStyle name="Percent 6 5 5" xfId="20434" xr:uid="{00000000-0005-0000-0000-0000A27F0000}"/>
    <cellStyle name="Percent 6 5 5 2" xfId="20435" xr:uid="{00000000-0005-0000-0000-0000A37F0000}"/>
    <cellStyle name="Percent 6 5 5 2 2" xfId="20436" xr:uid="{00000000-0005-0000-0000-0000A47F0000}"/>
    <cellStyle name="Percent 6 5 5 2 2 2" xfId="20437" xr:uid="{00000000-0005-0000-0000-0000A57F0000}"/>
    <cellStyle name="Percent 6 5 5 2 3" xfId="20438" xr:uid="{00000000-0005-0000-0000-0000A67F0000}"/>
    <cellStyle name="Percent 6 5 5 3" xfId="20439" xr:uid="{00000000-0005-0000-0000-0000A77F0000}"/>
    <cellStyle name="Percent 6 5 5 3 2" xfId="20440" xr:uid="{00000000-0005-0000-0000-0000A87F0000}"/>
    <cellStyle name="Percent 6 5 5 3 2 2" xfId="20441" xr:uid="{00000000-0005-0000-0000-0000A97F0000}"/>
    <cellStyle name="Percent 6 5 5 3 3" xfId="20442" xr:uid="{00000000-0005-0000-0000-0000AA7F0000}"/>
    <cellStyle name="Percent 6 5 5 4" xfId="20443" xr:uid="{00000000-0005-0000-0000-0000AB7F0000}"/>
    <cellStyle name="Percent 6 5 5 4 2" xfId="20444" xr:uid="{00000000-0005-0000-0000-0000AC7F0000}"/>
    <cellStyle name="Percent 6 5 5 5" xfId="20445" xr:uid="{00000000-0005-0000-0000-0000AD7F0000}"/>
    <cellStyle name="Percent 6 5 5 6" xfId="51432" xr:uid="{00000000-0005-0000-0000-0000AE7F0000}"/>
    <cellStyle name="Percent 6 5 6" xfId="20446" xr:uid="{00000000-0005-0000-0000-0000AF7F0000}"/>
    <cellStyle name="Percent 6 5 6 2" xfId="20447" xr:uid="{00000000-0005-0000-0000-0000B07F0000}"/>
    <cellStyle name="Percent 6 5 6 2 2" xfId="20448" xr:uid="{00000000-0005-0000-0000-0000B17F0000}"/>
    <cellStyle name="Percent 6 5 6 3" xfId="20449" xr:uid="{00000000-0005-0000-0000-0000B27F0000}"/>
    <cellStyle name="Percent 6 5 6 4" xfId="51433" xr:uid="{00000000-0005-0000-0000-0000B37F0000}"/>
    <cellStyle name="Percent 6 5 7" xfId="20450" xr:uid="{00000000-0005-0000-0000-0000B47F0000}"/>
    <cellStyle name="Percent 6 5 7 2" xfId="20451" xr:uid="{00000000-0005-0000-0000-0000B57F0000}"/>
    <cellStyle name="Percent 6 5 7 2 2" xfId="20452" xr:uid="{00000000-0005-0000-0000-0000B67F0000}"/>
    <cellStyle name="Percent 6 5 7 3" xfId="20453" xr:uid="{00000000-0005-0000-0000-0000B77F0000}"/>
    <cellStyle name="Percent 6 5 7 4" xfId="51434" xr:uid="{00000000-0005-0000-0000-0000B87F0000}"/>
    <cellStyle name="Percent 6 5 8" xfId="20454" xr:uid="{00000000-0005-0000-0000-0000B97F0000}"/>
    <cellStyle name="Percent 6 5 8 2" xfId="20455" xr:uid="{00000000-0005-0000-0000-0000BA7F0000}"/>
    <cellStyle name="Percent 6 5 8 2 2" xfId="20456" xr:uid="{00000000-0005-0000-0000-0000BB7F0000}"/>
    <cellStyle name="Percent 6 5 8 3" xfId="20457" xr:uid="{00000000-0005-0000-0000-0000BC7F0000}"/>
    <cellStyle name="Percent 6 5 8 4" xfId="51435" xr:uid="{00000000-0005-0000-0000-0000BD7F0000}"/>
    <cellStyle name="Percent 6 5 9" xfId="20458" xr:uid="{00000000-0005-0000-0000-0000BE7F0000}"/>
    <cellStyle name="Percent 6 5 9 2" xfId="20459" xr:uid="{00000000-0005-0000-0000-0000BF7F0000}"/>
    <cellStyle name="Percent 6 5 9 3" xfId="51436" xr:uid="{00000000-0005-0000-0000-0000C07F0000}"/>
    <cellStyle name="Percent 6 6" xfId="4543" xr:uid="{00000000-0005-0000-0000-0000C17F0000}"/>
    <cellStyle name="Percent 6 6 10" xfId="20460" xr:uid="{00000000-0005-0000-0000-0000C27F0000}"/>
    <cellStyle name="Percent 6 6 10 2" xfId="56020" xr:uid="{00000000-0005-0000-0000-0000C37F0000}"/>
    <cellStyle name="Percent 6 6 11" xfId="51437" xr:uid="{00000000-0005-0000-0000-0000C47F0000}"/>
    <cellStyle name="Percent 6 6 2" xfId="9337" xr:uid="{00000000-0005-0000-0000-0000C57F0000}"/>
    <cellStyle name="Percent 6 6 2 2" xfId="20461" xr:uid="{00000000-0005-0000-0000-0000C67F0000}"/>
    <cellStyle name="Percent 6 6 2 2 2" xfId="20462" xr:uid="{00000000-0005-0000-0000-0000C77F0000}"/>
    <cellStyle name="Percent 6 6 2 2 2 2" xfId="20463" xr:uid="{00000000-0005-0000-0000-0000C87F0000}"/>
    <cellStyle name="Percent 6 6 2 2 3" xfId="20464" xr:uid="{00000000-0005-0000-0000-0000C97F0000}"/>
    <cellStyle name="Percent 6 6 2 3" xfId="20465" xr:uid="{00000000-0005-0000-0000-0000CA7F0000}"/>
    <cellStyle name="Percent 6 6 2 3 2" xfId="20466" xr:uid="{00000000-0005-0000-0000-0000CB7F0000}"/>
    <cellStyle name="Percent 6 6 2 3 2 2" xfId="20467" xr:uid="{00000000-0005-0000-0000-0000CC7F0000}"/>
    <cellStyle name="Percent 6 6 2 3 3" xfId="20468" xr:uid="{00000000-0005-0000-0000-0000CD7F0000}"/>
    <cellStyle name="Percent 6 6 2 4" xfId="20469" xr:uid="{00000000-0005-0000-0000-0000CE7F0000}"/>
    <cellStyle name="Percent 6 6 2 4 2" xfId="20470" xr:uid="{00000000-0005-0000-0000-0000CF7F0000}"/>
    <cellStyle name="Percent 6 6 2 5" xfId="20471" xr:uid="{00000000-0005-0000-0000-0000D07F0000}"/>
    <cellStyle name="Percent 6 6 2 6" xfId="51438" xr:uid="{00000000-0005-0000-0000-0000D17F0000}"/>
    <cellStyle name="Percent 6 6 3" xfId="20472" xr:uid="{00000000-0005-0000-0000-0000D27F0000}"/>
    <cellStyle name="Percent 6 6 3 2" xfId="20473" xr:uid="{00000000-0005-0000-0000-0000D37F0000}"/>
    <cellStyle name="Percent 6 6 3 2 2" xfId="20474" xr:uid="{00000000-0005-0000-0000-0000D47F0000}"/>
    <cellStyle name="Percent 6 6 3 2 2 2" xfId="20475" xr:uid="{00000000-0005-0000-0000-0000D57F0000}"/>
    <cellStyle name="Percent 6 6 3 2 3" xfId="20476" xr:uid="{00000000-0005-0000-0000-0000D67F0000}"/>
    <cellStyle name="Percent 6 6 3 3" xfId="20477" xr:uid="{00000000-0005-0000-0000-0000D77F0000}"/>
    <cellStyle name="Percent 6 6 3 3 2" xfId="20478" xr:uid="{00000000-0005-0000-0000-0000D87F0000}"/>
    <cellStyle name="Percent 6 6 3 3 2 2" xfId="20479" xr:uid="{00000000-0005-0000-0000-0000D97F0000}"/>
    <cellStyle name="Percent 6 6 3 3 3" xfId="20480" xr:uid="{00000000-0005-0000-0000-0000DA7F0000}"/>
    <cellStyle name="Percent 6 6 3 4" xfId="20481" xr:uid="{00000000-0005-0000-0000-0000DB7F0000}"/>
    <cellStyle name="Percent 6 6 3 4 2" xfId="20482" xr:uid="{00000000-0005-0000-0000-0000DC7F0000}"/>
    <cellStyle name="Percent 6 6 3 5" xfId="20483" xr:uid="{00000000-0005-0000-0000-0000DD7F0000}"/>
    <cellStyle name="Percent 6 6 3 6" xfId="51439" xr:uid="{00000000-0005-0000-0000-0000DE7F0000}"/>
    <cellStyle name="Percent 6 6 4" xfId="20484" xr:uid="{00000000-0005-0000-0000-0000DF7F0000}"/>
    <cellStyle name="Percent 6 6 4 2" xfId="20485" xr:uid="{00000000-0005-0000-0000-0000E07F0000}"/>
    <cellStyle name="Percent 6 6 4 2 2" xfId="20486" xr:uid="{00000000-0005-0000-0000-0000E17F0000}"/>
    <cellStyle name="Percent 6 6 4 2 2 2" xfId="20487" xr:uid="{00000000-0005-0000-0000-0000E27F0000}"/>
    <cellStyle name="Percent 6 6 4 2 3" xfId="20488" xr:uid="{00000000-0005-0000-0000-0000E37F0000}"/>
    <cellStyle name="Percent 6 6 4 3" xfId="20489" xr:uid="{00000000-0005-0000-0000-0000E47F0000}"/>
    <cellStyle name="Percent 6 6 4 3 2" xfId="20490" xr:uid="{00000000-0005-0000-0000-0000E57F0000}"/>
    <cellStyle name="Percent 6 6 4 3 2 2" xfId="20491" xr:uid="{00000000-0005-0000-0000-0000E67F0000}"/>
    <cellStyle name="Percent 6 6 4 3 3" xfId="20492" xr:uid="{00000000-0005-0000-0000-0000E77F0000}"/>
    <cellStyle name="Percent 6 6 4 4" xfId="20493" xr:uid="{00000000-0005-0000-0000-0000E87F0000}"/>
    <cellStyle name="Percent 6 6 4 4 2" xfId="20494" xr:uid="{00000000-0005-0000-0000-0000E97F0000}"/>
    <cellStyle name="Percent 6 6 4 4 2 2" xfId="20495" xr:uid="{00000000-0005-0000-0000-0000EA7F0000}"/>
    <cellStyle name="Percent 6 6 4 4 3" xfId="20496" xr:uid="{00000000-0005-0000-0000-0000EB7F0000}"/>
    <cellStyle name="Percent 6 6 4 5" xfId="20497" xr:uid="{00000000-0005-0000-0000-0000EC7F0000}"/>
    <cellStyle name="Percent 6 6 4 5 2" xfId="20498" xr:uid="{00000000-0005-0000-0000-0000ED7F0000}"/>
    <cellStyle name="Percent 6 6 4 6" xfId="20499" xr:uid="{00000000-0005-0000-0000-0000EE7F0000}"/>
    <cellStyle name="Percent 6 6 4 7" xfId="51440" xr:uid="{00000000-0005-0000-0000-0000EF7F0000}"/>
    <cellStyle name="Percent 6 6 5" xfId="20500" xr:uid="{00000000-0005-0000-0000-0000F07F0000}"/>
    <cellStyle name="Percent 6 6 5 2" xfId="20501" xr:uid="{00000000-0005-0000-0000-0000F17F0000}"/>
    <cellStyle name="Percent 6 6 5 2 2" xfId="20502" xr:uid="{00000000-0005-0000-0000-0000F27F0000}"/>
    <cellStyle name="Percent 6 6 5 2 2 2" xfId="20503" xr:uid="{00000000-0005-0000-0000-0000F37F0000}"/>
    <cellStyle name="Percent 6 6 5 2 3" xfId="20504" xr:uid="{00000000-0005-0000-0000-0000F47F0000}"/>
    <cellStyle name="Percent 6 6 5 3" xfId="20505" xr:uid="{00000000-0005-0000-0000-0000F57F0000}"/>
    <cellStyle name="Percent 6 6 5 3 2" xfId="20506" xr:uid="{00000000-0005-0000-0000-0000F67F0000}"/>
    <cellStyle name="Percent 6 6 5 3 2 2" xfId="20507" xr:uid="{00000000-0005-0000-0000-0000F77F0000}"/>
    <cellStyle name="Percent 6 6 5 3 3" xfId="20508" xr:uid="{00000000-0005-0000-0000-0000F87F0000}"/>
    <cellStyle name="Percent 6 6 5 4" xfId="20509" xr:uid="{00000000-0005-0000-0000-0000F97F0000}"/>
    <cellStyle name="Percent 6 6 5 4 2" xfId="20510" xr:uid="{00000000-0005-0000-0000-0000FA7F0000}"/>
    <cellStyle name="Percent 6 6 5 5" xfId="20511" xr:uid="{00000000-0005-0000-0000-0000FB7F0000}"/>
    <cellStyle name="Percent 6 6 5 6" xfId="51441" xr:uid="{00000000-0005-0000-0000-0000FC7F0000}"/>
    <cellStyle name="Percent 6 6 6" xfId="20512" xr:uid="{00000000-0005-0000-0000-0000FD7F0000}"/>
    <cellStyle name="Percent 6 6 6 2" xfId="20513" xr:uid="{00000000-0005-0000-0000-0000FE7F0000}"/>
    <cellStyle name="Percent 6 6 6 2 2" xfId="20514" xr:uid="{00000000-0005-0000-0000-0000FF7F0000}"/>
    <cellStyle name="Percent 6 6 6 3" xfId="20515" xr:uid="{00000000-0005-0000-0000-000000800000}"/>
    <cellStyle name="Percent 6 6 6 4" xfId="51442" xr:uid="{00000000-0005-0000-0000-000001800000}"/>
    <cellStyle name="Percent 6 6 7" xfId="20516" xr:uid="{00000000-0005-0000-0000-000002800000}"/>
    <cellStyle name="Percent 6 6 7 2" xfId="20517" xr:uid="{00000000-0005-0000-0000-000003800000}"/>
    <cellStyle name="Percent 6 6 7 2 2" xfId="20518" xr:uid="{00000000-0005-0000-0000-000004800000}"/>
    <cellStyle name="Percent 6 6 7 3" xfId="20519" xr:uid="{00000000-0005-0000-0000-000005800000}"/>
    <cellStyle name="Percent 6 6 7 4" xfId="51443" xr:uid="{00000000-0005-0000-0000-000006800000}"/>
    <cellStyle name="Percent 6 6 8" xfId="20520" xr:uid="{00000000-0005-0000-0000-000007800000}"/>
    <cellStyle name="Percent 6 6 8 2" xfId="20521" xr:uid="{00000000-0005-0000-0000-000008800000}"/>
    <cellStyle name="Percent 6 6 8 2 2" xfId="20522" xr:uid="{00000000-0005-0000-0000-000009800000}"/>
    <cellStyle name="Percent 6 6 8 3" xfId="20523" xr:uid="{00000000-0005-0000-0000-00000A800000}"/>
    <cellStyle name="Percent 6 6 8 4" xfId="51444" xr:uid="{00000000-0005-0000-0000-00000B800000}"/>
    <cellStyle name="Percent 6 6 9" xfId="20524" xr:uid="{00000000-0005-0000-0000-00000C800000}"/>
    <cellStyle name="Percent 6 6 9 2" xfId="20525" xr:uid="{00000000-0005-0000-0000-00000D800000}"/>
    <cellStyle name="Percent 6 6 9 3" xfId="51445" xr:uid="{00000000-0005-0000-0000-00000E800000}"/>
    <cellStyle name="Percent 6 7" xfId="4544" xr:uid="{00000000-0005-0000-0000-00000F800000}"/>
    <cellStyle name="Percent 6 7 10" xfId="20526" xr:uid="{00000000-0005-0000-0000-000010800000}"/>
    <cellStyle name="Percent 6 7 10 2" xfId="56021" xr:uid="{00000000-0005-0000-0000-000011800000}"/>
    <cellStyle name="Percent 6 7 11" xfId="51446" xr:uid="{00000000-0005-0000-0000-000012800000}"/>
    <cellStyle name="Percent 6 7 2" xfId="9338" xr:uid="{00000000-0005-0000-0000-000013800000}"/>
    <cellStyle name="Percent 6 7 2 2" xfId="20527" xr:uid="{00000000-0005-0000-0000-000014800000}"/>
    <cellStyle name="Percent 6 7 2 2 2" xfId="20528" xr:uid="{00000000-0005-0000-0000-000015800000}"/>
    <cellStyle name="Percent 6 7 2 2 2 2" xfId="20529" xr:uid="{00000000-0005-0000-0000-000016800000}"/>
    <cellStyle name="Percent 6 7 2 2 3" xfId="20530" xr:uid="{00000000-0005-0000-0000-000017800000}"/>
    <cellStyle name="Percent 6 7 2 3" xfId="20531" xr:uid="{00000000-0005-0000-0000-000018800000}"/>
    <cellStyle name="Percent 6 7 2 3 2" xfId="20532" xr:uid="{00000000-0005-0000-0000-000019800000}"/>
    <cellStyle name="Percent 6 7 2 3 2 2" xfId="20533" xr:uid="{00000000-0005-0000-0000-00001A800000}"/>
    <cellStyle name="Percent 6 7 2 3 3" xfId="20534" xr:uid="{00000000-0005-0000-0000-00001B800000}"/>
    <cellStyle name="Percent 6 7 2 4" xfId="20535" xr:uid="{00000000-0005-0000-0000-00001C800000}"/>
    <cellStyle name="Percent 6 7 2 4 2" xfId="20536" xr:uid="{00000000-0005-0000-0000-00001D800000}"/>
    <cellStyle name="Percent 6 7 2 5" xfId="20537" xr:uid="{00000000-0005-0000-0000-00001E800000}"/>
    <cellStyle name="Percent 6 7 2 6" xfId="51447" xr:uid="{00000000-0005-0000-0000-00001F800000}"/>
    <cellStyle name="Percent 6 7 3" xfId="20538" xr:uid="{00000000-0005-0000-0000-000020800000}"/>
    <cellStyle name="Percent 6 7 3 2" xfId="20539" xr:uid="{00000000-0005-0000-0000-000021800000}"/>
    <cellStyle name="Percent 6 7 3 2 2" xfId="20540" xr:uid="{00000000-0005-0000-0000-000022800000}"/>
    <cellStyle name="Percent 6 7 3 2 2 2" xfId="20541" xr:uid="{00000000-0005-0000-0000-000023800000}"/>
    <cellStyle name="Percent 6 7 3 2 3" xfId="20542" xr:uid="{00000000-0005-0000-0000-000024800000}"/>
    <cellStyle name="Percent 6 7 3 3" xfId="20543" xr:uid="{00000000-0005-0000-0000-000025800000}"/>
    <cellStyle name="Percent 6 7 3 3 2" xfId="20544" xr:uid="{00000000-0005-0000-0000-000026800000}"/>
    <cellStyle name="Percent 6 7 3 3 2 2" xfId="20545" xr:uid="{00000000-0005-0000-0000-000027800000}"/>
    <cellStyle name="Percent 6 7 3 3 3" xfId="20546" xr:uid="{00000000-0005-0000-0000-000028800000}"/>
    <cellStyle name="Percent 6 7 3 4" xfId="20547" xr:uid="{00000000-0005-0000-0000-000029800000}"/>
    <cellStyle name="Percent 6 7 3 4 2" xfId="20548" xr:uid="{00000000-0005-0000-0000-00002A800000}"/>
    <cellStyle name="Percent 6 7 3 5" xfId="20549" xr:uid="{00000000-0005-0000-0000-00002B800000}"/>
    <cellStyle name="Percent 6 7 3 6" xfId="51448" xr:uid="{00000000-0005-0000-0000-00002C800000}"/>
    <cellStyle name="Percent 6 7 4" xfId="20550" xr:uid="{00000000-0005-0000-0000-00002D800000}"/>
    <cellStyle name="Percent 6 7 4 2" xfId="20551" xr:uid="{00000000-0005-0000-0000-00002E800000}"/>
    <cellStyle name="Percent 6 7 4 2 2" xfId="20552" xr:uid="{00000000-0005-0000-0000-00002F800000}"/>
    <cellStyle name="Percent 6 7 4 2 2 2" xfId="20553" xr:uid="{00000000-0005-0000-0000-000030800000}"/>
    <cellStyle name="Percent 6 7 4 2 3" xfId="20554" xr:uid="{00000000-0005-0000-0000-000031800000}"/>
    <cellStyle name="Percent 6 7 4 3" xfId="20555" xr:uid="{00000000-0005-0000-0000-000032800000}"/>
    <cellStyle name="Percent 6 7 4 3 2" xfId="20556" xr:uid="{00000000-0005-0000-0000-000033800000}"/>
    <cellStyle name="Percent 6 7 4 3 2 2" xfId="20557" xr:uid="{00000000-0005-0000-0000-000034800000}"/>
    <cellStyle name="Percent 6 7 4 3 3" xfId="20558" xr:uid="{00000000-0005-0000-0000-000035800000}"/>
    <cellStyle name="Percent 6 7 4 4" xfId="20559" xr:uid="{00000000-0005-0000-0000-000036800000}"/>
    <cellStyle name="Percent 6 7 4 4 2" xfId="20560" xr:uid="{00000000-0005-0000-0000-000037800000}"/>
    <cellStyle name="Percent 6 7 4 4 2 2" xfId="20561" xr:uid="{00000000-0005-0000-0000-000038800000}"/>
    <cellStyle name="Percent 6 7 4 4 3" xfId="20562" xr:uid="{00000000-0005-0000-0000-000039800000}"/>
    <cellStyle name="Percent 6 7 4 5" xfId="20563" xr:uid="{00000000-0005-0000-0000-00003A800000}"/>
    <cellStyle name="Percent 6 7 4 5 2" xfId="20564" xr:uid="{00000000-0005-0000-0000-00003B800000}"/>
    <cellStyle name="Percent 6 7 4 6" xfId="20565" xr:uid="{00000000-0005-0000-0000-00003C800000}"/>
    <cellStyle name="Percent 6 7 4 7" xfId="51449" xr:uid="{00000000-0005-0000-0000-00003D800000}"/>
    <cellStyle name="Percent 6 7 5" xfId="20566" xr:uid="{00000000-0005-0000-0000-00003E800000}"/>
    <cellStyle name="Percent 6 7 5 2" xfId="20567" xr:uid="{00000000-0005-0000-0000-00003F800000}"/>
    <cellStyle name="Percent 6 7 5 2 2" xfId="20568" xr:uid="{00000000-0005-0000-0000-000040800000}"/>
    <cellStyle name="Percent 6 7 5 2 2 2" xfId="20569" xr:uid="{00000000-0005-0000-0000-000041800000}"/>
    <cellStyle name="Percent 6 7 5 2 3" xfId="20570" xr:uid="{00000000-0005-0000-0000-000042800000}"/>
    <cellStyle name="Percent 6 7 5 3" xfId="20571" xr:uid="{00000000-0005-0000-0000-000043800000}"/>
    <cellStyle name="Percent 6 7 5 3 2" xfId="20572" xr:uid="{00000000-0005-0000-0000-000044800000}"/>
    <cellStyle name="Percent 6 7 5 3 2 2" xfId="20573" xr:uid="{00000000-0005-0000-0000-000045800000}"/>
    <cellStyle name="Percent 6 7 5 3 3" xfId="20574" xr:uid="{00000000-0005-0000-0000-000046800000}"/>
    <cellStyle name="Percent 6 7 5 4" xfId="20575" xr:uid="{00000000-0005-0000-0000-000047800000}"/>
    <cellStyle name="Percent 6 7 5 4 2" xfId="20576" xr:uid="{00000000-0005-0000-0000-000048800000}"/>
    <cellStyle name="Percent 6 7 5 5" xfId="20577" xr:uid="{00000000-0005-0000-0000-000049800000}"/>
    <cellStyle name="Percent 6 7 5 6" xfId="51450" xr:uid="{00000000-0005-0000-0000-00004A800000}"/>
    <cellStyle name="Percent 6 7 6" xfId="20578" xr:uid="{00000000-0005-0000-0000-00004B800000}"/>
    <cellStyle name="Percent 6 7 6 2" xfId="20579" xr:uid="{00000000-0005-0000-0000-00004C800000}"/>
    <cellStyle name="Percent 6 7 6 2 2" xfId="20580" xr:uid="{00000000-0005-0000-0000-00004D800000}"/>
    <cellStyle name="Percent 6 7 6 3" xfId="20581" xr:uid="{00000000-0005-0000-0000-00004E800000}"/>
    <cellStyle name="Percent 6 7 6 4" xfId="51451" xr:uid="{00000000-0005-0000-0000-00004F800000}"/>
    <cellStyle name="Percent 6 7 7" xfId="20582" xr:uid="{00000000-0005-0000-0000-000050800000}"/>
    <cellStyle name="Percent 6 7 7 2" xfId="20583" xr:uid="{00000000-0005-0000-0000-000051800000}"/>
    <cellStyle name="Percent 6 7 7 2 2" xfId="20584" xr:uid="{00000000-0005-0000-0000-000052800000}"/>
    <cellStyle name="Percent 6 7 7 3" xfId="20585" xr:uid="{00000000-0005-0000-0000-000053800000}"/>
    <cellStyle name="Percent 6 7 7 4" xfId="51452" xr:uid="{00000000-0005-0000-0000-000054800000}"/>
    <cellStyle name="Percent 6 7 8" xfId="20586" xr:uid="{00000000-0005-0000-0000-000055800000}"/>
    <cellStyle name="Percent 6 7 8 2" xfId="20587" xr:uid="{00000000-0005-0000-0000-000056800000}"/>
    <cellStyle name="Percent 6 7 8 2 2" xfId="20588" xr:uid="{00000000-0005-0000-0000-000057800000}"/>
    <cellStyle name="Percent 6 7 8 3" xfId="20589" xr:uid="{00000000-0005-0000-0000-000058800000}"/>
    <cellStyle name="Percent 6 7 8 4" xfId="51453" xr:uid="{00000000-0005-0000-0000-000059800000}"/>
    <cellStyle name="Percent 6 7 9" xfId="20590" xr:uid="{00000000-0005-0000-0000-00005A800000}"/>
    <cellStyle name="Percent 6 7 9 2" xfId="20591" xr:uid="{00000000-0005-0000-0000-00005B800000}"/>
    <cellStyle name="Percent 6 7 9 3" xfId="51454" xr:uid="{00000000-0005-0000-0000-00005C800000}"/>
    <cellStyle name="Percent 6 8" xfId="4545" xr:uid="{00000000-0005-0000-0000-00005D800000}"/>
    <cellStyle name="Percent 6 8 10" xfId="20592" xr:uid="{00000000-0005-0000-0000-00005E800000}"/>
    <cellStyle name="Percent 6 8 10 2" xfId="56022" xr:uid="{00000000-0005-0000-0000-00005F800000}"/>
    <cellStyle name="Percent 6 8 11" xfId="51455" xr:uid="{00000000-0005-0000-0000-000060800000}"/>
    <cellStyle name="Percent 6 8 2" xfId="9339" xr:uid="{00000000-0005-0000-0000-000061800000}"/>
    <cellStyle name="Percent 6 8 2 2" xfId="20593" xr:uid="{00000000-0005-0000-0000-000062800000}"/>
    <cellStyle name="Percent 6 8 2 2 2" xfId="20594" xr:uid="{00000000-0005-0000-0000-000063800000}"/>
    <cellStyle name="Percent 6 8 2 2 2 2" xfId="20595" xr:uid="{00000000-0005-0000-0000-000064800000}"/>
    <cellStyle name="Percent 6 8 2 2 3" xfId="20596" xr:uid="{00000000-0005-0000-0000-000065800000}"/>
    <cellStyle name="Percent 6 8 2 3" xfId="20597" xr:uid="{00000000-0005-0000-0000-000066800000}"/>
    <cellStyle name="Percent 6 8 2 3 2" xfId="20598" xr:uid="{00000000-0005-0000-0000-000067800000}"/>
    <cellStyle name="Percent 6 8 2 3 2 2" xfId="20599" xr:uid="{00000000-0005-0000-0000-000068800000}"/>
    <cellStyle name="Percent 6 8 2 3 3" xfId="20600" xr:uid="{00000000-0005-0000-0000-000069800000}"/>
    <cellStyle name="Percent 6 8 2 4" xfId="20601" xr:uid="{00000000-0005-0000-0000-00006A800000}"/>
    <cellStyle name="Percent 6 8 2 4 2" xfId="20602" xr:uid="{00000000-0005-0000-0000-00006B800000}"/>
    <cellStyle name="Percent 6 8 2 5" xfId="20603" xr:uid="{00000000-0005-0000-0000-00006C800000}"/>
    <cellStyle name="Percent 6 8 2 6" xfId="51456" xr:uid="{00000000-0005-0000-0000-00006D800000}"/>
    <cellStyle name="Percent 6 8 3" xfId="20604" xr:uid="{00000000-0005-0000-0000-00006E800000}"/>
    <cellStyle name="Percent 6 8 3 2" xfId="20605" xr:uid="{00000000-0005-0000-0000-00006F800000}"/>
    <cellStyle name="Percent 6 8 3 2 2" xfId="20606" xr:uid="{00000000-0005-0000-0000-000070800000}"/>
    <cellStyle name="Percent 6 8 3 2 2 2" xfId="20607" xr:uid="{00000000-0005-0000-0000-000071800000}"/>
    <cellStyle name="Percent 6 8 3 2 3" xfId="20608" xr:uid="{00000000-0005-0000-0000-000072800000}"/>
    <cellStyle name="Percent 6 8 3 3" xfId="20609" xr:uid="{00000000-0005-0000-0000-000073800000}"/>
    <cellStyle name="Percent 6 8 3 3 2" xfId="20610" xr:uid="{00000000-0005-0000-0000-000074800000}"/>
    <cellStyle name="Percent 6 8 3 3 2 2" xfId="20611" xr:uid="{00000000-0005-0000-0000-000075800000}"/>
    <cellStyle name="Percent 6 8 3 3 3" xfId="20612" xr:uid="{00000000-0005-0000-0000-000076800000}"/>
    <cellStyle name="Percent 6 8 3 4" xfId="20613" xr:uid="{00000000-0005-0000-0000-000077800000}"/>
    <cellStyle name="Percent 6 8 3 4 2" xfId="20614" xr:uid="{00000000-0005-0000-0000-000078800000}"/>
    <cellStyle name="Percent 6 8 3 5" xfId="20615" xr:uid="{00000000-0005-0000-0000-000079800000}"/>
    <cellStyle name="Percent 6 8 3 6" xfId="51457" xr:uid="{00000000-0005-0000-0000-00007A800000}"/>
    <cellStyle name="Percent 6 8 4" xfId="20616" xr:uid="{00000000-0005-0000-0000-00007B800000}"/>
    <cellStyle name="Percent 6 8 4 2" xfId="20617" xr:uid="{00000000-0005-0000-0000-00007C800000}"/>
    <cellStyle name="Percent 6 8 4 2 2" xfId="20618" xr:uid="{00000000-0005-0000-0000-00007D800000}"/>
    <cellStyle name="Percent 6 8 4 2 2 2" xfId="20619" xr:uid="{00000000-0005-0000-0000-00007E800000}"/>
    <cellStyle name="Percent 6 8 4 2 3" xfId="20620" xr:uid="{00000000-0005-0000-0000-00007F800000}"/>
    <cellStyle name="Percent 6 8 4 3" xfId="20621" xr:uid="{00000000-0005-0000-0000-000080800000}"/>
    <cellStyle name="Percent 6 8 4 3 2" xfId="20622" xr:uid="{00000000-0005-0000-0000-000081800000}"/>
    <cellStyle name="Percent 6 8 4 3 2 2" xfId="20623" xr:uid="{00000000-0005-0000-0000-000082800000}"/>
    <cellStyle name="Percent 6 8 4 3 3" xfId="20624" xr:uid="{00000000-0005-0000-0000-000083800000}"/>
    <cellStyle name="Percent 6 8 4 4" xfId="20625" xr:uid="{00000000-0005-0000-0000-000084800000}"/>
    <cellStyle name="Percent 6 8 4 4 2" xfId="20626" xr:uid="{00000000-0005-0000-0000-000085800000}"/>
    <cellStyle name="Percent 6 8 4 4 2 2" xfId="20627" xr:uid="{00000000-0005-0000-0000-000086800000}"/>
    <cellStyle name="Percent 6 8 4 4 3" xfId="20628" xr:uid="{00000000-0005-0000-0000-000087800000}"/>
    <cellStyle name="Percent 6 8 4 5" xfId="20629" xr:uid="{00000000-0005-0000-0000-000088800000}"/>
    <cellStyle name="Percent 6 8 4 5 2" xfId="20630" xr:uid="{00000000-0005-0000-0000-000089800000}"/>
    <cellStyle name="Percent 6 8 4 6" xfId="20631" xr:uid="{00000000-0005-0000-0000-00008A800000}"/>
    <cellStyle name="Percent 6 8 4 7" xfId="51458" xr:uid="{00000000-0005-0000-0000-00008B800000}"/>
    <cellStyle name="Percent 6 8 5" xfId="20632" xr:uid="{00000000-0005-0000-0000-00008C800000}"/>
    <cellStyle name="Percent 6 8 5 2" xfId="20633" xr:uid="{00000000-0005-0000-0000-00008D800000}"/>
    <cellStyle name="Percent 6 8 5 2 2" xfId="20634" xr:uid="{00000000-0005-0000-0000-00008E800000}"/>
    <cellStyle name="Percent 6 8 5 2 2 2" xfId="20635" xr:uid="{00000000-0005-0000-0000-00008F800000}"/>
    <cellStyle name="Percent 6 8 5 2 3" xfId="20636" xr:uid="{00000000-0005-0000-0000-000090800000}"/>
    <cellStyle name="Percent 6 8 5 3" xfId="20637" xr:uid="{00000000-0005-0000-0000-000091800000}"/>
    <cellStyle name="Percent 6 8 5 3 2" xfId="20638" xr:uid="{00000000-0005-0000-0000-000092800000}"/>
    <cellStyle name="Percent 6 8 5 3 2 2" xfId="20639" xr:uid="{00000000-0005-0000-0000-000093800000}"/>
    <cellStyle name="Percent 6 8 5 3 3" xfId="20640" xr:uid="{00000000-0005-0000-0000-000094800000}"/>
    <cellStyle name="Percent 6 8 5 4" xfId="20641" xr:uid="{00000000-0005-0000-0000-000095800000}"/>
    <cellStyle name="Percent 6 8 5 4 2" xfId="20642" xr:uid="{00000000-0005-0000-0000-000096800000}"/>
    <cellStyle name="Percent 6 8 5 5" xfId="20643" xr:uid="{00000000-0005-0000-0000-000097800000}"/>
    <cellStyle name="Percent 6 8 5 6" xfId="51459" xr:uid="{00000000-0005-0000-0000-000098800000}"/>
    <cellStyle name="Percent 6 8 6" xfId="20644" xr:uid="{00000000-0005-0000-0000-000099800000}"/>
    <cellStyle name="Percent 6 8 6 2" xfId="20645" xr:uid="{00000000-0005-0000-0000-00009A800000}"/>
    <cellStyle name="Percent 6 8 6 2 2" xfId="20646" xr:uid="{00000000-0005-0000-0000-00009B800000}"/>
    <cellStyle name="Percent 6 8 6 3" xfId="20647" xr:uid="{00000000-0005-0000-0000-00009C800000}"/>
    <cellStyle name="Percent 6 8 6 4" xfId="51460" xr:uid="{00000000-0005-0000-0000-00009D800000}"/>
    <cellStyle name="Percent 6 8 7" xfId="20648" xr:uid="{00000000-0005-0000-0000-00009E800000}"/>
    <cellStyle name="Percent 6 8 7 2" xfId="20649" xr:uid="{00000000-0005-0000-0000-00009F800000}"/>
    <cellStyle name="Percent 6 8 7 2 2" xfId="20650" xr:uid="{00000000-0005-0000-0000-0000A0800000}"/>
    <cellStyle name="Percent 6 8 7 3" xfId="20651" xr:uid="{00000000-0005-0000-0000-0000A1800000}"/>
    <cellStyle name="Percent 6 8 7 4" xfId="51461" xr:uid="{00000000-0005-0000-0000-0000A2800000}"/>
    <cellStyle name="Percent 6 8 8" xfId="20652" xr:uid="{00000000-0005-0000-0000-0000A3800000}"/>
    <cellStyle name="Percent 6 8 8 2" xfId="20653" xr:uid="{00000000-0005-0000-0000-0000A4800000}"/>
    <cellStyle name="Percent 6 8 8 2 2" xfId="20654" xr:uid="{00000000-0005-0000-0000-0000A5800000}"/>
    <cellStyle name="Percent 6 8 8 3" xfId="20655" xr:uid="{00000000-0005-0000-0000-0000A6800000}"/>
    <cellStyle name="Percent 6 8 8 4" xfId="51462" xr:uid="{00000000-0005-0000-0000-0000A7800000}"/>
    <cellStyle name="Percent 6 8 9" xfId="20656" xr:uid="{00000000-0005-0000-0000-0000A8800000}"/>
    <cellStyle name="Percent 6 8 9 2" xfId="20657" xr:uid="{00000000-0005-0000-0000-0000A9800000}"/>
    <cellStyle name="Percent 6 8 9 3" xfId="51463" xr:uid="{00000000-0005-0000-0000-0000AA800000}"/>
    <cellStyle name="Percent 6 9" xfId="9332" xr:uid="{00000000-0005-0000-0000-0000AB800000}"/>
    <cellStyle name="Percent 6 9 10" xfId="20658" xr:uid="{00000000-0005-0000-0000-0000AC800000}"/>
    <cellStyle name="Percent 6 9 11" xfId="51464" xr:uid="{00000000-0005-0000-0000-0000AD800000}"/>
    <cellStyle name="Percent 6 9 2" xfId="20659" xr:uid="{00000000-0005-0000-0000-0000AE800000}"/>
    <cellStyle name="Percent 6 9 2 2" xfId="20660" xr:uid="{00000000-0005-0000-0000-0000AF800000}"/>
    <cellStyle name="Percent 6 9 2 2 2" xfId="20661" xr:uid="{00000000-0005-0000-0000-0000B0800000}"/>
    <cellStyle name="Percent 6 9 2 2 2 2" xfId="20662" xr:uid="{00000000-0005-0000-0000-0000B1800000}"/>
    <cellStyle name="Percent 6 9 2 2 2 3" xfId="51467" xr:uid="{00000000-0005-0000-0000-0000B2800000}"/>
    <cellStyle name="Percent 6 9 2 2 3" xfId="20663" xr:uid="{00000000-0005-0000-0000-0000B3800000}"/>
    <cellStyle name="Percent 6 9 2 2 4" xfId="51466" xr:uid="{00000000-0005-0000-0000-0000B4800000}"/>
    <cellStyle name="Percent 6 9 2 3" xfId="20664" xr:uid="{00000000-0005-0000-0000-0000B5800000}"/>
    <cellStyle name="Percent 6 9 2 3 2" xfId="20665" xr:uid="{00000000-0005-0000-0000-0000B6800000}"/>
    <cellStyle name="Percent 6 9 2 3 2 2" xfId="20666" xr:uid="{00000000-0005-0000-0000-0000B7800000}"/>
    <cellStyle name="Percent 6 9 2 3 3" xfId="20667" xr:uid="{00000000-0005-0000-0000-0000B8800000}"/>
    <cellStyle name="Percent 6 9 2 3 4" xfId="51468" xr:uid="{00000000-0005-0000-0000-0000B9800000}"/>
    <cellStyle name="Percent 6 9 2 4" xfId="20668" xr:uid="{00000000-0005-0000-0000-0000BA800000}"/>
    <cellStyle name="Percent 6 9 2 4 2" xfId="20669" xr:uid="{00000000-0005-0000-0000-0000BB800000}"/>
    <cellStyle name="Percent 6 9 2 4 3" xfId="51469" xr:uid="{00000000-0005-0000-0000-0000BC800000}"/>
    <cellStyle name="Percent 6 9 2 5" xfId="20670" xr:uid="{00000000-0005-0000-0000-0000BD800000}"/>
    <cellStyle name="Percent 6 9 2 6" xfId="51465" xr:uid="{00000000-0005-0000-0000-0000BE800000}"/>
    <cellStyle name="Percent 6 9 3" xfId="20671" xr:uid="{00000000-0005-0000-0000-0000BF800000}"/>
    <cellStyle name="Percent 6 9 3 2" xfId="20672" xr:uid="{00000000-0005-0000-0000-0000C0800000}"/>
    <cellStyle name="Percent 6 9 3 2 2" xfId="20673" xr:uid="{00000000-0005-0000-0000-0000C1800000}"/>
    <cellStyle name="Percent 6 9 3 2 2 2" xfId="20674" xr:uid="{00000000-0005-0000-0000-0000C2800000}"/>
    <cellStyle name="Percent 6 9 3 2 2 3" xfId="51472" xr:uid="{00000000-0005-0000-0000-0000C3800000}"/>
    <cellStyle name="Percent 6 9 3 2 3" xfId="20675" xr:uid="{00000000-0005-0000-0000-0000C4800000}"/>
    <cellStyle name="Percent 6 9 3 2 4" xfId="51471" xr:uid="{00000000-0005-0000-0000-0000C5800000}"/>
    <cellStyle name="Percent 6 9 3 3" xfId="20676" xr:uid="{00000000-0005-0000-0000-0000C6800000}"/>
    <cellStyle name="Percent 6 9 3 3 2" xfId="20677" xr:uid="{00000000-0005-0000-0000-0000C7800000}"/>
    <cellStyle name="Percent 6 9 3 3 2 2" xfId="20678" xr:uid="{00000000-0005-0000-0000-0000C8800000}"/>
    <cellStyle name="Percent 6 9 3 3 3" xfId="20679" xr:uid="{00000000-0005-0000-0000-0000C9800000}"/>
    <cellStyle name="Percent 6 9 3 3 4" xfId="51473" xr:uid="{00000000-0005-0000-0000-0000CA800000}"/>
    <cellStyle name="Percent 6 9 3 4" xfId="20680" xr:uid="{00000000-0005-0000-0000-0000CB800000}"/>
    <cellStyle name="Percent 6 9 3 4 2" xfId="20681" xr:uid="{00000000-0005-0000-0000-0000CC800000}"/>
    <cellStyle name="Percent 6 9 3 4 3" xfId="51474" xr:uid="{00000000-0005-0000-0000-0000CD800000}"/>
    <cellStyle name="Percent 6 9 3 5" xfId="20682" xr:uid="{00000000-0005-0000-0000-0000CE800000}"/>
    <cellStyle name="Percent 6 9 3 6" xfId="51470" xr:uid="{00000000-0005-0000-0000-0000CF800000}"/>
    <cellStyle name="Percent 6 9 4" xfId="20683" xr:uid="{00000000-0005-0000-0000-0000D0800000}"/>
    <cellStyle name="Percent 6 9 4 2" xfId="20684" xr:uid="{00000000-0005-0000-0000-0000D1800000}"/>
    <cellStyle name="Percent 6 9 4 2 2" xfId="20685" xr:uid="{00000000-0005-0000-0000-0000D2800000}"/>
    <cellStyle name="Percent 6 9 4 2 2 2" xfId="20686" xr:uid="{00000000-0005-0000-0000-0000D3800000}"/>
    <cellStyle name="Percent 6 9 4 2 3" xfId="20687" xr:uid="{00000000-0005-0000-0000-0000D4800000}"/>
    <cellStyle name="Percent 6 9 4 2 4" xfId="51476" xr:uid="{00000000-0005-0000-0000-0000D5800000}"/>
    <cellStyle name="Percent 6 9 4 3" xfId="20688" xr:uid="{00000000-0005-0000-0000-0000D6800000}"/>
    <cellStyle name="Percent 6 9 4 3 2" xfId="20689" xr:uid="{00000000-0005-0000-0000-0000D7800000}"/>
    <cellStyle name="Percent 6 9 4 3 2 2" xfId="20690" xr:uid="{00000000-0005-0000-0000-0000D8800000}"/>
    <cellStyle name="Percent 6 9 4 3 3" xfId="20691" xr:uid="{00000000-0005-0000-0000-0000D9800000}"/>
    <cellStyle name="Percent 6 9 4 3 4" xfId="51477" xr:uid="{00000000-0005-0000-0000-0000DA800000}"/>
    <cellStyle name="Percent 6 9 4 4" xfId="20692" xr:uid="{00000000-0005-0000-0000-0000DB800000}"/>
    <cellStyle name="Percent 6 9 4 4 2" xfId="20693" xr:uid="{00000000-0005-0000-0000-0000DC800000}"/>
    <cellStyle name="Percent 6 9 4 4 2 2" xfId="20694" xr:uid="{00000000-0005-0000-0000-0000DD800000}"/>
    <cellStyle name="Percent 6 9 4 4 3" xfId="20695" xr:uid="{00000000-0005-0000-0000-0000DE800000}"/>
    <cellStyle name="Percent 6 9 4 5" xfId="20696" xr:uid="{00000000-0005-0000-0000-0000DF800000}"/>
    <cellStyle name="Percent 6 9 4 5 2" xfId="20697" xr:uid="{00000000-0005-0000-0000-0000E0800000}"/>
    <cellStyle name="Percent 6 9 4 6" xfId="20698" xr:uid="{00000000-0005-0000-0000-0000E1800000}"/>
    <cellStyle name="Percent 6 9 4 7" xfId="51475" xr:uid="{00000000-0005-0000-0000-0000E2800000}"/>
    <cellStyle name="Percent 6 9 5" xfId="20699" xr:uid="{00000000-0005-0000-0000-0000E3800000}"/>
    <cellStyle name="Percent 6 9 5 2" xfId="20700" xr:uid="{00000000-0005-0000-0000-0000E4800000}"/>
    <cellStyle name="Percent 6 9 5 2 2" xfId="20701" xr:uid="{00000000-0005-0000-0000-0000E5800000}"/>
    <cellStyle name="Percent 6 9 5 2 2 2" xfId="20702" xr:uid="{00000000-0005-0000-0000-0000E6800000}"/>
    <cellStyle name="Percent 6 9 5 2 3" xfId="20703" xr:uid="{00000000-0005-0000-0000-0000E7800000}"/>
    <cellStyle name="Percent 6 9 5 3" xfId="20704" xr:uid="{00000000-0005-0000-0000-0000E8800000}"/>
    <cellStyle name="Percent 6 9 5 3 2" xfId="20705" xr:uid="{00000000-0005-0000-0000-0000E9800000}"/>
    <cellStyle name="Percent 6 9 5 3 2 2" xfId="20706" xr:uid="{00000000-0005-0000-0000-0000EA800000}"/>
    <cellStyle name="Percent 6 9 5 3 3" xfId="20707" xr:uid="{00000000-0005-0000-0000-0000EB800000}"/>
    <cellStyle name="Percent 6 9 5 4" xfId="20708" xr:uid="{00000000-0005-0000-0000-0000EC800000}"/>
    <cellStyle name="Percent 6 9 5 4 2" xfId="20709" xr:uid="{00000000-0005-0000-0000-0000ED800000}"/>
    <cellStyle name="Percent 6 9 5 5" xfId="20710" xr:uid="{00000000-0005-0000-0000-0000EE800000}"/>
    <cellStyle name="Percent 6 9 5 6" xfId="51478" xr:uid="{00000000-0005-0000-0000-0000EF800000}"/>
    <cellStyle name="Percent 6 9 6" xfId="20711" xr:uid="{00000000-0005-0000-0000-0000F0800000}"/>
    <cellStyle name="Percent 6 9 6 2" xfId="20712" xr:uid="{00000000-0005-0000-0000-0000F1800000}"/>
    <cellStyle name="Percent 6 9 6 2 2" xfId="20713" xr:uid="{00000000-0005-0000-0000-0000F2800000}"/>
    <cellStyle name="Percent 6 9 6 3" xfId="20714" xr:uid="{00000000-0005-0000-0000-0000F3800000}"/>
    <cellStyle name="Percent 6 9 6 4" xfId="51479" xr:uid="{00000000-0005-0000-0000-0000F4800000}"/>
    <cellStyle name="Percent 6 9 7" xfId="20715" xr:uid="{00000000-0005-0000-0000-0000F5800000}"/>
    <cellStyle name="Percent 6 9 7 2" xfId="20716" xr:uid="{00000000-0005-0000-0000-0000F6800000}"/>
    <cellStyle name="Percent 6 9 7 2 2" xfId="20717" xr:uid="{00000000-0005-0000-0000-0000F7800000}"/>
    <cellStyle name="Percent 6 9 7 3" xfId="20718" xr:uid="{00000000-0005-0000-0000-0000F8800000}"/>
    <cellStyle name="Percent 6 9 7 4" xfId="51480" xr:uid="{00000000-0005-0000-0000-0000F9800000}"/>
    <cellStyle name="Percent 6 9 8" xfId="20719" xr:uid="{00000000-0005-0000-0000-0000FA800000}"/>
    <cellStyle name="Percent 6 9 8 2" xfId="20720" xr:uid="{00000000-0005-0000-0000-0000FB800000}"/>
    <cellStyle name="Percent 6 9 8 2 2" xfId="20721" xr:uid="{00000000-0005-0000-0000-0000FC800000}"/>
    <cellStyle name="Percent 6 9 8 3" xfId="20722" xr:uid="{00000000-0005-0000-0000-0000FD800000}"/>
    <cellStyle name="Percent 6 9 8 4" xfId="51481" xr:uid="{00000000-0005-0000-0000-0000FE800000}"/>
    <cellStyle name="Percent 6 9 9" xfId="20723" xr:uid="{00000000-0005-0000-0000-0000FF800000}"/>
    <cellStyle name="Percent 6 9 9 2" xfId="20724" xr:uid="{00000000-0005-0000-0000-000000810000}"/>
    <cellStyle name="Percent 6 9 9 3" xfId="51482" xr:uid="{00000000-0005-0000-0000-000001810000}"/>
    <cellStyle name="Percent 7" xfId="4546" xr:uid="{00000000-0005-0000-0000-000002810000}"/>
    <cellStyle name="Percent 7 10" xfId="20725" xr:uid="{00000000-0005-0000-0000-000003810000}"/>
    <cellStyle name="Percent 7 10 2" xfId="20726" xr:uid="{00000000-0005-0000-0000-000004810000}"/>
    <cellStyle name="Percent 7 10 2 2" xfId="20727" xr:uid="{00000000-0005-0000-0000-000005810000}"/>
    <cellStyle name="Percent 7 10 2 2 2" xfId="20728" xr:uid="{00000000-0005-0000-0000-000006810000}"/>
    <cellStyle name="Percent 7 10 2 2 2 2" xfId="51487" xr:uid="{00000000-0005-0000-0000-000007810000}"/>
    <cellStyle name="Percent 7 10 2 2 3" xfId="51486" xr:uid="{00000000-0005-0000-0000-000008810000}"/>
    <cellStyle name="Percent 7 10 2 3" xfId="20729" xr:uid="{00000000-0005-0000-0000-000009810000}"/>
    <cellStyle name="Percent 7 10 2 3 2" xfId="51488" xr:uid="{00000000-0005-0000-0000-00000A810000}"/>
    <cellStyle name="Percent 7 10 2 4" xfId="51485" xr:uid="{00000000-0005-0000-0000-00000B810000}"/>
    <cellStyle name="Percent 7 10 3" xfId="20730" xr:uid="{00000000-0005-0000-0000-00000C810000}"/>
    <cellStyle name="Percent 7 10 3 2" xfId="20731" xr:uid="{00000000-0005-0000-0000-00000D810000}"/>
    <cellStyle name="Percent 7 10 3 2 2" xfId="20732" xr:uid="{00000000-0005-0000-0000-00000E810000}"/>
    <cellStyle name="Percent 7 10 3 2 3" xfId="51490" xr:uid="{00000000-0005-0000-0000-00000F810000}"/>
    <cellStyle name="Percent 7 10 3 3" xfId="20733" xr:uid="{00000000-0005-0000-0000-000010810000}"/>
    <cellStyle name="Percent 7 10 3 4" xfId="51489" xr:uid="{00000000-0005-0000-0000-000011810000}"/>
    <cellStyle name="Percent 7 10 4" xfId="20734" xr:uid="{00000000-0005-0000-0000-000012810000}"/>
    <cellStyle name="Percent 7 10 4 2" xfId="20735" xr:uid="{00000000-0005-0000-0000-000013810000}"/>
    <cellStyle name="Percent 7 10 4 3" xfId="51491" xr:uid="{00000000-0005-0000-0000-000014810000}"/>
    <cellStyle name="Percent 7 10 5" xfId="20736" xr:uid="{00000000-0005-0000-0000-000015810000}"/>
    <cellStyle name="Percent 7 10 5 2" xfId="51492" xr:uid="{00000000-0005-0000-0000-000016810000}"/>
    <cellStyle name="Percent 7 10 6" xfId="51493" xr:uid="{00000000-0005-0000-0000-000017810000}"/>
    <cellStyle name="Percent 7 10 7" xfId="51494" xr:uid="{00000000-0005-0000-0000-000018810000}"/>
    <cellStyle name="Percent 7 10 8" xfId="51484" xr:uid="{00000000-0005-0000-0000-000019810000}"/>
    <cellStyle name="Percent 7 11" xfId="20737" xr:uid="{00000000-0005-0000-0000-00001A810000}"/>
    <cellStyle name="Percent 7 11 2" xfId="20738" xr:uid="{00000000-0005-0000-0000-00001B810000}"/>
    <cellStyle name="Percent 7 11 2 2" xfId="20739" xr:uid="{00000000-0005-0000-0000-00001C810000}"/>
    <cellStyle name="Percent 7 11 2 2 2" xfId="20740" xr:uid="{00000000-0005-0000-0000-00001D810000}"/>
    <cellStyle name="Percent 7 11 2 3" xfId="20741" xr:uid="{00000000-0005-0000-0000-00001E810000}"/>
    <cellStyle name="Percent 7 11 2 4" xfId="51496" xr:uid="{00000000-0005-0000-0000-00001F810000}"/>
    <cellStyle name="Percent 7 11 3" xfId="20742" xr:uid="{00000000-0005-0000-0000-000020810000}"/>
    <cellStyle name="Percent 7 11 3 2" xfId="20743" xr:uid="{00000000-0005-0000-0000-000021810000}"/>
    <cellStyle name="Percent 7 11 3 2 2" xfId="20744" xr:uid="{00000000-0005-0000-0000-000022810000}"/>
    <cellStyle name="Percent 7 11 3 3" xfId="20745" xr:uid="{00000000-0005-0000-0000-000023810000}"/>
    <cellStyle name="Percent 7 11 3 4" xfId="51497" xr:uid="{00000000-0005-0000-0000-000024810000}"/>
    <cellStyle name="Percent 7 11 4" xfId="20746" xr:uid="{00000000-0005-0000-0000-000025810000}"/>
    <cellStyle name="Percent 7 11 4 2" xfId="20747" xr:uid="{00000000-0005-0000-0000-000026810000}"/>
    <cellStyle name="Percent 7 11 5" xfId="20748" xr:uid="{00000000-0005-0000-0000-000027810000}"/>
    <cellStyle name="Percent 7 11 6" xfId="51495" xr:uid="{00000000-0005-0000-0000-000028810000}"/>
    <cellStyle name="Percent 7 12" xfId="20749" xr:uid="{00000000-0005-0000-0000-000029810000}"/>
    <cellStyle name="Percent 7 12 2" xfId="20750" xr:uid="{00000000-0005-0000-0000-00002A810000}"/>
    <cellStyle name="Percent 7 12 2 2" xfId="20751" xr:uid="{00000000-0005-0000-0000-00002B810000}"/>
    <cellStyle name="Percent 7 12 2 2 2" xfId="20752" xr:uid="{00000000-0005-0000-0000-00002C810000}"/>
    <cellStyle name="Percent 7 12 2 3" xfId="20753" xr:uid="{00000000-0005-0000-0000-00002D810000}"/>
    <cellStyle name="Percent 7 12 3" xfId="20754" xr:uid="{00000000-0005-0000-0000-00002E810000}"/>
    <cellStyle name="Percent 7 12 3 2" xfId="20755" xr:uid="{00000000-0005-0000-0000-00002F810000}"/>
    <cellStyle name="Percent 7 12 3 2 2" xfId="20756" xr:uid="{00000000-0005-0000-0000-000030810000}"/>
    <cellStyle name="Percent 7 12 3 3" xfId="20757" xr:uid="{00000000-0005-0000-0000-000031810000}"/>
    <cellStyle name="Percent 7 12 4" xfId="20758" xr:uid="{00000000-0005-0000-0000-000032810000}"/>
    <cellStyle name="Percent 7 12 4 2" xfId="20759" xr:uid="{00000000-0005-0000-0000-000033810000}"/>
    <cellStyle name="Percent 7 12 5" xfId="20760" xr:uid="{00000000-0005-0000-0000-000034810000}"/>
    <cellStyle name="Percent 7 12 6" xfId="51498" xr:uid="{00000000-0005-0000-0000-000035810000}"/>
    <cellStyle name="Percent 7 13" xfId="20761" xr:uid="{00000000-0005-0000-0000-000036810000}"/>
    <cellStyle name="Percent 7 13 2" xfId="20762" xr:uid="{00000000-0005-0000-0000-000037810000}"/>
    <cellStyle name="Percent 7 13 2 2" xfId="20763" xr:uid="{00000000-0005-0000-0000-000038810000}"/>
    <cellStyle name="Percent 7 13 2 2 2" xfId="20764" xr:uid="{00000000-0005-0000-0000-000039810000}"/>
    <cellStyle name="Percent 7 13 2 3" xfId="20765" xr:uid="{00000000-0005-0000-0000-00003A810000}"/>
    <cellStyle name="Percent 7 13 3" xfId="20766" xr:uid="{00000000-0005-0000-0000-00003B810000}"/>
    <cellStyle name="Percent 7 13 3 2" xfId="20767" xr:uid="{00000000-0005-0000-0000-00003C810000}"/>
    <cellStyle name="Percent 7 13 3 2 2" xfId="20768" xr:uid="{00000000-0005-0000-0000-00003D810000}"/>
    <cellStyle name="Percent 7 13 3 3" xfId="20769" xr:uid="{00000000-0005-0000-0000-00003E810000}"/>
    <cellStyle name="Percent 7 13 4" xfId="20770" xr:uid="{00000000-0005-0000-0000-00003F810000}"/>
    <cellStyle name="Percent 7 13 4 2" xfId="20771" xr:uid="{00000000-0005-0000-0000-000040810000}"/>
    <cellStyle name="Percent 7 13 4 2 2" xfId="20772" xr:uid="{00000000-0005-0000-0000-000041810000}"/>
    <cellStyle name="Percent 7 13 4 3" xfId="20773" xr:uid="{00000000-0005-0000-0000-000042810000}"/>
    <cellStyle name="Percent 7 13 5" xfId="20774" xr:uid="{00000000-0005-0000-0000-000043810000}"/>
    <cellStyle name="Percent 7 13 5 2" xfId="20775" xr:uid="{00000000-0005-0000-0000-000044810000}"/>
    <cellStyle name="Percent 7 13 6" xfId="20776" xr:uid="{00000000-0005-0000-0000-000045810000}"/>
    <cellStyle name="Percent 7 13 7" xfId="51499" xr:uid="{00000000-0005-0000-0000-000046810000}"/>
    <cellStyle name="Percent 7 14" xfId="20777" xr:uid="{00000000-0005-0000-0000-000047810000}"/>
    <cellStyle name="Percent 7 14 2" xfId="20778" xr:uid="{00000000-0005-0000-0000-000048810000}"/>
    <cellStyle name="Percent 7 14 2 2" xfId="20779" xr:uid="{00000000-0005-0000-0000-000049810000}"/>
    <cellStyle name="Percent 7 14 2 2 2" xfId="20780" xr:uid="{00000000-0005-0000-0000-00004A810000}"/>
    <cellStyle name="Percent 7 14 2 3" xfId="20781" xr:uid="{00000000-0005-0000-0000-00004B810000}"/>
    <cellStyle name="Percent 7 14 3" xfId="20782" xr:uid="{00000000-0005-0000-0000-00004C810000}"/>
    <cellStyle name="Percent 7 14 3 2" xfId="20783" xr:uid="{00000000-0005-0000-0000-00004D810000}"/>
    <cellStyle name="Percent 7 14 3 2 2" xfId="20784" xr:uid="{00000000-0005-0000-0000-00004E810000}"/>
    <cellStyle name="Percent 7 14 3 3" xfId="20785" xr:uid="{00000000-0005-0000-0000-00004F810000}"/>
    <cellStyle name="Percent 7 14 4" xfId="20786" xr:uid="{00000000-0005-0000-0000-000050810000}"/>
    <cellStyle name="Percent 7 14 4 2" xfId="20787" xr:uid="{00000000-0005-0000-0000-000051810000}"/>
    <cellStyle name="Percent 7 14 5" xfId="20788" xr:uid="{00000000-0005-0000-0000-000052810000}"/>
    <cellStyle name="Percent 7 14 6" xfId="51500" xr:uid="{00000000-0005-0000-0000-000053810000}"/>
    <cellStyle name="Percent 7 15" xfId="20789" xr:uid="{00000000-0005-0000-0000-000054810000}"/>
    <cellStyle name="Percent 7 15 2" xfId="20790" xr:uid="{00000000-0005-0000-0000-000055810000}"/>
    <cellStyle name="Percent 7 15 2 2" xfId="20791" xr:uid="{00000000-0005-0000-0000-000056810000}"/>
    <cellStyle name="Percent 7 15 3" xfId="20792" xr:uid="{00000000-0005-0000-0000-000057810000}"/>
    <cellStyle name="Percent 7 15 4" xfId="51501" xr:uid="{00000000-0005-0000-0000-000058810000}"/>
    <cellStyle name="Percent 7 16" xfId="20793" xr:uid="{00000000-0005-0000-0000-000059810000}"/>
    <cellStyle name="Percent 7 16 2" xfId="20794" xr:uid="{00000000-0005-0000-0000-00005A810000}"/>
    <cellStyle name="Percent 7 16 2 2" xfId="20795" xr:uid="{00000000-0005-0000-0000-00005B810000}"/>
    <cellStyle name="Percent 7 16 3" xfId="20796" xr:uid="{00000000-0005-0000-0000-00005C810000}"/>
    <cellStyle name="Percent 7 16 4" xfId="51502" xr:uid="{00000000-0005-0000-0000-00005D810000}"/>
    <cellStyle name="Percent 7 17" xfId="20797" xr:uid="{00000000-0005-0000-0000-00005E810000}"/>
    <cellStyle name="Percent 7 17 2" xfId="20798" xr:uid="{00000000-0005-0000-0000-00005F810000}"/>
    <cellStyle name="Percent 7 17 2 2" xfId="20799" xr:uid="{00000000-0005-0000-0000-000060810000}"/>
    <cellStyle name="Percent 7 17 3" xfId="20800" xr:uid="{00000000-0005-0000-0000-000061810000}"/>
    <cellStyle name="Percent 7 17 4" xfId="51503" xr:uid="{00000000-0005-0000-0000-000062810000}"/>
    <cellStyle name="Percent 7 18" xfId="20801" xr:uid="{00000000-0005-0000-0000-000063810000}"/>
    <cellStyle name="Percent 7 18 2" xfId="20802" xr:uid="{00000000-0005-0000-0000-000064810000}"/>
    <cellStyle name="Percent 7 18 3" xfId="51504" xr:uid="{00000000-0005-0000-0000-000065810000}"/>
    <cellStyle name="Percent 7 19" xfId="20803" xr:uid="{00000000-0005-0000-0000-000066810000}"/>
    <cellStyle name="Percent 7 19 2" xfId="51505" xr:uid="{00000000-0005-0000-0000-000067810000}"/>
    <cellStyle name="Percent 7 2" xfId="4547" xr:uid="{00000000-0005-0000-0000-000068810000}"/>
    <cellStyle name="Percent 7 2 10" xfId="20804" xr:uid="{00000000-0005-0000-0000-000069810000}"/>
    <cellStyle name="Percent 7 2 10 2" xfId="56024" xr:uid="{00000000-0005-0000-0000-00006A810000}"/>
    <cellStyle name="Percent 7 2 11" xfId="51506" xr:uid="{00000000-0005-0000-0000-00006B810000}"/>
    <cellStyle name="Percent 7 2 2" xfId="9341" xr:uid="{00000000-0005-0000-0000-00006C810000}"/>
    <cellStyle name="Percent 7 2 2 2" xfId="20805" xr:uid="{00000000-0005-0000-0000-00006D810000}"/>
    <cellStyle name="Percent 7 2 2 2 2" xfId="20806" xr:uid="{00000000-0005-0000-0000-00006E810000}"/>
    <cellStyle name="Percent 7 2 2 2 2 2" xfId="20807" xr:uid="{00000000-0005-0000-0000-00006F810000}"/>
    <cellStyle name="Percent 7 2 2 2 3" xfId="20808" xr:uid="{00000000-0005-0000-0000-000070810000}"/>
    <cellStyle name="Percent 7 2 2 3" xfId="20809" xr:uid="{00000000-0005-0000-0000-000071810000}"/>
    <cellStyle name="Percent 7 2 2 3 2" xfId="20810" xr:uid="{00000000-0005-0000-0000-000072810000}"/>
    <cellStyle name="Percent 7 2 2 3 2 2" xfId="20811" xr:uid="{00000000-0005-0000-0000-000073810000}"/>
    <cellStyle name="Percent 7 2 2 3 3" xfId="20812" xr:uid="{00000000-0005-0000-0000-000074810000}"/>
    <cellStyle name="Percent 7 2 2 4" xfId="20813" xr:uid="{00000000-0005-0000-0000-000075810000}"/>
    <cellStyle name="Percent 7 2 2 4 2" xfId="20814" xr:uid="{00000000-0005-0000-0000-000076810000}"/>
    <cellStyle name="Percent 7 2 2 5" xfId="20815" xr:uid="{00000000-0005-0000-0000-000077810000}"/>
    <cellStyle name="Percent 7 2 2 6" xfId="51507" xr:uid="{00000000-0005-0000-0000-000078810000}"/>
    <cellStyle name="Percent 7 2 3" xfId="20816" xr:uid="{00000000-0005-0000-0000-000079810000}"/>
    <cellStyle name="Percent 7 2 3 2" xfId="20817" xr:uid="{00000000-0005-0000-0000-00007A810000}"/>
    <cellStyle name="Percent 7 2 3 2 2" xfId="20818" xr:uid="{00000000-0005-0000-0000-00007B810000}"/>
    <cellStyle name="Percent 7 2 3 2 2 2" xfId="20819" xr:uid="{00000000-0005-0000-0000-00007C810000}"/>
    <cellStyle name="Percent 7 2 3 2 3" xfId="20820" xr:uid="{00000000-0005-0000-0000-00007D810000}"/>
    <cellStyle name="Percent 7 2 3 3" xfId="20821" xr:uid="{00000000-0005-0000-0000-00007E810000}"/>
    <cellStyle name="Percent 7 2 3 3 2" xfId="20822" xr:uid="{00000000-0005-0000-0000-00007F810000}"/>
    <cellStyle name="Percent 7 2 3 3 2 2" xfId="20823" xr:uid="{00000000-0005-0000-0000-000080810000}"/>
    <cellStyle name="Percent 7 2 3 3 3" xfId="20824" xr:uid="{00000000-0005-0000-0000-000081810000}"/>
    <cellStyle name="Percent 7 2 3 4" xfId="20825" xr:uid="{00000000-0005-0000-0000-000082810000}"/>
    <cellStyle name="Percent 7 2 3 4 2" xfId="20826" xr:uid="{00000000-0005-0000-0000-000083810000}"/>
    <cellStyle name="Percent 7 2 3 5" xfId="20827" xr:uid="{00000000-0005-0000-0000-000084810000}"/>
    <cellStyle name="Percent 7 2 3 6" xfId="51508" xr:uid="{00000000-0005-0000-0000-000085810000}"/>
    <cellStyle name="Percent 7 2 4" xfId="20828" xr:uid="{00000000-0005-0000-0000-000086810000}"/>
    <cellStyle name="Percent 7 2 4 2" xfId="20829" xr:uid="{00000000-0005-0000-0000-000087810000}"/>
    <cellStyle name="Percent 7 2 4 2 2" xfId="20830" xr:uid="{00000000-0005-0000-0000-000088810000}"/>
    <cellStyle name="Percent 7 2 4 2 2 2" xfId="20831" xr:uid="{00000000-0005-0000-0000-000089810000}"/>
    <cellStyle name="Percent 7 2 4 2 3" xfId="20832" xr:uid="{00000000-0005-0000-0000-00008A810000}"/>
    <cellStyle name="Percent 7 2 4 3" xfId="20833" xr:uid="{00000000-0005-0000-0000-00008B810000}"/>
    <cellStyle name="Percent 7 2 4 3 2" xfId="20834" xr:uid="{00000000-0005-0000-0000-00008C810000}"/>
    <cellStyle name="Percent 7 2 4 3 2 2" xfId="20835" xr:uid="{00000000-0005-0000-0000-00008D810000}"/>
    <cellStyle name="Percent 7 2 4 3 3" xfId="20836" xr:uid="{00000000-0005-0000-0000-00008E810000}"/>
    <cellStyle name="Percent 7 2 4 4" xfId="20837" xr:uid="{00000000-0005-0000-0000-00008F810000}"/>
    <cellStyle name="Percent 7 2 4 4 2" xfId="20838" xr:uid="{00000000-0005-0000-0000-000090810000}"/>
    <cellStyle name="Percent 7 2 4 4 2 2" xfId="20839" xr:uid="{00000000-0005-0000-0000-000091810000}"/>
    <cellStyle name="Percent 7 2 4 4 3" xfId="20840" xr:uid="{00000000-0005-0000-0000-000092810000}"/>
    <cellStyle name="Percent 7 2 4 5" xfId="20841" xr:uid="{00000000-0005-0000-0000-000093810000}"/>
    <cellStyle name="Percent 7 2 4 5 2" xfId="20842" xr:uid="{00000000-0005-0000-0000-000094810000}"/>
    <cellStyle name="Percent 7 2 4 6" xfId="20843" xr:uid="{00000000-0005-0000-0000-000095810000}"/>
    <cellStyle name="Percent 7 2 4 7" xfId="51509" xr:uid="{00000000-0005-0000-0000-000096810000}"/>
    <cellStyle name="Percent 7 2 5" xfId="20844" xr:uid="{00000000-0005-0000-0000-000097810000}"/>
    <cellStyle name="Percent 7 2 5 2" xfId="20845" xr:uid="{00000000-0005-0000-0000-000098810000}"/>
    <cellStyle name="Percent 7 2 5 2 2" xfId="20846" xr:uid="{00000000-0005-0000-0000-000099810000}"/>
    <cellStyle name="Percent 7 2 5 2 2 2" xfId="20847" xr:uid="{00000000-0005-0000-0000-00009A810000}"/>
    <cellStyle name="Percent 7 2 5 2 3" xfId="20848" xr:uid="{00000000-0005-0000-0000-00009B810000}"/>
    <cellStyle name="Percent 7 2 5 3" xfId="20849" xr:uid="{00000000-0005-0000-0000-00009C810000}"/>
    <cellStyle name="Percent 7 2 5 3 2" xfId="20850" xr:uid="{00000000-0005-0000-0000-00009D810000}"/>
    <cellStyle name="Percent 7 2 5 3 2 2" xfId="20851" xr:uid="{00000000-0005-0000-0000-00009E810000}"/>
    <cellStyle name="Percent 7 2 5 3 3" xfId="20852" xr:uid="{00000000-0005-0000-0000-00009F810000}"/>
    <cellStyle name="Percent 7 2 5 4" xfId="20853" xr:uid="{00000000-0005-0000-0000-0000A0810000}"/>
    <cellStyle name="Percent 7 2 5 4 2" xfId="20854" xr:uid="{00000000-0005-0000-0000-0000A1810000}"/>
    <cellStyle name="Percent 7 2 5 5" xfId="20855" xr:uid="{00000000-0005-0000-0000-0000A2810000}"/>
    <cellStyle name="Percent 7 2 5 6" xfId="51510" xr:uid="{00000000-0005-0000-0000-0000A3810000}"/>
    <cellStyle name="Percent 7 2 6" xfId="20856" xr:uid="{00000000-0005-0000-0000-0000A4810000}"/>
    <cellStyle name="Percent 7 2 6 2" xfId="20857" xr:uid="{00000000-0005-0000-0000-0000A5810000}"/>
    <cellStyle name="Percent 7 2 6 2 2" xfId="20858" xr:uid="{00000000-0005-0000-0000-0000A6810000}"/>
    <cellStyle name="Percent 7 2 6 3" xfId="20859" xr:uid="{00000000-0005-0000-0000-0000A7810000}"/>
    <cellStyle name="Percent 7 2 6 4" xfId="51511" xr:uid="{00000000-0005-0000-0000-0000A8810000}"/>
    <cellStyle name="Percent 7 2 7" xfId="20860" xr:uid="{00000000-0005-0000-0000-0000A9810000}"/>
    <cellStyle name="Percent 7 2 7 2" xfId="20861" xr:uid="{00000000-0005-0000-0000-0000AA810000}"/>
    <cellStyle name="Percent 7 2 7 2 2" xfId="20862" xr:uid="{00000000-0005-0000-0000-0000AB810000}"/>
    <cellStyle name="Percent 7 2 7 3" xfId="20863" xr:uid="{00000000-0005-0000-0000-0000AC810000}"/>
    <cellStyle name="Percent 7 2 7 4" xfId="51512" xr:uid="{00000000-0005-0000-0000-0000AD810000}"/>
    <cellStyle name="Percent 7 2 8" xfId="20864" xr:uid="{00000000-0005-0000-0000-0000AE810000}"/>
    <cellStyle name="Percent 7 2 8 2" xfId="20865" xr:uid="{00000000-0005-0000-0000-0000AF810000}"/>
    <cellStyle name="Percent 7 2 8 2 2" xfId="20866" xr:uid="{00000000-0005-0000-0000-0000B0810000}"/>
    <cellStyle name="Percent 7 2 8 3" xfId="20867" xr:uid="{00000000-0005-0000-0000-0000B1810000}"/>
    <cellStyle name="Percent 7 2 8 4" xfId="51513" xr:uid="{00000000-0005-0000-0000-0000B2810000}"/>
    <cellStyle name="Percent 7 2 9" xfId="20868" xr:uid="{00000000-0005-0000-0000-0000B3810000}"/>
    <cellStyle name="Percent 7 2 9 2" xfId="20869" xr:uid="{00000000-0005-0000-0000-0000B4810000}"/>
    <cellStyle name="Percent 7 2 9 3" xfId="51514" xr:uid="{00000000-0005-0000-0000-0000B5810000}"/>
    <cellStyle name="Percent 7 20" xfId="56023" xr:uid="{00000000-0005-0000-0000-0000B6810000}"/>
    <cellStyle name="Percent 7 21" xfId="51483" xr:uid="{00000000-0005-0000-0000-0000B7810000}"/>
    <cellStyle name="Percent 7 3" xfId="4548" xr:uid="{00000000-0005-0000-0000-0000B8810000}"/>
    <cellStyle name="Percent 7 3 10" xfId="20870" xr:uid="{00000000-0005-0000-0000-0000B9810000}"/>
    <cellStyle name="Percent 7 3 10 2" xfId="56025" xr:uid="{00000000-0005-0000-0000-0000BA810000}"/>
    <cellStyle name="Percent 7 3 11" xfId="51515" xr:uid="{00000000-0005-0000-0000-0000BB810000}"/>
    <cellStyle name="Percent 7 3 2" xfId="9342" xr:uid="{00000000-0005-0000-0000-0000BC810000}"/>
    <cellStyle name="Percent 7 3 2 2" xfId="20871" xr:uid="{00000000-0005-0000-0000-0000BD810000}"/>
    <cellStyle name="Percent 7 3 2 2 2" xfId="20872" xr:uid="{00000000-0005-0000-0000-0000BE810000}"/>
    <cellStyle name="Percent 7 3 2 2 2 2" xfId="20873" xr:uid="{00000000-0005-0000-0000-0000BF810000}"/>
    <cellStyle name="Percent 7 3 2 2 3" xfId="20874" xr:uid="{00000000-0005-0000-0000-0000C0810000}"/>
    <cellStyle name="Percent 7 3 2 3" xfId="20875" xr:uid="{00000000-0005-0000-0000-0000C1810000}"/>
    <cellStyle name="Percent 7 3 2 3 2" xfId="20876" xr:uid="{00000000-0005-0000-0000-0000C2810000}"/>
    <cellStyle name="Percent 7 3 2 3 2 2" xfId="20877" xr:uid="{00000000-0005-0000-0000-0000C3810000}"/>
    <cellStyle name="Percent 7 3 2 3 3" xfId="20878" xr:uid="{00000000-0005-0000-0000-0000C4810000}"/>
    <cellStyle name="Percent 7 3 2 4" xfId="20879" xr:uid="{00000000-0005-0000-0000-0000C5810000}"/>
    <cellStyle name="Percent 7 3 2 4 2" xfId="20880" xr:uid="{00000000-0005-0000-0000-0000C6810000}"/>
    <cellStyle name="Percent 7 3 2 5" xfId="20881" xr:uid="{00000000-0005-0000-0000-0000C7810000}"/>
    <cellStyle name="Percent 7 3 2 6" xfId="51516" xr:uid="{00000000-0005-0000-0000-0000C8810000}"/>
    <cellStyle name="Percent 7 3 3" xfId="20882" xr:uid="{00000000-0005-0000-0000-0000C9810000}"/>
    <cellStyle name="Percent 7 3 3 2" xfId="20883" xr:uid="{00000000-0005-0000-0000-0000CA810000}"/>
    <cellStyle name="Percent 7 3 3 2 2" xfId="20884" xr:uid="{00000000-0005-0000-0000-0000CB810000}"/>
    <cellStyle name="Percent 7 3 3 2 2 2" xfId="20885" xr:uid="{00000000-0005-0000-0000-0000CC810000}"/>
    <cellStyle name="Percent 7 3 3 2 3" xfId="20886" xr:uid="{00000000-0005-0000-0000-0000CD810000}"/>
    <cellStyle name="Percent 7 3 3 3" xfId="20887" xr:uid="{00000000-0005-0000-0000-0000CE810000}"/>
    <cellStyle name="Percent 7 3 3 3 2" xfId="20888" xr:uid="{00000000-0005-0000-0000-0000CF810000}"/>
    <cellStyle name="Percent 7 3 3 3 2 2" xfId="20889" xr:uid="{00000000-0005-0000-0000-0000D0810000}"/>
    <cellStyle name="Percent 7 3 3 3 3" xfId="20890" xr:uid="{00000000-0005-0000-0000-0000D1810000}"/>
    <cellStyle name="Percent 7 3 3 4" xfId="20891" xr:uid="{00000000-0005-0000-0000-0000D2810000}"/>
    <cellStyle name="Percent 7 3 3 4 2" xfId="20892" xr:uid="{00000000-0005-0000-0000-0000D3810000}"/>
    <cellStyle name="Percent 7 3 3 5" xfId="20893" xr:uid="{00000000-0005-0000-0000-0000D4810000}"/>
    <cellStyle name="Percent 7 3 3 6" xfId="51517" xr:uid="{00000000-0005-0000-0000-0000D5810000}"/>
    <cellStyle name="Percent 7 3 4" xfId="20894" xr:uid="{00000000-0005-0000-0000-0000D6810000}"/>
    <cellStyle name="Percent 7 3 4 2" xfId="20895" xr:uid="{00000000-0005-0000-0000-0000D7810000}"/>
    <cellStyle name="Percent 7 3 4 2 2" xfId="20896" xr:uid="{00000000-0005-0000-0000-0000D8810000}"/>
    <cellStyle name="Percent 7 3 4 2 2 2" xfId="20897" xr:uid="{00000000-0005-0000-0000-0000D9810000}"/>
    <cellStyle name="Percent 7 3 4 2 3" xfId="20898" xr:uid="{00000000-0005-0000-0000-0000DA810000}"/>
    <cellStyle name="Percent 7 3 4 3" xfId="20899" xr:uid="{00000000-0005-0000-0000-0000DB810000}"/>
    <cellStyle name="Percent 7 3 4 3 2" xfId="20900" xr:uid="{00000000-0005-0000-0000-0000DC810000}"/>
    <cellStyle name="Percent 7 3 4 3 2 2" xfId="20901" xr:uid="{00000000-0005-0000-0000-0000DD810000}"/>
    <cellStyle name="Percent 7 3 4 3 3" xfId="20902" xr:uid="{00000000-0005-0000-0000-0000DE810000}"/>
    <cellStyle name="Percent 7 3 4 4" xfId="20903" xr:uid="{00000000-0005-0000-0000-0000DF810000}"/>
    <cellStyle name="Percent 7 3 4 4 2" xfId="20904" xr:uid="{00000000-0005-0000-0000-0000E0810000}"/>
    <cellStyle name="Percent 7 3 4 4 2 2" xfId="20905" xr:uid="{00000000-0005-0000-0000-0000E1810000}"/>
    <cellStyle name="Percent 7 3 4 4 3" xfId="20906" xr:uid="{00000000-0005-0000-0000-0000E2810000}"/>
    <cellStyle name="Percent 7 3 4 5" xfId="20907" xr:uid="{00000000-0005-0000-0000-0000E3810000}"/>
    <cellStyle name="Percent 7 3 4 5 2" xfId="20908" xr:uid="{00000000-0005-0000-0000-0000E4810000}"/>
    <cellStyle name="Percent 7 3 4 6" xfId="20909" xr:uid="{00000000-0005-0000-0000-0000E5810000}"/>
    <cellStyle name="Percent 7 3 4 7" xfId="51518" xr:uid="{00000000-0005-0000-0000-0000E6810000}"/>
    <cellStyle name="Percent 7 3 5" xfId="20910" xr:uid="{00000000-0005-0000-0000-0000E7810000}"/>
    <cellStyle name="Percent 7 3 5 2" xfId="20911" xr:uid="{00000000-0005-0000-0000-0000E8810000}"/>
    <cellStyle name="Percent 7 3 5 2 2" xfId="20912" xr:uid="{00000000-0005-0000-0000-0000E9810000}"/>
    <cellStyle name="Percent 7 3 5 2 2 2" xfId="20913" xr:uid="{00000000-0005-0000-0000-0000EA810000}"/>
    <cellStyle name="Percent 7 3 5 2 3" xfId="20914" xr:uid="{00000000-0005-0000-0000-0000EB810000}"/>
    <cellStyle name="Percent 7 3 5 3" xfId="20915" xr:uid="{00000000-0005-0000-0000-0000EC810000}"/>
    <cellStyle name="Percent 7 3 5 3 2" xfId="20916" xr:uid="{00000000-0005-0000-0000-0000ED810000}"/>
    <cellStyle name="Percent 7 3 5 3 2 2" xfId="20917" xr:uid="{00000000-0005-0000-0000-0000EE810000}"/>
    <cellStyle name="Percent 7 3 5 3 3" xfId="20918" xr:uid="{00000000-0005-0000-0000-0000EF810000}"/>
    <cellStyle name="Percent 7 3 5 4" xfId="20919" xr:uid="{00000000-0005-0000-0000-0000F0810000}"/>
    <cellStyle name="Percent 7 3 5 4 2" xfId="20920" xr:uid="{00000000-0005-0000-0000-0000F1810000}"/>
    <cellStyle name="Percent 7 3 5 5" xfId="20921" xr:uid="{00000000-0005-0000-0000-0000F2810000}"/>
    <cellStyle name="Percent 7 3 5 6" xfId="51519" xr:uid="{00000000-0005-0000-0000-0000F3810000}"/>
    <cellStyle name="Percent 7 3 6" xfId="20922" xr:uid="{00000000-0005-0000-0000-0000F4810000}"/>
    <cellStyle name="Percent 7 3 6 2" xfId="20923" xr:uid="{00000000-0005-0000-0000-0000F5810000}"/>
    <cellStyle name="Percent 7 3 6 2 2" xfId="20924" xr:uid="{00000000-0005-0000-0000-0000F6810000}"/>
    <cellStyle name="Percent 7 3 6 3" xfId="20925" xr:uid="{00000000-0005-0000-0000-0000F7810000}"/>
    <cellStyle name="Percent 7 3 6 4" xfId="51520" xr:uid="{00000000-0005-0000-0000-0000F8810000}"/>
    <cellStyle name="Percent 7 3 7" xfId="20926" xr:uid="{00000000-0005-0000-0000-0000F9810000}"/>
    <cellStyle name="Percent 7 3 7 2" xfId="20927" xr:uid="{00000000-0005-0000-0000-0000FA810000}"/>
    <cellStyle name="Percent 7 3 7 2 2" xfId="20928" xr:uid="{00000000-0005-0000-0000-0000FB810000}"/>
    <cellStyle name="Percent 7 3 7 3" xfId="20929" xr:uid="{00000000-0005-0000-0000-0000FC810000}"/>
    <cellStyle name="Percent 7 3 7 4" xfId="51521" xr:uid="{00000000-0005-0000-0000-0000FD810000}"/>
    <cellStyle name="Percent 7 3 8" xfId="20930" xr:uid="{00000000-0005-0000-0000-0000FE810000}"/>
    <cellStyle name="Percent 7 3 8 2" xfId="20931" xr:uid="{00000000-0005-0000-0000-0000FF810000}"/>
    <cellStyle name="Percent 7 3 8 2 2" xfId="20932" xr:uid="{00000000-0005-0000-0000-000000820000}"/>
    <cellStyle name="Percent 7 3 8 3" xfId="20933" xr:uid="{00000000-0005-0000-0000-000001820000}"/>
    <cellStyle name="Percent 7 3 8 4" xfId="51522" xr:uid="{00000000-0005-0000-0000-000002820000}"/>
    <cellStyle name="Percent 7 3 9" xfId="20934" xr:uid="{00000000-0005-0000-0000-000003820000}"/>
    <cellStyle name="Percent 7 3 9 2" xfId="20935" xr:uid="{00000000-0005-0000-0000-000004820000}"/>
    <cellStyle name="Percent 7 3 9 3" xfId="51523" xr:uid="{00000000-0005-0000-0000-000005820000}"/>
    <cellStyle name="Percent 7 4" xfId="4549" xr:uid="{00000000-0005-0000-0000-000006820000}"/>
    <cellStyle name="Percent 7 4 10" xfId="20936" xr:uid="{00000000-0005-0000-0000-000007820000}"/>
    <cellStyle name="Percent 7 4 10 2" xfId="56026" xr:uid="{00000000-0005-0000-0000-000008820000}"/>
    <cellStyle name="Percent 7 4 11" xfId="51524" xr:uid="{00000000-0005-0000-0000-000009820000}"/>
    <cellStyle name="Percent 7 4 2" xfId="9343" xr:uid="{00000000-0005-0000-0000-00000A820000}"/>
    <cellStyle name="Percent 7 4 2 2" xfId="20937" xr:uid="{00000000-0005-0000-0000-00000B820000}"/>
    <cellStyle name="Percent 7 4 2 2 2" xfId="20938" xr:uid="{00000000-0005-0000-0000-00000C820000}"/>
    <cellStyle name="Percent 7 4 2 2 2 2" xfId="20939" xr:uid="{00000000-0005-0000-0000-00000D820000}"/>
    <cellStyle name="Percent 7 4 2 2 3" xfId="20940" xr:uid="{00000000-0005-0000-0000-00000E820000}"/>
    <cellStyle name="Percent 7 4 2 3" xfId="20941" xr:uid="{00000000-0005-0000-0000-00000F820000}"/>
    <cellStyle name="Percent 7 4 2 3 2" xfId="20942" xr:uid="{00000000-0005-0000-0000-000010820000}"/>
    <cellStyle name="Percent 7 4 2 3 2 2" xfId="20943" xr:uid="{00000000-0005-0000-0000-000011820000}"/>
    <cellStyle name="Percent 7 4 2 3 3" xfId="20944" xr:uid="{00000000-0005-0000-0000-000012820000}"/>
    <cellStyle name="Percent 7 4 2 4" xfId="20945" xr:uid="{00000000-0005-0000-0000-000013820000}"/>
    <cellStyle name="Percent 7 4 2 4 2" xfId="20946" xr:uid="{00000000-0005-0000-0000-000014820000}"/>
    <cellStyle name="Percent 7 4 2 5" xfId="20947" xr:uid="{00000000-0005-0000-0000-000015820000}"/>
    <cellStyle name="Percent 7 4 2 6" xfId="51525" xr:uid="{00000000-0005-0000-0000-000016820000}"/>
    <cellStyle name="Percent 7 4 3" xfId="20948" xr:uid="{00000000-0005-0000-0000-000017820000}"/>
    <cellStyle name="Percent 7 4 3 2" xfId="20949" xr:uid="{00000000-0005-0000-0000-000018820000}"/>
    <cellStyle name="Percent 7 4 3 2 2" xfId="20950" xr:uid="{00000000-0005-0000-0000-000019820000}"/>
    <cellStyle name="Percent 7 4 3 2 2 2" xfId="20951" xr:uid="{00000000-0005-0000-0000-00001A820000}"/>
    <cellStyle name="Percent 7 4 3 2 3" xfId="20952" xr:uid="{00000000-0005-0000-0000-00001B820000}"/>
    <cellStyle name="Percent 7 4 3 3" xfId="20953" xr:uid="{00000000-0005-0000-0000-00001C820000}"/>
    <cellStyle name="Percent 7 4 3 3 2" xfId="20954" xr:uid="{00000000-0005-0000-0000-00001D820000}"/>
    <cellStyle name="Percent 7 4 3 3 2 2" xfId="20955" xr:uid="{00000000-0005-0000-0000-00001E820000}"/>
    <cellStyle name="Percent 7 4 3 3 3" xfId="20956" xr:uid="{00000000-0005-0000-0000-00001F820000}"/>
    <cellStyle name="Percent 7 4 3 4" xfId="20957" xr:uid="{00000000-0005-0000-0000-000020820000}"/>
    <cellStyle name="Percent 7 4 3 4 2" xfId="20958" xr:uid="{00000000-0005-0000-0000-000021820000}"/>
    <cellStyle name="Percent 7 4 3 5" xfId="20959" xr:uid="{00000000-0005-0000-0000-000022820000}"/>
    <cellStyle name="Percent 7 4 3 6" xfId="51526" xr:uid="{00000000-0005-0000-0000-000023820000}"/>
    <cellStyle name="Percent 7 4 4" xfId="20960" xr:uid="{00000000-0005-0000-0000-000024820000}"/>
    <cellStyle name="Percent 7 4 4 2" xfId="20961" xr:uid="{00000000-0005-0000-0000-000025820000}"/>
    <cellStyle name="Percent 7 4 4 2 2" xfId="20962" xr:uid="{00000000-0005-0000-0000-000026820000}"/>
    <cellStyle name="Percent 7 4 4 2 2 2" xfId="20963" xr:uid="{00000000-0005-0000-0000-000027820000}"/>
    <cellStyle name="Percent 7 4 4 2 3" xfId="20964" xr:uid="{00000000-0005-0000-0000-000028820000}"/>
    <cellStyle name="Percent 7 4 4 3" xfId="20965" xr:uid="{00000000-0005-0000-0000-000029820000}"/>
    <cellStyle name="Percent 7 4 4 3 2" xfId="20966" xr:uid="{00000000-0005-0000-0000-00002A820000}"/>
    <cellStyle name="Percent 7 4 4 3 2 2" xfId="20967" xr:uid="{00000000-0005-0000-0000-00002B820000}"/>
    <cellStyle name="Percent 7 4 4 3 3" xfId="20968" xr:uid="{00000000-0005-0000-0000-00002C820000}"/>
    <cellStyle name="Percent 7 4 4 4" xfId="20969" xr:uid="{00000000-0005-0000-0000-00002D820000}"/>
    <cellStyle name="Percent 7 4 4 4 2" xfId="20970" xr:uid="{00000000-0005-0000-0000-00002E820000}"/>
    <cellStyle name="Percent 7 4 4 4 2 2" xfId="20971" xr:uid="{00000000-0005-0000-0000-00002F820000}"/>
    <cellStyle name="Percent 7 4 4 4 3" xfId="20972" xr:uid="{00000000-0005-0000-0000-000030820000}"/>
    <cellStyle name="Percent 7 4 4 5" xfId="20973" xr:uid="{00000000-0005-0000-0000-000031820000}"/>
    <cellStyle name="Percent 7 4 4 5 2" xfId="20974" xr:uid="{00000000-0005-0000-0000-000032820000}"/>
    <cellStyle name="Percent 7 4 4 6" xfId="20975" xr:uid="{00000000-0005-0000-0000-000033820000}"/>
    <cellStyle name="Percent 7 4 4 7" xfId="51527" xr:uid="{00000000-0005-0000-0000-000034820000}"/>
    <cellStyle name="Percent 7 4 5" xfId="20976" xr:uid="{00000000-0005-0000-0000-000035820000}"/>
    <cellStyle name="Percent 7 4 5 2" xfId="20977" xr:uid="{00000000-0005-0000-0000-000036820000}"/>
    <cellStyle name="Percent 7 4 5 2 2" xfId="20978" xr:uid="{00000000-0005-0000-0000-000037820000}"/>
    <cellStyle name="Percent 7 4 5 2 2 2" xfId="20979" xr:uid="{00000000-0005-0000-0000-000038820000}"/>
    <cellStyle name="Percent 7 4 5 2 3" xfId="20980" xr:uid="{00000000-0005-0000-0000-000039820000}"/>
    <cellStyle name="Percent 7 4 5 3" xfId="20981" xr:uid="{00000000-0005-0000-0000-00003A820000}"/>
    <cellStyle name="Percent 7 4 5 3 2" xfId="20982" xr:uid="{00000000-0005-0000-0000-00003B820000}"/>
    <cellStyle name="Percent 7 4 5 3 2 2" xfId="20983" xr:uid="{00000000-0005-0000-0000-00003C820000}"/>
    <cellStyle name="Percent 7 4 5 3 3" xfId="20984" xr:uid="{00000000-0005-0000-0000-00003D820000}"/>
    <cellStyle name="Percent 7 4 5 4" xfId="20985" xr:uid="{00000000-0005-0000-0000-00003E820000}"/>
    <cellStyle name="Percent 7 4 5 4 2" xfId="20986" xr:uid="{00000000-0005-0000-0000-00003F820000}"/>
    <cellStyle name="Percent 7 4 5 5" xfId="20987" xr:uid="{00000000-0005-0000-0000-000040820000}"/>
    <cellStyle name="Percent 7 4 5 6" xfId="51528" xr:uid="{00000000-0005-0000-0000-000041820000}"/>
    <cellStyle name="Percent 7 4 6" xfId="20988" xr:uid="{00000000-0005-0000-0000-000042820000}"/>
    <cellStyle name="Percent 7 4 6 2" xfId="20989" xr:uid="{00000000-0005-0000-0000-000043820000}"/>
    <cellStyle name="Percent 7 4 6 2 2" xfId="20990" xr:uid="{00000000-0005-0000-0000-000044820000}"/>
    <cellStyle name="Percent 7 4 6 3" xfId="20991" xr:uid="{00000000-0005-0000-0000-000045820000}"/>
    <cellStyle name="Percent 7 4 6 4" xfId="51529" xr:uid="{00000000-0005-0000-0000-000046820000}"/>
    <cellStyle name="Percent 7 4 7" xfId="20992" xr:uid="{00000000-0005-0000-0000-000047820000}"/>
    <cellStyle name="Percent 7 4 7 2" xfId="20993" xr:uid="{00000000-0005-0000-0000-000048820000}"/>
    <cellStyle name="Percent 7 4 7 2 2" xfId="20994" xr:uid="{00000000-0005-0000-0000-000049820000}"/>
    <cellStyle name="Percent 7 4 7 3" xfId="20995" xr:uid="{00000000-0005-0000-0000-00004A820000}"/>
    <cellStyle name="Percent 7 4 7 4" xfId="51530" xr:uid="{00000000-0005-0000-0000-00004B820000}"/>
    <cellStyle name="Percent 7 4 8" xfId="20996" xr:uid="{00000000-0005-0000-0000-00004C820000}"/>
    <cellStyle name="Percent 7 4 8 2" xfId="20997" xr:uid="{00000000-0005-0000-0000-00004D820000}"/>
    <cellStyle name="Percent 7 4 8 2 2" xfId="20998" xr:uid="{00000000-0005-0000-0000-00004E820000}"/>
    <cellStyle name="Percent 7 4 8 3" xfId="20999" xr:uid="{00000000-0005-0000-0000-00004F820000}"/>
    <cellStyle name="Percent 7 4 8 4" xfId="51531" xr:uid="{00000000-0005-0000-0000-000050820000}"/>
    <cellStyle name="Percent 7 4 9" xfId="21000" xr:uid="{00000000-0005-0000-0000-000051820000}"/>
    <cellStyle name="Percent 7 4 9 2" xfId="21001" xr:uid="{00000000-0005-0000-0000-000052820000}"/>
    <cellStyle name="Percent 7 4 9 3" xfId="51532" xr:uid="{00000000-0005-0000-0000-000053820000}"/>
    <cellStyle name="Percent 7 5" xfId="4550" xr:uid="{00000000-0005-0000-0000-000054820000}"/>
    <cellStyle name="Percent 7 5 10" xfId="21002" xr:uid="{00000000-0005-0000-0000-000055820000}"/>
    <cellStyle name="Percent 7 5 10 2" xfId="56027" xr:uid="{00000000-0005-0000-0000-000056820000}"/>
    <cellStyle name="Percent 7 5 11" xfId="51533" xr:uid="{00000000-0005-0000-0000-000057820000}"/>
    <cellStyle name="Percent 7 5 2" xfId="9344" xr:uid="{00000000-0005-0000-0000-000058820000}"/>
    <cellStyle name="Percent 7 5 2 2" xfId="21003" xr:uid="{00000000-0005-0000-0000-000059820000}"/>
    <cellStyle name="Percent 7 5 2 2 2" xfId="21004" xr:uid="{00000000-0005-0000-0000-00005A820000}"/>
    <cellStyle name="Percent 7 5 2 2 2 2" xfId="21005" xr:uid="{00000000-0005-0000-0000-00005B820000}"/>
    <cellStyle name="Percent 7 5 2 2 3" xfId="21006" xr:uid="{00000000-0005-0000-0000-00005C820000}"/>
    <cellStyle name="Percent 7 5 2 3" xfId="21007" xr:uid="{00000000-0005-0000-0000-00005D820000}"/>
    <cellStyle name="Percent 7 5 2 3 2" xfId="21008" xr:uid="{00000000-0005-0000-0000-00005E820000}"/>
    <cellStyle name="Percent 7 5 2 3 2 2" xfId="21009" xr:uid="{00000000-0005-0000-0000-00005F820000}"/>
    <cellStyle name="Percent 7 5 2 3 3" xfId="21010" xr:uid="{00000000-0005-0000-0000-000060820000}"/>
    <cellStyle name="Percent 7 5 2 4" xfId="21011" xr:uid="{00000000-0005-0000-0000-000061820000}"/>
    <cellStyle name="Percent 7 5 2 4 2" xfId="21012" xr:uid="{00000000-0005-0000-0000-000062820000}"/>
    <cellStyle name="Percent 7 5 2 5" xfId="21013" xr:uid="{00000000-0005-0000-0000-000063820000}"/>
    <cellStyle name="Percent 7 5 2 6" xfId="51534" xr:uid="{00000000-0005-0000-0000-000064820000}"/>
    <cellStyle name="Percent 7 5 3" xfId="21014" xr:uid="{00000000-0005-0000-0000-000065820000}"/>
    <cellStyle name="Percent 7 5 3 2" xfId="21015" xr:uid="{00000000-0005-0000-0000-000066820000}"/>
    <cellStyle name="Percent 7 5 3 2 2" xfId="21016" xr:uid="{00000000-0005-0000-0000-000067820000}"/>
    <cellStyle name="Percent 7 5 3 2 2 2" xfId="21017" xr:uid="{00000000-0005-0000-0000-000068820000}"/>
    <cellStyle name="Percent 7 5 3 2 3" xfId="21018" xr:uid="{00000000-0005-0000-0000-000069820000}"/>
    <cellStyle name="Percent 7 5 3 3" xfId="21019" xr:uid="{00000000-0005-0000-0000-00006A820000}"/>
    <cellStyle name="Percent 7 5 3 3 2" xfId="21020" xr:uid="{00000000-0005-0000-0000-00006B820000}"/>
    <cellStyle name="Percent 7 5 3 3 2 2" xfId="21021" xr:uid="{00000000-0005-0000-0000-00006C820000}"/>
    <cellStyle name="Percent 7 5 3 3 3" xfId="21022" xr:uid="{00000000-0005-0000-0000-00006D820000}"/>
    <cellStyle name="Percent 7 5 3 4" xfId="21023" xr:uid="{00000000-0005-0000-0000-00006E820000}"/>
    <cellStyle name="Percent 7 5 3 4 2" xfId="21024" xr:uid="{00000000-0005-0000-0000-00006F820000}"/>
    <cellStyle name="Percent 7 5 3 5" xfId="21025" xr:uid="{00000000-0005-0000-0000-000070820000}"/>
    <cellStyle name="Percent 7 5 3 6" xfId="51535" xr:uid="{00000000-0005-0000-0000-000071820000}"/>
    <cellStyle name="Percent 7 5 4" xfId="21026" xr:uid="{00000000-0005-0000-0000-000072820000}"/>
    <cellStyle name="Percent 7 5 4 2" xfId="21027" xr:uid="{00000000-0005-0000-0000-000073820000}"/>
    <cellStyle name="Percent 7 5 4 2 2" xfId="21028" xr:uid="{00000000-0005-0000-0000-000074820000}"/>
    <cellStyle name="Percent 7 5 4 2 2 2" xfId="21029" xr:uid="{00000000-0005-0000-0000-000075820000}"/>
    <cellStyle name="Percent 7 5 4 2 3" xfId="21030" xr:uid="{00000000-0005-0000-0000-000076820000}"/>
    <cellStyle name="Percent 7 5 4 3" xfId="21031" xr:uid="{00000000-0005-0000-0000-000077820000}"/>
    <cellStyle name="Percent 7 5 4 3 2" xfId="21032" xr:uid="{00000000-0005-0000-0000-000078820000}"/>
    <cellStyle name="Percent 7 5 4 3 2 2" xfId="21033" xr:uid="{00000000-0005-0000-0000-000079820000}"/>
    <cellStyle name="Percent 7 5 4 3 3" xfId="21034" xr:uid="{00000000-0005-0000-0000-00007A820000}"/>
    <cellStyle name="Percent 7 5 4 4" xfId="21035" xr:uid="{00000000-0005-0000-0000-00007B820000}"/>
    <cellStyle name="Percent 7 5 4 4 2" xfId="21036" xr:uid="{00000000-0005-0000-0000-00007C820000}"/>
    <cellStyle name="Percent 7 5 4 4 2 2" xfId="21037" xr:uid="{00000000-0005-0000-0000-00007D820000}"/>
    <cellStyle name="Percent 7 5 4 4 3" xfId="21038" xr:uid="{00000000-0005-0000-0000-00007E820000}"/>
    <cellStyle name="Percent 7 5 4 5" xfId="21039" xr:uid="{00000000-0005-0000-0000-00007F820000}"/>
    <cellStyle name="Percent 7 5 4 5 2" xfId="21040" xr:uid="{00000000-0005-0000-0000-000080820000}"/>
    <cellStyle name="Percent 7 5 4 6" xfId="21041" xr:uid="{00000000-0005-0000-0000-000081820000}"/>
    <cellStyle name="Percent 7 5 4 7" xfId="51536" xr:uid="{00000000-0005-0000-0000-000082820000}"/>
    <cellStyle name="Percent 7 5 5" xfId="21042" xr:uid="{00000000-0005-0000-0000-000083820000}"/>
    <cellStyle name="Percent 7 5 5 2" xfId="21043" xr:uid="{00000000-0005-0000-0000-000084820000}"/>
    <cellStyle name="Percent 7 5 5 2 2" xfId="21044" xr:uid="{00000000-0005-0000-0000-000085820000}"/>
    <cellStyle name="Percent 7 5 5 2 2 2" xfId="21045" xr:uid="{00000000-0005-0000-0000-000086820000}"/>
    <cellStyle name="Percent 7 5 5 2 3" xfId="21046" xr:uid="{00000000-0005-0000-0000-000087820000}"/>
    <cellStyle name="Percent 7 5 5 3" xfId="21047" xr:uid="{00000000-0005-0000-0000-000088820000}"/>
    <cellStyle name="Percent 7 5 5 3 2" xfId="21048" xr:uid="{00000000-0005-0000-0000-000089820000}"/>
    <cellStyle name="Percent 7 5 5 3 2 2" xfId="21049" xr:uid="{00000000-0005-0000-0000-00008A820000}"/>
    <cellStyle name="Percent 7 5 5 3 3" xfId="21050" xr:uid="{00000000-0005-0000-0000-00008B820000}"/>
    <cellStyle name="Percent 7 5 5 4" xfId="21051" xr:uid="{00000000-0005-0000-0000-00008C820000}"/>
    <cellStyle name="Percent 7 5 5 4 2" xfId="21052" xr:uid="{00000000-0005-0000-0000-00008D820000}"/>
    <cellStyle name="Percent 7 5 5 5" xfId="21053" xr:uid="{00000000-0005-0000-0000-00008E820000}"/>
    <cellStyle name="Percent 7 5 5 6" xfId="51537" xr:uid="{00000000-0005-0000-0000-00008F820000}"/>
    <cellStyle name="Percent 7 5 6" xfId="21054" xr:uid="{00000000-0005-0000-0000-000090820000}"/>
    <cellStyle name="Percent 7 5 6 2" xfId="21055" xr:uid="{00000000-0005-0000-0000-000091820000}"/>
    <cellStyle name="Percent 7 5 6 2 2" xfId="21056" xr:uid="{00000000-0005-0000-0000-000092820000}"/>
    <cellStyle name="Percent 7 5 6 3" xfId="21057" xr:uid="{00000000-0005-0000-0000-000093820000}"/>
    <cellStyle name="Percent 7 5 6 4" xfId="51538" xr:uid="{00000000-0005-0000-0000-000094820000}"/>
    <cellStyle name="Percent 7 5 7" xfId="21058" xr:uid="{00000000-0005-0000-0000-000095820000}"/>
    <cellStyle name="Percent 7 5 7 2" xfId="21059" xr:uid="{00000000-0005-0000-0000-000096820000}"/>
    <cellStyle name="Percent 7 5 7 2 2" xfId="21060" xr:uid="{00000000-0005-0000-0000-000097820000}"/>
    <cellStyle name="Percent 7 5 7 3" xfId="21061" xr:uid="{00000000-0005-0000-0000-000098820000}"/>
    <cellStyle name="Percent 7 5 7 4" xfId="51539" xr:uid="{00000000-0005-0000-0000-000099820000}"/>
    <cellStyle name="Percent 7 5 8" xfId="21062" xr:uid="{00000000-0005-0000-0000-00009A820000}"/>
    <cellStyle name="Percent 7 5 8 2" xfId="21063" xr:uid="{00000000-0005-0000-0000-00009B820000}"/>
    <cellStyle name="Percent 7 5 8 2 2" xfId="21064" xr:uid="{00000000-0005-0000-0000-00009C820000}"/>
    <cellStyle name="Percent 7 5 8 3" xfId="21065" xr:uid="{00000000-0005-0000-0000-00009D820000}"/>
    <cellStyle name="Percent 7 5 8 4" xfId="51540" xr:uid="{00000000-0005-0000-0000-00009E820000}"/>
    <cellStyle name="Percent 7 5 9" xfId="21066" xr:uid="{00000000-0005-0000-0000-00009F820000}"/>
    <cellStyle name="Percent 7 5 9 2" xfId="21067" xr:uid="{00000000-0005-0000-0000-0000A0820000}"/>
    <cellStyle name="Percent 7 5 9 3" xfId="51541" xr:uid="{00000000-0005-0000-0000-0000A1820000}"/>
    <cellStyle name="Percent 7 6" xfId="4551" xr:uid="{00000000-0005-0000-0000-0000A2820000}"/>
    <cellStyle name="Percent 7 6 10" xfId="21068" xr:uid="{00000000-0005-0000-0000-0000A3820000}"/>
    <cellStyle name="Percent 7 6 10 2" xfId="56028" xr:uid="{00000000-0005-0000-0000-0000A4820000}"/>
    <cellStyle name="Percent 7 6 11" xfId="51542" xr:uid="{00000000-0005-0000-0000-0000A5820000}"/>
    <cellStyle name="Percent 7 6 2" xfId="9345" xr:uid="{00000000-0005-0000-0000-0000A6820000}"/>
    <cellStyle name="Percent 7 6 2 2" xfId="21069" xr:uid="{00000000-0005-0000-0000-0000A7820000}"/>
    <cellStyle name="Percent 7 6 2 2 2" xfId="21070" xr:uid="{00000000-0005-0000-0000-0000A8820000}"/>
    <cellStyle name="Percent 7 6 2 2 2 2" xfId="21071" xr:uid="{00000000-0005-0000-0000-0000A9820000}"/>
    <cellStyle name="Percent 7 6 2 2 3" xfId="21072" xr:uid="{00000000-0005-0000-0000-0000AA820000}"/>
    <cellStyle name="Percent 7 6 2 3" xfId="21073" xr:uid="{00000000-0005-0000-0000-0000AB820000}"/>
    <cellStyle name="Percent 7 6 2 3 2" xfId="21074" xr:uid="{00000000-0005-0000-0000-0000AC820000}"/>
    <cellStyle name="Percent 7 6 2 3 2 2" xfId="21075" xr:uid="{00000000-0005-0000-0000-0000AD820000}"/>
    <cellStyle name="Percent 7 6 2 3 3" xfId="21076" xr:uid="{00000000-0005-0000-0000-0000AE820000}"/>
    <cellStyle name="Percent 7 6 2 4" xfId="21077" xr:uid="{00000000-0005-0000-0000-0000AF820000}"/>
    <cellStyle name="Percent 7 6 2 4 2" xfId="21078" xr:uid="{00000000-0005-0000-0000-0000B0820000}"/>
    <cellStyle name="Percent 7 6 2 5" xfId="21079" xr:uid="{00000000-0005-0000-0000-0000B1820000}"/>
    <cellStyle name="Percent 7 6 2 6" xfId="51543" xr:uid="{00000000-0005-0000-0000-0000B2820000}"/>
    <cellStyle name="Percent 7 6 3" xfId="21080" xr:uid="{00000000-0005-0000-0000-0000B3820000}"/>
    <cellStyle name="Percent 7 6 3 2" xfId="21081" xr:uid="{00000000-0005-0000-0000-0000B4820000}"/>
    <cellStyle name="Percent 7 6 3 2 2" xfId="21082" xr:uid="{00000000-0005-0000-0000-0000B5820000}"/>
    <cellStyle name="Percent 7 6 3 2 2 2" xfId="21083" xr:uid="{00000000-0005-0000-0000-0000B6820000}"/>
    <cellStyle name="Percent 7 6 3 2 3" xfId="21084" xr:uid="{00000000-0005-0000-0000-0000B7820000}"/>
    <cellStyle name="Percent 7 6 3 3" xfId="21085" xr:uid="{00000000-0005-0000-0000-0000B8820000}"/>
    <cellStyle name="Percent 7 6 3 3 2" xfId="21086" xr:uid="{00000000-0005-0000-0000-0000B9820000}"/>
    <cellStyle name="Percent 7 6 3 3 2 2" xfId="21087" xr:uid="{00000000-0005-0000-0000-0000BA820000}"/>
    <cellStyle name="Percent 7 6 3 3 3" xfId="21088" xr:uid="{00000000-0005-0000-0000-0000BB820000}"/>
    <cellStyle name="Percent 7 6 3 4" xfId="21089" xr:uid="{00000000-0005-0000-0000-0000BC820000}"/>
    <cellStyle name="Percent 7 6 3 4 2" xfId="21090" xr:uid="{00000000-0005-0000-0000-0000BD820000}"/>
    <cellStyle name="Percent 7 6 3 5" xfId="21091" xr:uid="{00000000-0005-0000-0000-0000BE820000}"/>
    <cellStyle name="Percent 7 6 3 6" xfId="51544" xr:uid="{00000000-0005-0000-0000-0000BF820000}"/>
    <cellStyle name="Percent 7 6 4" xfId="21092" xr:uid="{00000000-0005-0000-0000-0000C0820000}"/>
    <cellStyle name="Percent 7 6 4 2" xfId="21093" xr:uid="{00000000-0005-0000-0000-0000C1820000}"/>
    <cellStyle name="Percent 7 6 4 2 2" xfId="21094" xr:uid="{00000000-0005-0000-0000-0000C2820000}"/>
    <cellStyle name="Percent 7 6 4 2 2 2" xfId="21095" xr:uid="{00000000-0005-0000-0000-0000C3820000}"/>
    <cellStyle name="Percent 7 6 4 2 3" xfId="21096" xr:uid="{00000000-0005-0000-0000-0000C4820000}"/>
    <cellStyle name="Percent 7 6 4 3" xfId="21097" xr:uid="{00000000-0005-0000-0000-0000C5820000}"/>
    <cellStyle name="Percent 7 6 4 3 2" xfId="21098" xr:uid="{00000000-0005-0000-0000-0000C6820000}"/>
    <cellStyle name="Percent 7 6 4 3 2 2" xfId="21099" xr:uid="{00000000-0005-0000-0000-0000C7820000}"/>
    <cellStyle name="Percent 7 6 4 3 3" xfId="21100" xr:uid="{00000000-0005-0000-0000-0000C8820000}"/>
    <cellStyle name="Percent 7 6 4 4" xfId="21101" xr:uid="{00000000-0005-0000-0000-0000C9820000}"/>
    <cellStyle name="Percent 7 6 4 4 2" xfId="21102" xr:uid="{00000000-0005-0000-0000-0000CA820000}"/>
    <cellStyle name="Percent 7 6 4 4 2 2" xfId="21103" xr:uid="{00000000-0005-0000-0000-0000CB820000}"/>
    <cellStyle name="Percent 7 6 4 4 3" xfId="21104" xr:uid="{00000000-0005-0000-0000-0000CC820000}"/>
    <cellStyle name="Percent 7 6 4 5" xfId="21105" xr:uid="{00000000-0005-0000-0000-0000CD820000}"/>
    <cellStyle name="Percent 7 6 4 5 2" xfId="21106" xr:uid="{00000000-0005-0000-0000-0000CE820000}"/>
    <cellStyle name="Percent 7 6 4 6" xfId="21107" xr:uid="{00000000-0005-0000-0000-0000CF820000}"/>
    <cellStyle name="Percent 7 6 4 7" xfId="51545" xr:uid="{00000000-0005-0000-0000-0000D0820000}"/>
    <cellStyle name="Percent 7 6 5" xfId="21108" xr:uid="{00000000-0005-0000-0000-0000D1820000}"/>
    <cellStyle name="Percent 7 6 5 2" xfId="21109" xr:uid="{00000000-0005-0000-0000-0000D2820000}"/>
    <cellStyle name="Percent 7 6 5 2 2" xfId="21110" xr:uid="{00000000-0005-0000-0000-0000D3820000}"/>
    <cellStyle name="Percent 7 6 5 2 2 2" xfId="21111" xr:uid="{00000000-0005-0000-0000-0000D4820000}"/>
    <cellStyle name="Percent 7 6 5 2 3" xfId="21112" xr:uid="{00000000-0005-0000-0000-0000D5820000}"/>
    <cellStyle name="Percent 7 6 5 3" xfId="21113" xr:uid="{00000000-0005-0000-0000-0000D6820000}"/>
    <cellStyle name="Percent 7 6 5 3 2" xfId="21114" xr:uid="{00000000-0005-0000-0000-0000D7820000}"/>
    <cellStyle name="Percent 7 6 5 3 2 2" xfId="21115" xr:uid="{00000000-0005-0000-0000-0000D8820000}"/>
    <cellStyle name="Percent 7 6 5 3 3" xfId="21116" xr:uid="{00000000-0005-0000-0000-0000D9820000}"/>
    <cellStyle name="Percent 7 6 5 4" xfId="21117" xr:uid="{00000000-0005-0000-0000-0000DA820000}"/>
    <cellStyle name="Percent 7 6 5 4 2" xfId="21118" xr:uid="{00000000-0005-0000-0000-0000DB820000}"/>
    <cellStyle name="Percent 7 6 5 5" xfId="21119" xr:uid="{00000000-0005-0000-0000-0000DC820000}"/>
    <cellStyle name="Percent 7 6 5 6" xfId="51546" xr:uid="{00000000-0005-0000-0000-0000DD820000}"/>
    <cellStyle name="Percent 7 6 6" xfId="21120" xr:uid="{00000000-0005-0000-0000-0000DE820000}"/>
    <cellStyle name="Percent 7 6 6 2" xfId="21121" xr:uid="{00000000-0005-0000-0000-0000DF820000}"/>
    <cellStyle name="Percent 7 6 6 2 2" xfId="21122" xr:uid="{00000000-0005-0000-0000-0000E0820000}"/>
    <cellStyle name="Percent 7 6 6 3" xfId="21123" xr:uid="{00000000-0005-0000-0000-0000E1820000}"/>
    <cellStyle name="Percent 7 6 6 4" xfId="51547" xr:uid="{00000000-0005-0000-0000-0000E2820000}"/>
    <cellStyle name="Percent 7 6 7" xfId="21124" xr:uid="{00000000-0005-0000-0000-0000E3820000}"/>
    <cellStyle name="Percent 7 6 7 2" xfId="21125" xr:uid="{00000000-0005-0000-0000-0000E4820000}"/>
    <cellStyle name="Percent 7 6 7 2 2" xfId="21126" xr:uid="{00000000-0005-0000-0000-0000E5820000}"/>
    <cellStyle name="Percent 7 6 7 3" xfId="21127" xr:uid="{00000000-0005-0000-0000-0000E6820000}"/>
    <cellStyle name="Percent 7 6 7 4" xfId="51548" xr:uid="{00000000-0005-0000-0000-0000E7820000}"/>
    <cellStyle name="Percent 7 6 8" xfId="21128" xr:uid="{00000000-0005-0000-0000-0000E8820000}"/>
    <cellStyle name="Percent 7 6 8 2" xfId="21129" xr:uid="{00000000-0005-0000-0000-0000E9820000}"/>
    <cellStyle name="Percent 7 6 8 2 2" xfId="21130" xr:uid="{00000000-0005-0000-0000-0000EA820000}"/>
    <cellStyle name="Percent 7 6 8 3" xfId="21131" xr:uid="{00000000-0005-0000-0000-0000EB820000}"/>
    <cellStyle name="Percent 7 6 8 4" xfId="51549" xr:uid="{00000000-0005-0000-0000-0000EC820000}"/>
    <cellStyle name="Percent 7 6 9" xfId="21132" xr:uid="{00000000-0005-0000-0000-0000ED820000}"/>
    <cellStyle name="Percent 7 6 9 2" xfId="21133" xr:uid="{00000000-0005-0000-0000-0000EE820000}"/>
    <cellStyle name="Percent 7 6 9 3" xfId="51550" xr:uid="{00000000-0005-0000-0000-0000EF820000}"/>
    <cellStyle name="Percent 7 7" xfId="4552" xr:uid="{00000000-0005-0000-0000-0000F0820000}"/>
    <cellStyle name="Percent 7 7 10" xfId="21134" xr:uid="{00000000-0005-0000-0000-0000F1820000}"/>
    <cellStyle name="Percent 7 7 10 2" xfId="56029" xr:uid="{00000000-0005-0000-0000-0000F2820000}"/>
    <cellStyle name="Percent 7 7 11" xfId="51551" xr:uid="{00000000-0005-0000-0000-0000F3820000}"/>
    <cellStyle name="Percent 7 7 2" xfId="9346" xr:uid="{00000000-0005-0000-0000-0000F4820000}"/>
    <cellStyle name="Percent 7 7 2 2" xfId="21135" xr:uid="{00000000-0005-0000-0000-0000F5820000}"/>
    <cellStyle name="Percent 7 7 2 2 2" xfId="21136" xr:uid="{00000000-0005-0000-0000-0000F6820000}"/>
    <cellStyle name="Percent 7 7 2 2 2 2" xfId="21137" xr:uid="{00000000-0005-0000-0000-0000F7820000}"/>
    <cellStyle name="Percent 7 7 2 2 3" xfId="21138" xr:uid="{00000000-0005-0000-0000-0000F8820000}"/>
    <cellStyle name="Percent 7 7 2 3" xfId="21139" xr:uid="{00000000-0005-0000-0000-0000F9820000}"/>
    <cellStyle name="Percent 7 7 2 3 2" xfId="21140" xr:uid="{00000000-0005-0000-0000-0000FA820000}"/>
    <cellStyle name="Percent 7 7 2 3 2 2" xfId="21141" xr:uid="{00000000-0005-0000-0000-0000FB820000}"/>
    <cellStyle name="Percent 7 7 2 3 3" xfId="21142" xr:uid="{00000000-0005-0000-0000-0000FC820000}"/>
    <cellStyle name="Percent 7 7 2 4" xfId="21143" xr:uid="{00000000-0005-0000-0000-0000FD820000}"/>
    <cellStyle name="Percent 7 7 2 4 2" xfId="21144" xr:uid="{00000000-0005-0000-0000-0000FE820000}"/>
    <cellStyle name="Percent 7 7 2 5" xfId="21145" xr:uid="{00000000-0005-0000-0000-0000FF820000}"/>
    <cellStyle name="Percent 7 7 2 6" xfId="51552" xr:uid="{00000000-0005-0000-0000-000000830000}"/>
    <cellStyle name="Percent 7 7 3" xfId="21146" xr:uid="{00000000-0005-0000-0000-000001830000}"/>
    <cellStyle name="Percent 7 7 3 2" xfId="21147" xr:uid="{00000000-0005-0000-0000-000002830000}"/>
    <cellStyle name="Percent 7 7 3 2 2" xfId="21148" xr:uid="{00000000-0005-0000-0000-000003830000}"/>
    <cellStyle name="Percent 7 7 3 2 2 2" xfId="21149" xr:uid="{00000000-0005-0000-0000-000004830000}"/>
    <cellStyle name="Percent 7 7 3 2 3" xfId="21150" xr:uid="{00000000-0005-0000-0000-000005830000}"/>
    <cellStyle name="Percent 7 7 3 3" xfId="21151" xr:uid="{00000000-0005-0000-0000-000006830000}"/>
    <cellStyle name="Percent 7 7 3 3 2" xfId="21152" xr:uid="{00000000-0005-0000-0000-000007830000}"/>
    <cellStyle name="Percent 7 7 3 3 2 2" xfId="21153" xr:uid="{00000000-0005-0000-0000-000008830000}"/>
    <cellStyle name="Percent 7 7 3 3 3" xfId="21154" xr:uid="{00000000-0005-0000-0000-000009830000}"/>
    <cellStyle name="Percent 7 7 3 4" xfId="21155" xr:uid="{00000000-0005-0000-0000-00000A830000}"/>
    <cellStyle name="Percent 7 7 3 4 2" xfId="21156" xr:uid="{00000000-0005-0000-0000-00000B830000}"/>
    <cellStyle name="Percent 7 7 3 5" xfId="21157" xr:uid="{00000000-0005-0000-0000-00000C830000}"/>
    <cellStyle name="Percent 7 7 3 6" xfId="51553" xr:uid="{00000000-0005-0000-0000-00000D830000}"/>
    <cellStyle name="Percent 7 7 4" xfId="21158" xr:uid="{00000000-0005-0000-0000-00000E830000}"/>
    <cellStyle name="Percent 7 7 4 2" xfId="21159" xr:uid="{00000000-0005-0000-0000-00000F830000}"/>
    <cellStyle name="Percent 7 7 4 2 2" xfId="21160" xr:uid="{00000000-0005-0000-0000-000010830000}"/>
    <cellStyle name="Percent 7 7 4 2 2 2" xfId="21161" xr:uid="{00000000-0005-0000-0000-000011830000}"/>
    <cellStyle name="Percent 7 7 4 2 3" xfId="21162" xr:uid="{00000000-0005-0000-0000-000012830000}"/>
    <cellStyle name="Percent 7 7 4 3" xfId="21163" xr:uid="{00000000-0005-0000-0000-000013830000}"/>
    <cellStyle name="Percent 7 7 4 3 2" xfId="21164" xr:uid="{00000000-0005-0000-0000-000014830000}"/>
    <cellStyle name="Percent 7 7 4 3 2 2" xfId="21165" xr:uid="{00000000-0005-0000-0000-000015830000}"/>
    <cellStyle name="Percent 7 7 4 3 3" xfId="21166" xr:uid="{00000000-0005-0000-0000-000016830000}"/>
    <cellStyle name="Percent 7 7 4 4" xfId="21167" xr:uid="{00000000-0005-0000-0000-000017830000}"/>
    <cellStyle name="Percent 7 7 4 4 2" xfId="21168" xr:uid="{00000000-0005-0000-0000-000018830000}"/>
    <cellStyle name="Percent 7 7 4 4 2 2" xfId="21169" xr:uid="{00000000-0005-0000-0000-000019830000}"/>
    <cellStyle name="Percent 7 7 4 4 3" xfId="21170" xr:uid="{00000000-0005-0000-0000-00001A830000}"/>
    <cellStyle name="Percent 7 7 4 5" xfId="21171" xr:uid="{00000000-0005-0000-0000-00001B830000}"/>
    <cellStyle name="Percent 7 7 4 5 2" xfId="21172" xr:uid="{00000000-0005-0000-0000-00001C830000}"/>
    <cellStyle name="Percent 7 7 4 6" xfId="21173" xr:uid="{00000000-0005-0000-0000-00001D830000}"/>
    <cellStyle name="Percent 7 7 4 7" xfId="51554" xr:uid="{00000000-0005-0000-0000-00001E830000}"/>
    <cellStyle name="Percent 7 7 5" xfId="21174" xr:uid="{00000000-0005-0000-0000-00001F830000}"/>
    <cellStyle name="Percent 7 7 5 2" xfId="21175" xr:uid="{00000000-0005-0000-0000-000020830000}"/>
    <cellStyle name="Percent 7 7 5 2 2" xfId="21176" xr:uid="{00000000-0005-0000-0000-000021830000}"/>
    <cellStyle name="Percent 7 7 5 2 2 2" xfId="21177" xr:uid="{00000000-0005-0000-0000-000022830000}"/>
    <cellStyle name="Percent 7 7 5 2 3" xfId="21178" xr:uid="{00000000-0005-0000-0000-000023830000}"/>
    <cellStyle name="Percent 7 7 5 3" xfId="21179" xr:uid="{00000000-0005-0000-0000-000024830000}"/>
    <cellStyle name="Percent 7 7 5 3 2" xfId="21180" xr:uid="{00000000-0005-0000-0000-000025830000}"/>
    <cellStyle name="Percent 7 7 5 3 2 2" xfId="21181" xr:uid="{00000000-0005-0000-0000-000026830000}"/>
    <cellStyle name="Percent 7 7 5 3 3" xfId="21182" xr:uid="{00000000-0005-0000-0000-000027830000}"/>
    <cellStyle name="Percent 7 7 5 4" xfId="21183" xr:uid="{00000000-0005-0000-0000-000028830000}"/>
    <cellStyle name="Percent 7 7 5 4 2" xfId="21184" xr:uid="{00000000-0005-0000-0000-000029830000}"/>
    <cellStyle name="Percent 7 7 5 5" xfId="21185" xr:uid="{00000000-0005-0000-0000-00002A830000}"/>
    <cellStyle name="Percent 7 7 5 6" xfId="51555" xr:uid="{00000000-0005-0000-0000-00002B830000}"/>
    <cellStyle name="Percent 7 7 6" xfId="21186" xr:uid="{00000000-0005-0000-0000-00002C830000}"/>
    <cellStyle name="Percent 7 7 6 2" xfId="21187" xr:uid="{00000000-0005-0000-0000-00002D830000}"/>
    <cellStyle name="Percent 7 7 6 2 2" xfId="21188" xr:uid="{00000000-0005-0000-0000-00002E830000}"/>
    <cellStyle name="Percent 7 7 6 3" xfId="21189" xr:uid="{00000000-0005-0000-0000-00002F830000}"/>
    <cellStyle name="Percent 7 7 6 4" xfId="51556" xr:uid="{00000000-0005-0000-0000-000030830000}"/>
    <cellStyle name="Percent 7 7 7" xfId="21190" xr:uid="{00000000-0005-0000-0000-000031830000}"/>
    <cellStyle name="Percent 7 7 7 2" xfId="21191" xr:uid="{00000000-0005-0000-0000-000032830000}"/>
    <cellStyle name="Percent 7 7 7 2 2" xfId="21192" xr:uid="{00000000-0005-0000-0000-000033830000}"/>
    <cellStyle name="Percent 7 7 7 3" xfId="21193" xr:uid="{00000000-0005-0000-0000-000034830000}"/>
    <cellStyle name="Percent 7 7 7 4" xfId="51557" xr:uid="{00000000-0005-0000-0000-000035830000}"/>
    <cellStyle name="Percent 7 7 8" xfId="21194" xr:uid="{00000000-0005-0000-0000-000036830000}"/>
    <cellStyle name="Percent 7 7 8 2" xfId="21195" xr:uid="{00000000-0005-0000-0000-000037830000}"/>
    <cellStyle name="Percent 7 7 8 2 2" xfId="21196" xr:uid="{00000000-0005-0000-0000-000038830000}"/>
    <cellStyle name="Percent 7 7 8 3" xfId="21197" xr:uid="{00000000-0005-0000-0000-000039830000}"/>
    <cellStyle name="Percent 7 7 8 4" xfId="51558" xr:uid="{00000000-0005-0000-0000-00003A830000}"/>
    <cellStyle name="Percent 7 7 9" xfId="21198" xr:uid="{00000000-0005-0000-0000-00003B830000}"/>
    <cellStyle name="Percent 7 7 9 2" xfId="21199" xr:uid="{00000000-0005-0000-0000-00003C830000}"/>
    <cellStyle name="Percent 7 7 9 3" xfId="51559" xr:uid="{00000000-0005-0000-0000-00003D830000}"/>
    <cellStyle name="Percent 7 8" xfId="4553" xr:uid="{00000000-0005-0000-0000-00003E830000}"/>
    <cellStyle name="Percent 7 8 10" xfId="21200" xr:uid="{00000000-0005-0000-0000-00003F830000}"/>
    <cellStyle name="Percent 7 8 10 2" xfId="56030" xr:uid="{00000000-0005-0000-0000-000040830000}"/>
    <cellStyle name="Percent 7 8 11" xfId="51560" xr:uid="{00000000-0005-0000-0000-000041830000}"/>
    <cellStyle name="Percent 7 8 2" xfId="9347" xr:uid="{00000000-0005-0000-0000-000042830000}"/>
    <cellStyle name="Percent 7 8 2 2" xfId="21201" xr:uid="{00000000-0005-0000-0000-000043830000}"/>
    <cellStyle name="Percent 7 8 2 2 2" xfId="21202" xr:uid="{00000000-0005-0000-0000-000044830000}"/>
    <cellStyle name="Percent 7 8 2 2 2 2" xfId="21203" xr:uid="{00000000-0005-0000-0000-000045830000}"/>
    <cellStyle name="Percent 7 8 2 2 3" xfId="21204" xr:uid="{00000000-0005-0000-0000-000046830000}"/>
    <cellStyle name="Percent 7 8 2 3" xfId="21205" xr:uid="{00000000-0005-0000-0000-000047830000}"/>
    <cellStyle name="Percent 7 8 2 3 2" xfId="21206" xr:uid="{00000000-0005-0000-0000-000048830000}"/>
    <cellStyle name="Percent 7 8 2 3 2 2" xfId="21207" xr:uid="{00000000-0005-0000-0000-000049830000}"/>
    <cellStyle name="Percent 7 8 2 3 3" xfId="21208" xr:uid="{00000000-0005-0000-0000-00004A830000}"/>
    <cellStyle name="Percent 7 8 2 4" xfId="21209" xr:uid="{00000000-0005-0000-0000-00004B830000}"/>
    <cellStyle name="Percent 7 8 2 4 2" xfId="21210" xr:uid="{00000000-0005-0000-0000-00004C830000}"/>
    <cellStyle name="Percent 7 8 2 5" xfId="21211" xr:uid="{00000000-0005-0000-0000-00004D830000}"/>
    <cellStyle name="Percent 7 8 2 6" xfId="51561" xr:uid="{00000000-0005-0000-0000-00004E830000}"/>
    <cellStyle name="Percent 7 8 3" xfId="21212" xr:uid="{00000000-0005-0000-0000-00004F830000}"/>
    <cellStyle name="Percent 7 8 3 2" xfId="21213" xr:uid="{00000000-0005-0000-0000-000050830000}"/>
    <cellStyle name="Percent 7 8 3 2 2" xfId="21214" xr:uid="{00000000-0005-0000-0000-000051830000}"/>
    <cellStyle name="Percent 7 8 3 2 2 2" xfId="21215" xr:uid="{00000000-0005-0000-0000-000052830000}"/>
    <cellStyle name="Percent 7 8 3 2 3" xfId="21216" xr:uid="{00000000-0005-0000-0000-000053830000}"/>
    <cellStyle name="Percent 7 8 3 3" xfId="21217" xr:uid="{00000000-0005-0000-0000-000054830000}"/>
    <cellStyle name="Percent 7 8 3 3 2" xfId="21218" xr:uid="{00000000-0005-0000-0000-000055830000}"/>
    <cellStyle name="Percent 7 8 3 3 2 2" xfId="21219" xr:uid="{00000000-0005-0000-0000-000056830000}"/>
    <cellStyle name="Percent 7 8 3 3 3" xfId="21220" xr:uid="{00000000-0005-0000-0000-000057830000}"/>
    <cellStyle name="Percent 7 8 3 4" xfId="21221" xr:uid="{00000000-0005-0000-0000-000058830000}"/>
    <cellStyle name="Percent 7 8 3 4 2" xfId="21222" xr:uid="{00000000-0005-0000-0000-000059830000}"/>
    <cellStyle name="Percent 7 8 3 5" xfId="21223" xr:uid="{00000000-0005-0000-0000-00005A830000}"/>
    <cellStyle name="Percent 7 8 3 6" xfId="51562" xr:uid="{00000000-0005-0000-0000-00005B830000}"/>
    <cellStyle name="Percent 7 8 4" xfId="21224" xr:uid="{00000000-0005-0000-0000-00005C830000}"/>
    <cellStyle name="Percent 7 8 4 2" xfId="21225" xr:uid="{00000000-0005-0000-0000-00005D830000}"/>
    <cellStyle name="Percent 7 8 4 2 2" xfId="21226" xr:uid="{00000000-0005-0000-0000-00005E830000}"/>
    <cellStyle name="Percent 7 8 4 2 2 2" xfId="21227" xr:uid="{00000000-0005-0000-0000-00005F830000}"/>
    <cellStyle name="Percent 7 8 4 2 3" xfId="21228" xr:uid="{00000000-0005-0000-0000-000060830000}"/>
    <cellStyle name="Percent 7 8 4 3" xfId="21229" xr:uid="{00000000-0005-0000-0000-000061830000}"/>
    <cellStyle name="Percent 7 8 4 3 2" xfId="21230" xr:uid="{00000000-0005-0000-0000-000062830000}"/>
    <cellStyle name="Percent 7 8 4 3 2 2" xfId="21231" xr:uid="{00000000-0005-0000-0000-000063830000}"/>
    <cellStyle name="Percent 7 8 4 3 3" xfId="21232" xr:uid="{00000000-0005-0000-0000-000064830000}"/>
    <cellStyle name="Percent 7 8 4 4" xfId="21233" xr:uid="{00000000-0005-0000-0000-000065830000}"/>
    <cellStyle name="Percent 7 8 4 4 2" xfId="21234" xr:uid="{00000000-0005-0000-0000-000066830000}"/>
    <cellStyle name="Percent 7 8 4 4 2 2" xfId="21235" xr:uid="{00000000-0005-0000-0000-000067830000}"/>
    <cellStyle name="Percent 7 8 4 4 3" xfId="21236" xr:uid="{00000000-0005-0000-0000-000068830000}"/>
    <cellStyle name="Percent 7 8 4 5" xfId="21237" xr:uid="{00000000-0005-0000-0000-000069830000}"/>
    <cellStyle name="Percent 7 8 4 5 2" xfId="21238" xr:uid="{00000000-0005-0000-0000-00006A830000}"/>
    <cellStyle name="Percent 7 8 4 6" xfId="21239" xr:uid="{00000000-0005-0000-0000-00006B830000}"/>
    <cellStyle name="Percent 7 8 4 7" xfId="51563" xr:uid="{00000000-0005-0000-0000-00006C830000}"/>
    <cellStyle name="Percent 7 8 5" xfId="21240" xr:uid="{00000000-0005-0000-0000-00006D830000}"/>
    <cellStyle name="Percent 7 8 5 2" xfId="21241" xr:uid="{00000000-0005-0000-0000-00006E830000}"/>
    <cellStyle name="Percent 7 8 5 2 2" xfId="21242" xr:uid="{00000000-0005-0000-0000-00006F830000}"/>
    <cellStyle name="Percent 7 8 5 2 2 2" xfId="21243" xr:uid="{00000000-0005-0000-0000-000070830000}"/>
    <cellStyle name="Percent 7 8 5 2 3" xfId="21244" xr:uid="{00000000-0005-0000-0000-000071830000}"/>
    <cellStyle name="Percent 7 8 5 3" xfId="21245" xr:uid="{00000000-0005-0000-0000-000072830000}"/>
    <cellStyle name="Percent 7 8 5 3 2" xfId="21246" xr:uid="{00000000-0005-0000-0000-000073830000}"/>
    <cellStyle name="Percent 7 8 5 3 2 2" xfId="21247" xr:uid="{00000000-0005-0000-0000-000074830000}"/>
    <cellStyle name="Percent 7 8 5 3 3" xfId="21248" xr:uid="{00000000-0005-0000-0000-000075830000}"/>
    <cellStyle name="Percent 7 8 5 4" xfId="21249" xr:uid="{00000000-0005-0000-0000-000076830000}"/>
    <cellStyle name="Percent 7 8 5 4 2" xfId="21250" xr:uid="{00000000-0005-0000-0000-000077830000}"/>
    <cellStyle name="Percent 7 8 5 5" xfId="21251" xr:uid="{00000000-0005-0000-0000-000078830000}"/>
    <cellStyle name="Percent 7 8 5 6" xfId="51564" xr:uid="{00000000-0005-0000-0000-000079830000}"/>
    <cellStyle name="Percent 7 8 6" xfId="21252" xr:uid="{00000000-0005-0000-0000-00007A830000}"/>
    <cellStyle name="Percent 7 8 6 2" xfId="21253" xr:uid="{00000000-0005-0000-0000-00007B830000}"/>
    <cellStyle name="Percent 7 8 6 2 2" xfId="21254" xr:uid="{00000000-0005-0000-0000-00007C830000}"/>
    <cellStyle name="Percent 7 8 6 3" xfId="21255" xr:uid="{00000000-0005-0000-0000-00007D830000}"/>
    <cellStyle name="Percent 7 8 6 4" xfId="51565" xr:uid="{00000000-0005-0000-0000-00007E830000}"/>
    <cellStyle name="Percent 7 8 7" xfId="21256" xr:uid="{00000000-0005-0000-0000-00007F830000}"/>
    <cellStyle name="Percent 7 8 7 2" xfId="21257" xr:uid="{00000000-0005-0000-0000-000080830000}"/>
    <cellStyle name="Percent 7 8 7 2 2" xfId="21258" xr:uid="{00000000-0005-0000-0000-000081830000}"/>
    <cellStyle name="Percent 7 8 7 3" xfId="21259" xr:uid="{00000000-0005-0000-0000-000082830000}"/>
    <cellStyle name="Percent 7 8 7 4" xfId="51566" xr:uid="{00000000-0005-0000-0000-000083830000}"/>
    <cellStyle name="Percent 7 8 8" xfId="21260" xr:uid="{00000000-0005-0000-0000-000084830000}"/>
    <cellStyle name="Percent 7 8 8 2" xfId="21261" xr:uid="{00000000-0005-0000-0000-000085830000}"/>
    <cellStyle name="Percent 7 8 8 2 2" xfId="21262" xr:uid="{00000000-0005-0000-0000-000086830000}"/>
    <cellStyle name="Percent 7 8 8 3" xfId="21263" xr:uid="{00000000-0005-0000-0000-000087830000}"/>
    <cellStyle name="Percent 7 8 8 4" xfId="51567" xr:uid="{00000000-0005-0000-0000-000088830000}"/>
    <cellStyle name="Percent 7 8 9" xfId="21264" xr:uid="{00000000-0005-0000-0000-000089830000}"/>
    <cellStyle name="Percent 7 8 9 2" xfId="21265" xr:uid="{00000000-0005-0000-0000-00008A830000}"/>
    <cellStyle name="Percent 7 8 9 3" xfId="51568" xr:uid="{00000000-0005-0000-0000-00008B830000}"/>
    <cellStyle name="Percent 7 9" xfId="9340" xr:uid="{00000000-0005-0000-0000-00008C830000}"/>
    <cellStyle name="Percent 7 9 10" xfId="21266" xr:uid="{00000000-0005-0000-0000-00008D830000}"/>
    <cellStyle name="Percent 7 9 11" xfId="51569" xr:uid="{00000000-0005-0000-0000-00008E830000}"/>
    <cellStyle name="Percent 7 9 2" xfId="21267" xr:uid="{00000000-0005-0000-0000-00008F830000}"/>
    <cellStyle name="Percent 7 9 2 2" xfId="21268" xr:uid="{00000000-0005-0000-0000-000090830000}"/>
    <cellStyle name="Percent 7 9 2 2 2" xfId="21269" xr:uid="{00000000-0005-0000-0000-000091830000}"/>
    <cellStyle name="Percent 7 9 2 2 2 2" xfId="21270" xr:uid="{00000000-0005-0000-0000-000092830000}"/>
    <cellStyle name="Percent 7 9 2 2 2 3" xfId="51572" xr:uid="{00000000-0005-0000-0000-000093830000}"/>
    <cellStyle name="Percent 7 9 2 2 3" xfId="21271" xr:uid="{00000000-0005-0000-0000-000094830000}"/>
    <cellStyle name="Percent 7 9 2 2 4" xfId="51571" xr:uid="{00000000-0005-0000-0000-000095830000}"/>
    <cellStyle name="Percent 7 9 2 3" xfId="21272" xr:uid="{00000000-0005-0000-0000-000096830000}"/>
    <cellStyle name="Percent 7 9 2 3 2" xfId="21273" xr:uid="{00000000-0005-0000-0000-000097830000}"/>
    <cellStyle name="Percent 7 9 2 3 2 2" xfId="21274" xr:uid="{00000000-0005-0000-0000-000098830000}"/>
    <cellStyle name="Percent 7 9 2 3 3" xfId="21275" xr:uid="{00000000-0005-0000-0000-000099830000}"/>
    <cellStyle name="Percent 7 9 2 3 4" xfId="51573" xr:uid="{00000000-0005-0000-0000-00009A830000}"/>
    <cellStyle name="Percent 7 9 2 4" xfId="21276" xr:uid="{00000000-0005-0000-0000-00009B830000}"/>
    <cellStyle name="Percent 7 9 2 4 2" xfId="21277" xr:uid="{00000000-0005-0000-0000-00009C830000}"/>
    <cellStyle name="Percent 7 9 2 4 3" xfId="51574" xr:uid="{00000000-0005-0000-0000-00009D830000}"/>
    <cellStyle name="Percent 7 9 2 5" xfId="21278" xr:uid="{00000000-0005-0000-0000-00009E830000}"/>
    <cellStyle name="Percent 7 9 2 6" xfId="51570" xr:uid="{00000000-0005-0000-0000-00009F830000}"/>
    <cellStyle name="Percent 7 9 3" xfId="21279" xr:uid="{00000000-0005-0000-0000-0000A0830000}"/>
    <cellStyle name="Percent 7 9 3 2" xfId="21280" xr:uid="{00000000-0005-0000-0000-0000A1830000}"/>
    <cellStyle name="Percent 7 9 3 2 2" xfId="21281" xr:uid="{00000000-0005-0000-0000-0000A2830000}"/>
    <cellStyle name="Percent 7 9 3 2 2 2" xfId="21282" xr:uid="{00000000-0005-0000-0000-0000A3830000}"/>
    <cellStyle name="Percent 7 9 3 2 2 3" xfId="51577" xr:uid="{00000000-0005-0000-0000-0000A4830000}"/>
    <cellStyle name="Percent 7 9 3 2 3" xfId="21283" xr:uid="{00000000-0005-0000-0000-0000A5830000}"/>
    <cellStyle name="Percent 7 9 3 2 4" xfId="51576" xr:uid="{00000000-0005-0000-0000-0000A6830000}"/>
    <cellStyle name="Percent 7 9 3 3" xfId="21284" xr:uid="{00000000-0005-0000-0000-0000A7830000}"/>
    <cellStyle name="Percent 7 9 3 3 2" xfId="21285" xr:uid="{00000000-0005-0000-0000-0000A8830000}"/>
    <cellStyle name="Percent 7 9 3 3 2 2" xfId="21286" xr:uid="{00000000-0005-0000-0000-0000A9830000}"/>
    <cellStyle name="Percent 7 9 3 3 3" xfId="21287" xr:uid="{00000000-0005-0000-0000-0000AA830000}"/>
    <cellStyle name="Percent 7 9 3 3 4" xfId="51578" xr:uid="{00000000-0005-0000-0000-0000AB830000}"/>
    <cellStyle name="Percent 7 9 3 4" xfId="21288" xr:uid="{00000000-0005-0000-0000-0000AC830000}"/>
    <cellStyle name="Percent 7 9 3 4 2" xfId="21289" xr:uid="{00000000-0005-0000-0000-0000AD830000}"/>
    <cellStyle name="Percent 7 9 3 4 3" xfId="51579" xr:uid="{00000000-0005-0000-0000-0000AE830000}"/>
    <cellStyle name="Percent 7 9 3 5" xfId="21290" xr:uid="{00000000-0005-0000-0000-0000AF830000}"/>
    <cellStyle name="Percent 7 9 3 6" xfId="51575" xr:uid="{00000000-0005-0000-0000-0000B0830000}"/>
    <cellStyle name="Percent 7 9 4" xfId="21291" xr:uid="{00000000-0005-0000-0000-0000B1830000}"/>
    <cellStyle name="Percent 7 9 4 2" xfId="21292" xr:uid="{00000000-0005-0000-0000-0000B2830000}"/>
    <cellStyle name="Percent 7 9 4 2 2" xfId="21293" xr:uid="{00000000-0005-0000-0000-0000B3830000}"/>
    <cellStyle name="Percent 7 9 4 2 2 2" xfId="21294" xr:uid="{00000000-0005-0000-0000-0000B4830000}"/>
    <cellStyle name="Percent 7 9 4 2 3" xfId="21295" xr:uid="{00000000-0005-0000-0000-0000B5830000}"/>
    <cellStyle name="Percent 7 9 4 2 4" xfId="51581" xr:uid="{00000000-0005-0000-0000-0000B6830000}"/>
    <cellStyle name="Percent 7 9 4 3" xfId="21296" xr:uid="{00000000-0005-0000-0000-0000B7830000}"/>
    <cellStyle name="Percent 7 9 4 3 2" xfId="21297" xr:uid="{00000000-0005-0000-0000-0000B8830000}"/>
    <cellStyle name="Percent 7 9 4 3 2 2" xfId="21298" xr:uid="{00000000-0005-0000-0000-0000B9830000}"/>
    <cellStyle name="Percent 7 9 4 3 3" xfId="21299" xr:uid="{00000000-0005-0000-0000-0000BA830000}"/>
    <cellStyle name="Percent 7 9 4 3 4" xfId="51582" xr:uid="{00000000-0005-0000-0000-0000BB830000}"/>
    <cellStyle name="Percent 7 9 4 4" xfId="21300" xr:uid="{00000000-0005-0000-0000-0000BC830000}"/>
    <cellStyle name="Percent 7 9 4 4 2" xfId="21301" xr:uid="{00000000-0005-0000-0000-0000BD830000}"/>
    <cellStyle name="Percent 7 9 4 4 2 2" xfId="21302" xr:uid="{00000000-0005-0000-0000-0000BE830000}"/>
    <cellStyle name="Percent 7 9 4 4 3" xfId="21303" xr:uid="{00000000-0005-0000-0000-0000BF830000}"/>
    <cellStyle name="Percent 7 9 4 5" xfId="21304" xr:uid="{00000000-0005-0000-0000-0000C0830000}"/>
    <cellStyle name="Percent 7 9 4 5 2" xfId="21305" xr:uid="{00000000-0005-0000-0000-0000C1830000}"/>
    <cellStyle name="Percent 7 9 4 6" xfId="21306" xr:uid="{00000000-0005-0000-0000-0000C2830000}"/>
    <cellStyle name="Percent 7 9 4 7" xfId="51580" xr:uid="{00000000-0005-0000-0000-0000C3830000}"/>
    <cellStyle name="Percent 7 9 5" xfId="21307" xr:uid="{00000000-0005-0000-0000-0000C4830000}"/>
    <cellStyle name="Percent 7 9 5 2" xfId="21308" xr:uid="{00000000-0005-0000-0000-0000C5830000}"/>
    <cellStyle name="Percent 7 9 5 2 2" xfId="21309" xr:uid="{00000000-0005-0000-0000-0000C6830000}"/>
    <cellStyle name="Percent 7 9 5 2 2 2" xfId="21310" xr:uid="{00000000-0005-0000-0000-0000C7830000}"/>
    <cellStyle name="Percent 7 9 5 2 3" xfId="21311" xr:uid="{00000000-0005-0000-0000-0000C8830000}"/>
    <cellStyle name="Percent 7 9 5 3" xfId="21312" xr:uid="{00000000-0005-0000-0000-0000C9830000}"/>
    <cellStyle name="Percent 7 9 5 3 2" xfId="21313" xr:uid="{00000000-0005-0000-0000-0000CA830000}"/>
    <cellStyle name="Percent 7 9 5 3 2 2" xfId="21314" xr:uid="{00000000-0005-0000-0000-0000CB830000}"/>
    <cellStyle name="Percent 7 9 5 3 3" xfId="21315" xr:uid="{00000000-0005-0000-0000-0000CC830000}"/>
    <cellStyle name="Percent 7 9 5 4" xfId="21316" xr:uid="{00000000-0005-0000-0000-0000CD830000}"/>
    <cellStyle name="Percent 7 9 5 4 2" xfId="21317" xr:uid="{00000000-0005-0000-0000-0000CE830000}"/>
    <cellStyle name="Percent 7 9 5 5" xfId="21318" xr:uid="{00000000-0005-0000-0000-0000CF830000}"/>
    <cellStyle name="Percent 7 9 5 6" xfId="51583" xr:uid="{00000000-0005-0000-0000-0000D0830000}"/>
    <cellStyle name="Percent 7 9 6" xfId="21319" xr:uid="{00000000-0005-0000-0000-0000D1830000}"/>
    <cellStyle name="Percent 7 9 6 2" xfId="21320" xr:uid="{00000000-0005-0000-0000-0000D2830000}"/>
    <cellStyle name="Percent 7 9 6 2 2" xfId="21321" xr:uid="{00000000-0005-0000-0000-0000D3830000}"/>
    <cellStyle name="Percent 7 9 6 3" xfId="21322" xr:uid="{00000000-0005-0000-0000-0000D4830000}"/>
    <cellStyle name="Percent 7 9 6 4" xfId="51584" xr:uid="{00000000-0005-0000-0000-0000D5830000}"/>
    <cellStyle name="Percent 7 9 7" xfId="21323" xr:uid="{00000000-0005-0000-0000-0000D6830000}"/>
    <cellStyle name="Percent 7 9 7 2" xfId="21324" xr:uid="{00000000-0005-0000-0000-0000D7830000}"/>
    <cellStyle name="Percent 7 9 7 2 2" xfId="21325" xr:uid="{00000000-0005-0000-0000-0000D8830000}"/>
    <cellStyle name="Percent 7 9 7 3" xfId="21326" xr:uid="{00000000-0005-0000-0000-0000D9830000}"/>
    <cellStyle name="Percent 7 9 7 4" xfId="51585" xr:uid="{00000000-0005-0000-0000-0000DA830000}"/>
    <cellStyle name="Percent 7 9 8" xfId="21327" xr:uid="{00000000-0005-0000-0000-0000DB830000}"/>
    <cellStyle name="Percent 7 9 8 2" xfId="21328" xr:uid="{00000000-0005-0000-0000-0000DC830000}"/>
    <cellStyle name="Percent 7 9 8 2 2" xfId="21329" xr:uid="{00000000-0005-0000-0000-0000DD830000}"/>
    <cellStyle name="Percent 7 9 8 3" xfId="21330" xr:uid="{00000000-0005-0000-0000-0000DE830000}"/>
    <cellStyle name="Percent 7 9 8 4" xfId="51586" xr:uid="{00000000-0005-0000-0000-0000DF830000}"/>
    <cellStyle name="Percent 7 9 9" xfId="21331" xr:uid="{00000000-0005-0000-0000-0000E0830000}"/>
    <cellStyle name="Percent 7 9 9 2" xfId="21332" xr:uid="{00000000-0005-0000-0000-0000E1830000}"/>
    <cellStyle name="Percent 7 9 9 3" xfId="51587" xr:uid="{00000000-0005-0000-0000-0000E2830000}"/>
    <cellStyle name="Percent 8" xfId="4554" xr:uid="{00000000-0005-0000-0000-0000E3830000}"/>
    <cellStyle name="Percent 8 10" xfId="21333" xr:uid="{00000000-0005-0000-0000-0000E4830000}"/>
    <cellStyle name="Percent 8 10 2" xfId="21334" xr:uid="{00000000-0005-0000-0000-0000E5830000}"/>
    <cellStyle name="Percent 8 10 2 2" xfId="21335" xr:uid="{00000000-0005-0000-0000-0000E6830000}"/>
    <cellStyle name="Percent 8 10 2 2 2" xfId="21336" xr:uid="{00000000-0005-0000-0000-0000E7830000}"/>
    <cellStyle name="Percent 8 10 2 3" xfId="21337" xr:uid="{00000000-0005-0000-0000-0000E8830000}"/>
    <cellStyle name="Percent 8 10 3" xfId="21338" xr:uid="{00000000-0005-0000-0000-0000E9830000}"/>
    <cellStyle name="Percent 8 10 3 2" xfId="21339" xr:uid="{00000000-0005-0000-0000-0000EA830000}"/>
    <cellStyle name="Percent 8 10 3 2 2" xfId="21340" xr:uid="{00000000-0005-0000-0000-0000EB830000}"/>
    <cellStyle name="Percent 8 10 3 3" xfId="21341" xr:uid="{00000000-0005-0000-0000-0000EC830000}"/>
    <cellStyle name="Percent 8 10 4" xfId="21342" xr:uid="{00000000-0005-0000-0000-0000ED830000}"/>
    <cellStyle name="Percent 8 10 4 2" xfId="21343" xr:uid="{00000000-0005-0000-0000-0000EE830000}"/>
    <cellStyle name="Percent 8 10 5" xfId="21344" xr:uid="{00000000-0005-0000-0000-0000EF830000}"/>
    <cellStyle name="Percent 8 10 6" xfId="51589" xr:uid="{00000000-0005-0000-0000-0000F0830000}"/>
    <cellStyle name="Percent 8 11" xfId="21345" xr:uid="{00000000-0005-0000-0000-0000F1830000}"/>
    <cellStyle name="Percent 8 11 2" xfId="21346" xr:uid="{00000000-0005-0000-0000-0000F2830000}"/>
    <cellStyle name="Percent 8 11 2 2" xfId="21347" xr:uid="{00000000-0005-0000-0000-0000F3830000}"/>
    <cellStyle name="Percent 8 11 2 2 2" xfId="21348" xr:uid="{00000000-0005-0000-0000-0000F4830000}"/>
    <cellStyle name="Percent 8 11 2 3" xfId="21349" xr:uid="{00000000-0005-0000-0000-0000F5830000}"/>
    <cellStyle name="Percent 8 11 3" xfId="21350" xr:uid="{00000000-0005-0000-0000-0000F6830000}"/>
    <cellStyle name="Percent 8 11 3 2" xfId="21351" xr:uid="{00000000-0005-0000-0000-0000F7830000}"/>
    <cellStyle name="Percent 8 11 3 2 2" xfId="21352" xr:uid="{00000000-0005-0000-0000-0000F8830000}"/>
    <cellStyle name="Percent 8 11 3 3" xfId="21353" xr:uid="{00000000-0005-0000-0000-0000F9830000}"/>
    <cellStyle name="Percent 8 11 4" xfId="21354" xr:uid="{00000000-0005-0000-0000-0000FA830000}"/>
    <cellStyle name="Percent 8 11 4 2" xfId="21355" xr:uid="{00000000-0005-0000-0000-0000FB830000}"/>
    <cellStyle name="Percent 8 11 4 2 2" xfId="21356" xr:uid="{00000000-0005-0000-0000-0000FC830000}"/>
    <cellStyle name="Percent 8 11 4 3" xfId="21357" xr:uid="{00000000-0005-0000-0000-0000FD830000}"/>
    <cellStyle name="Percent 8 11 5" xfId="21358" xr:uid="{00000000-0005-0000-0000-0000FE830000}"/>
    <cellStyle name="Percent 8 11 5 2" xfId="21359" xr:uid="{00000000-0005-0000-0000-0000FF830000}"/>
    <cellStyle name="Percent 8 11 6" xfId="21360" xr:uid="{00000000-0005-0000-0000-000000840000}"/>
    <cellStyle name="Percent 8 11 7" xfId="51590" xr:uid="{00000000-0005-0000-0000-000001840000}"/>
    <cellStyle name="Percent 8 12" xfId="21361" xr:uid="{00000000-0005-0000-0000-000002840000}"/>
    <cellStyle name="Percent 8 12 2" xfId="21362" xr:uid="{00000000-0005-0000-0000-000003840000}"/>
    <cellStyle name="Percent 8 12 2 2" xfId="21363" xr:uid="{00000000-0005-0000-0000-000004840000}"/>
    <cellStyle name="Percent 8 12 2 2 2" xfId="21364" xr:uid="{00000000-0005-0000-0000-000005840000}"/>
    <cellStyle name="Percent 8 12 2 3" xfId="21365" xr:uid="{00000000-0005-0000-0000-000006840000}"/>
    <cellStyle name="Percent 8 12 3" xfId="21366" xr:uid="{00000000-0005-0000-0000-000007840000}"/>
    <cellStyle name="Percent 8 12 3 2" xfId="21367" xr:uid="{00000000-0005-0000-0000-000008840000}"/>
    <cellStyle name="Percent 8 12 3 2 2" xfId="21368" xr:uid="{00000000-0005-0000-0000-000009840000}"/>
    <cellStyle name="Percent 8 12 3 3" xfId="21369" xr:uid="{00000000-0005-0000-0000-00000A840000}"/>
    <cellStyle name="Percent 8 12 4" xfId="21370" xr:uid="{00000000-0005-0000-0000-00000B840000}"/>
    <cellStyle name="Percent 8 12 4 2" xfId="21371" xr:uid="{00000000-0005-0000-0000-00000C840000}"/>
    <cellStyle name="Percent 8 12 5" xfId="21372" xr:uid="{00000000-0005-0000-0000-00000D840000}"/>
    <cellStyle name="Percent 8 12 6" xfId="51591" xr:uid="{00000000-0005-0000-0000-00000E840000}"/>
    <cellStyle name="Percent 8 13" xfId="21373" xr:uid="{00000000-0005-0000-0000-00000F840000}"/>
    <cellStyle name="Percent 8 13 2" xfId="21374" xr:uid="{00000000-0005-0000-0000-000010840000}"/>
    <cellStyle name="Percent 8 13 2 2" xfId="21375" xr:uid="{00000000-0005-0000-0000-000011840000}"/>
    <cellStyle name="Percent 8 13 3" xfId="21376" xr:uid="{00000000-0005-0000-0000-000012840000}"/>
    <cellStyle name="Percent 8 13 4" xfId="51592" xr:uid="{00000000-0005-0000-0000-000013840000}"/>
    <cellStyle name="Percent 8 14" xfId="21377" xr:uid="{00000000-0005-0000-0000-000014840000}"/>
    <cellStyle name="Percent 8 14 2" xfId="21378" xr:uid="{00000000-0005-0000-0000-000015840000}"/>
    <cellStyle name="Percent 8 14 2 2" xfId="21379" xr:uid="{00000000-0005-0000-0000-000016840000}"/>
    <cellStyle name="Percent 8 14 3" xfId="21380" xr:uid="{00000000-0005-0000-0000-000017840000}"/>
    <cellStyle name="Percent 8 14 4" xfId="51593" xr:uid="{00000000-0005-0000-0000-000018840000}"/>
    <cellStyle name="Percent 8 15" xfId="21381" xr:uid="{00000000-0005-0000-0000-000019840000}"/>
    <cellStyle name="Percent 8 15 2" xfId="21382" xr:uid="{00000000-0005-0000-0000-00001A840000}"/>
    <cellStyle name="Percent 8 15 2 2" xfId="21383" xr:uid="{00000000-0005-0000-0000-00001B840000}"/>
    <cellStyle name="Percent 8 15 3" xfId="21384" xr:uid="{00000000-0005-0000-0000-00001C840000}"/>
    <cellStyle name="Percent 8 15 4" xfId="51594" xr:uid="{00000000-0005-0000-0000-00001D840000}"/>
    <cellStyle name="Percent 8 16" xfId="21385" xr:uid="{00000000-0005-0000-0000-00001E840000}"/>
    <cellStyle name="Percent 8 16 2" xfId="21386" xr:uid="{00000000-0005-0000-0000-00001F840000}"/>
    <cellStyle name="Percent 8 16 3" xfId="51595" xr:uid="{00000000-0005-0000-0000-000020840000}"/>
    <cellStyle name="Percent 8 17" xfId="21387" xr:uid="{00000000-0005-0000-0000-000021840000}"/>
    <cellStyle name="Percent 8 17 2" xfId="56031" xr:uid="{00000000-0005-0000-0000-000022840000}"/>
    <cellStyle name="Percent 8 18" xfId="51588" xr:uid="{00000000-0005-0000-0000-000023840000}"/>
    <cellStyle name="Percent 8 2" xfId="4555" xr:uid="{00000000-0005-0000-0000-000024840000}"/>
    <cellStyle name="Percent 8 2 10" xfId="21388" xr:uid="{00000000-0005-0000-0000-000025840000}"/>
    <cellStyle name="Percent 8 2 10 2" xfId="56032" xr:uid="{00000000-0005-0000-0000-000026840000}"/>
    <cellStyle name="Percent 8 2 11" xfId="51596" xr:uid="{00000000-0005-0000-0000-000027840000}"/>
    <cellStyle name="Percent 8 2 2" xfId="9349" xr:uid="{00000000-0005-0000-0000-000028840000}"/>
    <cellStyle name="Percent 8 2 2 2" xfId="21389" xr:uid="{00000000-0005-0000-0000-000029840000}"/>
    <cellStyle name="Percent 8 2 2 2 2" xfId="21390" xr:uid="{00000000-0005-0000-0000-00002A840000}"/>
    <cellStyle name="Percent 8 2 2 2 2 2" xfId="21391" xr:uid="{00000000-0005-0000-0000-00002B840000}"/>
    <cellStyle name="Percent 8 2 2 2 3" xfId="21392" xr:uid="{00000000-0005-0000-0000-00002C840000}"/>
    <cellStyle name="Percent 8 2 2 3" xfId="21393" xr:uid="{00000000-0005-0000-0000-00002D840000}"/>
    <cellStyle name="Percent 8 2 2 3 2" xfId="21394" xr:uid="{00000000-0005-0000-0000-00002E840000}"/>
    <cellStyle name="Percent 8 2 2 3 2 2" xfId="21395" xr:uid="{00000000-0005-0000-0000-00002F840000}"/>
    <cellStyle name="Percent 8 2 2 3 3" xfId="21396" xr:uid="{00000000-0005-0000-0000-000030840000}"/>
    <cellStyle name="Percent 8 2 2 4" xfId="21397" xr:uid="{00000000-0005-0000-0000-000031840000}"/>
    <cellStyle name="Percent 8 2 2 4 2" xfId="21398" xr:uid="{00000000-0005-0000-0000-000032840000}"/>
    <cellStyle name="Percent 8 2 2 5" xfId="21399" xr:uid="{00000000-0005-0000-0000-000033840000}"/>
    <cellStyle name="Percent 8 2 2 6" xfId="51597" xr:uid="{00000000-0005-0000-0000-000034840000}"/>
    <cellStyle name="Percent 8 2 3" xfId="21400" xr:uid="{00000000-0005-0000-0000-000035840000}"/>
    <cellStyle name="Percent 8 2 3 2" xfId="21401" xr:uid="{00000000-0005-0000-0000-000036840000}"/>
    <cellStyle name="Percent 8 2 3 2 2" xfId="21402" xr:uid="{00000000-0005-0000-0000-000037840000}"/>
    <cellStyle name="Percent 8 2 3 2 2 2" xfId="21403" xr:uid="{00000000-0005-0000-0000-000038840000}"/>
    <cellStyle name="Percent 8 2 3 2 3" xfId="21404" xr:uid="{00000000-0005-0000-0000-000039840000}"/>
    <cellStyle name="Percent 8 2 3 3" xfId="21405" xr:uid="{00000000-0005-0000-0000-00003A840000}"/>
    <cellStyle name="Percent 8 2 3 3 2" xfId="21406" xr:uid="{00000000-0005-0000-0000-00003B840000}"/>
    <cellStyle name="Percent 8 2 3 3 2 2" xfId="21407" xr:uid="{00000000-0005-0000-0000-00003C840000}"/>
    <cellStyle name="Percent 8 2 3 3 3" xfId="21408" xr:uid="{00000000-0005-0000-0000-00003D840000}"/>
    <cellStyle name="Percent 8 2 3 4" xfId="21409" xr:uid="{00000000-0005-0000-0000-00003E840000}"/>
    <cellStyle name="Percent 8 2 3 4 2" xfId="21410" xr:uid="{00000000-0005-0000-0000-00003F840000}"/>
    <cellStyle name="Percent 8 2 3 5" xfId="21411" xr:uid="{00000000-0005-0000-0000-000040840000}"/>
    <cellStyle name="Percent 8 2 3 6" xfId="51598" xr:uid="{00000000-0005-0000-0000-000041840000}"/>
    <cellStyle name="Percent 8 2 4" xfId="21412" xr:uid="{00000000-0005-0000-0000-000042840000}"/>
    <cellStyle name="Percent 8 2 4 2" xfId="21413" xr:uid="{00000000-0005-0000-0000-000043840000}"/>
    <cellStyle name="Percent 8 2 4 2 2" xfId="21414" xr:uid="{00000000-0005-0000-0000-000044840000}"/>
    <cellStyle name="Percent 8 2 4 2 2 2" xfId="21415" xr:uid="{00000000-0005-0000-0000-000045840000}"/>
    <cellStyle name="Percent 8 2 4 2 3" xfId="21416" xr:uid="{00000000-0005-0000-0000-000046840000}"/>
    <cellStyle name="Percent 8 2 4 3" xfId="21417" xr:uid="{00000000-0005-0000-0000-000047840000}"/>
    <cellStyle name="Percent 8 2 4 3 2" xfId="21418" xr:uid="{00000000-0005-0000-0000-000048840000}"/>
    <cellStyle name="Percent 8 2 4 3 2 2" xfId="21419" xr:uid="{00000000-0005-0000-0000-000049840000}"/>
    <cellStyle name="Percent 8 2 4 3 3" xfId="21420" xr:uid="{00000000-0005-0000-0000-00004A840000}"/>
    <cellStyle name="Percent 8 2 4 4" xfId="21421" xr:uid="{00000000-0005-0000-0000-00004B840000}"/>
    <cellStyle name="Percent 8 2 4 4 2" xfId="21422" xr:uid="{00000000-0005-0000-0000-00004C840000}"/>
    <cellStyle name="Percent 8 2 4 4 2 2" xfId="21423" xr:uid="{00000000-0005-0000-0000-00004D840000}"/>
    <cellStyle name="Percent 8 2 4 4 3" xfId="21424" xr:uid="{00000000-0005-0000-0000-00004E840000}"/>
    <cellStyle name="Percent 8 2 4 5" xfId="21425" xr:uid="{00000000-0005-0000-0000-00004F840000}"/>
    <cellStyle name="Percent 8 2 4 5 2" xfId="21426" xr:uid="{00000000-0005-0000-0000-000050840000}"/>
    <cellStyle name="Percent 8 2 4 6" xfId="21427" xr:uid="{00000000-0005-0000-0000-000051840000}"/>
    <cellStyle name="Percent 8 2 4 7" xfId="51599" xr:uid="{00000000-0005-0000-0000-000052840000}"/>
    <cellStyle name="Percent 8 2 5" xfId="21428" xr:uid="{00000000-0005-0000-0000-000053840000}"/>
    <cellStyle name="Percent 8 2 5 2" xfId="21429" xr:uid="{00000000-0005-0000-0000-000054840000}"/>
    <cellStyle name="Percent 8 2 5 2 2" xfId="21430" xr:uid="{00000000-0005-0000-0000-000055840000}"/>
    <cellStyle name="Percent 8 2 5 2 2 2" xfId="21431" xr:uid="{00000000-0005-0000-0000-000056840000}"/>
    <cellStyle name="Percent 8 2 5 2 3" xfId="21432" xr:uid="{00000000-0005-0000-0000-000057840000}"/>
    <cellStyle name="Percent 8 2 5 3" xfId="21433" xr:uid="{00000000-0005-0000-0000-000058840000}"/>
    <cellStyle name="Percent 8 2 5 3 2" xfId="21434" xr:uid="{00000000-0005-0000-0000-000059840000}"/>
    <cellStyle name="Percent 8 2 5 3 2 2" xfId="21435" xr:uid="{00000000-0005-0000-0000-00005A840000}"/>
    <cellStyle name="Percent 8 2 5 3 3" xfId="21436" xr:uid="{00000000-0005-0000-0000-00005B840000}"/>
    <cellStyle name="Percent 8 2 5 4" xfId="21437" xr:uid="{00000000-0005-0000-0000-00005C840000}"/>
    <cellStyle name="Percent 8 2 5 4 2" xfId="21438" xr:uid="{00000000-0005-0000-0000-00005D840000}"/>
    <cellStyle name="Percent 8 2 5 5" xfId="21439" xr:uid="{00000000-0005-0000-0000-00005E840000}"/>
    <cellStyle name="Percent 8 2 5 6" xfId="51600" xr:uid="{00000000-0005-0000-0000-00005F840000}"/>
    <cellStyle name="Percent 8 2 6" xfId="21440" xr:uid="{00000000-0005-0000-0000-000060840000}"/>
    <cellStyle name="Percent 8 2 6 2" xfId="21441" xr:uid="{00000000-0005-0000-0000-000061840000}"/>
    <cellStyle name="Percent 8 2 6 2 2" xfId="21442" xr:uid="{00000000-0005-0000-0000-000062840000}"/>
    <cellStyle name="Percent 8 2 6 3" xfId="21443" xr:uid="{00000000-0005-0000-0000-000063840000}"/>
    <cellStyle name="Percent 8 2 6 4" xfId="51601" xr:uid="{00000000-0005-0000-0000-000064840000}"/>
    <cellStyle name="Percent 8 2 7" xfId="21444" xr:uid="{00000000-0005-0000-0000-000065840000}"/>
    <cellStyle name="Percent 8 2 7 2" xfId="21445" xr:uid="{00000000-0005-0000-0000-000066840000}"/>
    <cellStyle name="Percent 8 2 7 2 2" xfId="21446" xr:uid="{00000000-0005-0000-0000-000067840000}"/>
    <cellStyle name="Percent 8 2 7 3" xfId="21447" xr:uid="{00000000-0005-0000-0000-000068840000}"/>
    <cellStyle name="Percent 8 2 7 4" xfId="51602" xr:uid="{00000000-0005-0000-0000-000069840000}"/>
    <cellStyle name="Percent 8 2 8" xfId="21448" xr:uid="{00000000-0005-0000-0000-00006A840000}"/>
    <cellStyle name="Percent 8 2 8 2" xfId="21449" xr:uid="{00000000-0005-0000-0000-00006B840000}"/>
    <cellStyle name="Percent 8 2 8 2 2" xfId="21450" xr:uid="{00000000-0005-0000-0000-00006C840000}"/>
    <cellStyle name="Percent 8 2 8 3" xfId="21451" xr:uid="{00000000-0005-0000-0000-00006D840000}"/>
    <cellStyle name="Percent 8 2 8 4" xfId="51603" xr:uid="{00000000-0005-0000-0000-00006E840000}"/>
    <cellStyle name="Percent 8 2 9" xfId="21452" xr:uid="{00000000-0005-0000-0000-00006F840000}"/>
    <cellStyle name="Percent 8 2 9 2" xfId="21453" xr:uid="{00000000-0005-0000-0000-000070840000}"/>
    <cellStyle name="Percent 8 2 9 3" xfId="51604" xr:uid="{00000000-0005-0000-0000-000071840000}"/>
    <cellStyle name="Percent 8 3" xfId="4556" xr:uid="{00000000-0005-0000-0000-000072840000}"/>
    <cellStyle name="Percent 8 3 10" xfId="21454" xr:uid="{00000000-0005-0000-0000-000073840000}"/>
    <cellStyle name="Percent 8 3 10 2" xfId="56033" xr:uid="{00000000-0005-0000-0000-000074840000}"/>
    <cellStyle name="Percent 8 3 11" xfId="51605" xr:uid="{00000000-0005-0000-0000-000075840000}"/>
    <cellStyle name="Percent 8 3 2" xfId="9350" xr:uid="{00000000-0005-0000-0000-000076840000}"/>
    <cellStyle name="Percent 8 3 2 2" xfId="21455" xr:uid="{00000000-0005-0000-0000-000077840000}"/>
    <cellStyle name="Percent 8 3 2 2 2" xfId="21456" xr:uid="{00000000-0005-0000-0000-000078840000}"/>
    <cellStyle name="Percent 8 3 2 2 2 2" xfId="21457" xr:uid="{00000000-0005-0000-0000-000079840000}"/>
    <cellStyle name="Percent 8 3 2 2 3" xfId="21458" xr:uid="{00000000-0005-0000-0000-00007A840000}"/>
    <cellStyle name="Percent 8 3 2 3" xfId="21459" xr:uid="{00000000-0005-0000-0000-00007B840000}"/>
    <cellStyle name="Percent 8 3 2 3 2" xfId="21460" xr:uid="{00000000-0005-0000-0000-00007C840000}"/>
    <cellStyle name="Percent 8 3 2 3 2 2" xfId="21461" xr:uid="{00000000-0005-0000-0000-00007D840000}"/>
    <cellStyle name="Percent 8 3 2 3 3" xfId="21462" xr:uid="{00000000-0005-0000-0000-00007E840000}"/>
    <cellStyle name="Percent 8 3 2 4" xfId="21463" xr:uid="{00000000-0005-0000-0000-00007F840000}"/>
    <cellStyle name="Percent 8 3 2 4 2" xfId="21464" xr:uid="{00000000-0005-0000-0000-000080840000}"/>
    <cellStyle name="Percent 8 3 2 5" xfId="21465" xr:uid="{00000000-0005-0000-0000-000081840000}"/>
    <cellStyle name="Percent 8 3 2 6" xfId="51606" xr:uid="{00000000-0005-0000-0000-000082840000}"/>
    <cellStyle name="Percent 8 3 3" xfId="21466" xr:uid="{00000000-0005-0000-0000-000083840000}"/>
    <cellStyle name="Percent 8 3 3 2" xfId="21467" xr:uid="{00000000-0005-0000-0000-000084840000}"/>
    <cellStyle name="Percent 8 3 3 2 2" xfId="21468" xr:uid="{00000000-0005-0000-0000-000085840000}"/>
    <cellStyle name="Percent 8 3 3 2 2 2" xfId="21469" xr:uid="{00000000-0005-0000-0000-000086840000}"/>
    <cellStyle name="Percent 8 3 3 2 3" xfId="21470" xr:uid="{00000000-0005-0000-0000-000087840000}"/>
    <cellStyle name="Percent 8 3 3 3" xfId="21471" xr:uid="{00000000-0005-0000-0000-000088840000}"/>
    <cellStyle name="Percent 8 3 3 3 2" xfId="21472" xr:uid="{00000000-0005-0000-0000-000089840000}"/>
    <cellStyle name="Percent 8 3 3 3 2 2" xfId="21473" xr:uid="{00000000-0005-0000-0000-00008A840000}"/>
    <cellStyle name="Percent 8 3 3 3 3" xfId="21474" xr:uid="{00000000-0005-0000-0000-00008B840000}"/>
    <cellStyle name="Percent 8 3 3 4" xfId="21475" xr:uid="{00000000-0005-0000-0000-00008C840000}"/>
    <cellStyle name="Percent 8 3 3 4 2" xfId="21476" xr:uid="{00000000-0005-0000-0000-00008D840000}"/>
    <cellStyle name="Percent 8 3 3 5" xfId="21477" xr:uid="{00000000-0005-0000-0000-00008E840000}"/>
    <cellStyle name="Percent 8 3 3 6" xfId="51607" xr:uid="{00000000-0005-0000-0000-00008F840000}"/>
    <cellStyle name="Percent 8 3 4" xfId="21478" xr:uid="{00000000-0005-0000-0000-000090840000}"/>
    <cellStyle name="Percent 8 3 4 2" xfId="21479" xr:uid="{00000000-0005-0000-0000-000091840000}"/>
    <cellStyle name="Percent 8 3 4 2 2" xfId="21480" xr:uid="{00000000-0005-0000-0000-000092840000}"/>
    <cellStyle name="Percent 8 3 4 2 2 2" xfId="21481" xr:uid="{00000000-0005-0000-0000-000093840000}"/>
    <cellStyle name="Percent 8 3 4 2 3" xfId="21482" xr:uid="{00000000-0005-0000-0000-000094840000}"/>
    <cellStyle name="Percent 8 3 4 3" xfId="21483" xr:uid="{00000000-0005-0000-0000-000095840000}"/>
    <cellStyle name="Percent 8 3 4 3 2" xfId="21484" xr:uid="{00000000-0005-0000-0000-000096840000}"/>
    <cellStyle name="Percent 8 3 4 3 2 2" xfId="21485" xr:uid="{00000000-0005-0000-0000-000097840000}"/>
    <cellStyle name="Percent 8 3 4 3 3" xfId="21486" xr:uid="{00000000-0005-0000-0000-000098840000}"/>
    <cellStyle name="Percent 8 3 4 4" xfId="21487" xr:uid="{00000000-0005-0000-0000-000099840000}"/>
    <cellStyle name="Percent 8 3 4 4 2" xfId="21488" xr:uid="{00000000-0005-0000-0000-00009A840000}"/>
    <cellStyle name="Percent 8 3 4 4 2 2" xfId="21489" xr:uid="{00000000-0005-0000-0000-00009B840000}"/>
    <cellStyle name="Percent 8 3 4 4 3" xfId="21490" xr:uid="{00000000-0005-0000-0000-00009C840000}"/>
    <cellStyle name="Percent 8 3 4 5" xfId="21491" xr:uid="{00000000-0005-0000-0000-00009D840000}"/>
    <cellStyle name="Percent 8 3 4 5 2" xfId="21492" xr:uid="{00000000-0005-0000-0000-00009E840000}"/>
    <cellStyle name="Percent 8 3 4 6" xfId="21493" xr:uid="{00000000-0005-0000-0000-00009F840000}"/>
    <cellStyle name="Percent 8 3 4 7" xfId="51608" xr:uid="{00000000-0005-0000-0000-0000A0840000}"/>
    <cellStyle name="Percent 8 3 5" xfId="21494" xr:uid="{00000000-0005-0000-0000-0000A1840000}"/>
    <cellStyle name="Percent 8 3 5 2" xfId="21495" xr:uid="{00000000-0005-0000-0000-0000A2840000}"/>
    <cellStyle name="Percent 8 3 5 2 2" xfId="21496" xr:uid="{00000000-0005-0000-0000-0000A3840000}"/>
    <cellStyle name="Percent 8 3 5 2 2 2" xfId="21497" xr:uid="{00000000-0005-0000-0000-0000A4840000}"/>
    <cellStyle name="Percent 8 3 5 2 3" xfId="21498" xr:uid="{00000000-0005-0000-0000-0000A5840000}"/>
    <cellStyle name="Percent 8 3 5 3" xfId="21499" xr:uid="{00000000-0005-0000-0000-0000A6840000}"/>
    <cellStyle name="Percent 8 3 5 3 2" xfId="21500" xr:uid="{00000000-0005-0000-0000-0000A7840000}"/>
    <cellStyle name="Percent 8 3 5 3 2 2" xfId="21501" xr:uid="{00000000-0005-0000-0000-0000A8840000}"/>
    <cellStyle name="Percent 8 3 5 3 3" xfId="21502" xr:uid="{00000000-0005-0000-0000-0000A9840000}"/>
    <cellStyle name="Percent 8 3 5 4" xfId="21503" xr:uid="{00000000-0005-0000-0000-0000AA840000}"/>
    <cellStyle name="Percent 8 3 5 4 2" xfId="21504" xr:uid="{00000000-0005-0000-0000-0000AB840000}"/>
    <cellStyle name="Percent 8 3 5 5" xfId="21505" xr:uid="{00000000-0005-0000-0000-0000AC840000}"/>
    <cellStyle name="Percent 8 3 5 6" xfId="51609" xr:uid="{00000000-0005-0000-0000-0000AD840000}"/>
    <cellStyle name="Percent 8 3 6" xfId="21506" xr:uid="{00000000-0005-0000-0000-0000AE840000}"/>
    <cellStyle name="Percent 8 3 6 2" xfId="21507" xr:uid="{00000000-0005-0000-0000-0000AF840000}"/>
    <cellStyle name="Percent 8 3 6 2 2" xfId="21508" xr:uid="{00000000-0005-0000-0000-0000B0840000}"/>
    <cellStyle name="Percent 8 3 6 3" xfId="21509" xr:uid="{00000000-0005-0000-0000-0000B1840000}"/>
    <cellStyle name="Percent 8 3 6 4" xfId="51610" xr:uid="{00000000-0005-0000-0000-0000B2840000}"/>
    <cellStyle name="Percent 8 3 7" xfId="21510" xr:uid="{00000000-0005-0000-0000-0000B3840000}"/>
    <cellStyle name="Percent 8 3 7 2" xfId="21511" xr:uid="{00000000-0005-0000-0000-0000B4840000}"/>
    <cellStyle name="Percent 8 3 7 2 2" xfId="21512" xr:uid="{00000000-0005-0000-0000-0000B5840000}"/>
    <cellStyle name="Percent 8 3 7 3" xfId="21513" xr:uid="{00000000-0005-0000-0000-0000B6840000}"/>
    <cellStyle name="Percent 8 3 7 4" xfId="51611" xr:uid="{00000000-0005-0000-0000-0000B7840000}"/>
    <cellStyle name="Percent 8 3 8" xfId="21514" xr:uid="{00000000-0005-0000-0000-0000B8840000}"/>
    <cellStyle name="Percent 8 3 8 2" xfId="21515" xr:uid="{00000000-0005-0000-0000-0000B9840000}"/>
    <cellStyle name="Percent 8 3 8 2 2" xfId="21516" xr:uid="{00000000-0005-0000-0000-0000BA840000}"/>
    <cellStyle name="Percent 8 3 8 3" xfId="21517" xr:uid="{00000000-0005-0000-0000-0000BB840000}"/>
    <cellStyle name="Percent 8 3 8 4" xfId="51612" xr:uid="{00000000-0005-0000-0000-0000BC840000}"/>
    <cellStyle name="Percent 8 3 9" xfId="21518" xr:uid="{00000000-0005-0000-0000-0000BD840000}"/>
    <cellStyle name="Percent 8 3 9 2" xfId="21519" xr:uid="{00000000-0005-0000-0000-0000BE840000}"/>
    <cellStyle name="Percent 8 3 9 3" xfId="51613" xr:uid="{00000000-0005-0000-0000-0000BF840000}"/>
    <cellStyle name="Percent 8 4" xfId="4557" xr:uid="{00000000-0005-0000-0000-0000C0840000}"/>
    <cellStyle name="Percent 8 4 10" xfId="21520" xr:uid="{00000000-0005-0000-0000-0000C1840000}"/>
    <cellStyle name="Percent 8 4 10 2" xfId="56034" xr:uid="{00000000-0005-0000-0000-0000C2840000}"/>
    <cellStyle name="Percent 8 4 11" xfId="51614" xr:uid="{00000000-0005-0000-0000-0000C3840000}"/>
    <cellStyle name="Percent 8 4 2" xfId="9351" xr:uid="{00000000-0005-0000-0000-0000C4840000}"/>
    <cellStyle name="Percent 8 4 2 2" xfId="21521" xr:uid="{00000000-0005-0000-0000-0000C5840000}"/>
    <cellStyle name="Percent 8 4 2 2 2" xfId="21522" xr:uid="{00000000-0005-0000-0000-0000C6840000}"/>
    <cellStyle name="Percent 8 4 2 2 2 2" xfId="21523" xr:uid="{00000000-0005-0000-0000-0000C7840000}"/>
    <cellStyle name="Percent 8 4 2 2 3" xfId="21524" xr:uid="{00000000-0005-0000-0000-0000C8840000}"/>
    <cellStyle name="Percent 8 4 2 3" xfId="21525" xr:uid="{00000000-0005-0000-0000-0000C9840000}"/>
    <cellStyle name="Percent 8 4 2 3 2" xfId="21526" xr:uid="{00000000-0005-0000-0000-0000CA840000}"/>
    <cellStyle name="Percent 8 4 2 3 2 2" xfId="21527" xr:uid="{00000000-0005-0000-0000-0000CB840000}"/>
    <cellStyle name="Percent 8 4 2 3 3" xfId="21528" xr:uid="{00000000-0005-0000-0000-0000CC840000}"/>
    <cellStyle name="Percent 8 4 2 4" xfId="21529" xr:uid="{00000000-0005-0000-0000-0000CD840000}"/>
    <cellStyle name="Percent 8 4 2 4 2" xfId="21530" xr:uid="{00000000-0005-0000-0000-0000CE840000}"/>
    <cellStyle name="Percent 8 4 2 5" xfId="21531" xr:uid="{00000000-0005-0000-0000-0000CF840000}"/>
    <cellStyle name="Percent 8 4 2 6" xfId="51615" xr:uid="{00000000-0005-0000-0000-0000D0840000}"/>
    <cellStyle name="Percent 8 4 3" xfId="21532" xr:uid="{00000000-0005-0000-0000-0000D1840000}"/>
    <cellStyle name="Percent 8 4 3 2" xfId="21533" xr:uid="{00000000-0005-0000-0000-0000D2840000}"/>
    <cellStyle name="Percent 8 4 3 2 2" xfId="21534" xr:uid="{00000000-0005-0000-0000-0000D3840000}"/>
    <cellStyle name="Percent 8 4 3 2 2 2" xfId="21535" xr:uid="{00000000-0005-0000-0000-0000D4840000}"/>
    <cellStyle name="Percent 8 4 3 2 3" xfId="21536" xr:uid="{00000000-0005-0000-0000-0000D5840000}"/>
    <cellStyle name="Percent 8 4 3 3" xfId="21537" xr:uid="{00000000-0005-0000-0000-0000D6840000}"/>
    <cellStyle name="Percent 8 4 3 3 2" xfId="21538" xr:uid="{00000000-0005-0000-0000-0000D7840000}"/>
    <cellStyle name="Percent 8 4 3 3 2 2" xfId="21539" xr:uid="{00000000-0005-0000-0000-0000D8840000}"/>
    <cellStyle name="Percent 8 4 3 3 3" xfId="21540" xr:uid="{00000000-0005-0000-0000-0000D9840000}"/>
    <cellStyle name="Percent 8 4 3 4" xfId="21541" xr:uid="{00000000-0005-0000-0000-0000DA840000}"/>
    <cellStyle name="Percent 8 4 3 4 2" xfId="21542" xr:uid="{00000000-0005-0000-0000-0000DB840000}"/>
    <cellStyle name="Percent 8 4 3 5" xfId="21543" xr:uid="{00000000-0005-0000-0000-0000DC840000}"/>
    <cellStyle name="Percent 8 4 3 6" xfId="51616" xr:uid="{00000000-0005-0000-0000-0000DD840000}"/>
    <cellStyle name="Percent 8 4 4" xfId="21544" xr:uid="{00000000-0005-0000-0000-0000DE840000}"/>
    <cellStyle name="Percent 8 4 4 2" xfId="21545" xr:uid="{00000000-0005-0000-0000-0000DF840000}"/>
    <cellStyle name="Percent 8 4 4 2 2" xfId="21546" xr:uid="{00000000-0005-0000-0000-0000E0840000}"/>
    <cellStyle name="Percent 8 4 4 2 2 2" xfId="21547" xr:uid="{00000000-0005-0000-0000-0000E1840000}"/>
    <cellStyle name="Percent 8 4 4 2 3" xfId="21548" xr:uid="{00000000-0005-0000-0000-0000E2840000}"/>
    <cellStyle name="Percent 8 4 4 3" xfId="21549" xr:uid="{00000000-0005-0000-0000-0000E3840000}"/>
    <cellStyle name="Percent 8 4 4 3 2" xfId="21550" xr:uid="{00000000-0005-0000-0000-0000E4840000}"/>
    <cellStyle name="Percent 8 4 4 3 2 2" xfId="21551" xr:uid="{00000000-0005-0000-0000-0000E5840000}"/>
    <cellStyle name="Percent 8 4 4 3 3" xfId="21552" xr:uid="{00000000-0005-0000-0000-0000E6840000}"/>
    <cellStyle name="Percent 8 4 4 4" xfId="21553" xr:uid="{00000000-0005-0000-0000-0000E7840000}"/>
    <cellStyle name="Percent 8 4 4 4 2" xfId="21554" xr:uid="{00000000-0005-0000-0000-0000E8840000}"/>
    <cellStyle name="Percent 8 4 4 4 2 2" xfId="21555" xr:uid="{00000000-0005-0000-0000-0000E9840000}"/>
    <cellStyle name="Percent 8 4 4 4 3" xfId="21556" xr:uid="{00000000-0005-0000-0000-0000EA840000}"/>
    <cellStyle name="Percent 8 4 4 5" xfId="21557" xr:uid="{00000000-0005-0000-0000-0000EB840000}"/>
    <cellStyle name="Percent 8 4 4 5 2" xfId="21558" xr:uid="{00000000-0005-0000-0000-0000EC840000}"/>
    <cellStyle name="Percent 8 4 4 6" xfId="21559" xr:uid="{00000000-0005-0000-0000-0000ED840000}"/>
    <cellStyle name="Percent 8 4 4 7" xfId="51617" xr:uid="{00000000-0005-0000-0000-0000EE840000}"/>
    <cellStyle name="Percent 8 4 5" xfId="21560" xr:uid="{00000000-0005-0000-0000-0000EF840000}"/>
    <cellStyle name="Percent 8 4 5 2" xfId="21561" xr:uid="{00000000-0005-0000-0000-0000F0840000}"/>
    <cellStyle name="Percent 8 4 5 2 2" xfId="21562" xr:uid="{00000000-0005-0000-0000-0000F1840000}"/>
    <cellStyle name="Percent 8 4 5 2 2 2" xfId="21563" xr:uid="{00000000-0005-0000-0000-0000F2840000}"/>
    <cellStyle name="Percent 8 4 5 2 3" xfId="21564" xr:uid="{00000000-0005-0000-0000-0000F3840000}"/>
    <cellStyle name="Percent 8 4 5 3" xfId="21565" xr:uid="{00000000-0005-0000-0000-0000F4840000}"/>
    <cellStyle name="Percent 8 4 5 3 2" xfId="21566" xr:uid="{00000000-0005-0000-0000-0000F5840000}"/>
    <cellStyle name="Percent 8 4 5 3 2 2" xfId="21567" xr:uid="{00000000-0005-0000-0000-0000F6840000}"/>
    <cellStyle name="Percent 8 4 5 3 3" xfId="21568" xr:uid="{00000000-0005-0000-0000-0000F7840000}"/>
    <cellStyle name="Percent 8 4 5 4" xfId="21569" xr:uid="{00000000-0005-0000-0000-0000F8840000}"/>
    <cellStyle name="Percent 8 4 5 4 2" xfId="21570" xr:uid="{00000000-0005-0000-0000-0000F9840000}"/>
    <cellStyle name="Percent 8 4 5 5" xfId="21571" xr:uid="{00000000-0005-0000-0000-0000FA840000}"/>
    <cellStyle name="Percent 8 4 5 6" xfId="51618" xr:uid="{00000000-0005-0000-0000-0000FB840000}"/>
    <cellStyle name="Percent 8 4 6" xfId="21572" xr:uid="{00000000-0005-0000-0000-0000FC840000}"/>
    <cellStyle name="Percent 8 4 6 2" xfId="21573" xr:uid="{00000000-0005-0000-0000-0000FD840000}"/>
    <cellStyle name="Percent 8 4 6 2 2" xfId="21574" xr:uid="{00000000-0005-0000-0000-0000FE840000}"/>
    <cellStyle name="Percent 8 4 6 3" xfId="21575" xr:uid="{00000000-0005-0000-0000-0000FF840000}"/>
    <cellStyle name="Percent 8 4 6 4" xfId="51619" xr:uid="{00000000-0005-0000-0000-000000850000}"/>
    <cellStyle name="Percent 8 4 7" xfId="21576" xr:uid="{00000000-0005-0000-0000-000001850000}"/>
    <cellStyle name="Percent 8 4 7 2" xfId="21577" xr:uid="{00000000-0005-0000-0000-000002850000}"/>
    <cellStyle name="Percent 8 4 7 2 2" xfId="21578" xr:uid="{00000000-0005-0000-0000-000003850000}"/>
    <cellStyle name="Percent 8 4 7 3" xfId="21579" xr:uid="{00000000-0005-0000-0000-000004850000}"/>
    <cellStyle name="Percent 8 4 7 4" xfId="51620" xr:uid="{00000000-0005-0000-0000-000005850000}"/>
    <cellStyle name="Percent 8 4 8" xfId="21580" xr:uid="{00000000-0005-0000-0000-000006850000}"/>
    <cellStyle name="Percent 8 4 8 2" xfId="21581" xr:uid="{00000000-0005-0000-0000-000007850000}"/>
    <cellStyle name="Percent 8 4 8 2 2" xfId="21582" xr:uid="{00000000-0005-0000-0000-000008850000}"/>
    <cellStyle name="Percent 8 4 8 3" xfId="21583" xr:uid="{00000000-0005-0000-0000-000009850000}"/>
    <cellStyle name="Percent 8 4 8 4" xfId="51621" xr:uid="{00000000-0005-0000-0000-00000A850000}"/>
    <cellStyle name="Percent 8 4 9" xfId="21584" xr:uid="{00000000-0005-0000-0000-00000B850000}"/>
    <cellStyle name="Percent 8 4 9 2" xfId="21585" xr:uid="{00000000-0005-0000-0000-00000C850000}"/>
    <cellStyle name="Percent 8 4 9 3" xfId="51622" xr:uid="{00000000-0005-0000-0000-00000D850000}"/>
    <cellStyle name="Percent 8 5" xfId="4558" xr:uid="{00000000-0005-0000-0000-00000E850000}"/>
    <cellStyle name="Percent 8 5 10" xfId="21586" xr:uid="{00000000-0005-0000-0000-00000F850000}"/>
    <cellStyle name="Percent 8 5 10 2" xfId="56035" xr:uid="{00000000-0005-0000-0000-000010850000}"/>
    <cellStyle name="Percent 8 5 11" xfId="51623" xr:uid="{00000000-0005-0000-0000-000011850000}"/>
    <cellStyle name="Percent 8 5 2" xfId="9352" xr:uid="{00000000-0005-0000-0000-000012850000}"/>
    <cellStyle name="Percent 8 5 2 2" xfId="21587" xr:uid="{00000000-0005-0000-0000-000013850000}"/>
    <cellStyle name="Percent 8 5 2 2 2" xfId="21588" xr:uid="{00000000-0005-0000-0000-000014850000}"/>
    <cellStyle name="Percent 8 5 2 2 2 2" xfId="21589" xr:uid="{00000000-0005-0000-0000-000015850000}"/>
    <cellStyle name="Percent 8 5 2 2 3" xfId="21590" xr:uid="{00000000-0005-0000-0000-000016850000}"/>
    <cellStyle name="Percent 8 5 2 3" xfId="21591" xr:uid="{00000000-0005-0000-0000-000017850000}"/>
    <cellStyle name="Percent 8 5 2 3 2" xfId="21592" xr:uid="{00000000-0005-0000-0000-000018850000}"/>
    <cellStyle name="Percent 8 5 2 3 2 2" xfId="21593" xr:uid="{00000000-0005-0000-0000-000019850000}"/>
    <cellStyle name="Percent 8 5 2 3 3" xfId="21594" xr:uid="{00000000-0005-0000-0000-00001A850000}"/>
    <cellStyle name="Percent 8 5 2 4" xfId="21595" xr:uid="{00000000-0005-0000-0000-00001B850000}"/>
    <cellStyle name="Percent 8 5 2 4 2" xfId="21596" xr:uid="{00000000-0005-0000-0000-00001C850000}"/>
    <cellStyle name="Percent 8 5 2 5" xfId="21597" xr:uid="{00000000-0005-0000-0000-00001D850000}"/>
    <cellStyle name="Percent 8 5 2 6" xfId="51624" xr:uid="{00000000-0005-0000-0000-00001E850000}"/>
    <cellStyle name="Percent 8 5 3" xfId="21598" xr:uid="{00000000-0005-0000-0000-00001F850000}"/>
    <cellStyle name="Percent 8 5 3 2" xfId="21599" xr:uid="{00000000-0005-0000-0000-000020850000}"/>
    <cellStyle name="Percent 8 5 3 2 2" xfId="21600" xr:uid="{00000000-0005-0000-0000-000021850000}"/>
    <cellStyle name="Percent 8 5 3 2 2 2" xfId="21601" xr:uid="{00000000-0005-0000-0000-000022850000}"/>
    <cellStyle name="Percent 8 5 3 2 3" xfId="21602" xr:uid="{00000000-0005-0000-0000-000023850000}"/>
    <cellStyle name="Percent 8 5 3 3" xfId="21603" xr:uid="{00000000-0005-0000-0000-000024850000}"/>
    <cellStyle name="Percent 8 5 3 3 2" xfId="21604" xr:uid="{00000000-0005-0000-0000-000025850000}"/>
    <cellStyle name="Percent 8 5 3 3 2 2" xfId="21605" xr:uid="{00000000-0005-0000-0000-000026850000}"/>
    <cellStyle name="Percent 8 5 3 3 3" xfId="21606" xr:uid="{00000000-0005-0000-0000-000027850000}"/>
    <cellStyle name="Percent 8 5 3 4" xfId="21607" xr:uid="{00000000-0005-0000-0000-000028850000}"/>
    <cellStyle name="Percent 8 5 3 4 2" xfId="21608" xr:uid="{00000000-0005-0000-0000-000029850000}"/>
    <cellStyle name="Percent 8 5 3 5" xfId="21609" xr:uid="{00000000-0005-0000-0000-00002A850000}"/>
    <cellStyle name="Percent 8 5 3 6" xfId="51625" xr:uid="{00000000-0005-0000-0000-00002B850000}"/>
    <cellStyle name="Percent 8 5 4" xfId="21610" xr:uid="{00000000-0005-0000-0000-00002C850000}"/>
    <cellStyle name="Percent 8 5 4 2" xfId="21611" xr:uid="{00000000-0005-0000-0000-00002D850000}"/>
    <cellStyle name="Percent 8 5 4 2 2" xfId="21612" xr:uid="{00000000-0005-0000-0000-00002E850000}"/>
    <cellStyle name="Percent 8 5 4 2 2 2" xfId="21613" xr:uid="{00000000-0005-0000-0000-00002F850000}"/>
    <cellStyle name="Percent 8 5 4 2 3" xfId="21614" xr:uid="{00000000-0005-0000-0000-000030850000}"/>
    <cellStyle name="Percent 8 5 4 3" xfId="21615" xr:uid="{00000000-0005-0000-0000-000031850000}"/>
    <cellStyle name="Percent 8 5 4 3 2" xfId="21616" xr:uid="{00000000-0005-0000-0000-000032850000}"/>
    <cellStyle name="Percent 8 5 4 3 2 2" xfId="21617" xr:uid="{00000000-0005-0000-0000-000033850000}"/>
    <cellStyle name="Percent 8 5 4 3 3" xfId="21618" xr:uid="{00000000-0005-0000-0000-000034850000}"/>
    <cellStyle name="Percent 8 5 4 4" xfId="21619" xr:uid="{00000000-0005-0000-0000-000035850000}"/>
    <cellStyle name="Percent 8 5 4 4 2" xfId="21620" xr:uid="{00000000-0005-0000-0000-000036850000}"/>
    <cellStyle name="Percent 8 5 4 4 2 2" xfId="21621" xr:uid="{00000000-0005-0000-0000-000037850000}"/>
    <cellStyle name="Percent 8 5 4 4 3" xfId="21622" xr:uid="{00000000-0005-0000-0000-000038850000}"/>
    <cellStyle name="Percent 8 5 4 5" xfId="21623" xr:uid="{00000000-0005-0000-0000-000039850000}"/>
    <cellStyle name="Percent 8 5 4 5 2" xfId="21624" xr:uid="{00000000-0005-0000-0000-00003A850000}"/>
    <cellStyle name="Percent 8 5 4 6" xfId="21625" xr:uid="{00000000-0005-0000-0000-00003B850000}"/>
    <cellStyle name="Percent 8 5 4 7" xfId="51626" xr:uid="{00000000-0005-0000-0000-00003C850000}"/>
    <cellStyle name="Percent 8 5 5" xfId="21626" xr:uid="{00000000-0005-0000-0000-00003D850000}"/>
    <cellStyle name="Percent 8 5 5 2" xfId="21627" xr:uid="{00000000-0005-0000-0000-00003E850000}"/>
    <cellStyle name="Percent 8 5 5 2 2" xfId="21628" xr:uid="{00000000-0005-0000-0000-00003F850000}"/>
    <cellStyle name="Percent 8 5 5 2 2 2" xfId="21629" xr:uid="{00000000-0005-0000-0000-000040850000}"/>
    <cellStyle name="Percent 8 5 5 2 3" xfId="21630" xr:uid="{00000000-0005-0000-0000-000041850000}"/>
    <cellStyle name="Percent 8 5 5 3" xfId="21631" xr:uid="{00000000-0005-0000-0000-000042850000}"/>
    <cellStyle name="Percent 8 5 5 3 2" xfId="21632" xr:uid="{00000000-0005-0000-0000-000043850000}"/>
    <cellStyle name="Percent 8 5 5 3 2 2" xfId="21633" xr:uid="{00000000-0005-0000-0000-000044850000}"/>
    <cellStyle name="Percent 8 5 5 3 3" xfId="21634" xr:uid="{00000000-0005-0000-0000-000045850000}"/>
    <cellStyle name="Percent 8 5 5 4" xfId="21635" xr:uid="{00000000-0005-0000-0000-000046850000}"/>
    <cellStyle name="Percent 8 5 5 4 2" xfId="21636" xr:uid="{00000000-0005-0000-0000-000047850000}"/>
    <cellStyle name="Percent 8 5 5 5" xfId="21637" xr:uid="{00000000-0005-0000-0000-000048850000}"/>
    <cellStyle name="Percent 8 5 5 6" xfId="51627" xr:uid="{00000000-0005-0000-0000-000049850000}"/>
    <cellStyle name="Percent 8 5 6" xfId="21638" xr:uid="{00000000-0005-0000-0000-00004A850000}"/>
    <cellStyle name="Percent 8 5 6 2" xfId="21639" xr:uid="{00000000-0005-0000-0000-00004B850000}"/>
    <cellStyle name="Percent 8 5 6 2 2" xfId="21640" xr:uid="{00000000-0005-0000-0000-00004C850000}"/>
    <cellStyle name="Percent 8 5 6 3" xfId="21641" xr:uid="{00000000-0005-0000-0000-00004D850000}"/>
    <cellStyle name="Percent 8 5 6 4" xfId="51628" xr:uid="{00000000-0005-0000-0000-00004E850000}"/>
    <cellStyle name="Percent 8 5 7" xfId="21642" xr:uid="{00000000-0005-0000-0000-00004F850000}"/>
    <cellStyle name="Percent 8 5 7 2" xfId="21643" xr:uid="{00000000-0005-0000-0000-000050850000}"/>
    <cellStyle name="Percent 8 5 7 2 2" xfId="21644" xr:uid="{00000000-0005-0000-0000-000051850000}"/>
    <cellStyle name="Percent 8 5 7 3" xfId="21645" xr:uid="{00000000-0005-0000-0000-000052850000}"/>
    <cellStyle name="Percent 8 5 7 4" xfId="51629" xr:uid="{00000000-0005-0000-0000-000053850000}"/>
    <cellStyle name="Percent 8 5 8" xfId="21646" xr:uid="{00000000-0005-0000-0000-000054850000}"/>
    <cellStyle name="Percent 8 5 8 2" xfId="21647" xr:uid="{00000000-0005-0000-0000-000055850000}"/>
    <cellStyle name="Percent 8 5 8 2 2" xfId="21648" xr:uid="{00000000-0005-0000-0000-000056850000}"/>
    <cellStyle name="Percent 8 5 8 3" xfId="21649" xr:uid="{00000000-0005-0000-0000-000057850000}"/>
    <cellStyle name="Percent 8 5 8 4" xfId="51630" xr:uid="{00000000-0005-0000-0000-000058850000}"/>
    <cellStyle name="Percent 8 5 9" xfId="21650" xr:uid="{00000000-0005-0000-0000-000059850000}"/>
    <cellStyle name="Percent 8 5 9 2" xfId="21651" xr:uid="{00000000-0005-0000-0000-00005A850000}"/>
    <cellStyle name="Percent 8 5 9 3" xfId="51631" xr:uid="{00000000-0005-0000-0000-00005B850000}"/>
    <cellStyle name="Percent 8 6" xfId="4559" xr:uid="{00000000-0005-0000-0000-00005C850000}"/>
    <cellStyle name="Percent 8 6 10" xfId="21652" xr:uid="{00000000-0005-0000-0000-00005D850000}"/>
    <cellStyle name="Percent 8 6 10 2" xfId="56036" xr:uid="{00000000-0005-0000-0000-00005E850000}"/>
    <cellStyle name="Percent 8 6 11" xfId="51632" xr:uid="{00000000-0005-0000-0000-00005F850000}"/>
    <cellStyle name="Percent 8 6 2" xfId="9353" xr:uid="{00000000-0005-0000-0000-000060850000}"/>
    <cellStyle name="Percent 8 6 2 2" xfId="21653" xr:uid="{00000000-0005-0000-0000-000061850000}"/>
    <cellStyle name="Percent 8 6 2 2 2" xfId="21654" xr:uid="{00000000-0005-0000-0000-000062850000}"/>
    <cellStyle name="Percent 8 6 2 2 2 2" xfId="21655" xr:uid="{00000000-0005-0000-0000-000063850000}"/>
    <cellStyle name="Percent 8 6 2 2 3" xfId="21656" xr:uid="{00000000-0005-0000-0000-000064850000}"/>
    <cellStyle name="Percent 8 6 2 3" xfId="21657" xr:uid="{00000000-0005-0000-0000-000065850000}"/>
    <cellStyle name="Percent 8 6 2 3 2" xfId="21658" xr:uid="{00000000-0005-0000-0000-000066850000}"/>
    <cellStyle name="Percent 8 6 2 3 2 2" xfId="21659" xr:uid="{00000000-0005-0000-0000-000067850000}"/>
    <cellStyle name="Percent 8 6 2 3 3" xfId="21660" xr:uid="{00000000-0005-0000-0000-000068850000}"/>
    <cellStyle name="Percent 8 6 2 4" xfId="21661" xr:uid="{00000000-0005-0000-0000-000069850000}"/>
    <cellStyle name="Percent 8 6 2 4 2" xfId="21662" xr:uid="{00000000-0005-0000-0000-00006A850000}"/>
    <cellStyle name="Percent 8 6 2 5" xfId="21663" xr:uid="{00000000-0005-0000-0000-00006B850000}"/>
    <cellStyle name="Percent 8 6 2 6" xfId="51633" xr:uid="{00000000-0005-0000-0000-00006C850000}"/>
    <cellStyle name="Percent 8 6 3" xfId="21664" xr:uid="{00000000-0005-0000-0000-00006D850000}"/>
    <cellStyle name="Percent 8 6 3 2" xfId="21665" xr:uid="{00000000-0005-0000-0000-00006E850000}"/>
    <cellStyle name="Percent 8 6 3 2 2" xfId="21666" xr:uid="{00000000-0005-0000-0000-00006F850000}"/>
    <cellStyle name="Percent 8 6 3 2 2 2" xfId="21667" xr:uid="{00000000-0005-0000-0000-000070850000}"/>
    <cellStyle name="Percent 8 6 3 2 3" xfId="21668" xr:uid="{00000000-0005-0000-0000-000071850000}"/>
    <cellStyle name="Percent 8 6 3 3" xfId="21669" xr:uid="{00000000-0005-0000-0000-000072850000}"/>
    <cellStyle name="Percent 8 6 3 3 2" xfId="21670" xr:uid="{00000000-0005-0000-0000-000073850000}"/>
    <cellStyle name="Percent 8 6 3 3 2 2" xfId="21671" xr:uid="{00000000-0005-0000-0000-000074850000}"/>
    <cellStyle name="Percent 8 6 3 3 3" xfId="21672" xr:uid="{00000000-0005-0000-0000-000075850000}"/>
    <cellStyle name="Percent 8 6 3 4" xfId="21673" xr:uid="{00000000-0005-0000-0000-000076850000}"/>
    <cellStyle name="Percent 8 6 3 4 2" xfId="21674" xr:uid="{00000000-0005-0000-0000-000077850000}"/>
    <cellStyle name="Percent 8 6 3 5" xfId="21675" xr:uid="{00000000-0005-0000-0000-000078850000}"/>
    <cellStyle name="Percent 8 6 3 6" xfId="51634" xr:uid="{00000000-0005-0000-0000-000079850000}"/>
    <cellStyle name="Percent 8 6 4" xfId="21676" xr:uid="{00000000-0005-0000-0000-00007A850000}"/>
    <cellStyle name="Percent 8 6 4 2" xfId="21677" xr:uid="{00000000-0005-0000-0000-00007B850000}"/>
    <cellStyle name="Percent 8 6 4 2 2" xfId="21678" xr:uid="{00000000-0005-0000-0000-00007C850000}"/>
    <cellStyle name="Percent 8 6 4 2 2 2" xfId="21679" xr:uid="{00000000-0005-0000-0000-00007D850000}"/>
    <cellStyle name="Percent 8 6 4 2 3" xfId="21680" xr:uid="{00000000-0005-0000-0000-00007E850000}"/>
    <cellStyle name="Percent 8 6 4 3" xfId="21681" xr:uid="{00000000-0005-0000-0000-00007F850000}"/>
    <cellStyle name="Percent 8 6 4 3 2" xfId="21682" xr:uid="{00000000-0005-0000-0000-000080850000}"/>
    <cellStyle name="Percent 8 6 4 3 2 2" xfId="21683" xr:uid="{00000000-0005-0000-0000-000081850000}"/>
    <cellStyle name="Percent 8 6 4 3 3" xfId="21684" xr:uid="{00000000-0005-0000-0000-000082850000}"/>
    <cellStyle name="Percent 8 6 4 4" xfId="21685" xr:uid="{00000000-0005-0000-0000-000083850000}"/>
    <cellStyle name="Percent 8 6 4 4 2" xfId="21686" xr:uid="{00000000-0005-0000-0000-000084850000}"/>
    <cellStyle name="Percent 8 6 4 4 2 2" xfId="21687" xr:uid="{00000000-0005-0000-0000-000085850000}"/>
    <cellStyle name="Percent 8 6 4 4 3" xfId="21688" xr:uid="{00000000-0005-0000-0000-000086850000}"/>
    <cellStyle name="Percent 8 6 4 5" xfId="21689" xr:uid="{00000000-0005-0000-0000-000087850000}"/>
    <cellStyle name="Percent 8 6 4 5 2" xfId="21690" xr:uid="{00000000-0005-0000-0000-000088850000}"/>
    <cellStyle name="Percent 8 6 4 6" xfId="21691" xr:uid="{00000000-0005-0000-0000-000089850000}"/>
    <cellStyle name="Percent 8 6 4 7" xfId="51635" xr:uid="{00000000-0005-0000-0000-00008A850000}"/>
    <cellStyle name="Percent 8 6 5" xfId="21692" xr:uid="{00000000-0005-0000-0000-00008B850000}"/>
    <cellStyle name="Percent 8 6 5 2" xfId="21693" xr:uid="{00000000-0005-0000-0000-00008C850000}"/>
    <cellStyle name="Percent 8 6 5 2 2" xfId="21694" xr:uid="{00000000-0005-0000-0000-00008D850000}"/>
    <cellStyle name="Percent 8 6 5 2 2 2" xfId="21695" xr:uid="{00000000-0005-0000-0000-00008E850000}"/>
    <cellStyle name="Percent 8 6 5 2 3" xfId="21696" xr:uid="{00000000-0005-0000-0000-00008F850000}"/>
    <cellStyle name="Percent 8 6 5 3" xfId="21697" xr:uid="{00000000-0005-0000-0000-000090850000}"/>
    <cellStyle name="Percent 8 6 5 3 2" xfId="21698" xr:uid="{00000000-0005-0000-0000-000091850000}"/>
    <cellStyle name="Percent 8 6 5 3 2 2" xfId="21699" xr:uid="{00000000-0005-0000-0000-000092850000}"/>
    <cellStyle name="Percent 8 6 5 3 3" xfId="21700" xr:uid="{00000000-0005-0000-0000-000093850000}"/>
    <cellStyle name="Percent 8 6 5 4" xfId="21701" xr:uid="{00000000-0005-0000-0000-000094850000}"/>
    <cellStyle name="Percent 8 6 5 4 2" xfId="21702" xr:uid="{00000000-0005-0000-0000-000095850000}"/>
    <cellStyle name="Percent 8 6 5 5" xfId="21703" xr:uid="{00000000-0005-0000-0000-000096850000}"/>
    <cellStyle name="Percent 8 6 5 6" xfId="51636" xr:uid="{00000000-0005-0000-0000-000097850000}"/>
    <cellStyle name="Percent 8 6 6" xfId="21704" xr:uid="{00000000-0005-0000-0000-000098850000}"/>
    <cellStyle name="Percent 8 6 6 2" xfId="21705" xr:uid="{00000000-0005-0000-0000-000099850000}"/>
    <cellStyle name="Percent 8 6 6 2 2" xfId="21706" xr:uid="{00000000-0005-0000-0000-00009A850000}"/>
    <cellStyle name="Percent 8 6 6 3" xfId="21707" xr:uid="{00000000-0005-0000-0000-00009B850000}"/>
    <cellStyle name="Percent 8 6 6 4" xfId="51637" xr:uid="{00000000-0005-0000-0000-00009C850000}"/>
    <cellStyle name="Percent 8 6 7" xfId="21708" xr:uid="{00000000-0005-0000-0000-00009D850000}"/>
    <cellStyle name="Percent 8 6 7 2" xfId="21709" xr:uid="{00000000-0005-0000-0000-00009E850000}"/>
    <cellStyle name="Percent 8 6 7 2 2" xfId="21710" xr:uid="{00000000-0005-0000-0000-00009F850000}"/>
    <cellStyle name="Percent 8 6 7 3" xfId="21711" xr:uid="{00000000-0005-0000-0000-0000A0850000}"/>
    <cellStyle name="Percent 8 6 7 4" xfId="51638" xr:uid="{00000000-0005-0000-0000-0000A1850000}"/>
    <cellStyle name="Percent 8 6 8" xfId="21712" xr:uid="{00000000-0005-0000-0000-0000A2850000}"/>
    <cellStyle name="Percent 8 6 8 2" xfId="21713" xr:uid="{00000000-0005-0000-0000-0000A3850000}"/>
    <cellStyle name="Percent 8 6 8 2 2" xfId="21714" xr:uid="{00000000-0005-0000-0000-0000A4850000}"/>
    <cellStyle name="Percent 8 6 8 3" xfId="21715" xr:uid="{00000000-0005-0000-0000-0000A5850000}"/>
    <cellStyle name="Percent 8 6 8 4" xfId="51639" xr:uid="{00000000-0005-0000-0000-0000A6850000}"/>
    <cellStyle name="Percent 8 6 9" xfId="21716" xr:uid="{00000000-0005-0000-0000-0000A7850000}"/>
    <cellStyle name="Percent 8 6 9 2" xfId="21717" xr:uid="{00000000-0005-0000-0000-0000A8850000}"/>
    <cellStyle name="Percent 8 6 9 3" xfId="51640" xr:uid="{00000000-0005-0000-0000-0000A9850000}"/>
    <cellStyle name="Percent 8 7" xfId="4560" xr:uid="{00000000-0005-0000-0000-0000AA850000}"/>
    <cellStyle name="Percent 8 7 10" xfId="21718" xr:uid="{00000000-0005-0000-0000-0000AB850000}"/>
    <cellStyle name="Percent 8 7 10 2" xfId="56037" xr:uid="{00000000-0005-0000-0000-0000AC850000}"/>
    <cellStyle name="Percent 8 7 11" xfId="51641" xr:uid="{00000000-0005-0000-0000-0000AD850000}"/>
    <cellStyle name="Percent 8 7 2" xfId="9354" xr:uid="{00000000-0005-0000-0000-0000AE850000}"/>
    <cellStyle name="Percent 8 7 2 2" xfId="21719" xr:uid="{00000000-0005-0000-0000-0000AF850000}"/>
    <cellStyle name="Percent 8 7 2 2 2" xfId="21720" xr:uid="{00000000-0005-0000-0000-0000B0850000}"/>
    <cellStyle name="Percent 8 7 2 2 2 2" xfId="21721" xr:uid="{00000000-0005-0000-0000-0000B1850000}"/>
    <cellStyle name="Percent 8 7 2 2 3" xfId="21722" xr:uid="{00000000-0005-0000-0000-0000B2850000}"/>
    <cellStyle name="Percent 8 7 2 3" xfId="21723" xr:uid="{00000000-0005-0000-0000-0000B3850000}"/>
    <cellStyle name="Percent 8 7 2 3 2" xfId="21724" xr:uid="{00000000-0005-0000-0000-0000B4850000}"/>
    <cellStyle name="Percent 8 7 2 3 2 2" xfId="21725" xr:uid="{00000000-0005-0000-0000-0000B5850000}"/>
    <cellStyle name="Percent 8 7 2 3 3" xfId="21726" xr:uid="{00000000-0005-0000-0000-0000B6850000}"/>
    <cellStyle name="Percent 8 7 2 4" xfId="21727" xr:uid="{00000000-0005-0000-0000-0000B7850000}"/>
    <cellStyle name="Percent 8 7 2 4 2" xfId="21728" xr:uid="{00000000-0005-0000-0000-0000B8850000}"/>
    <cellStyle name="Percent 8 7 2 5" xfId="21729" xr:uid="{00000000-0005-0000-0000-0000B9850000}"/>
    <cellStyle name="Percent 8 7 2 6" xfId="51642" xr:uid="{00000000-0005-0000-0000-0000BA850000}"/>
    <cellStyle name="Percent 8 7 3" xfId="21730" xr:uid="{00000000-0005-0000-0000-0000BB850000}"/>
    <cellStyle name="Percent 8 7 3 2" xfId="21731" xr:uid="{00000000-0005-0000-0000-0000BC850000}"/>
    <cellStyle name="Percent 8 7 3 2 2" xfId="21732" xr:uid="{00000000-0005-0000-0000-0000BD850000}"/>
    <cellStyle name="Percent 8 7 3 2 2 2" xfId="21733" xr:uid="{00000000-0005-0000-0000-0000BE850000}"/>
    <cellStyle name="Percent 8 7 3 2 3" xfId="21734" xr:uid="{00000000-0005-0000-0000-0000BF850000}"/>
    <cellStyle name="Percent 8 7 3 3" xfId="21735" xr:uid="{00000000-0005-0000-0000-0000C0850000}"/>
    <cellStyle name="Percent 8 7 3 3 2" xfId="21736" xr:uid="{00000000-0005-0000-0000-0000C1850000}"/>
    <cellStyle name="Percent 8 7 3 3 2 2" xfId="21737" xr:uid="{00000000-0005-0000-0000-0000C2850000}"/>
    <cellStyle name="Percent 8 7 3 3 3" xfId="21738" xr:uid="{00000000-0005-0000-0000-0000C3850000}"/>
    <cellStyle name="Percent 8 7 3 4" xfId="21739" xr:uid="{00000000-0005-0000-0000-0000C4850000}"/>
    <cellStyle name="Percent 8 7 3 4 2" xfId="21740" xr:uid="{00000000-0005-0000-0000-0000C5850000}"/>
    <cellStyle name="Percent 8 7 3 5" xfId="21741" xr:uid="{00000000-0005-0000-0000-0000C6850000}"/>
    <cellStyle name="Percent 8 7 3 6" xfId="51643" xr:uid="{00000000-0005-0000-0000-0000C7850000}"/>
    <cellStyle name="Percent 8 7 4" xfId="21742" xr:uid="{00000000-0005-0000-0000-0000C8850000}"/>
    <cellStyle name="Percent 8 7 4 2" xfId="21743" xr:uid="{00000000-0005-0000-0000-0000C9850000}"/>
    <cellStyle name="Percent 8 7 4 2 2" xfId="21744" xr:uid="{00000000-0005-0000-0000-0000CA850000}"/>
    <cellStyle name="Percent 8 7 4 2 2 2" xfId="21745" xr:uid="{00000000-0005-0000-0000-0000CB850000}"/>
    <cellStyle name="Percent 8 7 4 2 3" xfId="21746" xr:uid="{00000000-0005-0000-0000-0000CC850000}"/>
    <cellStyle name="Percent 8 7 4 3" xfId="21747" xr:uid="{00000000-0005-0000-0000-0000CD850000}"/>
    <cellStyle name="Percent 8 7 4 3 2" xfId="21748" xr:uid="{00000000-0005-0000-0000-0000CE850000}"/>
    <cellStyle name="Percent 8 7 4 3 2 2" xfId="21749" xr:uid="{00000000-0005-0000-0000-0000CF850000}"/>
    <cellStyle name="Percent 8 7 4 3 3" xfId="21750" xr:uid="{00000000-0005-0000-0000-0000D0850000}"/>
    <cellStyle name="Percent 8 7 4 4" xfId="21751" xr:uid="{00000000-0005-0000-0000-0000D1850000}"/>
    <cellStyle name="Percent 8 7 4 4 2" xfId="21752" xr:uid="{00000000-0005-0000-0000-0000D2850000}"/>
    <cellStyle name="Percent 8 7 4 4 2 2" xfId="21753" xr:uid="{00000000-0005-0000-0000-0000D3850000}"/>
    <cellStyle name="Percent 8 7 4 4 3" xfId="21754" xr:uid="{00000000-0005-0000-0000-0000D4850000}"/>
    <cellStyle name="Percent 8 7 4 5" xfId="21755" xr:uid="{00000000-0005-0000-0000-0000D5850000}"/>
    <cellStyle name="Percent 8 7 4 5 2" xfId="21756" xr:uid="{00000000-0005-0000-0000-0000D6850000}"/>
    <cellStyle name="Percent 8 7 4 6" xfId="21757" xr:uid="{00000000-0005-0000-0000-0000D7850000}"/>
    <cellStyle name="Percent 8 7 4 7" xfId="51644" xr:uid="{00000000-0005-0000-0000-0000D8850000}"/>
    <cellStyle name="Percent 8 7 5" xfId="21758" xr:uid="{00000000-0005-0000-0000-0000D9850000}"/>
    <cellStyle name="Percent 8 7 5 2" xfId="21759" xr:uid="{00000000-0005-0000-0000-0000DA850000}"/>
    <cellStyle name="Percent 8 7 5 2 2" xfId="21760" xr:uid="{00000000-0005-0000-0000-0000DB850000}"/>
    <cellStyle name="Percent 8 7 5 2 2 2" xfId="21761" xr:uid="{00000000-0005-0000-0000-0000DC850000}"/>
    <cellStyle name="Percent 8 7 5 2 3" xfId="21762" xr:uid="{00000000-0005-0000-0000-0000DD850000}"/>
    <cellStyle name="Percent 8 7 5 3" xfId="21763" xr:uid="{00000000-0005-0000-0000-0000DE850000}"/>
    <cellStyle name="Percent 8 7 5 3 2" xfId="21764" xr:uid="{00000000-0005-0000-0000-0000DF850000}"/>
    <cellStyle name="Percent 8 7 5 3 2 2" xfId="21765" xr:uid="{00000000-0005-0000-0000-0000E0850000}"/>
    <cellStyle name="Percent 8 7 5 3 3" xfId="21766" xr:uid="{00000000-0005-0000-0000-0000E1850000}"/>
    <cellStyle name="Percent 8 7 5 4" xfId="21767" xr:uid="{00000000-0005-0000-0000-0000E2850000}"/>
    <cellStyle name="Percent 8 7 5 4 2" xfId="21768" xr:uid="{00000000-0005-0000-0000-0000E3850000}"/>
    <cellStyle name="Percent 8 7 5 5" xfId="21769" xr:uid="{00000000-0005-0000-0000-0000E4850000}"/>
    <cellStyle name="Percent 8 7 5 6" xfId="51645" xr:uid="{00000000-0005-0000-0000-0000E5850000}"/>
    <cellStyle name="Percent 8 7 6" xfId="21770" xr:uid="{00000000-0005-0000-0000-0000E6850000}"/>
    <cellStyle name="Percent 8 7 6 2" xfId="21771" xr:uid="{00000000-0005-0000-0000-0000E7850000}"/>
    <cellStyle name="Percent 8 7 6 2 2" xfId="21772" xr:uid="{00000000-0005-0000-0000-0000E8850000}"/>
    <cellStyle name="Percent 8 7 6 3" xfId="21773" xr:uid="{00000000-0005-0000-0000-0000E9850000}"/>
    <cellStyle name="Percent 8 7 6 4" xfId="51646" xr:uid="{00000000-0005-0000-0000-0000EA850000}"/>
    <cellStyle name="Percent 8 7 7" xfId="21774" xr:uid="{00000000-0005-0000-0000-0000EB850000}"/>
    <cellStyle name="Percent 8 7 7 2" xfId="21775" xr:uid="{00000000-0005-0000-0000-0000EC850000}"/>
    <cellStyle name="Percent 8 7 7 2 2" xfId="21776" xr:uid="{00000000-0005-0000-0000-0000ED850000}"/>
    <cellStyle name="Percent 8 7 7 3" xfId="21777" xr:uid="{00000000-0005-0000-0000-0000EE850000}"/>
    <cellStyle name="Percent 8 7 7 4" xfId="51647" xr:uid="{00000000-0005-0000-0000-0000EF850000}"/>
    <cellStyle name="Percent 8 7 8" xfId="21778" xr:uid="{00000000-0005-0000-0000-0000F0850000}"/>
    <cellStyle name="Percent 8 7 8 2" xfId="21779" xr:uid="{00000000-0005-0000-0000-0000F1850000}"/>
    <cellStyle name="Percent 8 7 8 2 2" xfId="21780" xr:uid="{00000000-0005-0000-0000-0000F2850000}"/>
    <cellStyle name="Percent 8 7 8 3" xfId="21781" xr:uid="{00000000-0005-0000-0000-0000F3850000}"/>
    <cellStyle name="Percent 8 7 8 4" xfId="51648" xr:uid="{00000000-0005-0000-0000-0000F4850000}"/>
    <cellStyle name="Percent 8 7 9" xfId="21782" xr:uid="{00000000-0005-0000-0000-0000F5850000}"/>
    <cellStyle name="Percent 8 7 9 2" xfId="21783" xr:uid="{00000000-0005-0000-0000-0000F6850000}"/>
    <cellStyle name="Percent 8 7 9 3" xfId="51649" xr:uid="{00000000-0005-0000-0000-0000F7850000}"/>
    <cellStyle name="Percent 8 8" xfId="4561" xr:uid="{00000000-0005-0000-0000-0000F8850000}"/>
    <cellStyle name="Percent 8 8 10" xfId="21784" xr:uid="{00000000-0005-0000-0000-0000F9850000}"/>
    <cellStyle name="Percent 8 8 10 2" xfId="56038" xr:uid="{00000000-0005-0000-0000-0000FA850000}"/>
    <cellStyle name="Percent 8 8 11" xfId="51650" xr:uid="{00000000-0005-0000-0000-0000FB850000}"/>
    <cellStyle name="Percent 8 8 2" xfId="9355" xr:uid="{00000000-0005-0000-0000-0000FC850000}"/>
    <cellStyle name="Percent 8 8 2 2" xfId="21785" xr:uid="{00000000-0005-0000-0000-0000FD850000}"/>
    <cellStyle name="Percent 8 8 2 2 2" xfId="21786" xr:uid="{00000000-0005-0000-0000-0000FE850000}"/>
    <cellStyle name="Percent 8 8 2 2 2 2" xfId="21787" xr:uid="{00000000-0005-0000-0000-0000FF850000}"/>
    <cellStyle name="Percent 8 8 2 2 3" xfId="21788" xr:uid="{00000000-0005-0000-0000-000000860000}"/>
    <cellStyle name="Percent 8 8 2 3" xfId="21789" xr:uid="{00000000-0005-0000-0000-000001860000}"/>
    <cellStyle name="Percent 8 8 2 3 2" xfId="21790" xr:uid="{00000000-0005-0000-0000-000002860000}"/>
    <cellStyle name="Percent 8 8 2 3 2 2" xfId="21791" xr:uid="{00000000-0005-0000-0000-000003860000}"/>
    <cellStyle name="Percent 8 8 2 3 3" xfId="21792" xr:uid="{00000000-0005-0000-0000-000004860000}"/>
    <cellStyle name="Percent 8 8 2 4" xfId="21793" xr:uid="{00000000-0005-0000-0000-000005860000}"/>
    <cellStyle name="Percent 8 8 2 4 2" xfId="21794" xr:uid="{00000000-0005-0000-0000-000006860000}"/>
    <cellStyle name="Percent 8 8 2 5" xfId="21795" xr:uid="{00000000-0005-0000-0000-000007860000}"/>
    <cellStyle name="Percent 8 8 2 6" xfId="51651" xr:uid="{00000000-0005-0000-0000-000008860000}"/>
    <cellStyle name="Percent 8 8 3" xfId="21796" xr:uid="{00000000-0005-0000-0000-000009860000}"/>
    <cellStyle name="Percent 8 8 3 2" xfId="21797" xr:uid="{00000000-0005-0000-0000-00000A860000}"/>
    <cellStyle name="Percent 8 8 3 2 2" xfId="21798" xr:uid="{00000000-0005-0000-0000-00000B860000}"/>
    <cellStyle name="Percent 8 8 3 2 2 2" xfId="21799" xr:uid="{00000000-0005-0000-0000-00000C860000}"/>
    <cellStyle name="Percent 8 8 3 2 3" xfId="21800" xr:uid="{00000000-0005-0000-0000-00000D860000}"/>
    <cellStyle name="Percent 8 8 3 3" xfId="21801" xr:uid="{00000000-0005-0000-0000-00000E860000}"/>
    <cellStyle name="Percent 8 8 3 3 2" xfId="21802" xr:uid="{00000000-0005-0000-0000-00000F860000}"/>
    <cellStyle name="Percent 8 8 3 3 2 2" xfId="21803" xr:uid="{00000000-0005-0000-0000-000010860000}"/>
    <cellStyle name="Percent 8 8 3 3 3" xfId="21804" xr:uid="{00000000-0005-0000-0000-000011860000}"/>
    <cellStyle name="Percent 8 8 3 4" xfId="21805" xr:uid="{00000000-0005-0000-0000-000012860000}"/>
    <cellStyle name="Percent 8 8 3 4 2" xfId="21806" xr:uid="{00000000-0005-0000-0000-000013860000}"/>
    <cellStyle name="Percent 8 8 3 5" xfId="21807" xr:uid="{00000000-0005-0000-0000-000014860000}"/>
    <cellStyle name="Percent 8 8 3 6" xfId="51652" xr:uid="{00000000-0005-0000-0000-000015860000}"/>
    <cellStyle name="Percent 8 8 4" xfId="21808" xr:uid="{00000000-0005-0000-0000-000016860000}"/>
    <cellStyle name="Percent 8 8 4 2" xfId="21809" xr:uid="{00000000-0005-0000-0000-000017860000}"/>
    <cellStyle name="Percent 8 8 4 2 2" xfId="21810" xr:uid="{00000000-0005-0000-0000-000018860000}"/>
    <cellStyle name="Percent 8 8 4 2 2 2" xfId="21811" xr:uid="{00000000-0005-0000-0000-000019860000}"/>
    <cellStyle name="Percent 8 8 4 2 3" xfId="21812" xr:uid="{00000000-0005-0000-0000-00001A860000}"/>
    <cellStyle name="Percent 8 8 4 3" xfId="21813" xr:uid="{00000000-0005-0000-0000-00001B860000}"/>
    <cellStyle name="Percent 8 8 4 3 2" xfId="21814" xr:uid="{00000000-0005-0000-0000-00001C860000}"/>
    <cellStyle name="Percent 8 8 4 3 2 2" xfId="21815" xr:uid="{00000000-0005-0000-0000-00001D860000}"/>
    <cellStyle name="Percent 8 8 4 3 3" xfId="21816" xr:uid="{00000000-0005-0000-0000-00001E860000}"/>
    <cellStyle name="Percent 8 8 4 4" xfId="21817" xr:uid="{00000000-0005-0000-0000-00001F860000}"/>
    <cellStyle name="Percent 8 8 4 4 2" xfId="21818" xr:uid="{00000000-0005-0000-0000-000020860000}"/>
    <cellStyle name="Percent 8 8 4 4 2 2" xfId="21819" xr:uid="{00000000-0005-0000-0000-000021860000}"/>
    <cellStyle name="Percent 8 8 4 4 3" xfId="21820" xr:uid="{00000000-0005-0000-0000-000022860000}"/>
    <cellStyle name="Percent 8 8 4 5" xfId="21821" xr:uid="{00000000-0005-0000-0000-000023860000}"/>
    <cellStyle name="Percent 8 8 4 5 2" xfId="21822" xr:uid="{00000000-0005-0000-0000-000024860000}"/>
    <cellStyle name="Percent 8 8 4 6" xfId="21823" xr:uid="{00000000-0005-0000-0000-000025860000}"/>
    <cellStyle name="Percent 8 8 4 7" xfId="51653" xr:uid="{00000000-0005-0000-0000-000026860000}"/>
    <cellStyle name="Percent 8 8 5" xfId="21824" xr:uid="{00000000-0005-0000-0000-000027860000}"/>
    <cellStyle name="Percent 8 8 5 2" xfId="21825" xr:uid="{00000000-0005-0000-0000-000028860000}"/>
    <cellStyle name="Percent 8 8 5 2 2" xfId="21826" xr:uid="{00000000-0005-0000-0000-000029860000}"/>
    <cellStyle name="Percent 8 8 5 2 2 2" xfId="21827" xr:uid="{00000000-0005-0000-0000-00002A860000}"/>
    <cellStyle name="Percent 8 8 5 2 3" xfId="21828" xr:uid="{00000000-0005-0000-0000-00002B860000}"/>
    <cellStyle name="Percent 8 8 5 3" xfId="21829" xr:uid="{00000000-0005-0000-0000-00002C860000}"/>
    <cellStyle name="Percent 8 8 5 3 2" xfId="21830" xr:uid="{00000000-0005-0000-0000-00002D860000}"/>
    <cellStyle name="Percent 8 8 5 3 2 2" xfId="21831" xr:uid="{00000000-0005-0000-0000-00002E860000}"/>
    <cellStyle name="Percent 8 8 5 3 3" xfId="21832" xr:uid="{00000000-0005-0000-0000-00002F860000}"/>
    <cellStyle name="Percent 8 8 5 4" xfId="21833" xr:uid="{00000000-0005-0000-0000-000030860000}"/>
    <cellStyle name="Percent 8 8 5 4 2" xfId="21834" xr:uid="{00000000-0005-0000-0000-000031860000}"/>
    <cellStyle name="Percent 8 8 5 5" xfId="21835" xr:uid="{00000000-0005-0000-0000-000032860000}"/>
    <cellStyle name="Percent 8 8 5 6" xfId="51654" xr:uid="{00000000-0005-0000-0000-000033860000}"/>
    <cellStyle name="Percent 8 8 6" xfId="21836" xr:uid="{00000000-0005-0000-0000-000034860000}"/>
    <cellStyle name="Percent 8 8 6 2" xfId="21837" xr:uid="{00000000-0005-0000-0000-000035860000}"/>
    <cellStyle name="Percent 8 8 6 2 2" xfId="21838" xr:uid="{00000000-0005-0000-0000-000036860000}"/>
    <cellStyle name="Percent 8 8 6 3" xfId="21839" xr:uid="{00000000-0005-0000-0000-000037860000}"/>
    <cellStyle name="Percent 8 8 6 4" xfId="51655" xr:uid="{00000000-0005-0000-0000-000038860000}"/>
    <cellStyle name="Percent 8 8 7" xfId="21840" xr:uid="{00000000-0005-0000-0000-000039860000}"/>
    <cellStyle name="Percent 8 8 7 2" xfId="21841" xr:uid="{00000000-0005-0000-0000-00003A860000}"/>
    <cellStyle name="Percent 8 8 7 2 2" xfId="21842" xr:uid="{00000000-0005-0000-0000-00003B860000}"/>
    <cellStyle name="Percent 8 8 7 3" xfId="21843" xr:uid="{00000000-0005-0000-0000-00003C860000}"/>
    <cellStyle name="Percent 8 8 7 4" xfId="51656" xr:uid="{00000000-0005-0000-0000-00003D860000}"/>
    <cellStyle name="Percent 8 8 8" xfId="21844" xr:uid="{00000000-0005-0000-0000-00003E860000}"/>
    <cellStyle name="Percent 8 8 8 2" xfId="21845" xr:uid="{00000000-0005-0000-0000-00003F860000}"/>
    <cellStyle name="Percent 8 8 8 2 2" xfId="21846" xr:uid="{00000000-0005-0000-0000-000040860000}"/>
    <cellStyle name="Percent 8 8 8 3" xfId="21847" xr:uid="{00000000-0005-0000-0000-000041860000}"/>
    <cellStyle name="Percent 8 8 8 4" xfId="51657" xr:uid="{00000000-0005-0000-0000-000042860000}"/>
    <cellStyle name="Percent 8 8 9" xfId="21848" xr:uid="{00000000-0005-0000-0000-000043860000}"/>
    <cellStyle name="Percent 8 8 9 2" xfId="21849" xr:uid="{00000000-0005-0000-0000-000044860000}"/>
    <cellStyle name="Percent 8 8 9 3" xfId="51658" xr:uid="{00000000-0005-0000-0000-000045860000}"/>
    <cellStyle name="Percent 8 9" xfId="9348" xr:uid="{00000000-0005-0000-0000-000046860000}"/>
    <cellStyle name="Percent 8 9 2" xfId="21850" xr:uid="{00000000-0005-0000-0000-000047860000}"/>
    <cellStyle name="Percent 8 9 2 2" xfId="21851" xr:uid="{00000000-0005-0000-0000-000048860000}"/>
    <cellStyle name="Percent 8 9 2 2 2" xfId="21852" xr:uid="{00000000-0005-0000-0000-000049860000}"/>
    <cellStyle name="Percent 8 9 2 3" xfId="21853" xr:uid="{00000000-0005-0000-0000-00004A860000}"/>
    <cellStyle name="Percent 8 9 3" xfId="21854" xr:uid="{00000000-0005-0000-0000-00004B860000}"/>
    <cellStyle name="Percent 8 9 3 2" xfId="21855" xr:uid="{00000000-0005-0000-0000-00004C860000}"/>
    <cellStyle name="Percent 8 9 3 2 2" xfId="21856" xr:uid="{00000000-0005-0000-0000-00004D860000}"/>
    <cellStyle name="Percent 8 9 3 3" xfId="21857" xr:uid="{00000000-0005-0000-0000-00004E860000}"/>
    <cellStyle name="Percent 8 9 4" xfId="21858" xr:uid="{00000000-0005-0000-0000-00004F860000}"/>
    <cellStyle name="Percent 8 9 4 2" xfId="21859" xr:uid="{00000000-0005-0000-0000-000050860000}"/>
    <cellStyle name="Percent 8 9 5" xfId="21860" xr:uid="{00000000-0005-0000-0000-000051860000}"/>
    <cellStyle name="Percent 8 9 6" xfId="51659" xr:uid="{00000000-0005-0000-0000-000052860000}"/>
    <cellStyle name="Percent 9" xfId="4562" xr:uid="{00000000-0005-0000-0000-000053860000}"/>
    <cellStyle name="Percent 9 10" xfId="4563" xr:uid="{00000000-0005-0000-0000-000054860000}"/>
    <cellStyle name="Percent 9 10 10" xfId="21861" xr:uid="{00000000-0005-0000-0000-000055860000}"/>
    <cellStyle name="Percent 9 10 10 2" xfId="21862" xr:uid="{00000000-0005-0000-0000-000056860000}"/>
    <cellStyle name="Percent 9 10 10 2 2" xfId="21863" xr:uid="{00000000-0005-0000-0000-000057860000}"/>
    <cellStyle name="Percent 9 10 10 3" xfId="21864" xr:uid="{00000000-0005-0000-0000-000058860000}"/>
    <cellStyle name="Percent 9 10 10 4" xfId="51662" xr:uid="{00000000-0005-0000-0000-000059860000}"/>
    <cellStyle name="Percent 9 10 11" xfId="21865" xr:uid="{00000000-0005-0000-0000-00005A860000}"/>
    <cellStyle name="Percent 9 10 11 2" xfId="21866" xr:uid="{00000000-0005-0000-0000-00005B860000}"/>
    <cellStyle name="Percent 9 10 12" xfId="21867" xr:uid="{00000000-0005-0000-0000-00005C860000}"/>
    <cellStyle name="Percent 9 10 13" xfId="51661" xr:uid="{00000000-0005-0000-0000-00005D860000}"/>
    <cellStyle name="Percent 9 10 2" xfId="9357" xr:uid="{00000000-0005-0000-0000-00005E860000}"/>
    <cellStyle name="Percent 9 10 2 2" xfId="21868" xr:uid="{00000000-0005-0000-0000-00005F860000}"/>
    <cellStyle name="Percent 9 10 2 2 2" xfId="21869" xr:uid="{00000000-0005-0000-0000-000060860000}"/>
    <cellStyle name="Percent 9 10 2 2 2 2" xfId="21870" xr:uid="{00000000-0005-0000-0000-000061860000}"/>
    <cellStyle name="Percent 9 10 2 2 3" xfId="21871" xr:uid="{00000000-0005-0000-0000-000062860000}"/>
    <cellStyle name="Percent 9 10 2 3" xfId="21872" xr:uid="{00000000-0005-0000-0000-000063860000}"/>
    <cellStyle name="Percent 9 10 2 3 2" xfId="21873" xr:uid="{00000000-0005-0000-0000-000064860000}"/>
    <cellStyle name="Percent 9 10 2 3 2 2" xfId="21874" xr:uid="{00000000-0005-0000-0000-000065860000}"/>
    <cellStyle name="Percent 9 10 2 3 3" xfId="21875" xr:uid="{00000000-0005-0000-0000-000066860000}"/>
    <cellStyle name="Percent 9 10 2 4" xfId="21876" xr:uid="{00000000-0005-0000-0000-000067860000}"/>
    <cellStyle name="Percent 9 10 2 4 2" xfId="21877" xr:uid="{00000000-0005-0000-0000-000068860000}"/>
    <cellStyle name="Percent 9 10 2 5" xfId="21878" xr:uid="{00000000-0005-0000-0000-000069860000}"/>
    <cellStyle name="Percent 9 10 2 6" xfId="51663" xr:uid="{00000000-0005-0000-0000-00006A860000}"/>
    <cellStyle name="Percent 9 10 3" xfId="21879" xr:uid="{00000000-0005-0000-0000-00006B860000}"/>
    <cellStyle name="Percent 9 10 3 2" xfId="21880" xr:uid="{00000000-0005-0000-0000-00006C860000}"/>
    <cellStyle name="Percent 9 10 3 2 2" xfId="21881" xr:uid="{00000000-0005-0000-0000-00006D860000}"/>
    <cellStyle name="Percent 9 10 3 2 2 2" xfId="21882" xr:uid="{00000000-0005-0000-0000-00006E860000}"/>
    <cellStyle name="Percent 9 10 3 2 3" xfId="21883" xr:uid="{00000000-0005-0000-0000-00006F860000}"/>
    <cellStyle name="Percent 9 10 3 3" xfId="21884" xr:uid="{00000000-0005-0000-0000-000070860000}"/>
    <cellStyle name="Percent 9 10 3 3 2" xfId="21885" xr:uid="{00000000-0005-0000-0000-000071860000}"/>
    <cellStyle name="Percent 9 10 3 3 2 2" xfId="21886" xr:uid="{00000000-0005-0000-0000-000072860000}"/>
    <cellStyle name="Percent 9 10 3 3 3" xfId="21887" xr:uid="{00000000-0005-0000-0000-000073860000}"/>
    <cellStyle name="Percent 9 10 3 4" xfId="21888" xr:uid="{00000000-0005-0000-0000-000074860000}"/>
    <cellStyle name="Percent 9 10 3 4 2" xfId="21889" xr:uid="{00000000-0005-0000-0000-000075860000}"/>
    <cellStyle name="Percent 9 10 3 5" xfId="21890" xr:uid="{00000000-0005-0000-0000-000076860000}"/>
    <cellStyle name="Percent 9 10 3 6" xfId="51664" xr:uid="{00000000-0005-0000-0000-000077860000}"/>
    <cellStyle name="Percent 9 10 4" xfId="21891" xr:uid="{00000000-0005-0000-0000-000078860000}"/>
    <cellStyle name="Percent 9 10 4 2" xfId="21892" xr:uid="{00000000-0005-0000-0000-000079860000}"/>
    <cellStyle name="Percent 9 10 4 2 2" xfId="21893" xr:uid="{00000000-0005-0000-0000-00007A860000}"/>
    <cellStyle name="Percent 9 10 4 2 2 2" xfId="21894" xr:uid="{00000000-0005-0000-0000-00007B860000}"/>
    <cellStyle name="Percent 9 10 4 2 3" xfId="21895" xr:uid="{00000000-0005-0000-0000-00007C860000}"/>
    <cellStyle name="Percent 9 10 4 3" xfId="21896" xr:uid="{00000000-0005-0000-0000-00007D860000}"/>
    <cellStyle name="Percent 9 10 4 3 2" xfId="21897" xr:uid="{00000000-0005-0000-0000-00007E860000}"/>
    <cellStyle name="Percent 9 10 4 3 2 2" xfId="21898" xr:uid="{00000000-0005-0000-0000-00007F860000}"/>
    <cellStyle name="Percent 9 10 4 3 3" xfId="21899" xr:uid="{00000000-0005-0000-0000-000080860000}"/>
    <cellStyle name="Percent 9 10 4 4" xfId="21900" xr:uid="{00000000-0005-0000-0000-000081860000}"/>
    <cellStyle name="Percent 9 10 4 4 2" xfId="21901" xr:uid="{00000000-0005-0000-0000-000082860000}"/>
    <cellStyle name="Percent 9 10 4 5" xfId="21902" xr:uid="{00000000-0005-0000-0000-000083860000}"/>
    <cellStyle name="Percent 9 10 4 6" xfId="51665" xr:uid="{00000000-0005-0000-0000-000084860000}"/>
    <cellStyle name="Percent 9 10 5" xfId="21903" xr:uid="{00000000-0005-0000-0000-000085860000}"/>
    <cellStyle name="Percent 9 10 5 2" xfId="21904" xr:uid="{00000000-0005-0000-0000-000086860000}"/>
    <cellStyle name="Percent 9 10 5 2 2" xfId="21905" xr:uid="{00000000-0005-0000-0000-000087860000}"/>
    <cellStyle name="Percent 9 10 5 2 2 2" xfId="21906" xr:uid="{00000000-0005-0000-0000-000088860000}"/>
    <cellStyle name="Percent 9 10 5 2 3" xfId="21907" xr:uid="{00000000-0005-0000-0000-000089860000}"/>
    <cellStyle name="Percent 9 10 5 3" xfId="21908" xr:uid="{00000000-0005-0000-0000-00008A860000}"/>
    <cellStyle name="Percent 9 10 5 3 2" xfId="21909" xr:uid="{00000000-0005-0000-0000-00008B860000}"/>
    <cellStyle name="Percent 9 10 5 3 2 2" xfId="21910" xr:uid="{00000000-0005-0000-0000-00008C860000}"/>
    <cellStyle name="Percent 9 10 5 3 3" xfId="21911" xr:uid="{00000000-0005-0000-0000-00008D860000}"/>
    <cellStyle name="Percent 9 10 5 4" xfId="21912" xr:uid="{00000000-0005-0000-0000-00008E860000}"/>
    <cellStyle name="Percent 9 10 5 4 2" xfId="21913" xr:uid="{00000000-0005-0000-0000-00008F860000}"/>
    <cellStyle name="Percent 9 10 5 4 2 2" xfId="21914" xr:uid="{00000000-0005-0000-0000-000090860000}"/>
    <cellStyle name="Percent 9 10 5 4 3" xfId="21915" xr:uid="{00000000-0005-0000-0000-000091860000}"/>
    <cellStyle name="Percent 9 10 5 5" xfId="21916" xr:uid="{00000000-0005-0000-0000-000092860000}"/>
    <cellStyle name="Percent 9 10 5 5 2" xfId="21917" xr:uid="{00000000-0005-0000-0000-000093860000}"/>
    <cellStyle name="Percent 9 10 5 6" xfId="21918" xr:uid="{00000000-0005-0000-0000-000094860000}"/>
    <cellStyle name="Percent 9 10 5 7" xfId="51666" xr:uid="{00000000-0005-0000-0000-000095860000}"/>
    <cellStyle name="Percent 9 10 6" xfId="21919" xr:uid="{00000000-0005-0000-0000-000096860000}"/>
    <cellStyle name="Percent 9 10 6 2" xfId="21920" xr:uid="{00000000-0005-0000-0000-000097860000}"/>
    <cellStyle name="Percent 9 10 6 2 2" xfId="21921" xr:uid="{00000000-0005-0000-0000-000098860000}"/>
    <cellStyle name="Percent 9 10 6 2 2 2" xfId="21922" xr:uid="{00000000-0005-0000-0000-000099860000}"/>
    <cellStyle name="Percent 9 10 6 2 3" xfId="21923" xr:uid="{00000000-0005-0000-0000-00009A860000}"/>
    <cellStyle name="Percent 9 10 6 3" xfId="21924" xr:uid="{00000000-0005-0000-0000-00009B860000}"/>
    <cellStyle name="Percent 9 10 6 3 2" xfId="21925" xr:uid="{00000000-0005-0000-0000-00009C860000}"/>
    <cellStyle name="Percent 9 10 6 3 2 2" xfId="21926" xr:uid="{00000000-0005-0000-0000-00009D860000}"/>
    <cellStyle name="Percent 9 10 6 3 3" xfId="21927" xr:uid="{00000000-0005-0000-0000-00009E860000}"/>
    <cellStyle name="Percent 9 10 6 4" xfId="21928" xr:uid="{00000000-0005-0000-0000-00009F860000}"/>
    <cellStyle name="Percent 9 10 6 4 2" xfId="21929" xr:uid="{00000000-0005-0000-0000-0000A0860000}"/>
    <cellStyle name="Percent 9 10 6 5" xfId="21930" xr:uid="{00000000-0005-0000-0000-0000A1860000}"/>
    <cellStyle name="Percent 9 10 6 6" xfId="51667" xr:uid="{00000000-0005-0000-0000-0000A2860000}"/>
    <cellStyle name="Percent 9 10 7" xfId="21931" xr:uid="{00000000-0005-0000-0000-0000A3860000}"/>
    <cellStyle name="Percent 9 10 7 2" xfId="21932" xr:uid="{00000000-0005-0000-0000-0000A4860000}"/>
    <cellStyle name="Percent 9 10 7 2 2" xfId="21933" xr:uid="{00000000-0005-0000-0000-0000A5860000}"/>
    <cellStyle name="Percent 9 10 7 3" xfId="21934" xr:uid="{00000000-0005-0000-0000-0000A6860000}"/>
    <cellStyle name="Percent 9 10 7 4" xfId="51668" xr:uid="{00000000-0005-0000-0000-0000A7860000}"/>
    <cellStyle name="Percent 9 10 8" xfId="21935" xr:uid="{00000000-0005-0000-0000-0000A8860000}"/>
    <cellStyle name="Percent 9 10 8 2" xfId="21936" xr:uid="{00000000-0005-0000-0000-0000A9860000}"/>
    <cellStyle name="Percent 9 10 8 2 2" xfId="21937" xr:uid="{00000000-0005-0000-0000-0000AA860000}"/>
    <cellStyle name="Percent 9 10 8 3" xfId="21938" xr:uid="{00000000-0005-0000-0000-0000AB860000}"/>
    <cellStyle name="Percent 9 10 8 4" xfId="51669" xr:uid="{00000000-0005-0000-0000-0000AC860000}"/>
    <cellStyle name="Percent 9 10 9" xfId="21939" xr:uid="{00000000-0005-0000-0000-0000AD860000}"/>
    <cellStyle name="Percent 9 10 9 2" xfId="21940" xr:uid="{00000000-0005-0000-0000-0000AE860000}"/>
    <cellStyle name="Percent 9 10 9 2 2" xfId="21941" xr:uid="{00000000-0005-0000-0000-0000AF860000}"/>
    <cellStyle name="Percent 9 10 9 3" xfId="21942" xr:uid="{00000000-0005-0000-0000-0000B0860000}"/>
    <cellStyle name="Percent 9 10 9 4" xfId="51670" xr:uid="{00000000-0005-0000-0000-0000B1860000}"/>
    <cellStyle name="Percent 9 11" xfId="4564" xr:uid="{00000000-0005-0000-0000-0000B2860000}"/>
    <cellStyle name="Percent 9 11 10" xfId="21943" xr:uid="{00000000-0005-0000-0000-0000B3860000}"/>
    <cellStyle name="Percent 9 11 10 2" xfId="21944" xr:uid="{00000000-0005-0000-0000-0000B4860000}"/>
    <cellStyle name="Percent 9 11 10 2 2" xfId="21945" xr:uid="{00000000-0005-0000-0000-0000B5860000}"/>
    <cellStyle name="Percent 9 11 10 3" xfId="21946" xr:uid="{00000000-0005-0000-0000-0000B6860000}"/>
    <cellStyle name="Percent 9 11 10 4" xfId="51672" xr:uid="{00000000-0005-0000-0000-0000B7860000}"/>
    <cellStyle name="Percent 9 11 11" xfId="21947" xr:uid="{00000000-0005-0000-0000-0000B8860000}"/>
    <cellStyle name="Percent 9 11 11 2" xfId="21948" xr:uid="{00000000-0005-0000-0000-0000B9860000}"/>
    <cellStyle name="Percent 9 11 12" xfId="21949" xr:uid="{00000000-0005-0000-0000-0000BA860000}"/>
    <cellStyle name="Percent 9 11 13" xfId="51671" xr:uid="{00000000-0005-0000-0000-0000BB860000}"/>
    <cellStyle name="Percent 9 11 2" xfId="9358" xr:uid="{00000000-0005-0000-0000-0000BC860000}"/>
    <cellStyle name="Percent 9 11 2 2" xfId="21950" xr:uid="{00000000-0005-0000-0000-0000BD860000}"/>
    <cellStyle name="Percent 9 11 2 2 2" xfId="21951" xr:uid="{00000000-0005-0000-0000-0000BE860000}"/>
    <cellStyle name="Percent 9 11 2 2 2 2" xfId="21952" xr:uid="{00000000-0005-0000-0000-0000BF860000}"/>
    <cellStyle name="Percent 9 11 2 2 3" xfId="21953" xr:uid="{00000000-0005-0000-0000-0000C0860000}"/>
    <cellStyle name="Percent 9 11 2 3" xfId="21954" xr:uid="{00000000-0005-0000-0000-0000C1860000}"/>
    <cellStyle name="Percent 9 11 2 3 2" xfId="21955" xr:uid="{00000000-0005-0000-0000-0000C2860000}"/>
    <cellStyle name="Percent 9 11 2 3 2 2" xfId="21956" xr:uid="{00000000-0005-0000-0000-0000C3860000}"/>
    <cellStyle name="Percent 9 11 2 3 3" xfId="21957" xr:uid="{00000000-0005-0000-0000-0000C4860000}"/>
    <cellStyle name="Percent 9 11 2 4" xfId="21958" xr:uid="{00000000-0005-0000-0000-0000C5860000}"/>
    <cellStyle name="Percent 9 11 2 4 2" xfId="21959" xr:uid="{00000000-0005-0000-0000-0000C6860000}"/>
    <cellStyle name="Percent 9 11 2 5" xfId="21960" xr:uid="{00000000-0005-0000-0000-0000C7860000}"/>
    <cellStyle name="Percent 9 11 2 6" xfId="51673" xr:uid="{00000000-0005-0000-0000-0000C8860000}"/>
    <cellStyle name="Percent 9 11 3" xfId="21961" xr:uid="{00000000-0005-0000-0000-0000C9860000}"/>
    <cellStyle name="Percent 9 11 3 2" xfId="21962" xr:uid="{00000000-0005-0000-0000-0000CA860000}"/>
    <cellStyle name="Percent 9 11 3 2 2" xfId="21963" xr:uid="{00000000-0005-0000-0000-0000CB860000}"/>
    <cellStyle name="Percent 9 11 3 2 2 2" xfId="21964" xr:uid="{00000000-0005-0000-0000-0000CC860000}"/>
    <cellStyle name="Percent 9 11 3 2 3" xfId="21965" xr:uid="{00000000-0005-0000-0000-0000CD860000}"/>
    <cellStyle name="Percent 9 11 3 3" xfId="21966" xr:uid="{00000000-0005-0000-0000-0000CE860000}"/>
    <cellStyle name="Percent 9 11 3 3 2" xfId="21967" xr:uid="{00000000-0005-0000-0000-0000CF860000}"/>
    <cellStyle name="Percent 9 11 3 3 2 2" xfId="21968" xr:uid="{00000000-0005-0000-0000-0000D0860000}"/>
    <cellStyle name="Percent 9 11 3 3 3" xfId="21969" xr:uid="{00000000-0005-0000-0000-0000D1860000}"/>
    <cellStyle name="Percent 9 11 3 4" xfId="21970" xr:uid="{00000000-0005-0000-0000-0000D2860000}"/>
    <cellStyle name="Percent 9 11 3 4 2" xfId="21971" xr:uid="{00000000-0005-0000-0000-0000D3860000}"/>
    <cellStyle name="Percent 9 11 3 5" xfId="21972" xr:uid="{00000000-0005-0000-0000-0000D4860000}"/>
    <cellStyle name="Percent 9 11 3 6" xfId="51674" xr:uid="{00000000-0005-0000-0000-0000D5860000}"/>
    <cellStyle name="Percent 9 11 4" xfId="21973" xr:uid="{00000000-0005-0000-0000-0000D6860000}"/>
    <cellStyle name="Percent 9 11 4 2" xfId="21974" xr:uid="{00000000-0005-0000-0000-0000D7860000}"/>
    <cellStyle name="Percent 9 11 4 2 2" xfId="21975" xr:uid="{00000000-0005-0000-0000-0000D8860000}"/>
    <cellStyle name="Percent 9 11 4 2 2 2" xfId="21976" xr:uid="{00000000-0005-0000-0000-0000D9860000}"/>
    <cellStyle name="Percent 9 11 4 2 3" xfId="21977" xr:uid="{00000000-0005-0000-0000-0000DA860000}"/>
    <cellStyle name="Percent 9 11 4 3" xfId="21978" xr:uid="{00000000-0005-0000-0000-0000DB860000}"/>
    <cellStyle name="Percent 9 11 4 3 2" xfId="21979" xr:uid="{00000000-0005-0000-0000-0000DC860000}"/>
    <cellStyle name="Percent 9 11 4 3 2 2" xfId="21980" xr:uid="{00000000-0005-0000-0000-0000DD860000}"/>
    <cellStyle name="Percent 9 11 4 3 3" xfId="21981" xr:uid="{00000000-0005-0000-0000-0000DE860000}"/>
    <cellStyle name="Percent 9 11 4 4" xfId="21982" xr:uid="{00000000-0005-0000-0000-0000DF860000}"/>
    <cellStyle name="Percent 9 11 4 4 2" xfId="21983" xr:uid="{00000000-0005-0000-0000-0000E0860000}"/>
    <cellStyle name="Percent 9 11 4 5" xfId="21984" xr:uid="{00000000-0005-0000-0000-0000E1860000}"/>
    <cellStyle name="Percent 9 11 4 6" xfId="51675" xr:uid="{00000000-0005-0000-0000-0000E2860000}"/>
    <cellStyle name="Percent 9 11 5" xfId="21985" xr:uid="{00000000-0005-0000-0000-0000E3860000}"/>
    <cellStyle name="Percent 9 11 5 2" xfId="21986" xr:uid="{00000000-0005-0000-0000-0000E4860000}"/>
    <cellStyle name="Percent 9 11 5 2 2" xfId="21987" xr:uid="{00000000-0005-0000-0000-0000E5860000}"/>
    <cellStyle name="Percent 9 11 5 2 2 2" xfId="21988" xr:uid="{00000000-0005-0000-0000-0000E6860000}"/>
    <cellStyle name="Percent 9 11 5 2 3" xfId="21989" xr:uid="{00000000-0005-0000-0000-0000E7860000}"/>
    <cellStyle name="Percent 9 11 5 3" xfId="21990" xr:uid="{00000000-0005-0000-0000-0000E8860000}"/>
    <cellStyle name="Percent 9 11 5 3 2" xfId="21991" xr:uid="{00000000-0005-0000-0000-0000E9860000}"/>
    <cellStyle name="Percent 9 11 5 3 2 2" xfId="21992" xr:uid="{00000000-0005-0000-0000-0000EA860000}"/>
    <cellStyle name="Percent 9 11 5 3 3" xfId="21993" xr:uid="{00000000-0005-0000-0000-0000EB860000}"/>
    <cellStyle name="Percent 9 11 5 4" xfId="21994" xr:uid="{00000000-0005-0000-0000-0000EC860000}"/>
    <cellStyle name="Percent 9 11 5 4 2" xfId="21995" xr:uid="{00000000-0005-0000-0000-0000ED860000}"/>
    <cellStyle name="Percent 9 11 5 4 2 2" xfId="21996" xr:uid="{00000000-0005-0000-0000-0000EE860000}"/>
    <cellStyle name="Percent 9 11 5 4 3" xfId="21997" xr:uid="{00000000-0005-0000-0000-0000EF860000}"/>
    <cellStyle name="Percent 9 11 5 5" xfId="21998" xr:uid="{00000000-0005-0000-0000-0000F0860000}"/>
    <cellStyle name="Percent 9 11 5 5 2" xfId="21999" xr:uid="{00000000-0005-0000-0000-0000F1860000}"/>
    <cellStyle name="Percent 9 11 5 6" xfId="22000" xr:uid="{00000000-0005-0000-0000-0000F2860000}"/>
    <cellStyle name="Percent 9 11 5 7" xfId="51676" xr:uid="{00000000-0005-0000-0000-0000F3860000}"/>
    <cellStyle name="Percent 9 11 6" xfId="22001" xr:uid="{00000000-0005-0000-0000-0000F4860000}"/>
    <cellStyle name="Percent 9 11 6 2" xfId="22002" xr:uid="{00000000-0005-0000-0000-0000F5860000}"/>
    <cellStyle name="Percent 9 11 6 2 2" xfId="22003" xr:uid="{00000000-0005-0000-0000-0000F6860000}"/>
    <cellStyle name="Percent 9 11 6 2 2 2" xfId="22004" xr:uid="{00000000-0005-0000-0000-0000F7860000}"/>
    <cellStyle name="Percent 9 11 6 2 3" xfId="22005" xr:uid="{00000000-0005-0000-0000-0000F8860000}"/>
    <cellStyle name="Percent 9 11 6 3" xfId="22006" xr:uid="{00000000-0005-0000-0000-0000F9860000}"/>
    <cellStyle name="Percent 9 11 6 3 2" xfId="22007" xr:uid="{00000000-0005-0000-0000-0000FA860000}"/>
    <cellStyle name="Percent 9 11 6 3 2 2" xfId="22008" xr:uid="{00000000-0005-0000-0000-0000FB860000}"/>
    <cellStyle name="Percent 9 11 6 3 3" xfId="22009" xr:uid="{00000000-0005-0000-0000-0000FC860000}"/>
    <cellStyle name="Percent 9 11 6 4" xfId="22010" xr:uid="{00000000-0005-0000-0000-0000FD860000}"/>
    <cellStyle name="Percent 9 11 6 4 2" xfId="22011" xr:uid="{00000000-0005-0000-0000-0000FE860000}"/>
    <cellStyle name="Percent 9 11 6 5" xfId="22012" xr:uid="{00000000-0005-0000-0000-0000FF860000}"/>
    <cellStyle name="Percent 9 11 6 6" xfId="51677" xr:uid="{00000000-0005-0000-0000-000000870000}"/>
    <cellStyle name="Percent 9 11 7" xfId="22013" xr:uid="{00000000-0005-0000-0000-000001870000}"/>
    <cellStyle name="Percent 9 11 7 2" xfId="22014" xr:uid="{00000000-0005-0000-0000-000002870000}"/>
    <cellStyle name="Percent 9 11 7 2 2" xfId="22015" xr:uid="{00000000-0005-0000-0000-000003870000}"/>
    <cellStyle name="Percent 9 11 7 3" xfId="22016" xr:uid="{00000000-0005-0000-0000-000004870000}"/>
    <cellStyle name="Percent 9 11 7 4" xfId="51678" xr:uid="{00000000-0005-0000-0000-000005870000}"/>
    <cellStyle name="Percent 9 11 8" xfId="22017" xr:uid="{00000000-0005-0000-0000-000006870000}"/>
    <cellStyle name="Percent 9 11 8 2" xfId="22018" xr:uid="{00000000-0005-0000-0000-000007870000}"/>
    <cellStyle name="Percent 9 11 8 2 2" xfId="22019" xr:uid="{00000000-0005-0000-0000-000008870000}"/>
    <cellStyle name="Percent 9 11 8 3" xfId="22020" xr:uid="{00000000-0005-0000-0000-000009870000}"/>
    <cellStyle name="Percent 9 11 8 4" xfId="51679" xr:uid="{00000000-0005-0000-0000-00000A870000}"/>
    <cellStyle name="Percent 9 11 9" xfId="22021" xr:uid="{00000000-0005-0000-0000-00000B870000}"/>
    <cellStyle name="Percent 9 11 9 2" xfId="22022" xr:uid="{00000000-0005-0000-0000-00000C870000}"/>
    <cellStyle name="Percent 9 11 9 2 2" xfId="22023" xr:uid="{00000000-0005-0000-0000-00000D870000}"/>
    <cellStyle name="Percent 9 11 9 3" xfId="22024" xr:uid="{00000000-0005-0000-0000-00000E870000}"/>
    <cellStyle name="Percent 9 11 9 4" xfId="51680" xr:uid="{00000000-0005-0000-0000-00000F870000}"/>
    <cellStyle name="Percent 9 12" xfId="4565" xr:uid="{00000000-0005-0000-0000-000010870000}"/>
    <cellStyle name="Percent 9 12 10" xfId="22025" xr:uid="{00000000-0005-0000-0000-000011870000}"/>
    <cellStyle name="Percent 9 12 10 2" xfId="22026" xr:uid="{00000000-0005-0000-0000-000012870000}"/>
    <cellStyle name="Percent 9 12 10 2 2" xfId="22027" xr:uid="{00000000-0005-0000-0000-000013870000}"/>
    <cellStyle name="Percent 9 12 10 3" xfId="22028" xr:uid="{00000000-0005-0000-0000-000014870000}"/>
    <cellStyle name="Percent 9 12 10 4" xfId="51682" xr:uid="{00000000-0005-0000-0000-000015870000}"/>
    <cellStyle name="Percent 9 12 11" xfId="22029" xr:uid="{00000000-0005-0000-0000-000016870000}"/>
    <cellStyle name="Percent 9 12 11 2" xfId="22030" xr:uid="{00000000-0005-0000-0000-000017870000}"/>
    <cellStyle name="Percent 9 12 12" xfId="22031" xr:uid="{00000000-0005-0000-0000-000018870000}"/>
    <cellStyle name="Percent 9 12 13" xfId="51681" xr:uid="{00000000-0005-0000-0000-000019870000}"/>
    <cellStyle name="Percent 9 12 2" xfId="9359" xr:uid="{00000000-0005-0000-0000-00001A870000}"/>
    <cellStyle name="Percent 9 12 2 2" xfId="22032" xr:uid="{00000000-0005-0000-0000-00001B870000}"/>
    <cellStyle name="Percent 9 12 2 2 2" xfId="22033" xr:uid="{00000000-0005-0000-0000-00001C870000}"/>
    <cellStyle name="Percent 9 12 2 2 2 2" xfId="22034" xr:uid="{00000000-0005-0000-0000-00001D870000}"/>
    <cellStyle name="Percent 9 12 2 2 3" xfId="22035" xr:uid="{00000000-0005-0000-0000-00001E870000}"/>
    <cellStyle name="Percent 9 12 2 3" xfId="22036" xr:uid="{00000000-0005-0000-0000-00001F870000}"/>
    <cellStyle name="Percent 9 12 2 3 2" xfId="22037" xr:uid="{00000000-0005-0000-0000-000020870000}"/>
    <cellStyle name="Percent 9 12 2 3 2 2" xfId="22038" xr:uid="{00000000-0005-0000-0000-000021870000}"/>
    <cellStyle name="Percent 9 12 2 3 3" xfId="22039" xr:uid="{00000000-0005-0000-0000-000022870000}"/>
    <cellStyle name="Percent 9 12 2 4" xfId="22040" xr:uid="{00000000-0005-0000-0000-000023870000}"/>
    <cellStyle name="Percent 9 12 2 4 2" xfId="22041" xr:uid="{00000000-0005-0000-0000-000024870000}"/>
    <cellStyle name="Percent 9 12 2 5" xfId="22042" xr:uid="{00000000-0005-0000-0000-000025870000}"/>
    <cellStyle name="Percent 9 12 2 6" xfId="51683" xr:uid="{00000000-0005-0000-0000-000026870000}"/>
    <cellStyle name="Percent 9 12 3" xfId="22043" xr:uid="{00000000-0005-0000-0000-000027870000}"/>
    <cellStyle name="Percent 9 12 3 2" xfId="22044" xr:uid="{00000000-0005-0000-0000-000028870000}"/>
    <cellStyle name="Percent 9 12 3 2 2" xfId="22045" xr:uid="{00000000-0005-0000-0000-000029870000}"/>
    <cellStyle name="Percent 9 12 3 2 2 2" xfId="22046" xr:uid="{00000000-0005-0000-0000-00002A870000}"/>
    <cellStyle name="Percent 9 12 3 2 3" xfId="22047" xr:uid="{00000000-0005-0000-0000-00002B870000}"/>
    <cellStyle name="Percent 9 12 3 3" xfId="22048" xr:uid="{00000000-0005-0000-0000-00002C870000}"/>
    <cellStyle name="Percent 9 12 3 3 2" xfId="22049" xr:uid="{00000000-0005-0000-0000-00002D870000}"/>
    <cellStyle name="Percent 9 12 3 3 2 2" xfId="22050" xr:uid="{00000000-0005-0000-0000-00002E870000}"/>
    <cellStyle name="Percent 9 12 3 3 3" xfId="22051" xr:uid="{00000000-0005-0000-0000-00002F870000}"/>
    <cellStyle name="Percent 9 12 3 4" xfId="22052" xr:uid="{00000000-0005-0000-0000-000030870000}"/>
    <cellStyle name="Percent 9 12 3 4 2" xfId="22053" xr:uid="{00000000-0005-0000-0000-000031870000}"/>
    <cellStyle name="Percent 9 12 3 5" xfId="22054" xr:uid="{00000000-0005-0000-0000-000032870000}"/>
    <cellStyle name="Percent 9 12 3 6" xfId="51684" xr:uid="{00000000-0005-0000-0000-000033870000}"/>
    <cellStyle name="Percent 9 12 4" xfId="22055" xr:uid="{00000000-0005-0000-0000-000034870000}"/>
    <cellStyle name="Percent 9 12 4 2" xfId="22056" xr:uid="{00000000-0005-0000-0000-000035870000}"/>
    <cellStyle name="Percent 9 12 4 2 2" xfId="22057" xr:uid="{00000000-0005-0000-0000-000036870000}"/>
    <cellStyle name="Percent 9 12 4 2 2 2" xfId="22058" xr:uid="{00000000-0005-0000-0000-000037870000}"/>
    <cellStyle name="Percent 9 12 4 2 3" xfId="22059" xr:uid="{00000000-0005-0000-0000-000038870000}"/>
    <cellStyle name="Percent 9 12 4 3" xfId="22060" xr:uid="{00000000-0005-0000-0000-000039870000}"/>
    <cellStyle name="Percent 9 12 4 3 2" xfId="22061" xr:uid="{00000000-0005-0000-0000-00003A870000}"/>
    <cellStyle name="Percent 9 12 4 3 2 2" xfId="22062" xr:uid="{00000000-0005-0000-0000-00003B870000}"/>
    <cellStyle name="Percent 9 12 4 3 3" xfId="22063" xr:uid="{00000000-0005-0000-0000-00003C870000}"/>
    <cellStyle name="Percent 9 12 4 4" xfId="22064" xr:uid="{00000000-0005-0000-0000-00003D870000}"/>
    <cellStyle name="Percent 9 12 4 4 2" xfId="22065" xr:uid="{00000000-0005-0000-0000-00003E870000}"/>
    <cellStyle name="Percent 9 12 4 5" xfId="22066" xr:uid="{00000000-0005-0000-0000-00003F870000}"/>
    <cellStyle name="Percent 9 12 4 6" xfId="51685" xr:uid="{00000000-0005-0000-0000-000040870000}"/>
    <cellStyle name="Percent 9 12 5" xfId="22067" xr:uid="{00000000-0005-0000-0000-000041870000}"/>
    <cellStyle name="Percent 9 12 5 2" xfId="22068" xr:uid="{00000000-0005-0000-0000-000042870000}"/>
    <cellStyle name="Percent 9 12 5 2 2" xfId="22069" xr:uid="{00000000-0005-0000-0000-000043870000}"/>
    <cellStyle name="Percent 9 12 5 2 2 2" xfId="22070" xr:uid="{00000000-0005-0000-0000-000044870000}"/>
    <cellStyle name="Percent 9 12 5 2 3" xfId="22071" xr:uid="{00000000-0005-0000-0000-000045870000}"/>
    <cellStyle name="Percent 9 12 5 3" xfId="22072" xr:uid="{00000000-0005-0000-0000-000046870000}"/>
    <cellStyle name="Percent 9 12 5 3 2" xfId="22073" xr:uid="{00000000-0005-0000-0000-000047870000}"/>
    <cellStyle name="Percent 9 12 5 3 2 2" xfId="22074" xr:uid="{00000000-0005-0000-0000-000048870000}"/>
    <cellStyle name="Percent 9 12 5 3 3" xfId="22075" xr:uid="{00000000-0005-0000-0000-000049870000}"/>
    <cellStyle name="Percent 9 12 5 4" xfId="22076" xr:uid="{00000000-0005-0000-0000-00004A870000}"/>
    <cellStyle name="Percent 9 12 5 4 2" xfId="22077" xr:uid="{00000000-0005-0000-0000-00004B870000}"/>
    <cellStyle name="Percent 9 12 5 4 2 2" xfId="22078" xr:uid="{00000000-0005-0000-0000-00004C870000}"/>
    <cellStyle name="Percent 9 12 5 4 3" xfId="22079" xr:uid="{00000000-0005-0000-0000-00004D870000}"/>
    <cellStyle name="Percent 9 12 5 5" xfId="22080" xr:uid="{00000000-0005-0000-0000-00004E870000}"/>
    <cellStyle name="Percent 9 12 5 5 2" xfId="22081" xr:uid="{00000000-0005-0000-0000-00004F870000}"/>
    <cellStyle name="Percent 9 12 5 6" xfId="22082" xr:uid="{00000000-0005-0000-0000-000050870000}"/>
    <cellStyle name="Percent 9 12 5 7" xfId="51686" xr:uid="{00000000-0005-0000-0000-000051870000}"/>
    <cellStyle name="Percent 9 12 6" xfId="22083" xr:uid="{00000000-0005-0000-0000-000052870000}"/>
    <cellStyle name="Percent 9 12 6 2" xfId="22084" xr:uid="{00000000-0005-0000-0000-000053870000}"/>
    <cellStyle name="Percent 9 12 6 2 2" xfId="22085" xr:uid="{00000000-0005-0000-0000-000054870000}"/>
    <cellStyle name="Percent 9 12 6 2 2 2" xfId="22086" xr:uid="{00000000-0005-0000-0000-000055870000}"/>
    <cellStyle name="Percent 9 12 6 2 3" xfId="22087" xr:uid="{00000000-0005-0000-0000-000056870000}"/>
    <cellStyle name="Percent 9 12 6 3" xfId="22088" xr:uid="{00000000-0005-0000-0000-000057870000}"/>
    <cellStyle name="Percent 9 12 6 3 2" xfId="22089" xr:uid="{00000000-0005-0000-0000-000058870000}"/>
    <cellStyle name="Percent 9 12 6 3 2 2" xfId="22090" xr:uid="{00000000-0005-0000-0000-000059870000}"/>
    <cellStyle name="Percent 9 12 6 3 3" xfId="22091" xr:uid="{00000000-0005-0000-0000-00005A870000}"/>
    <cellStyle name="Percent 9 12 6 4" xfId="22092" xr:uid="{00000000-0005-0000-0000-00005B870000}"/>
    <cellStyle name="Percent 9 12 6 4 2" xfId="22093" xr:uid="{00000000-0005-0000-0000-00005C870000}"/>
    <cellStyle name="Percent 9 12 6 5" xfId="22094" xr:uid="{00000000-0005-0000-0000-00005D870000}"/>
    <cellStyle name="Percent 9 12 6 6" xfId="51687" xr:uid="{00000000-0005-0000-0000-00005E870000}"/>
    <cellStyle name="Percent 9 12 7" xfId="22095" xr:uid="{00000000-0005-0000-0000-00005F870000}"/>
    <cellStyle name="Percent 9 12 7 2" xfId="22096" xr:uid="{00000000-0005-0000-0000-000060870000}"/>
    <cellStyle name="Percent 9 12 7 2 2" xfId="22097" xr:uid="{00000000-0005-0000-0000-000061870000}"/>
    <cellStyle name="Percent 9 12 7 3" xfId="22098" xr:uid="{00000000-0005-0000-0000-000062870000}"/>
    <cellStyle name="Percent 9 12 7 4" xfId="51688" xr:uid="{00000000-0005-0000-0000-000063870000}"/>
    <cellStyle name="Percent 9 12 8" xfId="22099" xr:uid="{00000000-0005-0000-0000-000064870000}"/>
    <cellStyle name="Percent 9 12 8 2" xfId="22100" xr:uid="{00000000-0005-0000-0000-000065870000}"/>
    <cellStyle name="Percent 9 12 8 2 2" xfId="22101" xr:uid="{00000000-0005-0000-0000-000066870000}"/>
    <cellStyle name="Percent 9 12 8 3" xfId="22102" xr:uid="{00000000-0005-0000-0000-000067870000}"/>
    <cellStyle name="Percent 9 12 8 4" xfId="51689" xr:uid="{00000000-0005-0000-0000-000068870000}"/>
    <cellStyle name="Percent 9 12 9" xfId="22103" xr:uid="{00000000-0005-0000-0000-000069870000}"/>
    <cellStyle name="Percent 9 12 9 2" xfId="22104" xr:uid="{00000000-0005-0000-0000-00006A870000}"/>
    <cellStyle name="Percent 9 12 9 2 2" xfId="22105" xr:uid="{00000000-0005-0000-0000-00006B870000}"/>
    <cellStyle name="Percent 9 12 9 3" xfId="22106" xr:uid="{00000000-0005-0000-0000-00006C870000}"/>
    <cellStyle name="Percent 9 12 9 4" xfId="51690" xr:uid="{00000000-0005-0000-0000-00006D870000}"/>
    <cellStyle name="Percent 9 13" xfId="4566" xr:uid="{00000000-0005-0000-0000-00006E870000}"/>
    <cellStyle name="Percent 9 13 10" xfId="22107" xr:uid="{00000000-0005-0000-0000-00006F870000}"/>
    <cellStyle name="Percent 9 13 10 2" xfId="22108" xr:uid="{00000000-0005-0000-0000-000070870000}"/>
    <cellStyle name="Percent 9 13 10 2 2" xfId="22109" xr:uid="{00000000-0005-0000-0000-000071870000}"/>
    <cellStyle name="Percent 9 13 10 3" xfId="22110" xr:uid="{00000000-0005-0000-0000-000072870000}"/>
    <cellStyle name="Percent 9 13 10 4" xfId="51692" xr:uid="{00000000-0005-0000-0000-000073870000}"/>
    <cellStyle name="Percent 9 13 11" xfId="22111" xr:uid="{00000000-0005-0000-0000-000074870000}"/>
    <cellStyle name="Percent 9 13 11 2" xfId="22112" xr:uid="{00000000-0005-0000-0000-000075870000}"/>
    <cellStyle name="Percent 9 13 12" xfId="22113" xr:uid="{00000000-0005-0000-0000-000076870000}"/>
    <cellStyle name="Percent 9 13 13" xfId="51691" xr:uid="{00000000-0005-0000-0000-000077870000}"/>
    <cellStyle name="Percent 9 13 2" xfId="9360" xr:uid="{00000000-0005-0000-0000-000078870000}"/>
    <cellStyle name="Percent 9 13 2 2" xfId="22114" xr:uid="{00000000-0005-0000-0000-000079870000}"/>
    <cellStyle name="Percent 9 13 2 2 2" xfId="22115" xr:uid="{00000000-0005-0000-0000-00007A870000}"/>
    <cellStyle name="Percent 9 13 2 2 2 2" xfId="22116" xr:uid="{00000000-0005-0000-0000-00007B870000}"/>
    <cellStyle name="Percent 9 13 2 2 3" xfId="22117" xr:uid="{00000000-0005-0000-0000-00007C870000}"/>
    <cellStyle name="Percent 9 13 2 3" xfId="22118" xr:uid="{00000000-0005-0000-0000-00007D870000}"/>
    <cellStyle name="Percent 9 13 2 3 2" xfId="22119" xr:uid="{00000000-0005-0000-0000-00007E870000}"/>
    <cellStyle name="Percent 9 13 2 3 2 2" xfId="22120" xr:uid="{00000000-0005-0000-0000-00007F870000}"/>
    <cellStyle name="Percent 9 13 2 3 3" xfId="22121" xr:uid="{00000000-0005-0000-0000-000080870000}"/>
    <cellStyle name="Percent 9 13 2 4" xfId="22122" xr:uid="{00000000-0005-0000-0000-000081870000}"/>
    <cellStyle name="Percent 9 13 2 4 2" xfId="22123" xr:uid="{00000000-0005-0000-0000-000082870000}"/>
    <cellStyle name="Percent 9 13 2 5" xfId="22124" xr:uid="{00000000-0005-0000-0000-000083870000}"/>
    <cellStyle name="Percent 9 13 2 6" xfId="51693" xr:uid="{00000000-0005-0000-0000-000084870000}"/>
    <cellStyle name="Percent 9 13 3" xfId="22125" xr:uid="{00000000-0005-0000-0000-000085870000}"/>
    <cellStyle name="Percent 9 13 3 2" xfId="22126" xr:uid="{00000000-0005-0000-0000-000086870000}"/>
    <cellStyle name="Percent 9 13 3 2 2" xfId="22127" xr:uid="{00000000-0005-0000-0000-000087870000}"/>
    <cellStyle name="Percent 9 13 3 2 2 2" xfId="22128" xr:uid="{00000000-0005-0000-0000-000088870000}"/>
    <cellStyle name="Percent 9 13 3 2 3" xfId="22129" xr:uid="{00000000-0005-0000-0000-000089870000}"/>
    <cellStyle name="Percent 9 13 3 3" xfId="22130" xr:uid="{00000000-0005-0000-0000-00008A870000}"/>
    <cellStyle name="Percent 9 13 3 3 2" xfId="22131" xr:uid="{00000000-0005-0000-0000-00008B870000}"/>
    <cellStyle name="Percent 9 13 3 3 2 2" xfId="22132" xr:uid="{00000000-0005-0000-0000-00008C870000}"/>
    <cellStyle name="Percent 9 13 3 3 3" xfId="22133" xr:uid="{00000000-0005-0000-0000-00008D870000}"/>
    <cellStyle name="Percent 9 13 3 4" xfId="22134" xr:uid="{00000000-0005-0000-0000-00008E870000}"/>
    <cellStyle name="Percent 9 13 3 4 2" xfId="22135" xr:uid="{00000000-0005-0000-0000-00008F870000}"/>
    <cellStyle name="Percent 9 13 3 5" xfId="22136" xr:uid="{00000000-0005-0000-0000-000090870000}"/>
    <cellStyle name="Percent 9 13 3 6" xfId="51694" xr:uid="{00000000-0005-0000-0000-000091870000}"/>
    <cellStyle name="Percent 9 13 4" xfId="22137" xr:uid="{00000000-0005-0000-0000-000092870000}"/>
    <cellStyle name="Percent 9 13 4 2" xfId="22138" xr:uid="{00000000-0005-0000-0000-000093870000}"/>
    <cellStyle name="Percent 9 13 4 2 2" xfId="22139" xr:uid="{00000000-0005-0000-0000-000094870000}"/>
    <cellStyle name="Percent 9 13 4 2 2 2" xfId="22140" xr:uid="{00000000-0005-0000-0000-000095870000}"/>
    <cellStyle name="Percent 9 13 4 2 3" xfId="22141" xr:uid="{00000000-0005-0000-0000-000096870000}"/>
    <cellStyle name="Percent 9 13 4 3" xfId="22142" xr:uid="{00000000-0005-0000-0000-000097870000}"/>
    <cellStyle name="Percent 9 13 4 3 2" xfId="22143" xr:uid="{00000000-0005-0000-0000-000098870000}"/>
    <cellStyle name="Percent 9 13 4 3 2 2" xfId="22144" xr:uid="{00000000-0005-0000-0000-000099870000}"/>
    <cellStyle name="Percent 9 13 4 3 3" xfId="22145" xr:uid="{00000000-0005-0000-0000-00009A870000}"/>
    <cellStyle name="Percent 9 13 4 4" xfId="22146" xr:uid="{00000000-0005-0000-0000-00009B870000}"/>
    <cellStyle name="Percent 9 13 4 4 2" xfId="22147" xr:uid="{00000000-0005-0000-0000-00009C870000}"/>
    <cellStyle name="Percent 9 13 4 5" xfId="22148" xr:uid="{00000000-0005-0000-0000-00009D870000}"/>
    <cellStyle name="Percent 9 13 4 6" xfId="51695" xr:uid="{00000000-0005-0000-0000-00009E870000}"/>
    <cellStyle name="Percent 9 13 5" xfId="22149" xr:uid="{00000000-0005-0000-0000-00009F870000}"/>
    <cellStyle name="Percent 9 13 5 2" xfId="22150" xr:uid="{00000000-0005-0000-0000-0000A0870000}"/>
    <cellStyle name="Percent 9 13 5 2 2" xfId="22151" xr:uid="{00000000-0005-0000-0000-0000A1870000}"/>
    <cellStyle name="Percent 9 13 5 2 2 2" xfId="22152" xr:uid="{00000000-0005-0000-0000-0000A2870000}"/>
    <cellStyle name="Percent 9 13 5 2 3" xfId="22153" xr:uid="{00000000-0005-0000-0000-0000A3870000}"/>
    <cellStyle name="Percent 9 13 5 3" xfId="22154" xr:uid="{00000000-0005-0000-0000-0000A4870000}"/>
    <cellStyle name="Percent 9 13 5 3 2" xfId="22155" xr:uid="{00000000-0005-0000-0000-0000A5870000}"/>
    <cellStyle name="Percent 9 13 5 3 2 2" xfId="22156" xr:uid="{00000000-0005-0000-0000-0000A6870000}"/>
    <cellStyle name="Percent 9 13 5 3 3" xfId="22157" xr:uid="{00000000-0005-0000-0000-0000A7870000}"/>
    <cellStyle name="Percent 9 13 5 4" xfId="22158" xr:uid="{00000000-0005-0000-0000-0000A8870000}"/>
    <cellStyle name="Percent 9 13 5 4 2" xfId="22159" xr:uid="{00000000-0005-0000-0000-0000A9870000}"/>
    <cellStyle name="Percent 9 13 5 4 2 2" xfId="22160" xr:uid="{00000000-0005-0000-0000-0000AA870000}"/>
    <cellStyle name="Percent 9 13 5 4 3" xfId="22161" xr:uid="{00000000-0005-0000-0000-0000AB870000}"/>
    <cellStyle name="Percent 9 13 5 5" xfId="22162" xr:uid="{00000000-0005-0000-0000-0000AC870000}"/>
    <cellStyle name="Percent 9 13 5 5 2" xfId="22163" xr:uid="{00000000-0005-0000-0000-0000AD870000}"/>
    <cellStyle name="Percent 9 13 5 6" xfId="22164" xr:uid="{00000000-0005-0000-0000-0000AE870000}"/>
    <cellStyle name="Percent 9 13 5 7" xfId="51696" xr:uid="{00000000-0005-0000-0000-0000AF870000}"/>
    <cellStyle name="Percent 9 13 6" xfId="22165" xr:uid="{00000000-0005-0000-0000-0000B0870000}"/>
    <cellStyle name="Percent 9 13 6 2" xfId="22166" xr:uid="{00000000-0005-0000-0000-0000B1870000}"/>
    <cellStyle name="Percent 9 13 6 2 2" xfId="22167" xr:uid="{00000000-0005-0000-0000-0000B2870000}"/>
    <cellStyle name="Percent 9 13 6 2 2 2" xfId="22168" xr:uid="{00000000-0005-0000-0000-0000B3870000}"/>
    <cellStyle name="Percent 9 13 6 2 3" xfId="22169" xr:uid="{00000000-0005-0000-0000-0000B4870000}"/>
    <cellStyle name="Percent 9 13 6 3" xfId="22170" xr:uid="{00000000-0005-0000-0000-0000B5870000}"/>
    <cellStyle name="Percent 9 13 6 3 2" xfId="22171" xr:uid="{00000000-0005-0000-0000-0000B6870000}"/>
    <cellStyle name="Percent 9 13 6 3 2 2" xfId="22172" xr:uid="{00000000-0005-0000-0000-0000B7870000}"/>
    <cellStyle name="Percent 9 13 6 3 3" xfId="22173" xr:uid="{00000000-0005-0000-0000-0000B8870000}"/>
    <cellStyle name="Percent 9 13 6 4" xfId="22174" xr:uid="{00000000-0005-0000-0000-0000B9870000}"/>
    <cellStyle name="Percent 9 13 6 4 2" xfId="22175" xr:uid="{00000000-0005-0000-0000-0000BA870000}"/>
    <cellStyle name="Percent 9 13 6 5" xfId="22176" xr:uid="{00000000-0005-0000-0000-0000BB870000}"/>
    <cellStyle name="Percent 9 13 6 6" xfId="51697" xr:uid="{00000000-0005-0000-0000-0000BC870000}"/>
    <cellStyle name="Percent 9 13 7" xfId="22177" xr:uid="{00000000-0005-0000-0000-0000BD870000}"/>
    <cellStyle name="Percent 9 13 7 2" xfId="22178" xr:uid="{00000000-0005-0000-0000-0000BE870000}"/>
    <cellStyle name="Percent 9 13 7 2 2" xfId="22179" xr:uid="{00000000-0005-0000-0000-0000BF870000}"/>
    <cellStyle name="Percent 9 13 7 3" xfId="22180" xr:uid="{00000000-0005-0000-0000-0000C0870000}"/>
    <cellStyle name="Percent 9 13 7 4" xfId="51698" xr:uid="{00000000-0005-0000-0000-0000C1870000}"/>
    <cellStyle name="Percent 9 13 8" xfId="22181" xr:uid="{00000000-0005-0000-0000-0000C2870000}"/>
    <cellStyle name="Percent 9 13 8 2" xfId="22182" xr:uid="{00000000-0005-0000-0000-0000C3870000}"/>
    <cellStyle name="Percent 9 13 8 2 2" xfId="22183" xr:uid="{00000000-0005-0000-0000-0000C4870000}"/>
    <cellStyle name="Percent 9 13 8 3" xfId="22184" xr:uid="{00000000-0005-0000-0000-0000C5870000}"/>
    <cellStyle name="Percent 9 13 8 4" xfId="51699" xr:uid="{00000000-0005-0000-0000-0000C6870000}"/>
    <cellStyle name="Percent 9 13 9" xfId="22185" xr:uid="{00000000-0005-0000-0000-0000C7870000}"/>
    <cellStyle name="Percent 9 13 9 2" xfId="22186" xr:uid="{00000000-0005-0000-0000-0000C8870000}"/>
    <cellStyle name="Percent 9 13 9 2 2" xfId="22187" xr:uid="{00000000-0005-0000-0000-0000C9870000}"/>
    <cellStyle name="Percent 9 13 9 3" xfId="22188" xr:uid="{00000000-0005-0000-0000-0000CA870000}"/>
    <cellStyle name="Percent 9 13 9 4" xfId="51700" xr:uid="{00000000-0005-0000-0000-0000CB870000}"/>
    <cellStyle name="Percent 9 14" xfId="4567" xr:uid="{00000000-0005-0000-0000-0000CC870000}"/>
    <cellStyle name="Percent 9 14 10" xfId="22189" xr:uid="{00000000-0005-0000-0000-0000CD870000}"/>
    <cellStyle name="Percent 9 14 10 2" xfId="22190" xr:uid="{00000000-0005-0000-0000-0000CE870000}"/>
    <cellStyle name="Percent 9 14 10 2 2" xfId="22191" xr:uid="{00000000-0005-0000-0000-0000CF870000}"/>
    <cellStyle name="Percent 9 14 10 3" xfId="22192" xr:uid="{00000000-0005-0000-0000-0000D0870000}"/>
    <cellStyle name="Percent 9 14 10 4" xfId="51702" xr:uid="{00000000-0005-0000-0000-0000D1870000}"/>
    <cellStyle name="Percent 9 14 11" xfId="22193" xr:uid="{00000000-0005-0000-0000-0000D2870000}"/>
    <cellStyle name="Percent 9 14 11 2" xfId="22194" xr:uid="{00000000-0005-0000-0000-0000D3870000}"/>
    <cellStyle name="Percent 9 14 12" xfId="22195" xr:uid="{00000000-0005-0000-0000-0000D4870000}"/>
    <cellStyle name="Percent 9 14 13" xfId="51701" xr:uid="{00000000-0005-0000-0000-0000D5870000}"/>
    <cellStyle name="Percent 9 14 2" xfId="9361" xr:uid="{00000000-0005-0000-0000-0000D6870000}"/>
    <cellStyle name="Percent 9 14 2 2" xfId="22196" xr:uid="{00000000-0005-0000-0000-0000D7870000}"/>
    <cellStyle name="Percent 9 14 2 2 2" xfId="22197" xr:uid="{00000000-0005-0000-0000-0000D8870000}"/>
    <cellStyle name="Percent 9 14 2 2 2 2" xfId="22198" xr:uid="{00000000-0005-0000-0000-0000D9870000}"/>
    <cellStyle name="Percent 9 14 2 2 3" xfId="22199" xr:uid="{00000000-0005-0000-0000-0000DA870000}"/>
    <cellStyle name="Percent 9 14 2 3" xfId="22200" xr:uid="{00000000-0005-0000-0000-0000DB870000}"/>
    <cellStyle name="Percent 9 14 2 3 2" xfId="22201" xr:uid="{00000000-0005-0000-0000-0000DC870000}"/>
    <cellStyle name="Percent 9 14 2 3 2 2" xfId="22202" xr:uid="{00000000-0005-0000-0000-0000DD870000}"/>
    <cellStyle name="Percent 9 14 2 3 3" xfId="22203" xr:uid="{00000000-0005-0000-0000-0000DE870000}"/>
    <cellStyle name="Percent 9 14 2 4" xfId="22204" xr:uid="{00000000-0005-0000-0000-0000DF870000}"/>
    <cellStyle name="Percent 9 14 2 4 2" xfId="22205" xr:uid="{00000000-0005-0000-0000-0000E0870000}"/>
    <cellStyle name="Percent 9 14 2 5" xfId="22206" xr:uid="{00000000-0005-0000-0000-0000E1870000}"/>
    <cellStyle name="Percent 9 14 2 6" xfId="51703" xr:uid="{00000000-0005-0000-0000-0000E2870000}"/>
    <cellStyle name="Percent 9 14 3" xfId="22207" xr:uid="{00000000-0005-0000-0000-0000E3870000}"/>
    <cellStyle name="Percent 9 14 3 2" xfId="22208" xr:uid="{00000000-0005-0000-0000-0000E4870000}"/>
    <cellStyle name="Percent 9 14 3 2 2" xfId="22209" xr:uid="{00000000-0005-0000-0000-0000E5870000}"/>
    <cellStyle name="Percent 9 14 3 2 2 2" xfId="22210" xr:uid="{00000000-0005-0000-0000-0000E6870000}"/>
    <cellStyle name="Percent 9 14 3 2 3" xfId="22211" xr:uid="{00000000-0005-0000-0000-0000E7870000}"/>
    <cellStyle name="Percent 9 14 3 3" xfId="22212" xr:uid="{00000000-0005-0000-0000-0000E8870000}"/>
    <cellStyle name="Percent 9 14 3 3 2" xfId="22213" xr:uid="{00000000-0005-0000-0000-0000E9870000}"/>
    <cellStyle name="Percent 9 14 3 3 2 2" xfId="22214" xr:uid="{00000000-0005-0000-0000-0000EA870000}"/>
    <cellStyle name="Percent 9 14 3 3 3" xfId="22215" xr:uid="{00000000-0005-0000-0000-0000EB870000}"/>
    <cellStyle name="Percent 9 14 3 4" xfId="22216" xr:uid="{00000000-0005-0000-0000-0000EC870000}"/>
    <cellStyle name="Percent 9 14 3 4 2" xfId="22217" xr:uid="{00000000-0005-0000-0000-0000ED870000}"/>
    <cellStyle name="Percent 9 14 3 5" xfId="22218" xr:uid="{00000000-0005-0000-0000-0000EE870000}"/>
    <cellStyle name="Percent 9 14 3 6" xfId="51704" xr:uid="{00000000-0005-0000-0000-0000EF870000}"/>
    <cellStyle name="Percent 9 14 4" xfId="22219" xr:uid="{00000000-0005-0000-0000-0000F0870000}"/>
    <cellStyle name="Percent 9 14 4 2" xfId="22220" xr:uid="{00000000-0005-0000-0000-0000F1870000}"/>
    <cellStyle name="Percent 9 14 4 2 2" xfId="22221" xr:uid="{00000000-0005-0000-0000-0000F2870000}"/>
    <cellStyle name="Percent 9 14 4 2 2 2" xfId="22222" xr:uid="{00000000-0005-0000-0000-0000F3870000}"/>
    <cellStyle name="Percent 9 14 4 2 3" xfId="22223" xr:uid="{00000000-0005-0000-0000-0000F4870000}"/>
    <cellStyle name="Percent 9 14 4 3" xfId="22224" xr:uid="{00000000-0005-0000-0000-0000F5870000}"/>
    <cellStyle name="Percent 9 14 4 3 2" xfId="22225" xr:uid="{00000000-0005-0000-0000-0000F6870000}"/>
    <cellStyle name="Percent 9 14 4 3 2 2" xfId="22226" xr:uid="{00000000-0005-0000-0000-0000F7870000}"/>
    <cellStyle name="Percent 9 14 4 3 3" xfId="22227" xr:uid="{00000000-0005-0000-0000-0000F8870000}"/>
    <cellStyle name="Percent 9 14 4 4" xfId="22228" xr:uid="{00000000-0005-0000-0000-0000F9870000}"/>
    <cellStyle name="Percent 9 14 4 4 2" xfId="22229" xr:uid="{00000000-0005-0000-0000-0000FA870000}"/>
    <cellStyle name="Percent 9 14 4 5" xfId="22230" xr:uid="{00000000-0005-0000-0000-0000FB870000}"/>
    <cellStyle name="Percent 9 14 4 6" xfId="51705" xr:uid="{00000000-0005-0000-0000-0000FC870000}"/>
    <cellStyle name="Percent 9 14 5" xfId="22231" xr:uid="{00000000-0005-0000-0000-0000FD870000}"/>
    <cellStyle name="Percent 9 14 5 2" xfId="22232" xr:uid="{00000000-0005-0000-0000-0000FE870000}"/>
    <cellStyle name="Percent 9 14 5 2 2" xfId="22233" xr:uid="{00000000-0005-0000-0000-0000FF870000}"/>
    <cellStyle name="Percent 9 14 5 2 2 2" xfId="22234" xr:uid="{00000000-0005-0000-0000-000000880000}"/>
    <cellStyle name="Percent 9 14 5 2 3" xfId="22235" xr:uid="{00000000-0005-0000-0000-000001880000}"/>
    <cellStyle name="Percent 9 14 5 3" xfId="22236" xr:uid="{00000000-0005-0000-0000-000002880000}"/>
    <cellStyle name="Percent 9 14 5 3 2" xfId="22237" xr:uid="{00000000-0005-0000-0000-000003880000}"/>
    <cellStyle name="Percent 9 14 5 3 2 2" xfId="22238" xr:uid="{00000000-0005-0000-0000-000004880000}"/>
    <cellStyle name="Percent 9 14 5 3 3" xfId="22239" xr:uid="{00000000-0005-0000-0000-000005880000}"/>
    <cellStyle name="Percent 9 14 5 4" xfId="22240" xr:uid="{00000000-0005-0000-0000-000006880000}"/>
    <cellStyle name="Percent 9 14 5 4 2" xfId="22241" xr:uid="{00000000-0005-0000-0000-000007880000}"/>
    <cellStyle name="Percent 9 14 5 4 2 2" xfId="22242" xr:uid="{00000000-0005-0000-0000-000008880000}"/>
    <cellStyle name="Percent 9 14 5 4 3" xfId="22243" xr:uid="{00000000-0005-0000-0000-000009880000}"/>
    <cellStyle name="Percent 9 14 5 5" xfId="22244" xr:uid="{00000000-0005-0000-0000-00000A880000}"/>
    <cellStyle name="Percent 9 14 5 5 2" xfId="22245" xr:uid="{00000000-0005-0000-0000-00000B880000}"/>
    <cellStyle name="Percent 9 14 5 6" xfId="22246" xr:uid="{00000000-0005-0000-0000-00000C880000}"/>
    <cellStyle name="Percent 9 14 5 7" xfId="51706" xr:uid="{00000000-0005-0000-0000-00000D880000}"/>
    <cellStyle name="Percent 9 14 6" xfId="22247" xr:uid="{00000000-0005-0000-0000-00000E880000}"/>
    <cellStyle name="Percent 9 14 6 2" xfId="22248" xr:uid="{00000000-0005-0000-0000-00000F880000}"/>
    <cellStyle name="Percent 9 14 6 2 2" xfId="22249" xr:uid="{00000000-0005-0000-0000-000010880000}"/>
    <cellStyle name="Percent 9 14 6 2 2 2" xfId="22250" xr:uid="{00000000-0005-0000-0000-000011880000}"/>
    <cellStyle name="Percent 9 14 6 2 3" xfId="22251" xr:uid="{00000000-0005-0000-0000-000012880000}"/>
    <cellStyle name="Percent 9 14 6 3" xfId="22252" xr:uid="{00000000-0005-0000-0000-000013880000}"/>
    <cellStyle name="Percent 9 14 6 3 2" xfId="22253" xr:uid="{00000000-0005-0000-0000-000014880000}"/>
    <cellStyle name="Percent 9 14 6 3 2 2" xfId="22254" xr:uid="{00000000-0005-0000-0000-000015880000}"/>
    <cellStyle name="Percent 9 14 6 3 3" xfId="22255" xr:uid="{00000000-0005-0000-0000-000016880000}"/>
    <cellStyle name="Percent 9 14 6 4" xfId="22256" xr:uid="{00000000-0005-0000-0000-000017880000}"/>
    <cellStyle name="Percent 9 14 6 4 2" xfId="22257" xr:uid="{00000000-0005-0000-0000-000018880000}"/>
    <cellStyle name="Percent 9 14 6 5" xfId="22258" xr:uid="{00000000-0005-0000-0000-000019880000}"/>
    <cellStyle name="Percent 9 14 6 6" xfId="51707" xr:uid="{00000000-0005-0000-0000-00001A880000}"/>
    <cellStyle name="Percent 9 14 7" xfId="22259" xr:uid="{00000000-0005-0000-0000-00001B880000}"/>
    <cellStyle name="Percent 9 14 7 2" xfId="22260" xr:uid="{00000000-0005-0000-0000-00001C880000}"/>
    <cellStyle name="Percent 9 14 7 2 2" xfId="22261" xr:uid="{00000000-0005-0000-0000-00001D880000}"/>
    <cellStyle name="Percent 9 14 7 3" xfId="22262" xr:uid="{00000000-0005-0000-0000-00001E880000}"/>
    <cellStyle name="Percent 9 14 7 4" xfId="51708" xr:uid="{00000000-0005-0000-0000-00001F880000}"/>
    <cellStyle name="Percent 9 14 8" xfId="22263" xr:uid="{00000000-0005-0000-0000-000020880000}"/>
    <cellStyle name="Percent 9 14 8 2" xfId="22264" xr:uid="{00000000-0005-0000-0000-000021880000}"/>
    <cellStyle name="Percent 9 14 8 2 2" xfId="22265" xr:uid="{00000000-0005-0000-0000-000022880000}"/>
    <cellStyle name="Percent 9 14 8 3" xfId="22266" xr:uid="{00000000-0005-0000-0000-000023880000}"/>
    <cellStyle name="Percent 9 14 8 4" xfId="51709" xr:uid="{00000000-0005-0000-0000-000024880000}"/>
    <cellStyle name="Percent 9 14 9" xfId="22267" xr:uid="{00000000-0005-0000-0000-000025880000}"/>
    <cellStyle name="Percent 9 14 9 2" xfId="22268" xr:uid="{00000000-0005-0000-0000-000026880000}"/>
    <cellStyle name="Percent 9 14 9 2 2" xfId="22269" xr:uid="{00000000-0005-0000-0000-000027880000}"/>
    <cellStyle name="Percent 9 14 9 3" xfId="22270" xr:uid="{00000000-0005-0000-0000-000028880000}"/>
    <cellStyle name="Percent 9 14 9 4" xfId="51710" xr:uid="{00000000-0005-0000-0000-000029880000}"/>
    <cellStyle name="Percent 9 15" xfId="4568" xr:uid="{00000000-0005-0000-0000-00002A880000}"/>
    <cellStyle name="Percent 9 15 10" xfId="22271" xr:uid="{00000000-0005-0000-0000-00002B880000}"/>
    <cellStyle name="Percent 9 15 10 2" xfId="22272" xr:uid="{00000000-0005-0000-0000-00002C880000}"/>
    <cellStyle name="Percent 9 15 10 2 2" xfId="22273" xr:uid="{00000000-0005-0000-0000-00002D880000}"/>
    <cellStyle name="Percent 9 15 10 3" xfId="22274" xr:uid="{00000000-0005-0000-0000-00002E880000}"/>
    <cellStyle name="Percent 9 15 10 4" xfId="51712" xr:uid="{00000000-0005-0000-0000-00002F880000}"/>
    <cellStyle name="Percent 9 15 11" xfId="22275" xr:uid="{00000000-0005-0000-0000-000030880000}"/>
    <cellStyle name="Percent 9 15 11 2" xfId="22276" xr:uid="{00000000-0005-0000-0000-000031880000}"/>
    <cellStyle name="Percent 9 15 12" xfId="22277" xr:uid="{00000000-0005-0000-0000-000032880000}"/>
    <cellStyle name="Percent 9 15 13" xfId="51711" xr:uid="{00000000-0005-0000-0000-000033880000}"/>
    <cellStyle name="Percent 9 15 2" xfId="9362" xr:uid="{00000000-0005-0000-0000-000034880000}"/>
    <cellStyle name="Percent 9 15 2 2" xfId="22278" xr:uid="{00000000-0005-0000-0000-000035880000}"/>
    <cellStyle name="Percent 9 15 2 2 2" xfId="22279" xr:uid="{00000000-0005-0000-0000-000036880000}"/>
    <cellStyle name="Percent 9 15 2 2 2 2" xfId="22280" xr:uid="{00000000-0005-0000-0000-000037880000}"/>
    <cellStyle name="Percent 9 15 2 2 3" xfId="22281" xr:uid="{00000000-0005-0000-0000-000038880000}"/>
    <cellStyle name="Percent 9 15 2 3" xfId="22282" xr:uid="{00000000-0005-0000-0000-000039880000}"/>
    <cellStyle name="Percent 9 15 2 3 2" xfId="22283" xr:uid="{00000000-0005-0000-0000-00003A880000}"/>
    <cellStyle name="Percent 9 15 2 3 2 2" xfId="22284" xr:uid="{00000000-0005-0000-0000-00003B880000}"/>
    <cellStyle name="Percent 9 15 2 3 3" xfId="22285" xr:uid="{00000000-0005-0000-0000-00003C880000}"/>
    <cellStyle name="Percent 9 15 2 4" xfId="22286" xr:uid="{00000000-0005-0000-0000-00003D880000}"/>
    <cellStyle name="Percent 9 15 2 4 2" xfId="22287" xr:uid="{00000000-0005-0000-0000-00003E880000}"/>
    <cellStyle name="Percent 9 15 2 5" xfId="22288" xr:uid="{00000000-0005-0000-0000-00003F880000}"/>
    <cellStyle name="Percent 9 15 2 6" xfId="51713" xr:uid="{00000000-0005-0000-0000-000040880000}"/>
    <cellStyle name="Percent 9 15 3" xfId="22289" xr:uid="{00000000-0005-0000-0000-000041880000}"/>
    <cellStyle name="Percent 9 15 3 2" xfId="22290" xr:uid="{00000000-0005-0000-0000-000042880000}"/>
    <cellStyle name="Percent 9 15 3 2 2" xfId="22291" xr:uid="{00000000-0005-0000-0000-000043880000}"/>
    <cellStyle name="Percent 9 15 3 2 2 2" xfId="22292" xr:uid="{00000000-0005-0000-0000-000044880000}"/>
    <cellStyle name="Percent 9 15 3 2 3" xfId="22293" xr:uid="{00000000-0005-0000-0000-000045880000}"/>
    <cellStyle name="Percent 9 15 3 3" xfId="22294" xr:uid="{00000000-0005-0000-0000-000046880000}"/>
    <cellStyle name="Percent 9 15 3 3 2" xfId="22295" xr:uid="{00000000-0005-0000-0000-000047880000}"/>
    <cellStyle name="Percent 9 15 3 3 2 2" xfId="22296" xr:uid="{00000000-0005-0000-0000-000048880000}"/>
    <cellStyle name="Percent 9 15 3 3 3" xfId="22297" xr:uid="{00000000-0005-0000-0000-000049880000}"/>
    <cellStyle name="Percent 9 15 3 4" xfId="22298" xr:uid="{00000000-0005-0000-0000-00004A880000}"/>
    <cellStyle name="Percent 9 15 3 4 2" xfId="22299" xr:uid="{00000000-0005-0000-0000-00004B880000}"/>
    <cellStyle name="Percent 9 15 3 5" xfId="22300" xr:uid="{00000000-0005-0000-0000-00004C880000}"/>
    <cellStyle name="Percent 9 15 3 6" xfId="51714" xr:uid="{00000000-0005-0000-0000-00004D880000}"/>
    <cellStyle name="Percent 9 15 4" xfId="22301" xr:uid="{00000000-0005-0000-0000-00004E880000}"/>
    <cellStyle name="Percent 9 15 4 2" xfId="22302" xr:uid="{00000000-0005-0000-0000-00004F880000}"/>
    <cellStyle name="Percent 9 15 4 2 2" xfId="22303" xr:uid="{00000000-0005-0000-0000-000050880000}"/>
    <cellStyle name="Percent 9 15 4 2 2 2" xfId="22304" xr:uid="{00000000-0005-0000-0000-000051880000}"/>
    <cellStyle name="Percent 9 15 4 2 3" xfId="22305" xr:uid="{00000000-0005-0000-0000-000052880000}"/>
    <cellStyle name="Percent 9 15 4 3" xfId="22306" xr:uid="{00000000-0005-0000-0000-000053880000}"/>
    <cellStyle name="Percent 9 15 4 3 2" xfId="22307" xr:uid="{00000000-0005-0000-0000-000054880000}"/>
    <cellStyle name="Percent 9 15 4 3 2 2" xfId="22308" xr:uid="{00000000-0005-0000-0000-000055880000}"/>
    <cellStyle name="Percent 9 15 4 3 3" xfId="22309" xr:uid="{00000000-0005-0000-0000-000056880000}"/>
    <cellStyle name="Percent 9 15 4 4" xfId="22310" xr:uid="{00000000-0005-0000-0000-000057880000}"/>
    <cellStyle name="Percent 9 15 4 4 2" xfId="22311" xr:uid="{00000000-0005-0000-0000-000058880000}"/>
    <cellStyle name="Percent 9 15 4 5" xfId="22312" xr:uid="{00000000-0005-0000-0000-000059880000}"/>
    <cellStyle name="Percent 9 15 4 6" xfId="51715" xr:uid="{00000000-0005-0000-0000-00005A880000}"/>
    <cellStyle name="Percent 9 15 5" xfId="22313" xr:uid="{00000000-0005-0000-0000-00005B880000}"/>
    <cellStyle name="Percent 9 15 5 2" xfId="22314" xr:uid="{00000000-0005-0000-0000-00005C880000}"/>
    <cellStyle name="Percent 9 15 5 2 2" xfId="22315" xr:uid="{00000000-0005-0000-0000-00005D880000}"/>
    <cellStyle name="Percent 9 15 5 2 2 2" xfId="22316" xr:uid="{00000000-0005-0000-0000-00005E880000}"/>
    <cellStyle name="Percent 9 15 5 2 3" xfId="22317" xr:uid="{00000000-0005-0000-0000-00005F880000}"/>
    <cellStyle name="Percent 9 15 5 3" xfId="22318" xr:uid="{00000000-0005-0000-0000-000060880000}"/>
    <cellStyle name="Percent 9 15 5 3 2" xfId="22319" xr:uid="{00000000-0005-0000-0000-000061880000}"/>
    <cellStyle name="Percent 9 15 5 3 2 2" xfId="22320" xr:uid="{00000000-0005-0000-0000-000062880000}"/>
    <cellStyle name="Percent 9 15 5 3 3" xfId="22321" xr:uid="{00000000-0005-0000-0000-000063880000}"/>
    <cellStyle name="Percent 9 15 5 4" xfId="22322" xr:uid="{00000000-0005-0000-0000-000064880000}"/>
    <cellStyle name="Percent 9 15 5 4 2" xfId="22323" xr:uid="{00000000-0005-0000-0000-000065880000}"/>
    <cellStyle name="Percent 9 15 5 4 2 2" xfId="22324" xr:uid="{00000000-0005-0000-0000-000066880000}"/>
    <cellStyle name="Percent 9 15 5 4 3" xfId="22325" xr:uid="{00000000-0005-0000-0000-000067880000}"/>
    <cellStyle name="Percent 9 15 5 5" xfId="22326" xr:uid="{00000000-0005-0000-0000-000068880000}"/>
    <cellStyle name="Percent 9 15 5 5 2" xfId="22327" xr:uid="{00000000-0005-0000-0000-000069880000}"/>
    <cellStyle name="Percent 9 15 5 6" xfId="22328" xr:uid="{00000000-0005-0000-0000-00006A880000}"/>
    <cellStyle name="Percent 9 15 5 7" xfId="51716" xr:uid="{00000000-0005-0000-0000-00006B880000}"/>
    <cellStyle name="Percent 9 15 6" xfId="22329" xr:uid="{00000000-0005-0000-0000-00006C880000}"/>
    <cellStyle name="Percent 9 15 6 2" xfId="22330" xr:uid="{00000000-0005-0000-0000-00006D880000}"/>
    <cellStyle name="Percent 9 15 6 2 2" xfId="22331" xr:uid="{00000000-0005-0000-0000-00006E880000}"/>
    <cellStyle name="Percent 9 15 6 2 2 2" xfId="22332" xr:uid="{00000000-0005-0000-0000-00006F880000}"/>
    <cellStyle name="Percent 9 15 6 2 3" xfId="22333" xr:uid="{00000000-0005-0000-0000-000070880000}"/>
    <cellStyle name="Percent 9 15 6 3" xfId="22334" xr:uid="{00000000-0005-0000-0000-000071880000}"/>
    <cellStyle name="Percent 9 15 6 3 2" xfId="22335" xr:uid="{00000000-0005-0000-0000-000072880000}"/>
    <cellStyle name="Percent 9 15 6 3 2 2" xfId="22336" xr:uid="{00000000-0005-0000-0000-000073880000}"/>
    <cellStyle name="Percent 9 15 6 3 3" xfId="22337" xr:uid="{00000000-0005-0000-0000-000074880000}"/>
    <cellStyle name="Percent 9 15 6 4" xfId="22338" xr:uid="{00000000-0005-0000-0000-000075880000}"/>
    <cellStyle name="Percent 9 15 6 4 2" xfId="22339" xr:uid="{00000000-0005-0000-0000-000076880000}"/>
    <cellStyle name="Percent 9 15 6 5" xfId="22340" xr:uid="{00000000-0005-0000-0000-000077880000}"/>
    <cellStyle name="Percent 9 15 6 6" xfId="51717" xr:uid="{00000000-0005-0000-0000-000078880000}"/>
    <cellStyle name="Percent 9 15 7" xfId="22341" xr:uid="{00000000-0005-0000-0000-000079880000}"/>
    <cellStyle name="Percent 9 15 7 2" xfId="22342" xr:uid="{00000000-0005-0000-0000-00007A880000}"/>
    <cellStyle name="Percent 9 15 7 2 2" xfId="22343" xr:uid="{00000000-0005-0000-0000-00007B880000}"/>
    <cellStyle name="Percent 9 15 7 3" xfId="22344" xr:uid="{00000000-0005-0000-0000-00007C880000}"/>
    <cellStyle name="Percent 9 15 7 4" xfId="51718" xr:uid="{00000000-0005-0000-0000-00007D880000}"/>
    <cellStyle name="Percent 9 15 8" xfId="22345" xr:uid="{00000000-0005-0000-0000-00007E880000}"/>
    <cellStyle name="Percent 9 15 8 2" xfId="22346" xr:uid="{00000000-0005-0000-0000-00007F880000}"/>
    <cellStyle name="Percent 9 15 8 2 2" xfId="22347" xr:uid="{00000000-0005-0000-0000-000080880000}"/>
    <cellStyle name="Percent 9 15 8 3" xfId="22348" xr:uid="{00000000-0005-0000-0000-000081880000}"/>
    <cellStyle name="Percent 9 15 8 4" xfId="51719" xr:uid="{00000000-0005-0000-0000-000082880000}"/>
    <cellStyle name="Percent 9 15 9" xfId="22349" xr:uid="{00000000-0005-0000-0000-000083880000}"/>
    <cellStyle name="Percent 9 15 9 2" xfId="22350" xr:uid="{00000000-0005-0000-0000-000084880000}"/>
    <cellStyle name="Percent 9 15 9 2 2" xfId="22351" xr:uid="{00000000-0005-0000-0000-000085880000}"/>
    <cellStyle name="Percent 9 15 9 3" xfId="22352" xr:uid="{00000000-0005-0000-0000-000086880000}"/>
    <cellStyle name="Percent 9 15 9 4" xfId="51720" xr:uid="{00000000-0005-0000-0000-000087880000}"/>
    <cellStyle name="Percent 9 16" xfId="4569" xr:uid="{00000000-0005-0000-0000-000088880000}"/>
    <cellStyle name="Percent 9 16 10" xfId="22353" xr:uid="{00000000-0005-0000-0000-000089880000}"/>
    <cellStyle name="Percent 9 16 10 2" xfId="22354" xr:uid="{00000000-0005-0000-0000-00008A880000}"/>
    <cellStyle name="Percent 9 16 10 2 2" xfId="22355" xr:uid="{00000000-0005-0000-0000-00008B880000}"/>
    <cellStyle name="Percent 9 16 10 3" xfId="22356" xr:uid="{00000000-0005-0000-0000-00008C880000}"/>
    <cellStyle name="Percent 9 16 10 4" xfId="51722" xr:uid="{00000000-0005-0000-0000-00008D880000}"/>
    <cellStyle name="Percent 9 16 11" xfId="22357" xr:uid="{00000000-0005-0000-0000-00008E880000}"/>
    <cellStyle name="Percent 9 16 11 2" xfId="22358" xr:uid="{00000000-0005-0000-0000-00008F880000}"/>
    <cellStyle name="Percent 9 16 12" xfId="22359" xr:uid="{00000000-0005-0000-0000-000090880000}"/>
    <cellStyle name="Percent 9 16 13" xfId="51721" xr:uid="{00000000-0005-0000-0000-000091880000}"/>
    <cellStyle name="Percent 9 16 2" xfId="9363" xr:uid="{00000000-0005-0000-0000-000092880000}"/>
    <cellStyle name="Percent 9 16 2 2" xfId="22360" xr:uid="{00000000-0005-0000-0000-000093880000}"/>
    <cellStyle name="Percent 9 16 2 2 2" xfId="22361" xr:uid="{00000000-0005-0000-0000-000094880000}"/>
    <cellStyle name="Percent 9 16 2 2 2 2" xfId="22362" xr:uid="{00000000-0005-0000-0000-000095880000}"/>
    <cellStyle name="Percent 9 16 2 2 3" xfId="22363" xr:uid="{00000000-0005-0000-0000-000096880000}"/>
    <cellStyle name="Percent 9 16 2 3" xfId="22364" xr:uid="{00000000-0005-0000-0000-000097880000}"/>
    <cellStyle name="Percent 9 16 2 3 2" xfId="22365" xr:uid="{00000000-0005-0000-0000-000098880000}"/>
    <cellStyle name="Percent 9 16 2 3 2 2" xfId="22366" xr:uid="{00000000-0005-0000-0000-000099880000}"/>
    <cellStyle name="Percent 9 16 2 3 3" xfId="22367" xr:uid="{00000000-0005-0000-0000-00009A880000}"/>
    <cellStyle name="Percent 9 16 2 4" xfId="22368" xr:uid="{00000000-0005-0000-0000-00009B880000}"/>
    <cellStyle name="Percent 9 16 2 4 2" xfId="22369" xr:uid="{00000000-0005-0000-0000-00009C880000}"/>
    <cellStyle name="Percent 9 16 2 5" xfId="22370" xr:uid="{00000000-0005-0000-0000-00009D880000}"/>
    <cellStyle name="Percent 9 16 2 6" xfId="51723" xr:uid="{00000000-0005-0000-0000-00009E880000}"/>
    <cellStyle name="Percent 9 16 3" xfId="22371" xr:uid="{00000000-0005-0000-0000-00009F880000}"/>
    <cellStyle name="Percent 9 16 3 2" xfId="22372" xr:uid="{00000000-0005-0000-0000-0000A0880000}"/>
    <cellStyle name="Percent 9 16 3 2 2" xfId="22373" xr:uid="{00000000-0005-0000-0000-0000A1880000}"/>
    <cellStyle name="Percent 9 16 3 2 2 2" xfId="22374" xr:uid="{00000000-0005-0000-0000-0000A2880000}"/>
    <cellStyle name="Percent 9 16 3 2 3" xfId="22375" xr:uid="{00000000-0005-0000-0000-0000A3880000}"/>
    <cellStyle name="Percent 9 16 3 3" xfId="22376" xr:uid="{00000000-0005-0000-0000-0000A4880000}"/>
    <cellStyle name="Percent 9 16 3 3 2" xfId="22377" xr:uid="{00000000-0005-0000-0000-0000A5880000}"/>
    <cellStyle name="Percent 9 16 3 3 2 2" xfId="22378" xr:uid="{00000000-0005-0000-0000-0000A6880000}"/>
    <cellStyle name="Percent 9 16 3 3 3" xfId="22379" xr:uid="{00000000-0005-0000-0000-0000A7880000}"/>
    <cellStyle name="Percent 9 16 3 4" xfId="22380" xr:uid="{00000000-0005-0000-0000-0000A8880000}"/>
    <cellStyle name="Percent 9 16 3 4 2" xfId="22381" xr:uid="{00000000-0005-0000-0000-0000A9880000}"/>
    <cellStyle name="Percent 9 16 3 5" xfId="22382" xr:uid="{00000000-0005-0000-0000-0000AA880000}"/>
    <cellStyle name="Percent 9 16 3 6" xfId="51724" xr:uid="{00000000-0005-0000-0000-0000AB880000}"/>
    <cellStyle name="Percent 9 16 4" xfId="22383" xr:uid="{00000000-0005-0000-0000-0000AC880000}"/>
    <cellStyle name="Percent 9 16 4 2" xfId="22384" xr:uid="{00000000-0005-0000-0000-0000AD880000}"/>
    <cellStyle name="Percent 9 16 4 2 2" xfId="22385" xr:uid="{00000000-0005-0000-0000-0000AE880000}"/>
    <cellStyle name="Percent 9 16 4 2 2 2" xfId="22386" xr:uid="{00000000-0005-0000-0000-0000AF880000}"/>
    <cellStyle name="Percent 9 16 4 2 3" xfId="22387" xr:uid="{00000000-0005-0000-0000-0000B0880000}"/>
    <cellStyle name="Percent 9 16 4 3" xfId="22388" xr:uid="{00000000-0005-0000-0000-0000B1880000}"/>
    <cellStyle name="Percent 9 16 4 3 2" xfId="22389" xr:uid="{00000000-0005-0000-0000-0000B2880000}"/>
    <cellStyle name="Percent 9 16 4 3 2 2" xfId="22390" xr:uid="{00000000-0005-0000-0000-0000B3880000}"/>
    <cellStyle name="Percent 9 16 4 3 3" xfId="22391" xr:uid="{00000000-0005-0000-0000-0000B4880000}"/>
    <cellStyle name="Percent 9 16 4 4" xfId="22392" xr:uid="{00000000-0005-0000-0000-0000B5880000}"/>
    <cellStyle name="Percent 9 16 4 4 2" xfId="22393" xr:uid="{00000000-0005-0000-0000-0000B6880000}"/>
    <cellStyle name="Percent 9 16 4 5" xfId="22394" xr:uid="{00000000-0005-0000-0000-0000B7880000}"/>
    <cellStyle name="Percent 9 16 4 6" xfId="51725" xr:uid="{00000000-0005-0000-0000-0000B8880000}"/>
    <cellStyle name="Percent 9 16 5" xfId="22395" xr:uid="{00000000-0005-0000-0000-0000B9880000}"/>
    <cellStyle name="Percent 9 16 5 2" xfId="22396" xr:uid="{00000000-0005-0000-0000-0000BA880000}"/>
    <cellStyle name="Percent 9 16 5 2 2" xfId="22397" xr:uid="{00000000-0005-0000-0000-0000BB880000}"/>
    <cellStyle name="Percent 9 16 5 2 2 2" xfId="22398" xr:uid="{00000000-0005-0000-0000-0000BC880000}"/>
    <cellStyle name="Percent 9 16 5 2 3" xfId="22399" xr:uid="{00000000-0005-0000-0000-0000BD880000}"/>
    <cellStyle name="Percent 9 16 5 3" xfId="22400" xr:uid="{00000000-0005-0000-0000-0000BE880000}"/>
    <cellStyle name="Percent 9 16 5 3 2" xfId="22401" xr:uid="{00000000-0005-0000-0000-0000BF880000}"/>
    <cellStyle name="Percent 9 16 5 3 2 2" xfId="22402" xr:uid="{00000000-0005-0000-0000-0000C0880000}"/>
    <cellStyle name="Percent 9 16 5 3 3" xfId="22403" xr:uid="{00000000-0005-0000-0000-0000C1880000}"/>
    <cellStyle name="Percent 9 16 5 4" xfId="22404" xr:uid="{00000000-0005-0000-0000-0000C2880000}"/>
    <cellStyle name="Percent 9 16 5 4 2" xfId="22405" xr:uid="{00000000-0005-0000-0000-0000C3880000}"/>
    <cellStyle name="Percent 9 16 5 4 2 2" xfId="22406" xr:uid="{00000000-0005-0000-0000-0000C4880000}"/>
    <cellStyle name="Percent 9 16 5 4 3" xfId="22407" xr:uid="{00000000-0005-0000-0000-0000C5880000}"/>
    <cellStyle name="Percent 9 16 5 5" xfId="22408" xr:uid="{00000000-0005-0000-0000-0000C6880000}"/>
    <cellStyle name="Percent 9 16 5 5 2" xfId="22409" xr:uid="{00000000-0005-0000-0000-0000C7880000}"/>
    <cellStyle name="Percent 9 16 5 6" xfId="22410" xr:uid="{00000000-0005-0000-0000-0000C8880000}"/>
    <cellStyle name="Percent 9 16 5 7" xfId="51726" xr:uid="{00000000-0005-0000-0000-0000C9880000}"/>
    <cellStyle name="Percent 9 16 6" xfId="22411" xr:uid="{00000000-0005-0000-0000-0000CA880000}"/>
    <cellStyle name="Percent 9 16 6 2" xfId="22412" xr:uid="{00000000-0005-0000-0000-0000CB880000}"/>
    <cellStyle name="Percent 9 16 6 2 2" xfId="22413" xr:uid="{00000000-0005-0000-0000-0000CC880000}"/>
    <cellStyle name="Percent 9 16 6 2 2 2" xfId="22414" xr:uid="{00000000-0005-0000-0000-0000CD880000}"/>
    <cellStyle name="Percent 9 16 6 2 3" xfId="22415" xr:uid="{00000000-0005-0000-0000-0000CE880000}"/>
    <cellStyle name="Percent 9 16 6 3" xfId="22416" xr:uid="{00000000-0005-0000-0000-0000CF880000}"/>
    <cellStyle name="Percent 9 16 6 3 2" xfId="22417" xr:uid="{00000000-0005-0000-0000-0000D0880000}"/>
    <cellStyle name="Percent 9 16 6 3 2 2" xfId="22418" xr:uid="{00000000-0005-0000-0000-0000D1880000}"/>
    <cellStyle name="Percent 9 16 6 3 3" xfId="22419" xr:uid="{00000000-0005-0000-0000-0000D2880000}"/>
    <cellStyle name="Percent 9 16 6 4" xfId="22420" xr:uid="{00000000-0005-0000-0000-0000D3880000}"/>
    <cellStyle name="Percent 9 16 6 4 2" xfId="22421" xr:uid="{00000000-0005-0000-0000-0000D4880000}"/>
    <cellStyle name="Percent 9 16 6 5" xfId="22422" xr:uid="{00000000-0005-0000-0000-0000D5880000}"/>
    <cellStyle name="Percent 9 16 6 6" xfId="51727" xr:uid="{00000000-0005-0000-0000-0000D6880000}"/>
    <cellStyle name="Percent 9 16 7" xfId="22423" xr:uid="{00000000-0005-0000-0000-0000D7880000}"/>
    <cellStyle name="Percent 9 16 7 2" xfId="22424" xr:uid="{00000000-0005-0000-0000-0000D8880000}"/>
    <cellStyle name="Percent 9 16 7 2 2" xfId="22425" xr:uid="{00000000-0005-0000-0000-0000D9880000}"/>
    <cellStyle name="Percent 9 16 7 3" xfId="22426" xr:uid="{00000000-0005-0000-0000-0000DA880000}"/>
    <cellStyle name="Percent 9 16 7 4" xfId="51728" xr:uid="{00000000-0005-0000-0000-0000DB880000}"/>
    <cellStyle name="Percent 9 16 8" xfId="22427" xr:uid="{00000000-0005-0000-0000-0000DC880000}"/>
    <cellStyle name="Percent 9 16 8 2" xfId="22428" xr:uid="{00000000-0005-0000-0000-0000DD880000}"/>
    <cellStyle name="Percent 9 16 8 2 2" xfId="22429" xr:uid="{00000000-0005-0000-0000-0000DE880000}"/>
    <cellStyle name="Percent 9 16 8 3" xfId="22430" xr:uid="{00000000-0005-0000-0000-0000DF880000}"/>
    <cellStyle name="Percent 9 16 8 4" xfId="51729" xr:uid="{00000000-0005-0000-0000-0000E0880000}"/>
    <cellStyle name="Percent 9 16 9" xfId="22431" xr:uid="{00000000-0005-0000-0000-0000E1880000}"/>
    <cellStyle name="Percent 9 16 9 2" xfId="22432" xr:uid="{00000000-0005-0000-0000-0000E2880000}"/>
    <cellStyle name="Percent 9 16 9 2 2" xfId="22433" xr:uid="{00000000-0005-0000-0000-0000E3880000}"/>
    <cellStyle name="Percent 9 16 9 3" xfId="22434" xr:uid="{00000000-0005-0000-0000-0000E4880000}"/>
    <cellStyle name="Percent 9 16 9 4" xfId="51730" xr:uid="{00000000-0005-0000-0000-0000E5880000}"/>
    <cellStyle name="Percent 9 17" xfId="4570" xr:uid="{00000000-0005-0000-0000-0000E6880000}"/>
    <cellStyle name="Percent 9 17 10" xfId="22435" xr:uid="{00000000-0005-0000-0000-0000E7880000}"/>
    <cellStyle name="Percent 9 17 10 2" xfId="22436" xr:uid="{00000000-0005-0000-0000-0000E8880000}"/>
    <cellStyle name="Percent 9 17 10 2 2" xfId="22437" xr:uid="{00000000-0005-0000-0000-0000E9880000}"/>
    <cellStyle name="Percent 9 17 10 3" xfId="22438" xr:uid="{00000000-0005-0000-0000-0000EA880000}"/>
    <cellStyle name="Percent 9 17 10 4" xfId="51732" xr:uid="{00000000-0005-0000-0000-0000EB880000}"/>
    <cellStyle name="Percent 9 17 11" xfId="22439" xr:uid="{00000000-0005-0000-0000-0000EC880000}"/>
    <cellStyle name="Percent 9 17 11 2" xfId="22440" xr:uid="{00000000-0005-0000-0000-0000ED880000}"/>
    <cellStyle name="Percent 9 17 12" xfId="22441" xr:uid="{00000000-0005-0000-0000-0000EE880000}"/>
    <cellStyle name="Percent 9 17 13" xfId="51731" xr:uid="{00000000-0005-0000-0000-0000EF880000}"/>
    <cellStyle name="Percent 9 17 2" xfId="9364" xr:uid="{00000000-0005-0000-0000-0000F0880000}"/>
    <cellStyle name="Percent 9 17 2 2" xfId="22442" xr:uid="{00000000-0005-0000-0000-0000F1880000}"/>
    <cellStyle name="Percent 9 17 2 2 2" xfId="22443" xr:uid="{00000000-0005-0000-0000-0000F2880000}"/>
    <cellStyle name="Percent 9 17 2 2 2 2" xfId="22444" xr:uid="{00000000-0005-0000-0000-0000F3880000}"/>
    <cellStyle name="Percent 9 17 2 2 3" xfId="22445" xr:uid="{00000000-0005-0000-0000-0000F4880000}"/>
    <cellStyle name="Percent 9 17 2 3" xfId="22446" xr:uid="{00000000-0005-0000-0000-0000F5880000}"/>
    <cellStyle name="Percent 9 17 2 3 2" xfId="22447" xr:uid="{00000000-0005-0000-0000-0000F6880000}"/>
    <cellStyle name="Percent 9 17 2 3 2 2" xfId="22448" xr:uid="{00000000-0005-0000-0000-0000F7880000}"/>
    <cellStyle name="Percent 9 17 2 3 3" xfId="22449" xr:uid="{00000000-0005-0000-0000-0000F8880000}"/>
    <cellStyle name="Percent 9 17 2 4" xfId="22450" xr:uid="{00000000-0005-0000-0000-0000F9880000}"/>
    <cellStyle name="Percent 9 17 2 4 2" xfId="22451" xr:uid="{00000000-0005-0000-0000-0000FA880000}"/>
    <cellStyle name="Percent 9 17 2 5" xfId="22452" xr:uid="{00000000-0005-0000-0000-0000FB880000}"/>
    <cellStyle name="Percent 9 17 2 6" xfId="51733" xr:uid="{00000000-0005-0000-0000-0000FC880000}"/>
    <cellStyle name="Percent 9 17 3" xfId="22453" xr:uid="{00000000-0005-0000-0000-0000FD880000}"/>
    <cellStyle name="Percent 9 17 3 2" xfId="22454" xr:uid="{00000000-0005-0000-0000-0000FE880000}"/>
    <cellStyle name="Percent 9 17 3 2 2" xfId="22455" xr:uid="{00000000-0005-0000-0000-0000FF880000}"/>
    <cellStyle name="Percent 9 17 3 2 2 2" xfId="22456" xr:uid="{00000000-0005-0000-0000-000000890000}"/>
    <cellStyle name="Percent 9 17 3 2 3" xfId="22457" xr:uid="{00000000-0005-0000-0000-000001890000}"/>
    <cellStyle name="Percent 9 17 3 3" xfId="22458" xr:uid="{00000000-0005-0000-0000-000002890000}"/>
    <cellStyle name="Percent 9 17 3 3 2" xfId="22459" xr:uid="{00000000-0005-0000-0000-000003890000}"/>
    <cellStyle name="Percent 9 17 3 3 2 2" xfId="22460" xr:uid="{00000000-0005-0000-0000-000004890000}"/>
    <cellStyle name="Percent 9 17 3 3 3" xfId="22461" xr:uid="{00000000-0005-0000-0000-000005890000}"/>
    <cellStyle name="Percent 9 17 3 4" xfId="22462" xr:uid="{00000000-0005-0000-0000-000006890000}"/>
    <cellStyle name="Percent 9 17 3 4 2" xfId="22463" xr:uid="{00000000-0005-0000-0000-000007890000}"/>
    <cellStyle name="Percent 9 17 3 5" xfId="22464" xr:uid="{00000000-0005-0000-0000-000008890000}"/>
    <cellStyle name="Percent 9 17 3 6" xfId="51734" xr:uid="{00000000-0005-0000-0000-000009890000}"/>
    <cellStyle name="Percent 9 17 4" xfId="22465" xr:uid="{00000000-0005-0000-0000-00000A890000}"/>
    <cellStyle name="Percent 9 17 4 2" xfId="22466" xr:uid="{00000000-0005-0000-0000-00000B890000}"/>
    <cellStyle name="Percent 9 17 4 2 2" xfId="22467" xr:uid="{00000000-0005-0000-0000-00000C890000}"/>
    <cellStyle name="Percent 9 17 4 2 2 2" xfId="22468" xr:uid="{00000000-0005-0000-0000-00000D890000}"/>
    <cellStyle name="Percent 9 17 4 2 3" xfId="22469" xr:uid="{00000000-0005-0000-0000-00000E890000}"/>
    <cellStyle name="Percent 9 17 4 3" xfId="22470" xr:uid="{00000000-0005-0000-0000-00000F890000}"/>
    <cellStyle name="Percent 9 17 4 3 2" xfId="22471" xr:uid="{00000000-0005-0000-0000-000010890000}"/>
    <cellStyle name="Percent 9 17 4 3 2 2" xfId="22472" xr:uid="{00000000-0005-0000-0000-000011890000}"/>
    <cellStyle name="Percent 9 17 4 3 3" xfId="22473" xr:uid="{00000000-0005-0000-0000-000012890000}"/>
    <cellStyle name="Percent 9 17 4 4" xfId="22474" xr:uid="{00000000-0005-0000-0000-000013890000}"/>
    <cellStyle name="Percent 9 17 4 4 2" xfId="22475" xr:uid="{00000000-0005-0000-0000-000014890000}"/>
    <cellStyle name="Percent 9 17 4 5" xfId="22476" xr:uid="{00000000-0005-0000-0000-000015890000}"/>
    <cellStyle name="Percent 9 17 4 6" xfId="51735" xr:uid="{00000000-0005-0000-0000-000016890000}"/>
    <cellStyle name="Percent 9 17 5" xfId="22477" xr:uid="{00000000-0005-0000-0000-000017890000}"/>
    <cellStyle name="Percent 9 17 5 2" xfId="22478" xr:uid="{00000000-0005-0000-0000-000018890000}"/>
    <cellStyle name="Percent 9 17 5 2 2" xfId="22479" xr:uid="{00000000-0005-0000-0000-000019890000}"/>
    <cellStyle name="Percent 9 17 5 2 2 2" xfId="22480" xr:uid="{00000000-0005-0000-0000-00001A890000}"/>
    <cellStyle name="Percent 9 17 5 2 3" xfId="22481" xr:uid="{00000000-0005-0000-0000-00001B890000}"/>
    <cellStyle name="Percent 9 17 5 3" xfId="22482" xr:uid="{00000000-0005-0000-0000-00001C890000}"/>
    <cellStyle name="Percent 9 17 5 3 2" xfId="22483" xr:uid="{00000000-0005-0000-0000-00001D890000}"/>
    <cellStyle name="Percent 9 17 5 3 2 2" xfId="22484" xr:uid="{00000000-0005-0000-0000-00001E890000}"/>
    <cellStyle name="Percent 9 17 5 3 3" xfId="22485" xr:uid="{00000000-0005-0000-0000-00001F890000}"/>
    <cellStyle name="Percent 9 17 5 4" xfId="22486" xr:uid="{00000000-0005-0000-0000-000020890000}"/>
    <cellStyle name="Percent 9 17 5 4 2" xfId="22487" xr:uid="{00000000-0005-0000-0000-000021890000}"/>
    <cellStyle name="Percent 9 17 5 4 2 2" xfId="22488" xr:uid="{00000000-0005-0000-0000-000022890000}"/>
    <cellStyle name="Percent 9 17 5 4 3" xfId="22489" xr:uid="{00000000-0005-0000-0000-000023890000}"/>
    <cellStyle name="Percent 9 17 5 5" xfId="22490" xr:uid="{00000000-0005-0000-0000-000024890000}"/>
    <cellStyle name="Percent 9 17 5 5 2" xfId="22491" xr:uid="{00000000-0005-0000-0000-000025890000}"/>
    <cellStyle name="Percent 9 17 5 6" xfId="22492" xr:uid="{00000000-0005-0000-0000-000026890000}"/>
    <cellStyle name="Percent 9 17 5 7" xfId="51736" xr:uid="{00000000-0005-0000-0000-000027890000}"/>
    <cellStyle name="Percent 9 17 6" xfId="22493" xr:uid="{00000000-0005-0000-0000-000028890000}"/>
    <cellStyle name="Percent 9 17 6 2" xfId="22494" xr:uid="{00000000-0005-0000-0000-000029890000}"/>
    <cellStyle name="Percent 9 17 6 2 2" xfId="22495" xr:uid="{00000000-0005-0000-0000-00002A890000}"/>
    <cellStyle name="Percent 9 17 6 2 2 2" xfId="22496" xr:uid="{00000000-0005-0000-0000-00002B890000}"/>
    <cellStyle name="Percent 9 17 6 2 3" xfId="22497" xr:uid="{00000000-0005-0000-0000-00002C890000}"/>
    <cellStyle name="Percent 9 17 6 3" xfId="22498" xr:uid="{00000000-0005-0000-0000-00002D890000}"/>
    <cellStyle name="Percent 9 17 6 3 2" xfId="22499" xr:uid="{00000000-0005-0000-0000-00002E890000}"/>
    <cellStyle name="Percent 9 17 6 3 2 2" xfId="22500" xr:uid="{00000000-0005-0000-0000-00002F890000}"/>
    <cellStyle name="Percent 9 17 6 3 3" xfId="22501" xr:uid="{00000000-0005-0000-0000-000030890000}"/>
    <cellStyle name="Percent 9 17 6 4" xfId="22502" xr:uid="{00000000-0005-0000-0000-000031890000}"/>
    <cellStyle name="Percent 9 17 6 4 2" xfId="22503" xr:uid="{00000000-0005-0000-0000-000032890000}"/>
    <cellStyle name="Percent 9 17 6 5" xfId="22504" xr:uid="{00000000-0005-0000-0000-000033890000}"/>
    <cellStyle name="Percent 9 17 6 6" xfId="51737" xr:uid="{00000000-0005-0000-0000-000034890000}"/>
    <cellStyle name="Percent 9 17 7" xfId="22505" xr:uid="{00000000-0005-0000-0000-000035890000}"/>
    <cellStyle name="Percent 9 17 7 2" xfId="22506" xr:uid="{00000000-0005-0000-0000-000036890000}"/>
    <cellStyle name="Percent 9 17 7 2 2" xfId="22507" xr:uid="{00000000-0005-0000-0000-000037890000}"/>
    <cellStyle name="Percent 9 17 7 3" xfId="22508" xr:uid="{00000000-0005-0000-0000-000038890000}"/>
    <cellStyle name="Percent 9 17 7 4" xfId="51738" xr:uid="{00000000-0005-0000-0000-000039890000}"/>
    <cellStyle name="Percent 9 17 8" xfId="22509" xr:uid="{00000000-0005-0000-0000-00003A890000}"/>
    <cellStyle name="Percent 9 17 8 2" xfId="22510" xr:uid="{00000000-0005-0000-0000-00003B890000}"/>
    <cellStyle name="Percent 9 17 8 2 2" xfId="22511" xr:uid="{00000000-0005-0000-0000-00003C890000}"/>
    <cellStyle name="Percent 9 17 8 3" xfId="22512" xr:uid="{00000000-0005-0000-0000-00003D890000}"/>
    <cellStyle name="Percent 9 17 8 4" xfId="51739" xr:uid="{00000000-0005-0000-0000-00003E890000}"/>
    <cellStyle name="Percent 9 17 9" xfId="22513" xr:uid="{00000000-0005-0000-0000-00003F890000}"/>
    <cellStyle name="Percent 9 17 9 2" xfId="22514" xr:uid="{00000000-0005-0000-0000-000040890000}"/>
    <cellStyle name="Percent 9 17 9 2 2" xfId="22515" xr:uid="{00000000-0005-0000-0000-000041890000}"/>
    <cellStyle name="Percent 9 17 9 3" xfId="22516" xr:uid="{00000000-0005-0000-0000-000042890000}"/>
    <cellStyle name="Percent 9 17 9 4" xfId="51740" xr:uid="{00000000-0005-0000-0000-000043890000}"/>
    <cellStyle name="Percent 9 18" xfId="4571" xr:uid="{00000000-0005-0000-0000-000044890000}"/>
    <cellStyle name="Percent 9 18 10" xfId="22517" xr:uid="{00000000-0005-0000-0000-000045890000}"/>
    <cellStyle name="Percent 9 18 10 2" xfId="22518" xr:uid="{00000000-0005-0000-0000-000046890000}"/>
    <cellStyle name="Percent 9 18 10 2 2" xfId="22519" xr:uid="{00000000-0005-0000-0000-000047890000}"/>
    <cellStyle name="Percent 9 18 10 3" xfId="22520" xr:uid="{00000000-0005-0000-0000-000048890000}"/>
    <cellStyle name="Percent 9 18 10 4" xfId="51742" xr:uid="{00000000-0005-0000-0000-000049890000}"/>
    <cellStyle name="Percent 9 18 11" xfId="22521" xr:uid="{00000000-0005-0000-0000-00004A890000}"/>
    <cellStyle name="Percent 9 18 11 2" xfId="22522" xr:uid="{00000000-0005-0000-0000-00004B890000}"/>
    <cellStyle name="Percent 9 18 12" xfId="22523" xr:uid="{00000000-0005-0000-0000-00004C890000}"/>
    <cellStyle name="Percent 9 18 13" xfId="51741" xr:uid="{00000000-0005-0000-0000-00004D890000}"/>
    <cellStyle name="Percent 9 18 2" xfId="9365" xr:uid="{00000000-0005-0000-0000-00004E890000}"/>
    <cellStyle name="Percent 9 18 2 2" xfId="22524" xr:uid="{00000000-0005-0000-0000-00004F890000}"/>
    <cellStyle name="Percent 9 18 2 2 2" xfId="22525" xr:uid="{00000000-0005-0000-0000-000050890000}"/>
    <cellStyle name="Percent 9 18 2 2 2 2" xfId="22526" xr:uid="{00000000-0005-0000-0000-000051890000}"/>
    <cellStyle name="Percent 9 18 2 2 3" xfId="22527" xr:uid="{00000000-0005-0000-0000-000052890000}"/>
    <cellStyle name="Percent 9 18 2 3" xfId="22528" xr:uid="{00000000-0005-0000-0000-000053890000}"/>
    <cellStyle name="Percent 9 18 2 3 2" xfId="22529" xr:uid="{00000000-0005-0000-0000-000054890000}"/>
    <cellStyle name="Percent 9 18 2 3 2 2" xfId="22530" xr:uid="{00000000-0005-0000-0000-000055890000}"/>
    <cellStyle name="Percent 9 18 2 3 3" xfId="22531" xr:uid="{00000000-0005-0000-0000-000056890000}"/>
    <cellStyle name="Percent 9 18 2 4" xfId="22532" xr:uid="{00000000-0005-0000-0000-000057890000}"/>
    <cellStyle name="Percent 9 18 2 4 2" xfId="22533" xr:uid="{00000000-0005-0000-0000-000058890000}"/>
    <cellStyle name="Percent 9 18 2 5" xfId="22534" xr:uid="{00000000-0005-0000-0000-000059890000}"/>
    <cellStyle name="Percent 9 18 2 6" xfId="51743" xr:uid="{00000000-0005-0000-0000-00005A890000}"/>
    <cellStyle name="Percent 9 18 3" xfId="22535" xr:uid="{00000000-0005-0000-0000-00005B890000}"/>
    <cellStyle name="Percent 9 18 3 2" xfId="22536" xr:uid="{00000000-0005-0000-0000-00005C890000}"/>
    <cellStyle name="Percent 9 18 3 2 2" xfId="22537" xr:uid="{00000000-0005-0000-0000-00005D890000}"/>
    <cellStyle name="Percent 9 18 3 2 2 2" xfId="22538" xr:uid="{00000000-0005-0000-0000-00005E890000}"/>
    <cellStyle name="Percent 9 18 3 2 3" xfId="22539" xr:uid="{00000000-0005-0000-0000-00005F890000}"/>
    <cellStyle name="Percent 9 18 3 3" xfId="22540" xr:uid="{00000000-0005-0000-0000-000060890000}"/>
    <cellStyle name="Percent 9 18 3 3 2" xfId="22541" xr:uid="{00000000-0005-0000-0000-000061890000}"/>
    <cellStyle name="Percent 9 18 3 3 2 2" xfId="22542" xr:uid="{00000000-0005-0000-0000-000062890000}"/>
    <cellStyle name="Percent 9 18 3 3 3" xfId="22543" xr:uid="{00000000-0005-0000-0000-000063890000}"/>
    <cellStyle name="Percent 9 18 3 4" xfId="22544" xr:uid="{00000000-0005-0000-0000-000064890000}"/>
    <cellStyle name="Percent 9 18 3 4 2" xfId="22545" xr:uid="{00000000-0005-0000-0000-000065890000}"/>
    <cellStyle name="Percent 9 18 3 5" xfId="22546" xr:uid="{00000000-0005-0000-0000-000066890000}"/>
    <cellStyle name="Percent 9 18 3 6" xfId="51744" xr:uid="{00000000-0005-0000-0000-000067890000}"/>
    <cellStyle name="Percent 9 18 4" xfId="22547" xr:uid="{00000000-0005-0000-0000-000068890000}"/>
    <cellStyle name="Percent 9 18 4 2" xfId="22548" xr:uid="{00000000-0005-0000-0000-000069890000}"/>
    <cellStyle name="Percent 9 18 4 2 2" xfId="22549" xr:uid="{00000000-0005-0000-0000-00006A890000}"/>
    <cellStyle name="Percent 9 18 4 2 2 2" xfId="22550" xr:uid="{00000000-0005-0000-0000-00006B890000}"/>
    <cellStyle name="Percent 9 18 4 2 3" xfId="22551" xr:uid="{00000000-0005-0000-0000-00006C890000}"/>
    <cellStyle name="Percent 9 18 4 3" xfId="22552" xr:uid="{00000000-0005-0000-0000-00006D890000}"/>
    <cellStyle name="Percent 9 18 4 3 2" xfId="22553" xr:uid="{00000000-0005-0000-0000-00006E890000}"/>
    <cellStyle name="Percent 9 18 4 3 2 2" xfId="22554" xr:uid="{00000000-0005-0000-0000-00006F890000}"/>
    <cellStyle name="Percent 9 18 4 3 3" xfId="22555" xr:uid="{00000000-0005-0000-0000-000070890000}"/>
    <cellStyle name="Percent 9 18 4 4" xfId="22556" xr:uid="{00000000-0005-0000-0000-000071890000}"/>
    <cellStyle name="Percent 9 18 4 4 2" xfId="22557" xr:uid="{00000000-0005-0000-0000-000072890000}"/>
    <cellStyle name="Percent 9 18 4 5" xfId="22558" xr:uid="{00000000-0005-0000-0000-000073890000}"/>
    <cellStyle name="Percent 9 18 4 6" xfId="51745" xr:uid="{00000000-0005-0000-0000-000074890000}"/>
    <cellStyle name="Percent 9 18 5" xfId="22559" xr:uid="{00000000-0005-0000-0000-000075890000}"/>
    <cellStyle name="Percent 9 18 5 2" xfId="22560" xr:uid="{00000000-0005-0000-0000-000076890000}"/>
    <cellStyle name="Percent 9 18 5 2 2" xfId="22561" xr:uid="{00000000-0005-0000-0000-000077890000}"/>
    <cellStyle name="Percent 9 18 5 2 2 2" xfId="22562" xr:uid="{00000000-0005-0000-0000-000078890000}"/>
    <cellStyle name="Percent 9 18 5 2 3" xfId="22563" xr:uid="{00000000-0005-0000-0000-000079890000}"/>
    <cellStyle name="Percent 9 18 5 3" xfId="22564" xr:uid="{00000000-0005-0000-0000-00007A890000}"/>
    <cellStyle name="Percent 9 18 5 3 2" xfId="22565" xr:uid="{00000000-0005-0000-0000-00007B890000}"/>
    <cellStyle name="Percent 9 18 5 3 2 2" xfId="22566" xr:uid="{00000000-0005-0000-0000-00007C890000}"/>
    <cellStyle name="Percent 9 18 5 3 3" xfId="22567" xr:uid="{00000000-0005-0000-0000-00007D890000}"/>
    <cellStyle name="Percent 9 18 5 4" xfId="22568" xr:uid="{00000000-0005-0000-0000-00007E890000}"/>
    <cellStyle name="Percent 9 18 5 4 2" xfId="22569" xr:uid="{00000000-0005-0000-0000-00007F890000}"/>
    <cellStyle name="Percent 9 18 5 4 2 2" xfId="22570" xr:uid="{00000000-0005-0000-0000-000080890000}"/>
    <cellStyle name="Percent 9 18 5 4 3" xfId="22571" xr:uid="{00000000-0005-0000-0000-000081890000}"/>
    <cellStyle name="Percent 9 18 5 5" xfId="22572" xr:uid="{00000000-0005-0000-0000-000082890000}"/>
    <cellStyle name="Percent 9 18 5 5 2" xfId="22573" xr:uid="{00000000-0005-0000-0000-000083890000}"/>
    <cellStyle name="Percent 9 18 5 6" xfId="22574" xr:uid="{00000000-0005-0000-0000-000084890000}"/>
    <cellStyle name="Percent 9 18 5 7" xfId="51746" xr:uid="{00000000-0005-0000-0000-000085890000}"/>
    <cellStyle name="Percent 9 18 6" xfId="22575" xr:uid="{00000000-0005-0000-0000-000086890000}"/>
    <cellStyle name="Percent 9 18 6 2" xfId="22576" xr:uid="{00000000-0005-0000-0000-000087890000}"/>
    <cellStyle name="Percent 9 18 6 2 2" xfId="22577" xr:uid="{00000000-0005-0000-0000-000088890000}"/>
    <cellStyle name="Percent 9 18 6 2 2 2" xfId="22578" xr:uid="{00000000-0005-0000-0000-000089890000}"/>
    <cellStyle name="Percent 9 18 6 2 3" xfId="22579" xr:uid="{00000000-0005-0000-0000-00008A890000}"/>
    <cellStyle name="Percent 9 18 6 3" xfId="22580" xr:uid="{00000000-0005-0000-0000-00008B890000}"/>
    <cellStyle name="Percent 9 18 6 3 2" xfId="22581" xr:uid="{00000000-0005-0000-0000-00008C890000}"/>
    <cellStyle name="Percent 9 18 6 3 2 2" xfId="22582" xr:uid="{00000000-0005-0000-0000-00008D890000}"/>
    <cellStyle name="Percent 9 18 6 3 3" xfId="22583" xr:uid="{00000000-0005-0000-0000-00008E890000}"/>
    <cellStyle name="Percent 9 18 6 4" xfId="22584" xr:uid="{00000000-0005-0000-0000-00008F890000}"/>
    <cellStyle name="Percent 9 18 6 4 2" xfId="22585" xr:uid="{00000000-0005-0000-0000-000090890000}"/>
    <cellStyle name="Percent 9 18 6 5" xfId="22586" xr:uid="{00000000-0005-0000-0000-000091890000}"/>
    <cellStyle name="Percent 9 18 6 6" xfId="51747" xr:uid="{00000000-0005-0000-0000-000092890000}"/>
    <cellStyle name="Percent 9 18 7" xfId="22587" xr:uid="{00000000-0005-0000-0000-000093890000}"/>
    <cellStyle name="Percent 9 18 7 2" xfId="22588" xr:uid="{00000000-0005-0000-0000-000094890000}"/>
    <cellStyle name="Percent 9 18 7 2 2" xfId="22589" xr:uid="{00000000-0005-0000-0000-000095890000}"/>
    <cellStyle name="Percent 9 18 7 3" xfId="22590" xr:uid="{00000000-0005-0000-0000-000096890000}"/>
    <cellStyle name="Percent 9 18 7 4" xfId="51748" xr:uid="{00000000-0005-0000-0000-000097890000}"/>
    <cellStyle name="Percent 9 18 8" xfId="22591" xr:uid="{00000000-0005-0000-0000-000098890000}"/>
    <cellStyle name="Percent 9 18 8 2" xfId="22592" xr:uid="{00000000-0005-0000-0000-000099890000}"/>
    <cellStyle name="Percent 9 18 8 2 2" xfId="22593" xr:uid="{00000000-0005-0000-0000-00009A890000}"/>
    <cellStyle name="Percent 9 18 8 3" xfId="22594" xr:uid="{00000000-0005-0000-0000-00009B890000}"/>
    <cellStyle name="Percent 9 18 8 4" xfId="51749" xr:uid="{00000000-0005-0000-0000-00009C890000}"/>
    <cellStyle name="Percent 9 18 9" xfId="22595" xr:uid="{00000000-0005-0000-0000-00009D890000}"/>
    <cellStyle name="Percent 9 18 9 2" xfId="22596" xr:uid="{00000000-0005-0000-0000-00009E890000}"/>
    <cellStyle name="Percent 9 18 9 2 2" xfId="22597" xr:uid="{00000000-0005-0000-0000-00009F890000}"/>
    <cellStyle name="Percent 9 18 9 3" xfId="22598" xr:uid="{00000000-0005-0000-0000-0000A0890000}"/>
    <cellStyle name="Percent 9 18 9 4" xfId="51750" xr:uid="{00000000-0005-0000-0000-0000A1890000}"/>
    <cellStyle name="Percent 9 19" xfId="4572" xr:uid="{00000000-0005-0000-0000-0000A2890000}"/>
    <cellStyle name="Percent 9 19 10" xfId="22599" xr:uid="{00000000-0005-0000-0000-0000A3890000}"/>
    <cellStyle name="Percent 9 19 10 2" xfId="22600" xr:uid="{00000000-0005-0000-0000-0000A4890000}"/>
    <cellStyle name="Percent 9 19 10 2 2" xfId="22601" xr:uid="{00000000-0005-0000-0000-0000A5890000}"/>
    <cellStyle name="Percent 9 19 10 3" xfId="22602" xr:uid="{00000000-0005-0000-0000-0000A6890000}"/>
    <cellStyle name="Percent 9 19 10 4" xfId="51752" xr:uid="{00000000-0005-0000-0000-0000A7890000}"/>
    <cellStyle name="Percent 9 19 11" xfId="22603" xr:uid="{00000000-0005-0000-0000-0000A8890000}"/>
    <cellStyle name="Percent 9 19 11 2" xfId="22604" xr:uid="{00000000-0005-0000-0000-0000A9890000}"/>
    <cellStyle name="Percent 9 19 12" xfId="22605" xr:uid="{00000000-0005-0000-0000-0000AA890000}"/>
    <cellStyle name="Percent 9 19 13" xfId="51751" xr:uid="{00000000-0005-0000-0000-0000AB890000}"/>
    <cellStyle name="Percent 9 19 2" xfId="9366" xr:uid="{00000000-0005-0000-0000-0000AC890000}"/>
    <cellStyle name="Percent 9 19 2 2" xfId="22606" xr:uid="{00000000-0005-0000-0000-0000AD890000}"/>
    <cellStyle name="Percent 9 19 2 2 2" xfId="22607" xr:uid="{00000000-0005-0000-0000-0000AE890000}"/>
    <cellStyle name="Percent 9 19 2 2 2 2" xfId="22608" xr:uid="{00000000-0005-0000-0000-0000AF890000}"/>
    <cellStyle name="Percent 9 19 2 2 3" xfId="22609" xr:uid="{00000000-0005-0000-0000-0000B0890000}"/>
    <cellStyle name="Percent 9 19 2 3" xfId="22610" xr:uid="{00000000-0005-0000-0000-0000B1890000}"/>
    <cellStyle name="Percent 9 19 2 3 2" xfId="22611" xr:uid="{00000000-0005-0000-0000-0000B2890000}"/>
    <cellStyle name="Percent 9 19 2 3 2 2" xfId="22612" xr:uid="{00000000-0005-0000-0000-0000B3890000}"/>
    <cellStyle name="Percent 9 19 2 3 3" xfId="22613" xr:uid="{00000000-0005-0000-0000-0000B4890000}"/>
    <cellStyle name="Percent 9 19 2 4" xfId="22614" xr:uid="{00000000-0005-0000-0000-0000B5890000}"/>
    <cellStyle name="Percent 9 19 2 4 2" xfId="22615" xr:uid="{00000000-0005-0000-0000-0000B6890000}"/>
    <cellStyle name="Percent 9 19 2 5" xfId="22616" xr:uid="{00000000-0005-0000-0000-0000B7890000}"/>
    <cellStyle name="Percent 9 19 2 6" xfId="51753" xr:uid="{00000000-0005-0000-0000-0000B8890000}"/>
    <cellStyle name="Percent 9 19 3" xfId="22617" xr:uid="{00000000-0005-0000-0000-0000B9890000}"/>
    <cellStyle name="Percent 9 19 3 2" xfId="22618" xr:uid="{00000000-0005-0000-0000-0000BA890000}"/>
    <cellStyle name="Percent 9 19 3 2 2" xfId="22619" xr:uid="{00000000-0005-0000-0000-0000BB890000}"/>
    <cellStyle name="Percent 9 19 3 2 2 2" xfId="22620" xr:uid="{00000000-0005-0000-0000-0000BC890000}"/>
    <cellStyle name="Percent 9 19 3 2 3" xfId="22621" xr:uid="{00000000-0005-0000-0000-0000BD890000}"/>
    <cellStyle name="Percent 9 19 3 3" xfId="22622" xr:uid="{00000000-0005-0000-0000-0000BE890000}"/>
    <cellStyle name="Percent 9 19 3 3 2" xfId="22623" xr:uid="{00000000-0005-0000-0000-0000BF890000}"/>
    <cellStyle name="Percent 9 19 3 3 2 2" xfId="22624" xr:uid="{00000000-0005-0000-0000-0000C0890000}"/>
    <cellStyle name="Percent 9 19 3 3 3" xfId="22625" xr:uid="{00000000-0005-0000-0000-0000C1890000}"/>
    <cellStyle name="Percent 9 19 3 4" xfId="22626" xr:uid="{00000000-0005-0000-0000-0000C2890000}"/>
    <cellStyle name="Percent 9 19 3 4 2" xfId="22627" xr:uid="{00000000-0005-0000-0000-0000C3890000}"/>
    <cellStyle name="Percent 9 19 3 5" xfId="22628" xr:uid="{00000000-0005-0000-0000-0000C4890000}"/>
    <cellStyle name="Percent 9 19 3 6" xfId="51754" xr:uid="{00000000-0005-0000-0000-0000C5890000}"/>
    <cellStyle name="Percent 9 19 4" xfId="22629" xr:uid="{00000000-0005-0000-0000-0000C6890000}"/>
    <cellStyle name="Percent 9 19 4 2" xfId="22630" xr:uid="{00000000-0005-0000-0000-0000C7890000}"/>
    <cellStyle name="Percent 9 19 4 2 2" xfId="22631" xr:uid="{00000000-0005-0000-0000-0000C8890000}"/>
    <cellStyle name="Percent 9 19 4 2 2 2" xfId="22632" xr:uid="{00000000-0005-0000-0000-0000C9890000}"/>
    <cellStyle name="Percent 9 19 4 2 3" xfId="22633" xr:uid="{00000000-0005-0000-0000-0000CA890000}"/>
    <cellStyle name="Percent 9 19 4 3" xfId="22634" xr:uid="{00000000-0005-0000-0000-0000CB890000}"/>
    <cellStyle name="Percent 9 19 4 3 2" xfId="22635" xr:uid="{00000000-0005-0000-0000-0000CC890000}"/>
    <cellStyle name="Percent 9 19 4 3 2 2" xfId="22636" xr:uid="{00000000-0005-0000-0000-0000CD890000}"/>
    <cellStyle name="Percent 9 19 4 3 3" xfId="22637" xr:uid="{00000000-0005-0000-0000-0000CE890000}"/>
    <cellStyle name="Percent 9 19 4 4" xfId="22638" xr:uid="{00000000-0005-0000-0000-0000CF890000}"/>
    <cellStyle name="Percent 9 19 4 4 2" xfId="22639" xr:uid="{00000000-0005-0000-0000-0000D0890000}"/>
    <cellStyle name="Percent 9 19 4 5" xfId="22640" xr:uid="{00000000-0005-0000-0000-0000D1890000}"/>
    <cellStyle name="Percent 9 19 4 6" xfId="51755" xr:uid="{00000000-0005-0000-0000-0000D2890000}"/>
    <cellStyle name="Percent 9 19 5" xfId="22641" xr:uid="{00000000-0005-0000-0000-0000D3890000}"/>
    <cellStyle name="Percent 9 19 5 2" xfId="22642" xr:uid="{00000000-0005-0000-0000-0000D4890000}"/>
    <cellStyle name="Percent 9 19 5 2 2" xfId="22643" xr:uid="{00000000-0005-0000-0000-0000D5890000}"/>
    <cellStyle name="Percent 9 19 5 2 2 2" xfId="22644" xr:uid="{00000000-0005-0000-0000-0000D6890000}"/>
    <cellStyle name="Percent 9 19 5 2 3" xfId="22645" xr:uid="{00000000-0005-0000-0000-0000D7890000}"/>
    <cellStyle name="Percent 9 19 5 3" xfId="22646" xr:uid="{00000000-0005-0000-0000-0000D8890000}"/>
    <cellStyle name="Percent 9 19 5 3 2" xfId="22647" xr:uid="{00000000-0005-0000-0000-0000D9890000}"/>
    <cellStyle name="Percent 9 19 5 3 2 2" xfId="22648" xr:uid="{00000000-0005-0000-0000-0000DA890000}"/>
    <cellStyle name="Percent 9 19 5 3 3" xfId="22649" xr:uid="{00000000-0005-0000-0000-0000DB890000}"/>
    <cellStyle name="Percent 9 19 5 4" xfId="22650" xr:uid="{00000000-0005-0000-0000-0000DC890000}"/>
    <cellStyle name="Percent 9 19 5 4 2" xfId="22651" xr:uid="{00000000-0005-0000-0000-0000DD890000}"/>
    <cellStyle name="Percent 9 19 5 4 2 2" xfId="22652" xr:uid="{00000000-0005-0000-0000-0000DE890000}"/>
    <cellStyle name="Percent 9 19 5 4 3" xfId="22653" xr:uid="{00000000-0005-0000-0000-0000DF890000}"/>
    <cellStyle name="Percent 9 19 5 5" xfId="22654" xr:uid="{00000000-0005-0000-0000-0000E0890000}"/>
    <cellStyle name="Percent 9 19 5 5 2" xfId="22655" xr:uid="{00000000-0005-0000-0000-0000E1890000}"/>
    <cellStyle name="Percent 9 19 5 6" xfId="22656" xr:uid="{00000000-0005-0000-0000-0000E2890000}"/>
    <cellStyle name="Percent 9 19 5 7" xfId="51756" xr:uid="{00000000-0005-0000-0000-0000E3890000}"/>
    <cellStyle name="Percent 9 19 6" xfId="22657" xr:uid="{00000000-0005-0000-0000-0000E4890000}"/>
    <cellStyle name="Percent 9 19 6 2" xfId="22658" xr:uid="{00000000-0005-0000-0000-0000E5890000}"/>
    <cellStyle name="Percent 9 19 6 2 2" xfId="22659" xr:uid="{00000000-0005-0000-0000-0000E6890000}"/>
    <cellStyle name="Percent 9 19 6 2 2 2" xfId="22660" xr:uid="{00000000-0005-0000-0000-0000E7890000}"/>
    <cellStyle name="Percent 9 19 6 2 3" xfId="22661" xr:uid="{00000000-0005-0000-0000-0000E8890000}"/>
    <cellStyle name="Percent 9 19 6 3" xfId="22662" xr:uid="{00000000-0005-0000-0000-0000E9890000}"/>
    <cellStyle name="Percent 9 19 6 3 2" xfId="22663" xr:uid="{00000000-0005-0000-0000-0000EA890000}"/>
    <cellStyle name="Percent 9 19 6 3 2 2" xfId="22664" xr:uid="{00000000-0005-0000-0000-0000EB890000}"/>
    <cellStyle name="Percent 9 19 6 3 3" xfId="22665" xr:uid="{00000000-0005-0000-0000-0000EC890000}"/>
    <cellStyle name="Percent 9 19 6 4" xfId="22666" xr:uid="{00000000-0005-0000-0000-0000ED890000}"/>
    <cellStyle name="Percent 9 19 6 4 2" xfId="22667" xr:uid="{00000000-0005-0000-0000-0000EE890000}"/>
    <cellStyle name="Percent 9 19 6 5" xfId="22668" xr:uid="{00000000-0005-0000-0000-0000EF890000}"/>
    <cellStyle name="Percent 9 19 6 6" xfId="51757" xr:uid="{00000000-0005-0000-0000-0000F0890000}"/>
    <cellStyle name="Percent 9 19 7" xfId="22669" xr:uid="{00000000-0005-0000-0000-0000F1890000}"/>
    <cellStyle name="Percent 9 19 7 2" xfId="22670" xr:uid="{00000000-0005-0000-0000-0000F2890000}"/>
    <cellStyle name="Percent 9 19 7 2 2" xfId="22671" xr:uid="{00000000-0005-0000-0000-0000F3890000}"/>
    <cellStyle name="Percent 9 19 7 3" xfId="22672" xr:uid="{00000000-0005-0000-0000-0000F4890000}"/>
    <cellStyle name="Percent 9 19 7 4" xfId="51758" xr:uid="{00000000-0005-0000-0000-0000F5890000}"/>
    <cellStyle name="Percent 9 19 8" xfId="22673" xr:uid="{00000000-0005-0000-0000-0000F6890000}"/>
    <cellStyle name="Percent 9 19 8 2" xfId="22674" xr:uid="{00000000-0005-0000-0000-0000F7890000}"/>
    <cellStyle name="Percent 9 19 8 2 2" xfId="22675" xr:uid="{00000000-0005-0000-0000-0000F8890000}"/>
    <cellStyle name="Percent 9 19 8 3" xfId="22676" xr:uid="{00000000-0005-0000-0000-0000F9890000}"/>
    <cellStyle name="Percent 9 19 8 4" xfId="51759" xr:uid="{00000000-0005-0000-0000-0000FA890000}"/>
    <cellStyle name="Percent 9 19 9" xfId="22677" xr:uid="{00000000-0005-0000-0000-0000FB890000}"/>
    <cellStyle name="Percent 9 19 9 2" xfId="22678" xr:uid="{00000000-0005-0000-0000-0000FC890000}"/>
    <cellStyle name="Percent 9 19 9 2 2" xfId="22679" xr:uid="{00000000-0005-0000-0000-0000FD890000}"/>
    <cellStyle name="Percent 9 19 9 3" xfId="22680" xr:uid="{00000000-0005-0000-0000-0000FE890000}"/>
    <cellStyle name="Percent 9 19 9 4" xfId="51760" xr:uid="{00000000-0005-0000-0000-0000FF890000}"/>
    <cellStyle name="Percent 9 2" xfId="4573" xr:uid="{00000000-0005-0000-0000-0000008A0000}"/>
    <cellStyle name="Percent 9 2 10" xfId="22681" xr:uid="{00000000-0005-0000-0000-0000018A0000}"/>
    <cellStyle name="Percent 9 2 10 2" xfId="22682" xr:uid="{00000000-0005-0000-0000-0000028A0000}"/>
    <cellStyle name="Percent 9 2 10 2 2" xfId="22683" xr:uid="{00000000-0005-0000-0000-0000038A0000}"/>
    <cellStyle name="Percent 9 2 10 3" xfId="22684" xr:uid="{00000000-0005-0000-0000-0000048A0000}"/>
    <cellStyle name="Percent 9 2 10 4" xfId="51762" xr:uid="{00000000-0005-0000-0000-0000058A0000}"/>
    <cellStyle name="Percent 9 2 11" xfId="22685" xr:uid="{00000000-0005-0000-0000-0000068A0000}"/>
    <cellStyle name="Percent 9 2 11 2" xfId="22686" xr:uid="{00000000-0005-0000-0000-0000078A0000}"/>
    <cellStyle name="Percent 9 2 11 2 2" xfId="22687" xr:uid="{00000000-0005-0000-0000-0000088A0000}"/>
    <cellStyle name="Percent 9 2 11 3" xfId="22688" xr:uid="{00000000-0005-0000-0000-0000098A0000}"/>
    <cellStyle name="Percent 9 2 11 4" xfId="51763" xr:uid="{00000000-0005-0000-0000-00000A8A0000}"/>
    <cellStyle name="Percent 9 2 12" xfId="22689" xr:uid="{00000000-0005-0000-0000-00000B8A0000}"/>
    <cellStyle name="Percent 9 2 12 2" xfId="22690" xr:uid="{00000000-0005-0000-0000-00000C8A0000}"/>
    <cellStyle name="Percent 9 2 12 3" xfId="51764" xr:uid="{00000000-0005-0000-0000-00000D8A0000}"/>
    <cellStyle name="Percent 9 2 13" xfId="22691" xr:uid="{00000000-0005-0000-0000-00000E8A0000}"/>
    <cellStyle name="Percent 9 2 13 2" xfId="56040" xr:uid="{00000000-0005-0000-0000-00000F8A0000}"/>
    <cellStyle name="Percent 9 2 14" xfId="51761" xr:uid="{00000000-0005-0000-0000-0000108A0000}"/>
    <cellStyle name="Percent 9 2 2" xfId="4574" xr:uid="{00000000-0005-0000-0000-0000118A0000}"/>
    <cellStyle name="Percent 9 2 2 10" xfId="22692" xr:uid="{00000000-0005-0000-0000-0000128A0000}"/>
    <cellStyle name="Percent 9 2 2 11" xfId="51765" xr:uid="{00000000-0005-0000-0000-0000138A0000}"/>
    <cellStyle name="Percent 9 2 2 2" xfId="9368" xr:uid="{00000000-0005-0000-0000-0000148A0000}"/>
    <cellStyle name="Percent 9 2 2 2 2" xfId="22693" xr:uid="{00000000-0005-0000-0000-0000158A0000}"/>
    <cellStyle name="Percent 9 2 2 2 2 2" xfId="22694" xr:uid="{00000000-0005-0000-0000-0000168A0000}"/>
    <cellStyle name="Percent 9 2 2 2 2 2 2" xfId="22695" xr:uid="{00000000-0005-0000-0000-0000178A0000}"/>
    <cellStyle name="Percent 9 2 2 2 2 3" xfId="22696" xr:uid="{00000000-0005-0000-0000-0000188A0000}"/>
    <cellStyle name="Percent 9 2 2 2 3" xfId="22697" xr:uid="{00000000-0005-0000-0000-0000198A0000}"/>
    <cellStyle name="Percent 9 2 2 2 3 2" xfId="22698" xr:uid="{00000000-0005-0000-0000-00001A8A0000}"/>
    <cellStyle name="Percent 9 2 2 2 3 2 2" xfId="22699" xr:uid="{00000000-0005-0000-0000-00001B8A0000}"/>
    <cellStyle name="Percent 9 2 2 2 3 3" xfId="22700" xr:uid="{00000000-0005-0000-0000-00001C8A0000}"/>
    <cellStyle name="Percent 9 2 2 2 4" xfId="22701" xr:uid="{00000000-0005-0000-0000-00001D8A0000}"/>
    <cellStyle name="Percent 9 2 2 2 4 2" xfId="22702" xr:uid="{00000000-0005-0000-0000-00001E8A0000}"/>
    <cellStyle name="Percent 9 2 2 2 5" xfId="22703" xr:uid="{00000000-0005-0000-0000-00001F8A0000}"/>
    <cellStyle name="Percent 9 2 2 2 6" xfId="51766" xr:uid="{00000000-0005-0000-0000-0000208A0000}"/>
    <cellStyle name="Percent 9 2 2 3" xfId="22704" xr:uid="{00000000-0005-0000-0000-0000218A0000}"/>
    <cellStyle name="Percent 9 2 2 3 2" xfId="22705" xr:uid="{00000000-0005-0000-0000-0000228A0000}"/>
    <cellStyle name="Percent 9 2 2 3 2 2" xfId="22706" xr:uid="{00000000-0005-0000-0000-0000238A0000}"/>
    <cellStyle name="Percent 9 2 2 3 2 2 2" xfId="22707" xr:uid="{00000000-0005-0000-0000-0000248A0000}"/>
    <cellStyle name="Percent 9 2 2 3 2 3" xfId="22708" xr:uid="{00000000-0005-0000-0000-0000258A0000}"/>
    <cellStyle name="Percent 9 2 2 3 3" xfId="22709" xr:uid="{00000000-0005-0000-0000-0000268A0000}"/>
    <cellStyle name="Percent 9 2 2 3 3 2" xfId="22710" xr:uid="{00000000-0005-0000-0000-0000278A0000}"/>
    <cellStyle name="Percent 9 2 2 3 3 2 2" xfId="22711" xr:uid="{00000000-0005-0000-0000-0000288A0000}"/>
    <cellStyle name="Percent 9 2 2 3 3 3" xfId="22712" xr:uid="{00000000-0005-0000-0000-0000298A0000}"/>
    <cellStyle name="Percent 9 2 2 3 4" xfId="22713" xr:uid="{00000000-0005-0000-0000-00002A8A0000}"/>
    <cellStyle name="Percent 9 2 2 3 4 2" xfId="22714" xr:uid="{00000000-0005-0000-0000-00002B8A0000}"/>
    <cellStyle name="Percent 9 2 2 3 5" xfId="22715" xr:uid="{00000000-0005-0000-0000-00002C8A0000}"/>
    <cellStyle name="Percent 9 2 2 3 6" xfId="51767" xr:uid="{00000000-0005-0000-0000-00002D8A0000}"/>
    <cellStyle name="Percent 9 2 2 4" xfId="22716" xr:uid="{00000000-0005-0000-0000-00002E8A0000}"/>
    <cellStyle name="Percent 9 2 2 4 2" xfId="22717" xr:uid="{00000000-0005-0000-0000-00002F8A0000}"/>
    <cellStyle name="Percent 9 2 2 4 2 2" xfId="22718" xr:uid="{00000000-0005-0000-0000-0000308A0000}"/>
    <cellStyle name="Percent 9 2 2 4 2 2 2" xfId="22719" xr:uid="{00000000-0005-0000-0000-0000318A0000}"/>
    <cellStyle name="Percent 9 2 2 4 2 3" xfId="22720" xr:uid="{00000000-0005-0000-0000-0000328A0000}"/>
    <cellStyle name="Percent 9 2 2 4 3" xfId="22721" xr:uid="{00000000-0005-0000-0000-0000338A0000}"/>
    <cellStyle name="Percent 9 2 2 4 3 2" xfId="22722" xr:uid="{00000000-0005-0000-0000-0000348A0000}"/>
    <cellStyle name="Percent 9 2 2 4 3 2 2" xfId="22723" xr:uid="{00000000-0005-0000-0000-0000358A0000}"/>
    <cellStyle name="Percent 9 2 2 4 3 3" xfId="22724" xr:uid="{00000000-0005-0000-0000-0000368A0000}"/>
    <cellStyle name="Percent 9 2 2 4 4" xfId="22725" xr:uid="{00000000-0005-0000-0000-0000378A0000}"/>
    <cellStyle name="Percent 9 2 2 4 4 2" xfId="22726" xr:uid="{00000000-0005-0000-0000-0000388A0000}"/>
    <cellStyle name="Percent 9 2 2 4 4 2 2" xfId="22727" xr:uid="{00000000-0005-0000-0000-0000398A0000}"/>
    <cellStyle name="Percent 9 2 2 4 4 3" xfId="22728" xr:uid="{00000000-0005-0000-0000-00003A8A0000}"/>
    <cellStyle name="Percent 9 2 2 4 5" xfId="22729" xr:uid="{00000000-0005-0000-0000-00003B8A0000}"/>
    <cellStyle name="Percent 9 2 2 4 5 2" xfId="22730" xr:uid="{00000000-0005-0000-0000-00003C8A0000}"/>
    <cellStyle name="Percent 9 2 2 4 6" xfId="22731" xr:uid="{00000000-0005-0000-0000-00003D8A0000}"/>
    <cellStyle name="Percent 9 2 2 4 7" xfId="51768" xr:uid="{00000000-0005-0000-0000-00003E8A0000}"/>
    <cellStyle name="Percent 9 2 2 5" xfId="22732" xr:uid="{00000000-0005-0000-0000-00003F8A0000}"/>
    <cellStyle name="Percent 9 2 2 5 2" xfId="22733" xr:uid="{00000000-0005-0000-0000-0000408A0000}"/>
    <cellStyle name="Percent 9 2 2 5 2 2" xfId="22734" xr:uid="{00000000-0005-0000-0000-0000418A0000}"/>
    <cellStyle name="Percent 9 2 2 5 2 2 2" xfId="22735" xr:uid="{00000000-0005-0000-0000-0000428A0000}"/>
    <cellStyle name="Percent 9 2 2 5 2 3" xfId="22736" xr:uid="{00000000-0005-0000-0000-0000438A0000}"/>
    <cellStyle name="Percent 9 2 2 5 3" xfId="22737" xr:uid="{00000000-0005-0000-0000-0000448A0000}"/>
    <cellStyle name="Percent 9 2 2 5 3 2" xfId="22738" xr:uid="{00000000-0005-0000-0000-0000458A0000}"/>
    <cellStyle name="Percent 9 2 2 5 3 2 2" xfId="22739" xr:uid="{00000000-0005-0000-0000-0000468A0000}"/>
    <cellStyle name="Percent 9 2 2 5 3 3" xfId="22740" xr:uid="{00000000-0005-0000-0000-0000478A0000}"/>
    <cellStyle name="Percent 9 2 2 5 4" xfId="22741" xr:uid="{00000000-0005-0000-0000-0000488A0000}"/>
    <cellStyle name="Percent 9 2 2 5 4 2" xfId="22742" xr:uid="{00000000-0005-0000-0000-0000498A0000}"/>
    <cellStyle name="Percent 9 2 2 5 5" xfId="22743" xr:uid="{00000000-0005-0000-0000-00004A8A0000}"/>
    <cellStyle name="Percent 9 2 2 5 6" xfId="51769" xr:uid="{00000000-0005-0000-0000-00004B8A0000}"/>
    <cellStyle name="Percent 9 2 2 6" xfId="22744" xr:uid="{00000000-0005-0000-0000-00004C8A0000}"/>
    <cellStyle name="Percent 9 2 2 6 2" xfId="22745" xr:uid="{00000000-0005-0000-0000-00004D8A0000}"/>
    <cellStyle name="Percent 9 2 2 6 2 2" xfId="22746" xr:uid="{00000000-0005-0000-0000-00004E8A0000}"/>
    <cellStyle name="Percent 9 2 2 6 3" xfId="22747" xr:uid="{00000000-0005-0000-0000-00004F8A0000}"/>
    <cellStyle name="Percent 9 2 2 6 4" xfId="51770" xr:uid="{00000000-0005-0000-0000-0000508A0000}"/>
    <cellStyle name="Percent 9 2 2 7" xfId="22748" xr:uid="{00000000-0005-0000-0000-0000518A0000}"/>
    <cellStyle name="Percent 9 2 2 7 2" xfId="22749" xr:uid="{00000000-0005-0000-0000-0000528A0000}"/>
    <cellStyle name="Percent 9 2 2 7 2 2" xfId="22750" xr:uid="{00000000-0005-0000-0000-0000538A0000}"/>
    <cellStyle name="Percent 9 2 2 7 3" xfId="22751" xr:uid="{00000000-0005-0000-0000-0000548A0000}"/>
    <cellStyle name="Percent 9 2 2 7 4" xfId="51771" xr:uid="{00000000-0005-0000-0000-0000558A0000}"/>
    <cellStyle name="Percent 9 2 2 8" xfId="22752" xr:uid="{00000000-0005-0000-0000-0000568A0000}"/>
    <cellStyle name="Percent 9 2 2 8 2" xfId="22753" xr:uid="{00000000-0005-0000-0000-0000578A0000}"/>
    <cellStyle name="Percent 9 2 2 8 2 2" xfId="22754" xr:uid="{00000000-0005-0000-0000-0000588A0000}"/>
    <cellStyle name="Percent 9 2 2 8 3" xfId="22755" xr:uid="{00000000-0005-0000-0000-0000598A0000}"/>
    <cellStyle name="Percent 9 2 2 8 4" xfId="51772" xr:uid="{00000000-0005-0000-0000-00005A8A0000}"/>
    <cellStyle name="Percent 9 2 2 9" xfId="22756" xr:uid="{00000000-0005-0000-0000-00005B8A0000}"/>
    <cellStyle name="Percent 9 2 2 9 2" xfId="22757" xr:uid="{00000000-0005-0000-0000-00005C8A0000}"/>
    <cellStyle name="Percent 9 2 2 9 3" xfId="51773" xr:uid="{00000000-0005-0000-0000-00005D8A0000}"/>
    <cellStyle name="Percent 9 2 3" xfId="4575" xr:uid="{00000000-0005-0000-0000-00005E8A0000}"/>
    <cellStyle name="Percent 9 2 3 2" xfId="9369" xr:uid="{00000000-0005-0000-0000-00005F8A0000}"/>
    <cellStyle name="Percent 9 2 3 2 2" xfId="22758" xr:uid="{00000000-0005-0000-0000-0000608A0000}"/>
    <cellStyle name="Percent 9 2 3 2 2 2" xfId="22759" xr:uid="{00000000-0005-0000-0000-0000618A0000}"/>
    <cellStyle name="Percent 9 2 3 2 3" xfId="22760" xr:uid="{00000000-0005-0000-0000-0000628A0000}"/>
    <cellStyle name="Percent 9 2 3 2 4" xfId="51775" xr:uid="{00000000-0005-0000-0000-0000638A0000}"/>
    <cellStyle name="Percent 9 2 3 3" xfId="22761" xr:uid="{00000000-0005-0000-0000-0000648A0000}"/>
    <cellStyle name="Percent 9 2 3 3 2" xfId="22762" xr:uid="{00000000-0005-0000-0000-0000658A0000}"/>
    <cellStyle name="Percent 9 2 3 3 2 2" xfId="22763" xr:uid="{00000000-0005-0000-0000-0000668A0000}"/>
    <cellStyle name="Percent 9 2 3 3 3" xfId="22764" xr:uid="{00000000-0005-0000-0000-0000678A0000}"/>
    <cellStyle name="Percent 9 2 3 3 4" xfId="51776" xr:uid="{00000000-0005-0000-0000-0000688A0000}"/>
    <cellStyle name="Percent 9 2 3 4" xfId="22765" xr:uid="{00000000-0005-0000-0000-0000698A0000}"/>
    <cellStyle name="Percent 9 2 3 4 2" xfId="22766" xr:uid="{00000000-0005-0000-0000-00006A8A0000}"/>
    <cellStyle name="Percent 9 2 3 4 3" xfId="51777" xr:uid="{00000000-0005-0000-0000-00006B8A0000}"/>
    <cellStyle name="Percent 9 2 3 5" xfId="22767" xr:uid="{00000000-0005-0000-0000-00006C8A0000}"/>
    <cellStyle name="Percent 9 2 3 5 2" xfId="51778" xr:uid="{00000000-0005-0000-0000-00006D8A0000}"/>
    <cellStyle name="Percent 9 2 3 6" xfId="51774" xr:uid="{00000000-0005-0000-0000-00006E8A0000}"/>
    <cellStyle name="Percent 9 2 4" xfId="9367" xr:uid="{00000000-0005-0000-0000-00006F8A0000}"/>
    <cellStyle name="Percent 9 2 4 2" xfId="22768" xr:uid="{00000000-0005-0000-0000-0000708A0000}"/>
    <cellStyle name="Percent 9 2 4 2 2" xfId="22769" xr:uid="{00000000-0005-0000-0000-0000718A0000}"/>
    <cellStyle name="Percent 9 2 4 2 2 2" xfId="22770" xr:uid="{00000000-0005-0000-0000-0000728A0000}"/>
    <cellStyle name="Percent 9 2 4 2 3" xfId="22771" xr:uid="{00000000-0005-0000-0000-0000738A0000}"/>
    <cellStyle name="Percent 9 2 4 3" xfId="22772" xr:uid="{00000000-0005-0000-0000-0000748A0000}"/>
    <cellStyle name="Percent 9 2 4 3 2" xfId="22773" xr:uid="{00000000-0005-0000-0000-0000758A0000}"/>
    <cellStyle name="Percent 9 2 4 3 2 2" xfId="22774" xr:uid="{00000000-0005-0000-0000-0000768A0000}"/>
    <cellStyle name="Percent 9 2 4 3 3" xfId="22775" xr:uid="{00000000-0005-0000-0000-0000778A0000}"/>
    <cellStyle name="Percent 9 2 4 4" xfId="22776" xr:uid="{00000000-0005-0000-0000-0000788A0000}"/>
    <cellStyle name="Percent 9 2 4 4 2" xfId="22777" xr:uid="{00000000-0005-0000-0000-0000798A0000}"/>
    <cellStyle name="Percent 9 2 4 5" xfId="22778" xr:uid="{00000000-0005-0000-0000-00007A8A0000}"/>
    <cellStyle name="Percent 9 2 4 6" xfId="51779" xr:uid="{00000000-0005-0000-0000-00007B8A0000}"/>
    <cellStyle name="Percent 9 2 5" xfId="22779" xr:uid="{00000000-0005-0000-0000-00007C8A0000}"/>
    <cellStyle name="Percent 9 2 5 2" xfId="22780" xr:uid="{00000000-0005-0000-0000-00007D8A0000}"/>
    <cellStyle name="Percent 9 2 5 2 2" xfId="22781" xr:uid="{00000000-0005-0000-0000-00007E8A0000}"/>
    <cellStyle name="Percent 9 2 5 2 2 2" xfId="22782" xr:uid="{00000000-0005-0000-0000-00007F8A0000}"/>
    <cellStyle name="Percent 9 2 5 2 3" xfId="22783" xr:uid="{00000000-0005-0000-0000-0000808A0000}"/>
    <cellStyle name="Percent 9 2 5 3" xfId="22784" xr:uid="{00000000-0005-0000-0000-0000818A0000}"/>
    <cellStyle name="Percent 9 2 5 3 2" xfId="22785" xr:uid="{00000000-0005-0000-0000-0000828A0000}"/>
    <cellStyle name="Percent 9 2 5 3 2 2" xfId="22786" xr:uid="{00000000-0005-0000-0000-0000838A0000}"/>
    <cellStyle name="Percent 9 2 5 3 3" xfId="22787" xr:uid="{00000000-0005-0000-0000-0000848A0000}"/>
    <cellStyle name="Percent 9 2 5 4" xfId="22788" xr:uid="{00000000-0005-0000-0000-0000858A0000}"/>
    <cellStyle name="Percent 9 2 5 4 2" xfId="22789" xr:uid="{00000000-0005-0000-0000-0000868A0000}"/>
    <cellStyle name="Percent 9 2 5 5" xfId="22790" xr:uid="{00000000-0005-0000-0000-0000878A0000}"/>
    <cellStyle name="Percent 9 2 5 6" xfId="51780" xr:uid="{00000000-0005-0000-0000-0000888A0000}"/>
    <cellStyle name="Percent 9 2 6" xfId="22791" xr:uid="{00000000-0005-0000-0000-0000898A0000}"/>
    <cellStyle name="Percent 9 2 6 2" xfId="22792" xr:uid="{00000000-0005-0000-0000-00008A8A0000}"/>
    <cellStyle name="Percent 9 2 6 2 2" xfId="22793" xr:uid="{00000000-0005-0000-0000-00008B8A0000}"/>
    <cellStyle name="Percent 9 2 6 2 2 2" xfId="22794" xr:uid="{00000000-0005-0000-0000-00008C8A0000}"/>
    <cellStyle name="Percent 9 2 6 2 3" xfId="22795" xr:uid="{00000000-0005-0000-0000-00008D8A0000}"/>
    <cellStyle name="Percent 9 2 6 3" xfId="22796" xr:uid="{00000000-0005-0000-0000-00008E8A0000}"/>
    <cellStyle name="Percent 9 2 6 3 2" xfId="22797" xr:uid="{00000000-0005-0000-0000-00008F8A0000}"/>
    <cellStyle name="Percent 9 2 6 3 2 2" xfId="22798" xr:uid="{00000000-0005-0000-0000-0000908A0000}"/>
    <cellStyle name="Percent 9 2 6 3 3" xfId="22799" xr:uid="{00000000-0005-0000-0000-0000918A0000}"/>
    <cellStyle name="Percent 9 2 6 4" xfId="22800" xr:uid="{00000000-0005-0000-0000-0000928A0000}"/>
    <cellStyle name="Percent 9 2 6 4 2" xfId="22801" xr:uid="{00000000-0005-0000-0000-0000938A0000}"/>
    <cellStyle name="Percent 9 2 6 4 2 2" xfId="22802" xr:uid="{00000000-0005-0000-0000-0000948A0000}"/>
    <cellStyle name="Percent 9 2 6 4 3" xfId="22803" xr:uid="{00000000-0005-0000-0000-0000958A0000}"/>
    <cellStyle name="Percent 9 2 6 5" xfId="22804" xr:uid="{00000000-0005-0000-0000-0000968A0000}"/>
    <cellStyle name="Percent 9 2 6 5 2" xfId="22805" xr:uid="{00000000-0005-0000-0000-0000978A0000}"/>
    <cellStyle name="Percent 9 2 6 6" xfId="22806" xr:uid="{00000000-0005-0000-0000-0000988A0000}"/>
    <cellStyle name="Percent 9 2 6 7" xfId="51781" xr:uid="{00000000-0005-0000-0000-0000998A0000}"/>
    <cellStyle name="Percent 9 2 7" xfId="22807" xr:uid="{00000000-0005-0000-0000-00009A8A0000}"/>
    <cellStyle name="Percent 9 2 7 2" xfId="22808" xr:uid="{00000000-0005-0000-0000-00009B8A0000}"/>
    <cellStyle name="Percent 9 2 7 2 2" xfId="22809" xr:uid="{00000000-0005-0000-0000-00009C8A0000}"/>
    <cellStyle name="Percent 9 2 7 2 2 2" xfId="22810" xr:uid="{00000000-0005-0000-0000-00009D8A0000}"/>
    <cellStyle name="Percent 9 2 7 2 3" xfId="22811" xr:uid="{00000000-0005-0000-0000-00009E8A0000}"/>
    <cellStyle name="Percent 9 2 7 3" xfId="22812" xr:uid="{00000000-0005-0000-0000-00009F8A0000}"/>
    <cellStyle name="Percent 9 2 7 3 2" xfId="22813" xr:uid="{00000000-0005-0000-0000-0000A08A0000}"/>
    <cellStyle name="Percent 9 2 7 3 2 2" xfId="22814" xr:uid="{00000000-0005-0000-0000-0000A18A0000}"/>
    <cellStyle name="Percent 9 2 7 3 3" xfId="22815" xr:uid="{00000000-0005-0000-0000-0000A28A0000}"/>
    <cellStyle name="Percent 9 2 7 4" xfId="22816" xr:uid="{00000000-0005-0000-0000-0000A38A0000}"/>
    <cellStyle name="Percent 9 2 7 4 2" xfId="22817" xr:uid="{00000000-0005-0000-0000-0000A48A0000}"/>
    <cellStyle name="Percent 9 2 7 5" xfId="22818" xr:uid="{00000000-0005-0000-0000-0000A58A0000}"/>
    <cellStyle name="Percent 9 2 7 6" xfId="51782" xr:uid="{00000000-0005-0000-0000-0000A68A0000}"/>
    <cellStyle name="Percent 9 2 8" xfId="22819" xr:uid="{00000000-0005-0000-0000-0000A78A0000}"/>
    <cellStyle name="Percent 9 2 8 2" xfId="22820" xr:uid="{00000000-0005-0000-0000-0000A88A0000}"/>
    <cellStyle name="Percent 9 2 8 2 2" xfId="22821" xr:uid="{00000000-0005-0000-0000-0000A98A0000}"/>
    <cellStyle name="Percent 9 2 8 3" xfId="22822" xr:uid="{00000000-0005-0000-0000-0000AA8A0000}"/>
    <cellStyle name="Percent 9 2 8 4" xfId="51783" xr:uid="{00000000-0005-0000-0000-0000AB8A0000}"/>
    <cellStyle name="Percent 9 2 9" xfId="22823" xr:uid="{00000000-0005-0000-0000-0000AC8A0000}"/>
    <cellStyle name="Percent 9 2 9 2" xfId="22824" xr:uid="{00000000-0005-0000-0000-0000AD8A0000}"/>
    <cellStyle name="Percent 9 2 9 2 2" xfId="22825" xr:uid="{00000000-0005-0000-0000-0000AE8A0000}"/>
    <cellStyle name="Percent 9 2 9 3" xfId="22826" xr:uid="{00000000-0005-0000-0000-0000AF8A0000}"/>
    <cellStyle name="Percent 9 2 9 4" xfId="51784" xr:uid="{00000000-0005-0000-0000-0000B08A0000}"/>
    <cellStyle name="Percent 9 20" xfId="4576" xr:uid="{00000000-0005-0000-0000-0000B18A0000}"/>
    <cellStyle name="Percent 9 20 10" xfId="22827" xr:uid="{00000000-0005-0000-0000-0000B28A0000}"/>
    <cellStyle name="Percent 9 20 10 2" xfId="22828" xr:uid="{00000000-0005-0000-0000-0000B38A0000}"/>
    <cellStyle name="Percent 9 20 10 2 2" xfId="22829" xr:uid="{00000000-0005-0000-0000-0000B48A0000}"/>
    <cellStyle name="Percent 9 20 10 3" xfId="22830" xr:uid="{00000000-0005-0000-0000-0000B58A0000}"/>
    <cellStyle name="Percent 9 20 10 4" xfId="51786" xr:uid="{00000000-0005-0000-0000-0000B68A0000}"/>
    <cellStyle name="Percent 9 20 11" xfId="22831" xr:uid="{00000000-0005-0000-0000-0000B78A0000}"/>
    <cellStyle name="Percent 9 20 11 2" xfId="22832" xr:uid="{00000000-0005-0000-0000-0000B88A0000}"/>
    <cellStyle name="Percent 9 20 12" xfId="22833" xr:uid="{00000000-0005-0000-0000-0000B98A0000}"/>
    <cellStyle name="Percent 9 20 13" xfId="51785" xr:uid="{00000000-0005-0000-0000-0000BA8A0000}"/>
    <cellStyle name="Percent 9 20 2" xfId="9370" xr:uid="{00000000-0005-0000-0000-0000BB8A0000}"/>
    <cellStyle name="Percent 9 20 2 2" xfId="22834" xr:uid="{00000000-0005-0000-0000-0000BC8A0000}"/>
    <cellStyle name="Percent 9 20 2 2 2" xfId="22835" xr:uid="{00000000-0005-0000-0000-0000BD8A0000}"/>
    <cellStyle name="Percent 9 20 2 2 2 2" xfId="22836" xr:uid="{00000000-0005-0000-0000-0000BE8A0000}"/>
    <cellStyle name="Percent 9 20 2 2 3" xfId="22837" xr:uid="{00000000-0005-0000-0000-0000BF8A0000}"/>
    <cellStyle name="Percent 9 20 2 3" xfId="22838" xr:uid="{00000000-0005-0000-0000-0000C08A0000}"/>
    <cellStyle name="Percent 9 20 2 3 2" xfId="22839" xr:uid="{00000000-0005-0000-0000-0000C18A0000}"/>
    <cellStyle name="Percent 9 20 2 3 2 2" xfId="22840" xr:uid="{00000000-0005-0000-0000-0000C28A0000}"/>
    <cellStyle name="Percent 9 20 2 3 3" xfId="22841" xr:uid="{00000000-0005-0000-0000-0000C38A0000}"/>
    <cellStyle name="Percent 9 20 2 4" xfId="22842" xr:uid="{00000000-0005-0000-0000-0000C48A0000}"/>
    <cellStyle name="Percent 9 20 2 4 2" xfId="22843" xr:uid="{00000000-0005-0000-0000-0000C58A0000}"/>
    <cellStyle name="Percent 9 20 2 5" xfId="22844" xr:uid="{00000000-0005-0000-0000-0000C68A0000}"/>
    <cellStyle name="Percent 9 20 2 6" xfId="51787" xr:uid="{00000000-0005-0000-0000-0000C78A0000}"/>
    <cellStyle name="Percent 9 20 3" xfId="22845" xr:uid="{00000000-0005-0000-0000-0000C88A0000}"/>
    <cellStyle name="Percent 9 20 3 2" xfId="22846" xr:uid="{00000000-0005-0000-0000-0000C98A0000}"/>
    <cellStyle name="Percent 9 20 3 2 2" xfId="22847" xr:uid="{00000000-0005-0000-0000-0000CA8A0000}"/>
    <cellStyle name="Percent 9 20 3 2 2 2" xfId="22848" xr:uid="{00000000-0005-0000-0000-0000CB8A0000}"/>
    <cellStyle name="Percent 9 20 3 2 3" xfId="22849" xr:uid="{00000000-0005-0000-0000-0000CC8A0000}"/>
    <cellStyle name="Percent 9 20 3 3" xfId="22850" xr:uid="{00000000-0005-0000-0000-0000CD8A0000}"/>
    <cellStyle name="Percent 9 20 3 3 2" xfId="22851" xr:uid="{00000000-0005-0000-0000-0000CE8A0000}"/>
    <cellStyle name="Percent 9 20 3 3 2 2" xfId="22852" xr:uid="{00000000-0005-0000-0000-0000CF8A0000}"/>
    <cellStyle name="Percent 9 20 3 3 3" xfId="22853" xr:uid="{00000000-0005-0000-0000-0000D08A0000}"/>
    <cellStyle name="Percent 9 20 3 4" xfId="22854" xr:uid="{00000000-0005-0000-0000-0000D18A0000}"/>
    <cellStyle name="Percent 9 20 3 4 2" xfId="22855" xr:uid="{00000000-0005-0000-0000-0000D28A0000}"/>
    <cellStyle name="Percent 9 20 3 5" xfId="22856" xr:uid="{00000000-0005-0000-0000-0000D38A0000}"/>
    <cellStyle name="Percent 9 20 3 6" xfId="51788" xr:uid="{00000000-0005-0000-0000-0000D48A0000}"/>
    <cellStyle name="Percent 9 20 4" xfId="22857" xr:uid="{00000000-0005-0000-0000-0000D58A0000}"/>
    <cellStyle name="Percent 9 20 4 2" xfId="22858" xr:uid="{00000000-0005-0000-0000-0000D68A0000}"/>
    <cellStyle name="Percent 9 20 4 2 2" xfId="22859" xr:uid="{00000000-0005-0000-0000-0000D78A0000}"/>
    <cellStyle name="Percent 9 20 4 2 2 2" xfId="22860" xr:uid="{00000000-0005-0000-0000-0000D88A0000}"/>
    <cellStyle name="Percent 9 20 4 2 3" xfId="22861" xr:uid="{00000000-0005-0000-0000-0000D98A0000}"/>
    <cellStyle name="Percent 9 20 4 3" xfId="22862" xr:uid="{00000000-0005-0000-0000-0000DA8A0000}"/>
    <cellStyle name="Percent 9 20 4 3 2" xfId="22863" xr:uid="{00000000-0005-0000-0000-0000DB8A0000}"/>
    <cellStyle name="Percent 9 20 4 3 2 2" xfId="22864" xr:uid="{00000000-0005-0000-0000-0000DC8A0000}"/>
    <cellStyle name="Percent 9 20 4 3 3" xfId="22865" xr:uid="{00000000-0005-0000-0000-0000DD8A0000}"/>
    <cellStyle name="Percent 9 20 4 4" xfId="22866" xr:uid="{00000000-0005-0000-0000-0000DE8A0000}"/>
    <cellStyle name="Percent 9 20 4 4 2" xfId="22867" xr:uid="{00000000-0005-0000-0000-0000DF8A0000}"/>
    <cellStyle name="Percent 9 20 4 5" xfId="22868" xr:uid="{00000000-0005-0000-0000-0000E08A0000}"/>
    <cellStyle name="Percent 9 20 4 6" xfId="51789" xr:uid="{00000000-0005-0000-0000-0000E18A0000}"/>
    <cellStyle name="Percent 9 20 5" xfId="22869" xr:uid="{00000000-0005-0000-0000-0000E28A0000}"/>
    <cellStyle name="Percent 9 20 5 2" xfId="22870" xr:uid="{00000000-0005-0000-0000-0000E38A0000}"/>
    <cellStyle name="Percent 9 20 5 2 2" xfId="22871" xr:uid="{00000000-0005-0000-0000-0000E48A0000}"/>
    <cellStyle name="Percent 9 20 5 2 2 2" xfId="22872" xr:uid="{00000000-0005-0000-0000-0000E58A0000}"/>
    <cellStyle name="Percent 9 20 5 2 3" xfId="22873" xr:uid="{00000000-0005-0000-0000-0000E68A0000}"/>
    <cellStyle name="Percent 9 20 5 3" xfId="22874" xr:uid="{00000000-0005-0000-0000-0000E78A0000}"/>
    <cellStyle name="Percent 9 20 5 3 2" xfId="22875" xr:uid="{00000000-0005-0000-0000-0000E88A0000}"/>
    <cellStyle name="Percent 9 20 5 3 2 2" xfId="22876" xr:uid="{00000000-0005-0000-0000-0000E98A0000}"/>
    <cellStyle name="Percent 9 20 5 3 3" xfId="22877" xr:uid="{00000000-0005-0000-0000-0000EA8A0000}"/>
    <cellStyle name="Percent 9 20 5 4" xfId="22878" xr:uid="{00000000-0005-0000-0000-0000EB8A0000}"/>
    <cellStyle name="Percent 9 20 5 4 2" xfId="22879" xr:uid="{00000000-0005-0000-0000-0000EC8A0000}"/>
    <cellStyle name="Percent 9 20 5 4 2 2" xfId="22880" xr:uid="{00000000-0005-0000-0000-0000ED8A0000}"/>
    <cellStyle name="Percent 9 20 5 4 3" xfId="22881" xr:uid="{00000000-0005-0000-0000-0000EE8A0000}"/>
    <cellStyle name="Percent 9 20 5 5" xfId="22882" xr:uid="{00000000-0005-0000-0000-0000EF8A0000}"/>
    <cellStyle name="Percent 9 20 5 5 2" xfId="22883" xr:uid="{00000000-0005-0000-0000-0000F08A0000}"/>
    <cellStyle name="Percent 9 20 5 6" xfId="22884" xr:uid="{00000000-0005-0000-0000-0000F18A0000}"/>
    <cellStyle name="Percent 9 20 5 7" xfId="51790" xr:uid="{00000000-0005-0000-0000-0000F28A0000}"/>
    <cellStyle name="Percent 9 20 6" xfId="22885" xr:uid="{00000000-0005-0000-0000-0000F38A0000}"/>
    <cellStyle name="Percent 9 20 6 2" xfId="22886" xr:uid="{00000000-0005-0000-0000-0000F48A0000}"/>
    <cellStyle name="Percent 9 20 6 2 2" xfId="22887" xr:uid="{00000000-0005-0000-0000-0000F58A0000}"/>
    <cellStyle name="Percent 9 20 6 2 2 2" xfId="22888" xr:uid="{00000000-0005-0000-0000-0000F68A0000}"/>
    <cellStyle name="Percent 9 20 6 2 3" xfId="22889" xr:uid="{00000000-0005-0000-0000-0000F78A0000}"/>
    <cellStyle name="Percent 9 20 6 3" xfId="22890" xr:uid="{00000000-0005-0000-0000-0000F88A0000}"/>
    <cellStyle name="Percent 9 20 6 3 2" xfId="22891" xr:uid="{00000000-0005-0000-0000-0000F98A0000}"/>
    <cellStyle name="Percent 9 20 6 3 2 2" xfId="22892" xr:uid="{00000000-0005-0000-0000-0000FA8A0000}"/>
    <cellStyle name="Percent 9 20 6 3 3" xfId="22893" xr:uid="{00000000-0005-0000-0000-0000FB8A0000}"/>
    <cellStyle name="Percent 9 20 6 4" xfId="22894" xr:uid="{00000000-0005-0000-0000-0000FC8A0000}"/>
    <cellStyle name="Percent 9 20 6 4 2" xfId="22895" xr:uid="{00000000-0005-0000-0000-0000FD8A0000}"/>
    <cellStyle name="Percent 9 20 6 5" xfId="22896" xr:uid="{00000000-0005-0000-0000-0000FE8A0000}"/>
    <cellStyle name="Percent 9 20 6 6" xfId="51791" xr:uid="{00000000-0005-0000-0000-0000FF8A0000}"/>
    <cellStyle name="Percent 9 20 7" xfId="22897" xr:uid="{00000000-0005-0000-0000-0000008B0000}"/>
    <cellStyle name="Percent 9 20 7 2" xfId="22898" xr:uid="{00000000-0005-0000-0000-0000018B0000}"/>
    <cellStyle name="Percent 9 20 7 2 2" xfId="22899" xr:uid="{00000000-0005-0000-0000-0000028B0000}"/>
    <cellStyle name="Percent 9 20 7 3" xfId="22900" xr:uid="{00000000-0005-0000-0000-0000038B0000}"/>
    <cellStyle name="Percent 9 20 7 4" xfId="51792" xr:uid="{00000000-0005-0000-0000-0000048B0000}"/>
    <cellStyle name="Percent 9 20 8" xfId="22901" xr:uid="{00000000-0005-0000-0000-0000058B0000}"/>
    <cellStyle name="Percent 9 20 8 2" xfId="22902" xr:uid="{00000000-0005-0000-0000-0000068B0000}"/>
    <cellStyle name="Percent 9 20 8 2 2" xfId="22903" xr:uid="{00000000-0005-0000-0000-0000078B0000}"/>
    <cellStyle name="Percent 9 20 8 3" xfId="22904" xr:uid="{00000000-0005-0000-0000-0000088B0000}"/>
    <cellStyle name="Percent 9 20 8 4" xfId="51793" xr:uid="{00000000-0005-0000-0000-0000098B0000}"/>
    <cellStyle name="Percent 9 20 9" xfId="22905" xr:uid="{00000000-0005-0000-0000-00000A8B0000}"/>
    <cellStyle name="Percent 9 20 9 2" xfId="22906" xr:uid="{00000000-0005-0000-0000-00000B8B0000}"/>
    <cellStyle name="Percent 9 20 9 2 2" xfId="22907" xr:uid="{00000000-0005-0000-0000-00000C8B0000}"/>
    <cellStyle name="Percent 9 20 9 3" xfId="22908" xr:uid="{00000000-0005-0000-0000-00000D8B0000}"/>
    <cellStyle name="Percent 9 20 9 4" xfId="51794" xr:uid="{00000000-0005-0000-0000-00000E8B0000}"/>
    <cellStyle name="Percent 9 21" xfId="9356" xr:uid="{00000000-0005-0000-0000-00000F8B0000}"/>
    <cellStyle name="Percent 9 21 2" xfId="22909" xr:uid="{00000000-0005-0000-0000-0000108B0000}"/>
    <cellStyle name="Percent 9 21 2 2" xfId="22910" xr:uid="{00000000-0005-0000-0000-0000118B0000}"/>
    <cellStyle name="Percent 9 21 2 2 2" xfId="22911" xr:uid="{00000000-0005-0000-0000-0000128B0000}"/>
    <cellStyle name="Percent 9 21 2 3" xfId="22912" xr:uid="{00000000-0005-0000-0000-0000138B0000}"/>
    <cellStyle name="Percent 9 21 2 4" xfId="51796" xr:uid="{00000000-0005-0000-0000-0000148B0000}"/>
    <cellStyle name="Percent 9 21 3" xfId="22913" xr:uid="{00000000-0005-0000-0000-0000158B0000}"/>
    <cellStyle name="Percent 9 21 3 2" xfId="22914" xr:uid="{00000000-0005-0000-0000-0000168B0000}"/>
    <cellStyle name="Percent 9 21 3 2 2" xfId="22915" xr:uid="{00000000-0005-0000-0000-0000178B0000}"/>
    <cellStyle name="Percent 9 21 3 3" xfId="22916" xr:uid="{00000000-0005-0000-0000-0000188B0000}"/>
    <cellStyle name="Percent 9 21 3 4" xfId="51797" xr:uid="{00000000-0005-0000-0000-0000198B0000}"/>
    <cellStyle name="Percent 9 21 4" xfId="22917" xr:uid="{00000000-0005-0000-0000-00001A8B0000}"/>
    <cellStyle name="Percent 9 21 4 2" xfId="22918" xr:uid="{00000000-0005-0000-0000-00001B8B0000}"/>
    <cellStyle name="Percent 9 21 4 3" xfId="51798" xr:uid="{00000000-0005-0000-0000-00001C8B0000}"/>
    <cellStyle name="Percent 9 21 5" xfId="22919" xr:uid="{00000000-0005-0000-0000-00001D8B0000}"/>
    <cellStyle name="Percent 9 21 5 2" xfId="51799" xr:uid="{00000000-0005-0000-0000-00001E8B0000}"/>
    <cellStyle name="Percent 9 21 6" xfId="51795" xr:uid="{00000000-0005-0000-0000-00001F8B0000}"/>
    <cellStyle name="Percent 9 22" xfId="22920" xr:uid="{00000000-0005-0000-0000-0000208B0000}"/>
    <cellStyle name="Percent 9 22 2" xfId="22921" xr:uid="{00000000-0005-0000-0000-0000218B0000}"/>
    <cellStyle name="Percent 9 22 2 2" xfId="22922" xr:uid="{00000000-0005-0000-0000-0000228B0000}"/>
    <cellStyle name="Percent 9 22 2 2 2" xfId="22923" xr:uid="{00000000-0005-0000-0000-0000238B0000}"/>
    <cellStyle name="Percent 9 22 2 3" xfId="22924" xr:uid="{00000000-0005-0000-0000-0000248B0000}"/>
    <cellStyle name="Percent 9 22 2 4" xfId="51801" xr:uid="{00000000-0005-0000-0000-0000258B0000}"/>
    <cellStyle name="Percent 9 22 3" xfId="22925" xr:uid="{00000000-0005-0000-0000-0000268B0000}"/>
    <cellStyle name="Percent 9 22 3 2" xfId="22926" xr:uid="{00000000-0005-0000-0000-0000278B0000}"/>
    <cellStyle name="Percent 9 22 3 2 2" xfId="22927" xr:uid="{00000000-0005-0000-0000-0000288B0000}"/>
    <cellStyle name="Percent 9 22 3 3" xfId="22928" xr:uid="{00000000-0005-0000-0000-0000298B0000}"/>
    <cellStyle name="Percent 9 22 3 4" xfId="51802" xr:uid="{00000000-0005-0000-0000-00002A8B0000}"/>
    <cellStyle name="Percent 9 22 4" xfId="22929" xr:uid="{00000000-0005-0000-0000-00002B8B0000}"/>
    <cellStyle name="Percent 9 22 4 2" xfId="22930" xr:uid="{00000000-0005-0000-0000-00002C8B0000}"/>
    <cellStyle name="Percent 9 22 4 3" xfId="51803" xr:uid="{00000000-0005-0000-0000-00002D8B0000}"/>
    <cellStyle name="Percent 9 22 5" xfId="22931" xr:uid="{00000000-0005-0000-0000-00002E8B0000}"/>
    <cellStyle name="Percent 9 22 5 2" xfId="51804" xr:uid="{00000000-0005-0000-0000-00002F8B0000}"/>
    <cellStyle name="Percent 9 22 6" xfId="51800" xr:uid="{00000000-0005-0000-0000-0000308B0000}"/>
    <cellStyle name="Percent 9 23" xfId="22932" xr:uid="{00000000-0005-0000-0000-0000318B0000}"/>
    <cellStyle name="Percent 9 23 2" xfId="22933" xr:uid="{00000000-0005-0000-0000-0000328B0000}"/>
    <cellStyle name="Percent 9 23 2 2" xfId="22934" xr:uid="{00000000-0005-0000-0000-0000338B0000}"/>
    <cellStyle name="Percent 9 23 2 2 2" xfId="22935" xr:uid="{00000000-0005-0000-0000-0000348B0000}"/>
    <cellStyle name="Percent 9 23 2 3" xfId="22936" xr:uid="{00000000-0005-0000-0000-0000358B0000}"/>
    <cellStyle name="Percent 9 23 3" xfId="22937" xr:uid="{00000000-0005-0000-0000-0000368B0000}"/>
    <cellStyle name="Percent 9 23 3 2" xfId="22938" xr:uid="{00000000-0005-0000-0000-0000378B0000}"/>
    <cellStyle name="Percent 9 23 3 2 2" xfId="22939" xr:uid="{00000000-0005-0000-0000-0000388B0000}"/>
    <cellStyle name="Percent 9 23 3 3" xfId="22940" xr:uid="{00000000-0005-0000-0000-0000398B0000}"/>
    <cellStyle name="Percent 9 23 4" xfId="22941" xr:uid="{00000000-0005-0000-0000-00003A8B0000}"/>
    <cellStyle name="Percent 9 23 4 2" xfId="22942" xr:uid="{00000000-0005-0000-0000-00003B8B0000}"/>
    <cellStyle name="Percent 9 23 4 2 2" xfId="22943" xr:uid="{00000000-0005-0000-0000-00003C8B0000}"/>
    <cellStyle name="Percent 9 23 4 3" xfId="22944" xr:uid="{00000000-0005-0000-0000-00003D8B0000}"/>
    <cellStyle name="Percent 9 23 5" xfId="22945" xr:uid="{00000000-0005-0000-0000-00003E8B0000}"/>
    <cellStyle name="Percent 9 23 5 2" xfId="22946" xr:uid="{00000000-0005-0000-0000-00003F8B0000}"/>
    <cellStyle name="Percent 9 23 6" xfId="22947" xr:uid="{00000000-0005-0000-0000-0000408B0000}"/>
    <cellStyle name="Percent 9 23 7" xfId="51805" xr:uid="{00000000-0005-0000-0000-0000418B0000}"/>
    <cellStyle name="Percent 9 24" xfId="22948" xr:uid="{00000000-0005-0000-0000-0000428B0000}"/>
    <cellStyle name="Percent 9 24 2" xfId="22949" xr:uid="{00000000-0005-0000-0000-0000438B0000}"/>
    <cellStyle name="Percent 9 24 2 2" xfId="22950" xr:uid="{00000000-0005-0000-0000-0000448B0000}"/>
    <cellStyle name="Percent 9 24 2 2 2" xfId="22951" xr:uid="{00000000-0005-0000-0000-0000458B0000}"/>
    <cellStyle name="Percent 9 24 2 3" xfId="22952" xr:uid="{00000000-0005-0000-0000-0000468B0000}"/>
    <cellStyle name="Percent 9 24 3" xfId="22953" xr:uid="{00000000-0005-0000-0000-0000478B0000}"/>
    <cellStyle name="Percent 9 24 3 2" xfId="22954" xr:uid="{00000000-0005-0000-0000-0000488B0000}"/>
    <cellStyle name="Percent 9 24 3 2 2" xfId="22955" xr:uid="{00000000-0005-0000-0000-0000498B0000}"/>
    <cellStyle name="Percent 9 24 3 3" xfId="22956" xr:uid="{00000000-0005-0000-0000-00004A8B0000}"/>
    <cellStyle name="Percent 9 24 4" xfId="22957" xr:uid="{00000000-0005-0000-0000-00004B8B0000}"/>
    <cellStyle name="Percent 9 24 4 2" xfId="22958" xr:uid="{00000000-0005-0000-0000-00004C8B0000}"/>
    <cellStyle name="Percent 9 24 5" xfId="22959" xr:uid="{00000000-0005-0000-0000-00004D8B0000}"/>
    <cellStyle name="Percent 9 24 6" xfId="51806" xr:uid="{00000000-0005-0000-0000-00004E8B0000}"/>
    <cellStyle name="Percent 9 25" xfId="22960" xr:uid="{00000000-0005-0000-0000-00004F8B0000}"/>
    <cellStyle name="Percent 9 25 2" xfId="22961" xr:uid="{00000000-0005-0000-0000-0000508B0000}"/>
    <cellStyle name="Percent 9 25 2 2" xfId="22962" xr:uid="{00000000-0005-0000-0000-0000518B0000}"/>
    <cellStyle name="Percent 9 25 3" xfId="22963" xr:uid="{00000000-0005-0000-0000-0000528B0000}"/>
    <cellStyle name="Percent 9 25 4" xfId="51807" xr:uid="{00000000-0005-0000-0000-0000538B0000}"/>
    <cellStyle name="Percent 9 26" xfId="22964" xr:uid="{00000000-0005-0000-0000-0000548B0000}"/>
    <cellStyle name="Percent 9 26 2" xfId="22965" xr:uid="{00000000-0005-0000-0000-0000558B0000}"/>
    <cellStyle name="Percent 9 26 2 2" xfId="22966" xr:uid="{00000000-0005-0000-0000-0000568B0000}"/>
    <cellStyle name="Percent 9 26 3" xfId="22967" xr:uid="{00000000-0005-0000-0000-0000578B0000}"/>
    <cellStyle name="Percent 9 26 4" xfId="51808" xr:uid="{00000000-0005-0000-0000-0000588B0000}"/>
    <cellStyle name="Percent 9 27" xfId="22968" xr:uid="{00000000-0005-0000-0000-0000598B0000}"/>
    <cellStyle name="Percent 9 27 2" xfId="22969" xr:uid="{00000000-0005-0000-0000-00005A8B0000}"/>
    <cellStyle name="Percent 9 27 2 2" xfId="22970" xr:uid="{00000000-0005-0000-0000-00005B8B0000}"/>
    <cellStyle name="Percent 9 27 3" xfId="22971" xr:uid="{00000000-0005-0000-0000-00005C8B0000}"/>
    <cellStyle name="Percent 9 27 4" xfId="51809" xr:uid="{00000000-0005-0000-0000-00005D8B0000}"/>
    <cellStyle name="Percent 9 28" xfId="22972" xr:uid="{00000000-0005-0000-0000-00005E8B0000}"/>
    <cellStyle name="Percent 9 28 2" xfId="22973" xr:uid="{00000000-0005-0000-0000-00005F8B0000}"/>
    <cellStyle name="Percent 9 28 3" xfId="51810" xr:uid="{00000000-0005-0000-0000-0000608B0000}"/>
    <cellStyle name="Percent 9 29" xfId="22974" xr:uid="{00000000-0005-0000-0000-0000618B0000}"/>
    <cellStyle name="Percent 9 29 2" xfId="51811" xr:uid="{00000000-0005-0000-0000-0000628B0000}"/>
    <cellStyle name="Percent 9 3" xfId="4577" xr:uid="{00000000-0005-0000-0000-0000638B0000}"/>
    <cellStyle name="Percent 9 3 10" xfId="22975" xr:uid="{00000000-0005-0000-0000-0000648B0000}"/>
    <cellStyle name="Percent 9 3 10 2" xfId="22976" xr:uid="{00000000-0005-0000-0000-0000658B0000}"/>
    <cellStyle name="Percent 9 3 10 2 2" xfId="22977" xr:uid="{00000000-0005-0000-0000-0000668B0000}"/>
    <cellStyle name="Percent 9 3 10 3" xfId="22978" xr:uid="{00000000-0005-0000-0000-0000678B0000}"/>
    <cellStyle name="Percent 9 3 10 4" xfId="51813" xr:uid="{00000000-0005-0000-0000-0000688B0000}"/>
    <cellStyle name="Percent 9 3 11" xfId="22979" xr:uid="{00000000-0005-0000-0000-0000698B0000}"/>
    <cellStyle name="Percent 9 3 11 2" xfId="22980" xr:uid="{00000000-0005-0000-0000-00006A8B0000}"/>
    <cellStyle name="Percent 9 3 11 2 2" xfId="22981" xr:uid="{00000000-0005-0000-0000-00006B8B0000}"/>
    <cellStyle name="Percent 9 3 11 3" xfId="22982" xr:uid="{00000000-0005-0000-0000-00006C8B0000}"/>
    <cellStyle name="Percent 9 3 11 4" xfId="51814" xr:uid="{00000000-0005-0000-0000-00006D8B0000}"/>
    <cellStyle name="Percent 9 3 12" xfId="22983" xr:uid="{00000000-0005-0000-0000-00006E8B0000}"/>
    <cellStyle name="Percent 9 3 12 2" xfId="22984" xr:uid="{00000000-0005-0000-0000-00006F8B0000}"/>
    <cellStyle name="Percent 9 3 12 3" xfId="51815" xr:uid="{00000000-0005-0000-0000-0000708B0000}"/>
    <cellStyle name="Percent 9 3 13" xfId="22985" xr:uid="{00000000-0005-0000-0000-0000718B0000}"/>
    <cellStyle name="Percent 9 3 13 2" xfId="56041" xr:uid="{00000000-0005-0000-0000-0000728B0000}"/>
    <cellStyle name="Percent 9 3 14" xfId="51812" xr:uid="{00000000-0005-0000-0000-0000738B0000}"/>
    <cellStyle name="Percent 9 3 2" xfId="4578" xr:uid="{00000000-0005-0000-0000-0000748B0000}"/>
    <cellStyle name="Percent 9 3 2 10" xfId="22986" xr:uid="{00000000-0005-0000-0000-0000758B0000}"/>
    <cellStyle name="Percent 9 3 2 11" xfId="51816" xr:uid="{00000000-0005-0000-0000-0000768B0000}"/>
    <cellStyle name="Percent 9 3 2 2" xfId="9372" xr:uid="{00000000-0005-0000-0000-0000778B0000}"/>
    <cellStyle name="Percent 9 3 2 2 2" xfId="22987" xr:uid="{00000000-0005-0000-0000-0000788B0000}"/>
    <cellStyle name="Percent 9 3 2 2 2 2" xfId="22988" xr:uid="{00000000-0005-0000-0000-0000798B0000}"/>
    <cellStyle name="Percent 9 3 2 2 2 2 2" xfId="22989" xr:uid="{00000000-0005-0000-0000-00007A8B0000}"/>
    <cellStyle name="Percent 9 3 2 2 2 3" xfId="22990" xr:uid="{00000000-0005-0000-0000-00007B8B0000}"/>
    <cellStyle name="Percent 9 3 2 2 3" xfId="22991" xr:uid="{00000000-0005-0000-0000-00007C8B0000}"/>
    <cellStyle name="Percent 9 3 2 2 3 2" xfId="22992" xr:uid="{00000000-0005-0000-0000-00007D8B0000}"/>
    <cellStyle name="Percent 9 3 2 2 3 2 2" xfId="22993" xr:uid="{00000000-0005-0000-0000-00007E8B0000}"/>
    <cellStyle name="Percent 9 3 2 2 3 3" xfId="22994" xr:uid="{00000000-0005-0000-0000-00007F8B0000}"/>
    <cellStyle name="Percent 9 3 2 2 4" xfId="22995" xr:uid="{00000000-0005-0000-0000-0000808B0000}"/>
    <cellStyle name="Percent 9 3 2 2 4 2" xfId="22996" xr:uid="{00000000-0005-0000-0000-0000818B0000}"/>
    <cellStyle name="Percent 9 3 2 2 5" xfId="22997" xr:uid="{00000000-0005-0000-0000-0000828B0000}"/>
    <cellStyle name="Percent 9 3 2 2 6" xfId="51817" xr:uid="{00000000-0005-0000-0000-0000838B0000}"/>
    <cellStyle name="Percent 9 3 2 3" xfId="22998" xr:uid="{00000000-0005-0000-0000-0000848B0000}"/>
    <cellStyle name="Percent 9 3 2 3 2" xfId="22999" xr:uid="{00000000-0005-0000-0000-0000858B0000}"/>
    <cellStyle name="Percent 9 3 2 3 2 2" xfId="23000" xr:uid="{00000000-0005-0000-0000-0000868B0000}"/>
    <cellStyle name="Percent 9 3 2 3 2 2 2" xfId="23001" xr:uid="{00000000-0005-0000-0000-0000878B0000}"/>
    <cellStyle name="Percent 9 3 2 3 2 3" xfId="23002" xr:uid="{00000000-0005-0000-0000-0000888B0000}"/>
    <cellStyle name="Percent 9 3 2 3 3" xfId="23003" xr:uid="{00000000-0005-0000-0000-0000898B0000}"/>
    <cellStyle name="Percent 9 3 2 3 3 2" xfId="23004" xr:uid="{00000000-0005-0000-0000-00008A8B0000}"/>
    <cellStyle name="Percent 9 3 2 3 3 2 2" xfId="23005" xr:uid="{00000000-0005-0000-0000-00008B8B0000}"/>
    <cellStyle name="Percent 9 3 2 3 3 3" xfId="23006" xr:uid="{00000000-0005-0000-0000-00008C8B0000}"/>
    <cellStyle name="Percent 9 3 2 3 4" xfId="23007" xr:uid="{00000000-0005-0000-0000-00008D8B0000}"/>
    <cellStyle name="Percent 9 3 2 3 4 2" xfId="23008" xr:uid="{00000000-0005-0000-0000-00008E8B0000}"/>
    <cellStyle name="Percent 9 3 2 3 5" xfId="23009" xr:uid="{00000000-0005-0000-0000-00008F8B0000}"/>
    <cellStyle name="Percent 9 3 2 3 6" xfId="51818" xr:uid="{00000000-0005-0000-0000-0000908B0000}"/>
    <cellStyle name="Percent 9 3 2 4" xfId="23010" xr:uid="{00000000-0005-0000-0000-0000918B0000}"/>
    <cellStyle name="Percent 9 3 2 4 2" xfId="23011" xr:uid="{00000000-0005-0000-0000-0000928B0000}"/>
    <cellStyle name="Percent 9 3 2 4 2 2" xfId="23012" xr:uid="{00000000-0005-0000-0000-0000938B0000}"/>
    <cellStyle name="Percent 9 3 2 4 2 2 2" xfId="23013" xr:uid="{00000000-0005-0000-0000-0000948B0000}"/>
    <cellStyle name="Percent 9 3 2 4 2 3" xfId="23014" xr:uid="{00000000-0005-0000-0000-0000958B0000}"/>
    <cellStyle name="Percent 9 3 2 4 3" xfId="23015" xr:uid="{00000000-0005-0000-0000-0000968B0000}"/>
    <cellStyle name="Percent 9 3 2 4 3 2" xfId="23016" xr:uid="{00000000-0005-0000-0000-0000978B0000}"/>
    <cellStyle name="Percent 9 3 2 4 3 2 2" xfId="23017" xr:uid="{00000000-0005-0000-0000-0000988B0000}"/>
    <cellStyle name="Percent 9 3 2 4 3 3" xfId="23018" xr:uid="{00000000-0005-0000-0000-0000998B0000}"/>
    <cellStyle name="Percent 9 3 2 4 4" xfId="23019" xr:uid="{00000000-0005-0000-0000-00009A8B0000}"/>
    <cellStyle name="Percent 9 3 2 4 4 2" xfId="23020" xr:uid="{00000000-0005-0000-0000-00009B8B0000}"/>
    <cellStyle name="Percent 9 3 2 4 4 2 2" xfId="23021" xr:uid="{00000000-0005-0000-0000-00009C8B0000}"/>
    <cellStyle name="Percent 9 3 2 4 4 3" xfId="23022" xr:uid="{00000000-0005-0000-0000-00009D8B0000}"/>
    <cellStyle name="Percent 9 3 2 4 5" xfId="23023" xr:uid="{00000000-0005-0000-0000-00009E8B0000}"/>
    <cellStyle name="Percent 9 3 2 4 5 2" xfId="23024" xr:uid="{00000000-0005-0000-0000-00009F8B0000}"/>
    <cellStyle name="Percent 9 3 2 4 6" xfId="23025" xr:uid="{00000000-0005-0000-0000-0000A08B0000}"/>
    <cellStyle name="Percent 9 3 2 4 7" xfId="51819" xr:uid="{00000000-0005-0000-0000-0000A18B0000}"/>
    <cellStyle name="Percent 9 3 2 5" xfId="23026" xr:uid="{00000000-0005-0000-0000-0000A28B0000}"/>
    <cellStyle name="Percent 9 3 2 5 2" xfId="23027" xr:uid="{00000000-0005-0000-0000-0000A38B0000}"/>
    <cellStyle name="Percent 9 3 2 5 2 2" xfId="23028" xr:uid="{00000000-0005-0000-0000-0000A48B0000}"/>
    <cellStyle name="Percent 9 3 2 5 2 2 2" xfId="23029" xr:uid="{00000000-0005-0000-0000-0000A58B0000}"/>
    <cellStyle name="Percent 9 3 2 5 2 3" xfId="23030" xr:uid="{00000000-0005-0000-0000-0000A68B0000}"/>
    <cellStyle name="Percent 9 3 2 5 3" xfId="23031" xr:uid="{00000000-0005-0000-0000-0000A78B0000}"/>
    <cellStyle name="Percent 9 3 2 5 3 2" xfId="23032" xr:uid="{00000000-0005-0000-0000-0000A88B0000}"/>
    <cellStyle name="Percent 9 3 2 5 3 2 2" xfId="23033" xr:uid="{00000000-0005-0000-0000-0000A98B0000}"/>
    <cellStyle name="Percent 9 3 2 5 3 3" xfId="23034" xr:uid="{00000000-0005-0000-0000-0000AA8B0000}"/>
    <cellStyle name="Percent 9 3 2 5 4" xfId="23035" xr:uid="{00000000-0005-0000-0000-0000AB8B0000}"/>
    <cellStyle name="Percent 9 3 2 5 4 2" xfId="23036" xr:uid="{00000000-0005-0000-0000-0000AC8B0000}"/>
    <cellStyle name="Percent 9 3 2 5 5" xfId="23037" xr:uid="{00000000-0005-0000-0000-0000AD8B0000}"/>
    <cellStyle name="Percent 9 3 2 5 6" xfId="51820" xr:uid="{00000000-0005-0000-0000-0000AE8B0000}"/>
    <cellStyle name="Percent 9 3 2 6" xfId="23038" xr:uid="{00000000-0005-0000-0000-0000AF8B0000}"/>
    <cellStyle name="Percent 9 3 2 6 2" xfId="23039" xr:uid="{00000000-0005-0000-0000-0000B08B0000}"/>
    <cellStyle name="Percent 9 3 2 6 2 2" xfId="23040" xr:uid="{00000000-0005-0000-0000-0000B18B0000}"/>
    <cellStyle name="Percent 9 3 2 6 3" xfId="23041" xr:uid="{00000000-0005-0000-0000-0000B28B0000}"/>
    <cellStyle name="Percent 9 3 2 6 4" xfId="51821" xr:uid="{00000000-0005-0000-0000-0000B38B0000}"/>
    <cellStyle name="Percent 9 3 2 7" xfId="23042" xr:uid="{00000000-0005-0000-0000-0000B48B0000}"/>
    <cellStyle name="Percent 9 3 2 7 2" xfId="23043" xr:uid="{00000000-0005-0000-0000-0000B58B0000}"/>
    <cellStyle name="Percent 9 3 2 7 2 2" xfId="23044" xr:uid="{00000000-0005-0000-0000-0000B68B0000}"/>
    <cellStyle name="Percent 9 3 2 7 3" xfId="23045" xr:uid="{00000000-0005-0000-0000-0000B78B0000}"/>
    <cellStyle name="Percent 9 3 2 7 4" xfId="51822" xr:uid="{00000000-0005-0000-0000-0000B88B0000}"/>
    <cellStyle name="Percent 9 3 2 8" xfId="23046" xr:uid="{00000000-0005-0000-0000-0000B98B0000}"/>
    <cellStyle name="Percent 9 3 2 8 2" xfId="23047" xr:uid="{00000000-0005-0000-0000-0000BA8B0000}"/>
    <cellStyle name="Percent 9 3 2 8 2 2" xfId="23048" xr:uid="{00000000-0005-0000-0000-0000BB8B0000}"/>
    <cellStyle name="Percent 9 3 2 8 3" xfId="23049" xr:uid="{00000000-0005-0000-0000-0000BC8B0000}"/>
    <cellStyle name="Percent 9 3 2 8 4" xfId="51823" xr:uid="{00000000-0005-0000-0000-0000BD8B0000}"/>
    <cellStyle name="Percent 9 3 2 9" xfId="23050" xr:uid="{00000000-0005-0000-0000-0000BE8B0000}"/>
    <cellStyle name="Percent 9 3 2 9 2" xfId="23051" xr:uid="{00000000-0005-0000-0000-0000BF8B0000}"/>
    <cellStyle name="Percent 9 3 2 9 3" xfId="51824" xr:uid="{00000000-0005-0000-0000-0000C08B0000}"/>
    <cellStyle name="Percent 9 3 3" xfId="4579" xr:uid="{00000000-0005-0000-0000-0000C18B0000}"/>
    <cellStyle name="Percent 9 3 3 2" xfId="9373" xr:uid="{00000000-0005-0000-0000-0000C28B0000}"/>
    <cellStyle name="Percent 9 3 3 2 2" xfId="23052" xr:uid="{00000000-0005-0000-0000-0000C38B0000}"/>
    <cellStyle name="Percent 9 3 3 2 2 2" xfId="23053" xr:uid="{00000000-0005-0000-0000-0000C48B0000}"/>
    <cellStyle name="Percent 9 3 3 2 3" xfId="23054" xr:uid="{00000000-0005-0000-0000-0000C58B0000}"/>
    <cellStyle name="Percent 9 3 3 2 4" xfId="51826" xr:uid="{00000000-0005-0000-0000-0000C68B0000}"/>
    <cellStyle name="Percent 9 3 3 3" xfId="23055" xr:uid="{00000000-0005-0000-0000-0000C78B0000}"/>
    <cellStyle name="Percent 9 3 3 3 2" xfId="23056" xr:uid="{00000000-0005-0000-0000-0000C88B0000}"/>
    <cellStyle name="Percent 9 3 3 3 2 2" xfId="23057" xr:uid="{00000000-0005-0000-0000-0000C98B0000}"/>
    <cellStyle name="Percent 9 3 3 3 3" xfId="23058" xr:uid="{00000000-0005-0000-0000-0000CA8B0000}"/>
    <cellStyle name="Percent 9 3 3 3 4" xfId="51827" xr:uid="{00000000-0005-0000-0000-0000CB8B0000}"/>
    <cellStyle name="Percent 9 3 3 4" xfId="23059" xr:uid="{00000000-0005-0000-0000-0000CC8B0000}"/>
    <cellStyle name="Percent 9 3 3 4 2" xfId="23060" xr:uid="{00000000-0005-0000-0000-0000CD8B0000}"/>
    <cellStyle name="Percent 9 3 3 4 3" xfId="51828" xr:uid="{00000000-0005-0000-0000-0000CE8B0000}"/>
    <cellStyle name="Percent 9 3 3 5" xfId="23061" xr:uid="{00000000-0005-0000-0000-0000CF8B0000}"/>
    <cellStyle name="Percent 9 3 3 5 2" xfId="51829" xr:uid="{00000000-0005-0000-0000-0000D08B0000}"/>
    <cellStyle name="Percent 9 3 3 6" xfId="51825" xr:uid="{00000000-0005-0000-0000-0000D18B0000}"/>
    <cellStyle name="Percent 9 3 4" xfId="9371" xr:uid="{00000000-0005-0000-0000-0000D28B0000}"/>
    <cellStyle name="Percent 9 3 4 2" xfId="23062" xr:uid="{00000000-0005-0000-0000-0000D38B0000}"/>
    <cellStyle name="Percent 9 3 4 2 2" xfId="23063" xr:uid="{00000000-0005-0000-0000-0000D48B0000}"/>
    <cellStyle name="Percent 9 3 4 2 2 2" xfId="23064" xr:uid="{00000000-0005-0000-0000-0000D58B0000}"/>
    <cellStyle name="Percent 9 3 4 2 3" xfId="23065" xr:uid="{00000000-0005-0000-0000-0000D68B0000}"/>
    <cellStyle name="Percent 9 3 4 3" xfId="23066" xr:uid="{00000000-0005-0000-0000-0000D78B0000}"/>
    <cellStyle name="Percent 9 3 4 3 2" xfId="23067" xr:uid="{00000000-0005-0000-0000-0000D88B0000}"/>
    <cellStyle name="Percent 9 3 4 3 2 2" xfId="23068" xr:uid="{00000000-0005-0000-0000-0000D98B0000}"/>
    <cellStyle name="Percent 9 3 4 3 3" xfId="23069" xr:uid="{00000000-0005-0000-0000-0000DA8B0000}"/>
    <cellStyle name="Percent 9 3 4 4" xfId="23070" xr:uid="{00000000-0005-0000-0000-0000DB8B0000}"/>
    <cellStyle name="Percent 9 3 4 4 2" xfId="23071" xr:uid="{00000000-0005-0000-0000-0000DC8B0000}"/>
    <cellStyle name="Percent 9 3 4 5" xfId="23072" xr:uid="{00000000-0005-0000-0000-0000DD8B0000}"/>
    <cellStyle name="Percent 9 3 4 6" xfId="51830" xr:uid="{00000000-0005-0000-0000-0000DE8B0000}"/>
    <cellStyle name="Percent 9 3 5" xfId="23073" xr:uid="{00000000-0005-0000-0000-0000DF8B0000}"/>
    <cellStyle name="Percent 9 3 5 2" xfId="23074" xr:uid="{00000000-0005-0000-0000-0000E08B0000}"/>
    <cellStyle name="Percent 9 3 5 2 2" xfId="23075" xr:uid="{00000000-0005-0000-0000-0000E18B0000}"/>
    <cellStyle name="Percent 9 3 5 2 2 2" xfId="23076" xr:uid="{00000000-0005-0000-0000-0000E28B0000}"/>
    <cellStyle name="Percent 9 3 5 2 3" xfId="23077" xr:uid="{00000000-0005-0000-0000-0000E38B0000}"/>
    <cellStyle name="Percent 9 3 5 3" xfId="23078" xr:uid="{00000000-0005-0000-0000-0000E48B0000}"/>
    <cellStyle name="Percent 9 3 5 3 2" xfId="23079" xr:uid="{00000000-0005-0000-0000-0000E58B0000}"/>
    <cellStyle name="Percent 9 3 5 3 2 2" xfId="23080" xr:uid="{00000000-0005-0000-0000-0000E68B0000}"/>
    <cellStyle name="Percent 9 3 5 3 3" xfId="23081" xr:uid="{00000000-0005-0000-0000-0000E78B0000}"/>
    <cellStyle name="Percent 9 3 5 4" xfId="23082" xr:uid="{00000000-0005-0000-0000-0000E88B0000}"/>
    <cellStyle name="Percent 9 3 5 4 2" xfId="23083" xr:uid="{00000000-0005-0000-0000-0000E98B0000}"/>
    <cellStyle name="Percent 9 3 5 5" xfId="23084" xr:uid="{00000000-0005-0000-0000-0000EA8B0000}"/>
    <cellStyle name="Percent 9 3 5 6" xfId="51831" xr:uid="{00000000-0005-0000-0000-0000EB8B0000}"/>
    <cellStyle name="Percent 9 3 6" xfId="23085" xr:uid="{00000000-0005-0000-0000-0000EC8B0000}"/>
    <cellStyle name="Percent 9 3 6 2" xfId="23086" xr:uid="{00000000-0005-0000-0000-0000ED8B0000}"/>
    <cellStyle name="Percent 9 3 6 2 2" xfId="23087" xr:uid="{00000000-0005-0000-0000-0000EE8B0000}"/>
    <cellStyle name="Percent 9 3 6 2 2 2" xfId="23088" xr:uid="{00000000-0005-0000-0000-0000EF8B0000}"/>
    <cellStyle name="Percent 9 3 6 2 3" xfId="23089" xr:uid="{00000000-0005-0000-0000-0000F08B0000}"/>
    <cellStyle name="Percent 9 3 6 3" xfId="23090" xr:uid="{00000000-0005-0000-0000-0000F18B0000}"/>
    <cellStyle name="Percent 9 3 6 3 2" xfId="23091" xr:uid="{00000000-0005-0000-0000-0000F28B0000}"/>
    <cellStyle name="Percent 9 3 6 3 2 2" xfId="23092" xr:uid="{00000000-0005-0000-0000-0000F38B0000}"/>
    <cellStyle name="Percent 9 3 6 3 3" xfId="23093" xr:uid="{00000000-0005-0000-0000-0000F48B0000}"/>
    <cellStyle name="Percent 9 3 6 4" xfId="23094" xr:uid="{00000000-0005-0000-0000-0000F58B0000}"/>
    <cellStyle name="Percent 9 3 6 4 2" xfId="23095" xr:uid="{00000000-0005-0000-0000-0000F68B0000}"/>
    <cellStyle name="Percent 9 3 6 4 2 2" xfId="23096" xr:uid="{00000000-0005-0000-0000-0000F78B0000}"/>
    <cellStyle name="Percent 9 3 6 4 3" xfId="23097" xr:uid="{00000000-0005-0000-0000-0000F88B0000}"/>
    <cellStyle name="Percent 9 3 6 5" xfId="23098" xr:uid="{00000000-0005-0000-0000-0000F98B0000}"/>
    <cellStyle name="Percent 9 3 6 5 2" xfId="23099" xr:uid="{00000000-0005-0000-0000-0000FA8B0000}"/>
    <cellStyle name="Percent 9 3 6 6" xfId="23100" xr:uid="{00000000-0005-0000-0000-0000FB8B0000}"/>
    <cellStyle name="Percent 9 3 6 7" xfId="51832" xr:uid="{00000000-0005-0000-0000-0000FC8B0000}"/>
    <cellStyle name="Percent 9 3 7" xfId="23101" xr:uid="{00000000-0005-0000-0000-0000FD8B0000}"/>
    <cellStyle name="Percent 9 3 7 2" xfId="23102" xr:uid="{00000000-0005-0000-0000-0000FE8B0000}"/>
    <cellStyle name="Percent 9 3 7 2 2" xfId="23103" xr:uid="{00000000-0005-0000-0000-0000FF8B0000}"/>
    <cellStyle name="Percent 9 3 7 2 2 2" xfId="23104" xr:uid="{00000000-0005-0000-0000-0000008C0000}"/>
    <cellStyle name="Percent 9 3 7 2 3" xfId="23105" xr:uid="{00000000-0005-0000-0000-0000018C0000}"/>
    <cellStyle name="Percent 9 3 7 3" xfId="23106" xr:uid="{00000000-0005-0000-0000-0000028C0000}"/>
    <cellStyle name="Percent 9 3 7 3 2" xfId="23107" xr:uid="{00000000-0005-0000-0000-0000038C0000}"/>
    <cellStyle name="Percent 9 3 7 3 2 2" xfId="23108" xr:uid="{00000000-0005-0000-0000-0000048C0000}"/>
    <cellStyle name="Percent 9 3 7 3 3" xfId="23109" xr:uid="{00000000-0005-0000-0000-0000058C0000}"/>
    <cellStyle name="Percent 9 3 7 4" xfId="23110" xr:uid="{00000000-0005-0000-0000-0000068C0000}"/>
    <cellStyle name="Percent 9 3 7 4 2" xfId="23111" xr:uid="{00000000-0005-0000-0000-0000078C0000}"/>
    <cellStyle name="Percent 9 3 7 5" xfId="23112" xr:uid="{00000000-0005-0000-0000-0000088C0000}"/>
    <cellStyle name="Percent 9 3 7 6" xfId="51833" xr:uid="{00000000-0005-0000-0000-0000098C0000}"/>
    <cellStyle name="Percent 9 3 8" xfId="23113" xr:uid="{00000000-0005-0000-0000-00000A8C0000}"/>
    <cellStyle name="Percent 9 3 8 2" xfId="23114" xr:uid="{00000000-0005-0000-0000-00000B8C0000}"/>
    <cellStyle name="Percent 9 3 8 2 2" xfId="23115" xr:uid="{00000000-0005-0000-0000-00000C8C0000}"/>
    <cellStyle name="Percent 9 3 8 3" xfId="23116" xr:uid="{00000000-0005-0000-0000-00000D8C0000}"/>
    <cellStyle name="Percent 9 3 8 4" xfId="51834" xr:uid="{00000000-0005-0000-0000-00000E8C0000}"/>
    <cellStyle name="Percent 9 3 9" xfId="23117" xr:uid="{00000000-0005-0000-0000-00000F8C0000}"/>
    <cellStyle name="Percent 9 3 9 2" xfId="23118" xr:uid="{00000000-0005-0000-0000-0000108C0000}"/>
    <cellStyle name="Percent 9 3 9 2 2" xfId="23119" xr:uid="{00000000-0005-0000-0000-0000118C0000}"/>
    <cellStyle name="Percent 9 3 9 3" xfId="23120" xr:uid="{00000000-0005-0000-0000-0000128C0000}"/>
    <cellStyle name="Percent 9 3 9 4" xfId="51835" xr:uid="{00000000-0005-0000-0000-0000138C0000}"/>
    <cellStyle name="Percent 9 30" xfId="56039" xr:uid="{00000000-0005-0000-0000-0000148C0000}"/>
    <cellStyle name="Percent 9 31" xfId="51660" xr:uid="{00000000-0005-0000-0000-0000158C0000}"/>
    <cellStyle name="Percent 9 4" xfId="4580" xr:uid="{00000000-0005-0000-0000-0000168C0000}"/>
    <cellStyle name="Percent 9 4 10" xfId="23121" xr:uid="{00000000-0005-0000-0000-0000178C0000}"/>
    <cellStyle name="Percent 9 4 10 2" xfId="23122" xr:uid="{00000000-0005-0000-0000-0000188C0000}"/>
    <cellStyle name="Percent 9 4 10 2 2" xfId="23123" xr:uid="{00000000-0005-0000-0000-0000198C0000}"/>
    <cellStyle name="Percent 9 4 10 3" xfId="23124" xr:uid="{00000000-0005-0000-0000-00001A8C0000}"/>
    <cellStyle name="Percent 9 4 10 4" xfId="51837" xr:uid="{00000000-0005-0000-0000-00001B8C0000}"/>
    <cellStyle name="Percent 9 4 11" xfId="23125" xr:uid="{00000000-0005-0000-0000-00001C8C0000}"/>
    <cellStyle name="Percent 9 4 11 2" xfId="23126" xr:uid="{00000000-0005-0000-0000-00001D8C0000}"/>
    <cellStyle name="Percent 9 4 11 2 2" xfId="23127" xr:uid="{00000000-0005-0000-0000-00001E8C0000}"/>
    <cellStyle name="Percent 9 4 11 3" xfId="23128" xr:uid="{00000000-0005-0000-0000-00001F8C0000}"/>
    <cellStyle name="Percent 9 4 11 4" xfId="51838" xr:uid="{00000000-0005-0000-0000-0000208C0000}"/>
    <cellStyle name="Percent 9 4 12" xfId="23129" xr:uid="{00000000-0005-0000-0000-0000218C0000}"/>
    <cellStyle name="Percent 9 4 12 2" xfId="23130" xr:uid="{00000000-0005-0000-0000-0000228C0000}"/>
    <cellStyle name="Percent 9 4 12 3" xfId="51839" xr:uid="{00000000-0005-0000-0000-0000238C0000}"/>
    <cellStyle name="Percent 9 4 13" xfId="23131" xr:uid="{00000000-0005-0000-0000-0000248C0000}"/>
    <cellStyle name="Percent 9 4 13 2" xfId="56042" xr:uid="{00000000-0005-0000-0000-0000258C0000}"/>
    <cellStyle name="Percent 9 4 14" xfId="51836" xr:uid="{00000000-0005-0000-0000-0000268C0000}"/>
    <cellStyle name="Percent 9 4 2" xfId="4581" xr:uid="{00000000-0005-0000-0000-0000278C0000}"/>
    <cellStyle name="Percent 9 4 2 10" xfId="23132" xr:uid="{00000000-0005-0000-0000-0000288C0000}"/>
    <cellStyle name="Percent 9 4 2 11" xfId="51840" xr:uid="{00000000-0005-0000-0000-0000298C0000}"/>
    <cellStyle name="Percent 9 4 2 2" xfId="9375" xr:uid="{00000000-0005-0000-0000-00002A8C0000}"/>
    <cellStyle name="Percent 9 4 2 2 2" xfId="23133" xr:uid="{00000000-0005-0000-0000-00002B8C0000}"/>
    <cellStyle name="Percent 9 4 2 2 2 2" xfId="23134" xr:uid="{00000000-0005-0000-0000-00002C8C0000}"/>
    <cellStyle name="Percent 9 4 2 2 2 2 2" xfId="23135" xr:uid="{00000000-0005-0000-0000-00002D8C0000}"/>
    <cellStyle name="Percent 9 4 2 2 2 3" xfId="23136" xr:uid="{00000000-0005-0000-0000-00002E8C0000}"/>
    <cellStyle name="Percent 9 4 2 2 3" xfId="23137" xr:uid="{00000000-0005-0000-0000-00002F8C0000}"/>
    <cellStyle name="Percent 9 4 2 2 3 2" xfId="23138" xr:uid="{00000000-0005-0000-0000-0000308C0000}"/>
    <cellStyle name="Percent 9 4 2 2 3 2 2" xfId="23139" xr:uid="{00000000-0005-0000-0000-0000318C0000}"/>
    <cellStyle name="Percent 9 4 2 2 3 3" xfId="23140" xr:uid="{00000000-0005-0000-0000-0000328C0000}"/>
    <cellStyle name="Percent 9 4 2 2 4" xfId="23141" xr:uid="{00000000-0005-0000-0000-0000338C0000}"/>
    <cellStyle name="Percent 9 4 2 2 4 2" xfId="23142" xr:uid="{00000000-0005-0000-0000-0000348C0000}"/>
    <cellStyle name="Percent 9 4 2 2 5" xfId="23143" xr:uid="{00000000-0005-0000-0000-0000358C0000}"/>
    <cellStyle name="Percent 9 4 2 2 6" xfId="51841" xr:uid="{00000000-0005-0000-0000-0000368C0000}"/>
    <cellStyle name="Percent 9 4 2 3" xfId="23144" xr:uid="{00000000-0005-0000-0000-0000378C0000}"/>
    <cellStyle name="Percent 9 4 2 3 2" xfId="23145" xr:uid="{00000000-0005-0000-0000-0000388C0000}"/>
    <cellStyle name="Percent 9 4 2 3 2 2" xfId="23146" xr:uid="{00000000-0005-0000-0000-0000398C0000}"/>
    <cellStyle name="Percent 9 4 2 3 2 2 2" xfId="23147" xr:uid="{00000000-0005-0000-0000-00003A8C0000}"/>
    <cellStyle name="Percent 9 4 2 3 2 3" xfId="23148" xr:uid="{00000000-0005-0000-0000-00003B8C0000}"/>
    <cellStyle name="Percent 9 4 2 3 3" xfId="23149" xr:uid="{00000000-0005-0000-0000-00003C8C0000}"/>
    <cellStyle name="Percent 9 4 2 3 3 2" xfId="23150" xr:uid="{00000000-0005-0000-0000-00003D8C0000}"/>
    <cellStyle name="Percent 9 4 2 3 3 2 2" xfId="23151" xr:uid="{00000000-0005-0000-0000-00003E8C0000}"/>
    <cellStyle name="Percent 9 4 2 3 3 3" xfId="23152" xr:uid="{00000000-0005-0000-0000-00003F8C0000}"/>
    <cellStyle name="Percent 9 4 2 3 4" xfId="23153" xr:uid="{00000000-0005-0000-0000-0000408C0000}"/>
    <cellStyle name="Percent 9 4 2 3 4 2" xfId="23154" xr:uid="{00000000-0005-0000-0000-0000418C0000}"/>
    <cellStyle name="Percent 9 4 2 3 5" xfId="23155" xr:uid="{00000000-0005-0000-0000-0000428C0000}"/>
    <cellStyle name="Percent 9 4 2 3 6" xfId="51842" xr:uid="{00000000-0005-0000-0000-0000438C0000}"/>
    <cellStyle name="Percent 9 4 2 4" xfId="23156" xr:uid="{00000000-0005-0000-0000-0000448C0000}"/>
    <cellStyle name="Percent 9 4 2 4 2" xfId="23157" xr:uid="{00000000-0005-0000-0000-0000458C0000}"/>
    <cellStyle name="Percent 9 4 2 4 2 2" xfId="23158" xr:uid="{00000000-0005-0000-0000-0000468C0000}"/>
    <cellStyle name="Percent 9 4 2 4 2 2 2" xfId="23159" xr:uid="{00000000-0005-0000-0000-0000478C0000}"/>
    <cellStyle name="Percent 9 4 2 4 2 3" xfId="23160" xr:uid="{00000000-0005-0000-0000-0000488C0000}"/>
    <cellStyle name="Percent 9 4 2 4 3" xfId="23161" xr:uid="{00000000-0005-0000-0000-0000498C0000}"/>
    <cellStyle name="Percent 9 4 2 4 3 2" xfId="23162" xr:uid="{00000000-0005-0000-0000-00004A8C0000}"/>
    <cellStyle name="Percent 9 4 2 4 3 2 2" xfId="23163" xr:uid="{00000000-0005-0000-0000-00004B8C0000}"/>
    <cellStyle name="Percent 9 4 2 4 3 3" xfId="23164" xr:uid="{00000000-0005-0000-0000-00004C8C0000}"/>
    <cellStyle name="Percent 9 4 2 4 4" xfId="23165" xr:uid="{00000000-0005-0000-0000-00004D8C0000}"/>
    <cellStyle name="Percent 9 4 2 4 4 2" xfId="23166" xr:uid="{00000000-0005-0000-0000-00004E8C0000}"/>
    <cellStyle name="Percent 9 4 2 4 4 2 2" xfId="23167" xr:uid="{00000000-0005-0000-0000-00004F8C0000}"/>
    <cellStyle name="Percent 9 4 2 4 4 3" xfId="23168" xr:uid="{00000000-0005-0000-0000-0000508C0000}"/>
    <cellStyle name="Percent 9 4 2 4 5" xfId="23169" xr:uid="{00000000-0005-0000-0000-0000518C0000}"/>
    <cellStyle name="Percent 9 4 2 4 5 2" xfId="23170" xr:uid="{00000000-0005-0000-0000-0000528C0000}"/>
    <cellStyle name="Percent 9 4 2 4 6" xfId="23171" xr:uid="{00000000-0005-0000-0000-0000538C0000}"/>
    <cellStyle name="Percent 9 4 2 4 7" xfId="51843" xr:uid="{00000000-0005-0000-0000-0000548C0000}"/>
    <cellStyle name="Percent 9 4 2 5" xfId="23172" xr:uid="{00000000-0005-0000-0000-0000558C0000}"/>
    <cellStyle name="Percent 9 4 2 5 2" xfId="23173" xr:uid="{00000000-0005-0000-0000-0000568C0000}"/>
    <cellStyle name="Percent 9 4 2 5 2 2" xfId="23174" xr:uid="{00000000-0005-0000-0000-0000578C0000}"/>
    <cellStyle name="Percent 9 4 2 5 2 2 2" xfId="23175" xr:uid="{00000000-0005-0000-0000-0000588C0000}"/>
    <cellStyle name="Percent 9 4 2 5 2 3" xfId="23176" xr:uid="{00000000-0005-0000-0000-0000598C0000}"/>
    <cellStyle name="Percent 9 4 2 5 3" xfId="23177" xr:uid="{00000000-0005-0000-0000-00005A8C0000}"/>
    <cellStyle name="Percent 9 4 2 5 3 2" xfId="23178" xr:uid="{00000000-0005-0000-0000-00005B8C0000}"/>
    <cellStyle name="Percent 9 4 2 5 3 2 2" xfId="23179" xr:uid="{00000000-0005-0000-0000-00005C8C0000}"/>
    <cellStyle name="Percent 9 4 2 5 3 3" xfId="23180" xr:uid="{00000000-0005-0000-0000-00005D8C0000}"/>
    <cellStyle name="Percent 9 4 2 5 4" xfId="23181" xr:uid="{00000000-0005-0000-0000-00005E8C0000}"/>
    <cellStyle name="Percent 9 4 2 5 4 2" xfId="23182" xr:uid="{00000000-0005-0000-0000-00005F8C0000}"/>
    <cellStyle name="Percent 9 4 2 5 5" xfId="23183" xr:uid="{00000000-0005-0000-0000-0000608C0000}"/>
    <cellStyle name="Percent 9 4 2 5 6" xfId="51844" xr:uid="{00000000-0005-0000-0000-0000618C0000}"/>
    <cellStyle name="Percent 9 4 2 6" xfId="23184" xr:uid="{00000000-0005-0000-0000-0000628C0000}"/>
    <cellStyle name="Percent 9 4 2 6 2" xfId="23185" xr:uid="{00000000-0005-0000-0000-0000638C0000}"/>
    <cellStyle name="Percent 9 4 2 6 2 2" xfId="23186" xr:uid="{00000000-0005-0000-0000-0000648C0000}"/>
    <cellStyle name="Percent 9 4 2 6 3" xfId="23187" xr:uid="{00000000-0005-0000-0000-0000658C0000}"/>
    <cellStyle name="Percent 9 4 2 6 4" xfId="51845" xr:uid="{00000000-0005-0000-0000-0000668C0000}"/>
    <cellStyle name="Percent 9 4 2 7" xfId="23188" xr:uid="{00000000-0005-0000-0000-0000678C0000}"/>
    <cellStyle name="Percent 9 4 2 7 2" xfId="23189" xr:uid="{00000000-0005-0000-0000-0000688C0000}"/>
    <cellStyle name="Percent 9 4 2 7 2 2" xfId="23190" xr:uid="{00000000-0005-0000-0000-0000698C0000}"/>
    <cellStyle name="Percent 9 4 2 7 3" xfId="23191" xr:uid="{00000000-0005-0000-0000-00006A8C0000}"/>
    <cellStyle name="Percent 9 4 2 7 4" xfId="51846" xr:uid="{00000000-0005-0000-0000-00006B8C0000}"/>
    <cellStyle name="Percent 9 4 2 8" xfId="23192" xr:uid="{00000000-0005-0000-0000-00006C8C0000}"/>
    <cellStyle name="Percent 9 4 2 8 2" xfId="23193" xr:uid="{00000000-0005-0000-0000-00006D8C0000}"/>
    <cellStyle name="Percent 9 4 2 8 2 2" xfId="23194" xr:uid="{00000000-0005-0000-0000-00006E8C0000}"/>
    <cellStyle name="Percent 9 4 2 8 3" xfId="23195" xr:uid="{00000000-0005-0000-0000-00006F8C0000}"/>
    <cellStyle name="Percent 9 4 2 8 4" xfId="51847" xr:uid="{00000000-0005-0000-0000-0000708C0000}"/>
    <cellStyle name="Percent 9 4 2 9" xfId="23196" xr:uid="{00000000-0005-0000-0000-0000718C0000}"/>
    <cellStyle name="Percent 9 4 2 9 2" xfId="23197" xr:uid="{00000000-0005-0000-0000-0000728C0000}"/>
    <cellStyle name="Percent 9 4 2 9 3" xfId="51848" xr:uid="{00000000-0005-0000-0000-0000738C0000}"/>
    <cellStyle name="Percent 9 4 3" xfId="4582" xr:uid="{00000000-0005-0000-0000-0000748C0000}"/>
    <cellStyle name="Percent 9 4 3 2" xfId="9376" xr:uid="{00000000-0005-0000-0000-0000758C0000}"/>
    <cellStyle name="Percent 9 4 3 2 2" xfId="23198" xr:uid="{00000000-0005-0000-0000-0000768C0000}"/>
    <cellStyle name="Percent 9 4 3 2 2 2" xfId="23199" xr:uid="{00000000-0005-0000-0000-0000778C0000}"/>
    <cellStyle name="Percent 9 4 3 2 3" xfId="23200" xr:uid="{00000000-0005-0000-0000-0000788C0000}"/>
    <cellStyle name="Percent 9 4 3 2 4" xfId="51850" xr:uid="{00000000-0005-0000-0000-0000798C0000}"/>
    <cellStyle name="Percent 9 4 3 3" xfId="23201" xr:uid="{00000000-0005-0000-0000-00007A8C0000}"/>
    <cellStyle name="Percent 9 4 3 3 2" xfId="23202" xr:uid="{00000000-0005-0000-0000-00007B8C0000}"/>
    <cellStyle name="Percent 9 4 3 3 2 2" xfId="23203" xr:uid="{00000000-0005-0000-0000-00007C8C0000}"/>
    <cellStyle name="Percent 9 4 3 3 3" xfId="23204" xr:uid="{00000000-0005-0000-0000-00007D8C0000}"/>
    <cellStyle name="Percent 9 4 3 3 4" xfId="51851" xr:uid="{00000000-0005-0000-0000-00007E8C0000}"/>
    <cellStyle name="Percent 9 4 3 4" xfId="23205" xr:uid="{00000000-0005-0000-0000-00007F8C0000}"/>
    <cellStyle name="Percent 9 4 3 4 2" xfId="23206" xr:uid="{00000000-0005-0000-0000-0000808C0000}"/>
    <cellStyle name="Percent 9 4 3 4 3" xfId="51852" xr:uid="{00000000-0005-0000-0000-0000818C0000}"/>
    <cellStyle name="Percent 9 4 3 5" xfId="23207" xr:uid="{00000000-0005-0000-0000-0000828C0000}"/>
    <cellStyle name="Percent 9 4 3 5 2" xfId="51853" xr:uid="{00000000-0005-0000-0000-0000838C0000}"/>
    <cellStyle name="Percent 9 4 3 6" xfId="51849" xr:uid="{00000000-0005-0000-0000-0000848C0000}"/>
    <cellStyle name="Percent 9 4 4" xfId="9374" xr:uid="{00000000-0005-0000-0000-0000858C0000}"/>
    <cellStyle name="Percent 9 4 4 2" xfId="23208" xr:uid="{00000000-0005-0000-0000-0000868C0000}"/>
    <cellStyle name="Percent 9 4 4 2 2" xfId="23209" xr:uid="{00000000-0005-0000-0000-0000878C0000}"/>
    <cellStyle name="Percent 9 4 4 2 2 2" xfId="23210" xr:uid="{00000000-0005-0000-0000-0000888C0000}"/>
    <cellStyle name="Percent 9 4 4 2 3" xfId="23211" xr:uid="{00000000-0005-0000-0000-0000898C0000}"/>
    <cellStyle name="Percent 9 4 4 3" xfId="23212" xr:uid="{00000000-0005-0000-0000-00008A8C0000}"/>
    <cellStyle name="Percent 9 4 4 3 2" xfId="23213" xr:uid="{00000000-0005-0000-0000-00008B8C0000}"/>
    <cellStyle name="Percent 9 4 4 3 2 2" xfId="23214" xr:uid="{00000000-0005-0000-0000-00008C8C0000}"/>
    <cellStyle name="Percent 9 4 4 3 3" xfId="23215" xr:uid="{00000000-0005-0000-0000-00008D8C0000}"/>
    <cellStyle name="Percent 9 4 4 4" xfId="23216" xr:uid="{00000000-0005-0000-0000-00008E8C0000}"/>
    <cellStyle name="Percent 9 4 4 4 2" xfId="23217" xr:uid="{00000000-0005-0000-0000-00008F8C0000}"/>
    <cellStyle name="Percent 9 4 4 5" xfId="23218" xr:uid="{00000000-0005-0000-0000-0000908C0000}"/>
    <cellStyle name="Percent 9 4 4 6" xfId="51854" xr:uid="{00000000-0005-0000-0000-0000918C0000}"/>
    <cellStyle name="Percent 9 4 5" xfId="23219" xr:uid="{00000000-0005-0000-0000-0000928C0000}"/>
    <cellStyle name="Percent 9 4 5 2" xfId="23220" xr:uid="{00000000-0005-0000-0000-0000938C0000}"/>
    <cellStyle name="Percent 9 4 5 2 2" xfId="23221" xr:uid="{00000000-0005-0000-0000-0000948C0000}"/>
    <cellStyle name="Percent 9 4 5 2 2 2" xfId="23222" xr:uid="{00000000-0005-0000-0000-0000958C0000}"/>
    <cellStyle name="Percent 9 4 5 2 3" xfId="23223" xr:uid="{00000000-0005-0000-0000-0000968C0000}"/>
    <cellStyle name="Percent 9 4 5 3" xfId="23224" xr:uid="{00000000-0005-0000-0000-0000978C0000}"/>
    <cellStyle name="Percent 9 4 5 3 2" xfId="23225" xr:uid="{00000000-0005-0000-0000-0000988C0000}"/>
    <cellStyle name="Percent 9 4 5 3 2 2" xfId="23226" xr:uid="{00000000-0005-0000-0000-0000998C0000}"/>
    <cellStyle name="Percent 9 4 5 3 3" xfId="23227" xr:uid="{00000000-0005-0000-0000-00009A8C0000}"/>
    <cellStyle name="Percent 9 4 5 4" xfId="23228" xr:uid="{00000000-0005-0000-0000-00009B8C0000}"/>
    <cellStyle name="Percent 9 4 5 4 2" xfId="23229" xr:uid="{00000000-0005-0000-0000-00009C8C0000}"/>
    <cellStyle name="Percent 9 4 5 5" xfId="23230" xr:uid="{00000000-0005-0000-0000-00009D8C0000}"/>
    <cellStyle name="Percent 9 4 5 6" xfId="51855" xr:uid="{00000000-0005-0000-0000-00009E8C0000}"/>
    <cellStyle name="Percent 9 4 6" xfId="23231" xr:uid="{00000000-0005-0000-0000-00009F8C0000}"/>
    <cellStyle name="Percent 9 4 6 2" xfId="23232" xr:uid="{00000000-0005-0000-0000-0000A08C0000}"/>
    <cellStyle name="Percent 9 4 6 2 2" xfId="23233" xr:uid="{00000000-0005-0000-0000-0000A18C0000}"/>
    <cellStyle name="Percent 9 4 6 2 2 2" xfId="23234" xr:uid="{00000000-0005-0000-0000-0000A28C0000}"/>
    <cellStyle name="Percent 9 4 6 2 3" xfId="23235" xr:uid="{00000000-0005-0000-0000-0000A38C0000}"/>
    <cellStyle name="Percent 9 4 6 3" xfId="23236" xr:uid="{00000000-0005-0000-0000-0000A48C0000}"/>
    <cellStyle name="Percent 9 4 6 3 2" xfId="23237" xr:uid="{00000000-0005-0000-0000-0000A58C0000}"/>
    <cellStyle name="Percent 9 4 6 3 2 2" xfId="23238" xr:uid="{00000000-0005-0000-0000-0000A68C0000}"/>
    <cellStyle name="Percent 9 4 6 3 3" xfId="23239" xr:uid="{00000000-0005-0000-0000-0000A78C0000}"/>
    <cellStyle name="Percent 9 4 6 4" xfId="23240" xr:uid="{00000000-0005-0000-0000-0000A88C0000}"/>
    <cellStyle name="Percent 9 4 6 4 2" xfId="23241" xr:uid="{00000000-0005-0000-0000-0000A98C0000}"/>
    <cellStyle name="Percent 9 4 6 4 2 2" xfId="23242" xr:uid="{00000000-0005-0000-0000-0000AA8C0000}"/>
    <cellStyle name="Percent 9 4 6 4 3" xfId="23243" xr:uid="{00000000-0005-0000-0000-0000AB8C0000}"/>
    <cellStyle name="Percent 9 4 6 5" xfId="23244" xr:uid="{00000000-0005-0000-0000-0000AC8C0000}"/>
    <cellStyle name="Percent 9 4 6 5 2" xfId="23245" xr:uid="{00000000-0005-0000-0000-0000AD8C0000}"/>
    <cellStyle name="Percent 9 4 6 6" xfId="23246" xr:uid="{00000000-0005-0000-0000-0000AE8C0000}"/>
    <cellStyle name="Percent 9 4 6 7" xfId="51856" xr:uid="{00000000-0005-0000-0000-0000AF8C0000}"/>
    <cellStyle name="Percent 9 4 7" xfId="23247" xr:uid="{00000000-0005-0000-0000-0000B08C0000}"/>
    <cellStyle name="Percent 9 4 7 2" xfId="23248" xr:uid="{00000000-0005-0000-0000-0000B18C0000}"/>
    <cellStyle name="Percent 9 4 7 2 2" xfId="23249" xr:uid="{00000000-0005-0000-0000-0000B28C0000}"/>
    <cellStyle name="Percent 9 4 7 2 2 2" xfId="23250" xr:uid="{00000000-0005-0000-0000-0000B38C0000}"/>
    <cellStyle name="Percent 9 4 7 2 3" xfId="23251" xr:uid="{00000000-0005-0000-0000-0000B48C0000}"/>
    <cellStyle name="Percent 9 4 7 3" xfId="23252" xr:uid="{00000000-0005-0000-0000-0000B58C0000}"/>
    <cellStyle name="Percent 9 4 7 3 2" xfId="23253" xr:uid="{00000000-0005-0000-0000-0000B68C0000}"/>
    <cellStyle name="Percent 9 4 7 3 2 2" xfId="23254" xr:uid="{00000000-0005-0000-0000-0000B78C0000}"/>
    <cellStyle name="Percent 9 4 7 3 3" xfId="23255" xr:uid="{00000000-0005-0000-0000-0000B88C0000}"/>
    <cellStyle name="Percent 9 4 7 4" xfId="23256" xr:uid="{00000000-0005-0000-0000-0000B98C0000}"/>
    <cellStyle name="Percent 9 4 7 4 2" xfId="23257" xr:uid="{00000000-0005-0000-0000-0000BA8C0000}"/>
    <cellStyle name="Percent 9 4 7 5" xfId="23258" xr:uid="{00000000-0005-0000-0000-0000BB8C0000}"/>
    <cellStyle name="Percent 9 4 7 6" xfId="51857" xr:uid="{00000000-0005-0000-0000-0000BC8C0000}"/>
    <cellStyle name="Percent 9 4 8" xfId="23259" xr:uid="{00000000-0005-0000-0000-0000BD8C0000}"/>
    <cellStyle name="Percent 9 4 8 2" xfId="23260" xr:uid="{00000000-0005-0000-0000-0000BE8C0000}"/>
    <cellStyle name="Percent 9 4 8 2 2" xfId="23261" xr:uid="{00000000-0005-0000-0000-0000BF8C0000}"/>
    <cellStyle name="Percent 9 4 8 3" xfId="23262" xr:uid="{00000000-0005-0000-0000-0000C08C0000}"/>
    <cellStyle name="Percent 9 4 8 4" xfId="51858" xr:uid="{00000000-0005-0000-0000-0000C18C0000}"/>
    <cellStyle name="Percent 9 4 9" xfId="23263" xr:uid="{00000000-0005-0000-0000-0000C28C0000}"/>
    <cellStyle name="Percent 9 4 9 2" xfId="23264" xr:uid="{00000000-0005-0000-0000-0000C38C0000}"/>
    <cellStyle name="Percent 9 4 9 2 2" xfId="23265" xr:uid="{00000000-0005-0000-0000-0000C48C0000}"/>
    <cellStyle name="Percent 9 4 9 3" xfId="23266" xr:uid="{00000000-0005-0000-0000-0000C58C0000}"/>
    <cellStyle name="Percent 9 4 9 4" xfId="51859" xr:uid="{00000000-0005-0000-0000-0000C68C0000}"/>
    <cellStyle name="Percent 9 5" xfId="4583" xr:uid="{00000000-0005-0000-0000-0000C78C0000}"/>
    <cellStyle name="Percent 9 5 10" xfId="23267" xr:uid="{00000000-0005-0000-0000-0000C88C0000}"/>
    <cellStyle name="Percent 9 5 10 2" xfId="23268" xr:uid="{00000000-0005-0000-0000-0000C98C0000}"/>
    <cellStyle name="Percent 9 5 10 2 2" xfId="23269" xr:uid="{00000000-0005-0000-0000-0000CA8C0000}"/>
    <cellStyle name="Percent 9 5 10 3" xfId="23270" xr:uid="{00000000-0005-0000-0000-0000CB8C0000}"/>
    <cellStyle name="Percent 9 5 10 4" xfId="51861" xr:uid="{00000000-0005-0000-0000-0000CC8C0000}"/>
    <cellStyle name="Percent 9 5 11" xfId="23271" xr:uid="{00000000-0005-0000-0000-0000CD8C0000}"/>
    <cellStyle name="Percent 9 5 11 2" xfId="23272" xr:uid="{00000000-0005-0000-0000-0000CE8C0000}"/>
    <cellStyle name="Percent 9 5 11 2 2" xfId="23273" xr:uid="{00000000-0005-0000-0000-0000CF8C0000}"/>
    <cellStyle name="Percent 9 5 11 3" xfId="23274" xr:uid="{00000000-0005-0000-0000-0000D08C0000}"/>
    <cellStyle name="Percent 9 5 11 4" xfId="51862" xr:uid="{00000000-0005-0000-0000-0000D18C0000}"/>
    <cellStyle name="Percent 9 5 12" xfId="23275" xr:uid="{00000000-0005-0000-0000-0000D28C0000}"/>
    <cellStyle name="Percent 9 5 12 2" xfId="23276" xr:uid="{00000000-0005-0000-0000-0000D38C0000}"/>
    <cellStyle name="Percent 9 5 12 3" xfId="51863" xr:uid="{00000000-0005-0000-0000-0000D48C0000}"/>
    <cellStyle name="Percent 9 5 13" xfId="23277" xr:uid="{00000000-0005-0000-0000-0000D58C0000}"/>
    <cellStyle name="Percent 9 5 13 2" xfId="56043" xr:uid="{00000000-0005-0000-0000-0000D68C0000}"/>
    <cellStyle name="Percent 9 5 14" xfId="51860" xr:uid="{00000000-0005-0000-0000-0000D78C0000}"/>
    <cellStyle name="Percent 9 5 2" xfId="4584" xr:uid="{00000000-0005-0000-0000-0000D88C0000}"/>
    <cellStyle name="Percent 9 5 2 10" xfId="23278" xr:uid="{00000000-0005-0000-0000-0000D98C0000}"/>
    <cellStyle name="Percent 9 5 2 11" xfId="51864" xr:uid="{00000000-0005-0000-0000-0000DA8C0000}"/>
    <cellStyle name="Percent 9 5 2 2" xfId="9378" xr:uid="{00000000-0005-0000-0000-0000DB8C0000}"/>
    <cellStyle name="Percent 9 5 2 2 2" xfId="23279" xr:uid="{00000000-0005-0000-0000-0000DC8C0000}"/>
    <cellStyle name="Percent 9 5 2 2 2 2" xfId="23280" xr:uid="{00000000-0005-0000-0000-0000DD8C0000}"/>
    <cellStyle name="Percent 9 5 2 2 2 2 2" xfId="23281" xr:uid="{00000000-0005-0000-0000-0000DE8C0000}"/>
    <cellStyle name="Percent 9 5 2 2 2 3" xfId="23282" xr:uid="{00000000-0005-0000-0000-0000DF8C0000}"/>
    <cellStyle name="Percent 9 5 2 2 3" xfId="23283" xr:uid="{00000000-0005-0000-0000-0000E08C0000}"/>
    <cellStyle name="Percent 9 5 2 2 3 2" xfId="23284" xr:uid="{00000000-0005-0000-0000-0000E18C0000}"/>
    <cellStyle name="Percent 9 5 2 2 3 2 2" xfId="23285" xr:uid="{00000000-0005-0000-0000-0000E28C0000}"/>
    <cellStyle name="Percent 9 5 2 2 3 3" xfId="23286" xr:uid="{00000000-0005-0000-0000-0000E38C0000}"/>
    <cellStyle name="Percent 9 5 2 2 4" xfId="23287" xr:uid="{00000000-0005-0000-0000-0000E48C0000}"/>
    <cellStyle name="Percent 9 5 2 2 4 2" xfId="23288" xr:uid="{00000000-0005-0000-0000-0000E58C0000}"/>
    <cellStyle name="Percent 9 5 2 2 5" xfId="23289" xr:uid="{00000000-0005-0000-0000-0000E68C0000}"/>
    <cellStyle name="Percent 9 5 2 2 6" xfId="51865" xr:uid="{00000000-0005-0000-0000-0000E78C0000}"/>
    <cellStyle name="Percent 9 5 2 3" xfId="23290" xr:uid="{00000000-0005-0000-0000-0000E88C0000}"/>
    <cellStyle name="Percent 9 5 2 3 2" xfId="23291" xr:uid="{00000000-0005-0000-0000-0000E98C0000}"/>
    <cellStyle name="Percent 9 5 2 3 2 2" xfId="23292" xr:uid="{00000000-0005-0000-0000-0000EA8C0000}"/>
    <cellStyle name="Percent 9 5 2 3 2 2 2" xfId="23293" xr:uid="{00000000-0005-0000-0000-0000EB8C0000}"/>
    <cellStyle name="Percent 9 5 2 3 2 3" xfId="23294" xr:uid="{00000000-0005-0000-0000-0000EC8C0000}"/>
    <cellStyle name="Percent 9 5 2 3 3" xfId="23295" xr:uid="{00000000-0005-0000-0000-0000ED8C0000}"/>
    <cellStyle name="Percent 9 5 2 3 3 2" xfId="23296" xr:uid="{00000000-0005-0000-0000-0000EE8C0000}"/>
    <cellStyle name="Percent 9 5 2 3 3 2 2" xfId="23297" xr:uid="{00000000-0005-0000-0000-0000EF8C0000}"/>
    <cellStyle name="Percent 9 5 2 3 3 3" xfId="23298" xr:uid="{00000000-0005-0000-0000-0000F08C0000}"/>
    <cellStyle name="Percent 9 5 2 3 4" xfId="23299" xr:uid="{00000000-0005-0000-0000-0000F18C0000}"/>
    <cellStyle name="Percent 9 5 2 3 4 2" xfId="23300" xr:uid="{00000000-0005-0000-0000-0000F28C0000}"/>
    <cellStyle name="Percent 9 5 2 3 5" xfId="23301" xr:uid="{00000000-0005-0000-0000-0000F38C0000}"/>
    <cellStyle name="Percent 9 5 2 3 6" xfId="51866" xr:uid="{00000000-0005-0000-0000-0000F48C0000}"/>
    <cellStyle name="Percent 9 5 2 4" xfId="23302" xr:uid="{00000000-0005-0000-0000-0000F58C0000}"/>
    <cellStyle name="Percent 9 5 2 4 2" xfId="23303" xr:uid="{00000000-0005-0000-0000-0000F68C0000}"/>
    <cellStyle name="Percent 9 5 2 4 2 2" xfId="23304" xr:uid="{00000000-0005-0000-0000-0000F78C0000}"/>
    <cellStyle name="Percent 9 5 2 4 2 2 2" xfId="23305" xr:uid="{00000000-0005-0000-0000-0000F88C0000}"/>
    <cellStyle name="Percent 9 5 2 4 2 3" xfId="23306" xr:uid="{00000000-0005-0000-0000-0000F98C0000}"/>
    <cellStyle name="Percent 9 5 2 4 3" xfId="23307" xr:uid="{00000000-0005-0000-0000-0000FA8C0000}"/>
    <cellStyle name="Percent 9 5 2 4 3 2" xfId="23308" xr:uid="{00000000-0005-0000-0000-0000FB8C0000}"/>
    <cellStyle name="Percent 9 5 2 4 3 2 2" xfId="23309" xr:uid="{00000000-0005-0000-0000-0000FC8C0000}"/>
    <cellStyle name="Percent 9 5 2 4 3 3" xfId="23310" xr:uid="{00000000-0005-0000-0000-0000FD8C0000}"/>
    <cellStyle name="Percent 9 5 2 4 4" xfId="23311" xr:uid="{00000000-0005-0000-0000-0000FE8C0000}"/>
    <cellStyle name="Percent 9 5 2 4 4 2" xfId="23312" xr:uid="{00000000-0005-0000-0000-0000FF8C0000}"/>
    <cellStyle name="Percent 9 5 2 4 4 2 2" xfId="23313" xr:uid="{00000000-0005-0000-0000-0000008D0000}"/>
    <cellStyle name="Percent 9 5 2 4 4 3" xfId="23314" xr:uid="{00000000-0005-0000-0000-0000018D0000}"/>
    <cellStyle name="Percent 9 5 2 4 5" xfId="23315" xr:uid="{00000000-0005-0000-0000-0000028D0000}"/>
    <cellStyle name="Percent 9 5 2 4 5 2" xfId="23316" xr:uid="{00000000-0005-0000-0000-0000038D0000}"/>
    <cellStyle name="Percent 9 5 2 4 6" xfId="23317" xr:uid="{00000000-0005-0000-0000-0000048D0000}"/>
    <cellStyle name="Percent 9 5 2 4 7" xfId="51867" xr:uid="{00000000-0005-0000-0000-0000058D0000}"/>
    <cellStyle name="Percent 9 5 2 5" xfId="23318" xr:uid="{00000000-0005-0000-0000-0000068D0000}"/>
    <cellStyle name="Percent 9 5 2 5 2" xfId="23319" xr:uid="{00000000-0005-0000-0000-0000078D0000}"/>
    <cellStyle name="Percent 9 5 2 5 2 2" xfId="23320" xr:uid="{00000000-0005-0000-0000-0000088D0000}"/>
    <cellStyle name="Percent 9 5 2 5 2 2 2" xfId="23321" xr:uid="{00000000-0005-0000-0000-0000098D0000}"/>
    <cellStyle name="Percent 9 5 2 5 2 3" xfId="23322" xr:uid="{00000000-0005-0000-0000-00000A8D0000}"/>
    <cellStyle name="Percent 9 5 2 5 3" xfId="23323" xr:uid="{00000000-0005-0000-0000-00000B8D0000}"/>
    <cellStyle name="Percent 9 5 2 5 3 2" xfId="23324" xr:uid="{00000000-0005-0000-0000-00000C8D0000}"/>
    <cellStyle name="Percent 9 5 2 5 3 2 2" xfId="23325" xr:uid="{00000000-0005-0000-0000-00000D8D0000}"/>
    <cellStyle name="Percent 9 5 2 5 3 3" xfId="23326" xr:uid="{00000000-0005-0000-0000-00000E8D0000}"/>
    <cellStyle name="Percent 9 5 2 5 4" xfId="23327" xr:uid="{00000000-0005-0000-0000-00000F8D0000}"/>
    <cellStyle name="Percent 9 5 2 5 4 2" xfId="23328" xr:uid="{00000000-0005-0000-0000-0000108D0000}"/>
    <cellStyle name="Percent 9 5 2 5 5" xfId="23329" xr:uid="{00000000-0005-0000-0000-0000118D0000}"/>
    <cellStyle name="Percent 9 5 2 5 6" xfId="51868" xr:uid="{00000000-0005-0000-0000-0000128D0000}"/>
    <cellStyle name="Percent 9 5 2 6" xfId="23330" xr:uid="{00000000-0005-0000-0000-0000138D0000}"/>
    <cellStyle name="Percent 9 5 2 6 2" xfId="23331" xr:uid="{00000000-0005-0000-0000-0000148D0000}"/>
    <cellStyle name="Percent 9 5 2 6 2 2" xfId="23332" xr:uid="{00000000-0005-0000-0000-0000158D0000}"/>
    <cellStyle name="Percent 9 5 2 6 3" xfId="23333" xr:uid="{00000000-0005-0000-0000-0000168D0000}"/>
    <cellStyle name="Percent 9 5 2 6 4" xfId="51869" xr:uid="{00000000-0005-0000-0000-0000178D0000}"/>
    <cellStyle name="Percent 9 5 2 7" xfId="23334" xr:uid="{00000000-0005-0000-0000-0000188D0000}"/>
    <cellStyle name="Percent 9 5 2 7 2" xfId="23335" xr:uid="{00000000-0005-0000-0000-0000198D0000}"/>
    <cellStyle name="Percent 9 5 2 7 2 2" xfId="23336" xr:uid="{00000000-0005-0000-0000-00001A8D0000}"/>
    <cellStyle name="Percent 9 5 2 7 3" xfId="23337" xr:uid="{00000000-0005-0000-0000-00001B8D0000}"/>
    <cellStyle name="Percent 9 5 2 7 4" xfId="51870" xr:uid="{00000000-0005-0000-0000-00001C8D0000}"/>
    <cellStyle name="Percent 9 5 2 8" xfId="23338" xr:uid="{00000000-0005-0000-0000-00001D8D0000}"/>
    <cellStyle name="Percent 9 5 2 8 2" xfId="23339" xr:uid="{00000000-0005-0000-0000-00001E8D0000}"/>
    <cellStyle name="Percent 9 5 2 8 2 2" xfId="23340" xr:uid="{00000000-0005-0000-0000-00001F8D0000}"/>
    <cellStyle name="Percent 9 5 2 8 3" xfId="23341" xr:uid="{00000000-0005-0000-0000-0000208D0000}"/>
    <cellStyle name="Percent 9 5 2 8 4" xfId="51871" xr:uid="{00000000-0005-0000-0000-0000218D0000}"/>
    <cellStyle name="Percent 9 5 2 9" xfId="23342" xr:uid="{00000000-0005-0000-0000-0000228D0000}"/>
    <cellStyle name="Percent 9 5 2 9 2" xfId="23343" xr:uid="{00000000-0005-0000-0000-0000238D0000}"/>
    <cellStyle name="Percent 9 5 2 9 3" xfId="51872" xr:uid="{00000000-0005-0000-0000-0000248D0000}"/>
    <cellStyle name="Percent 9 5 3" xfId="4585" xr:uid="{00000000-0005-0000-0000-0000258D0000}"/>
    <cellStyle name="Percent 9 5 3 2" xfId="9379" xr:uid="{00000000-0005-0000-0000-0000268D0000}"/>
    <cellStyle name="Percent 9 5 3 2 2" xfId="23344" xr:uid="{00000000-0005-0000-0000-0000278D0000}"/>
    <cellStyle name="Percent 9 5 3 2 2 2" xfId="23345" xr:uid="{00000000-0005-0000-0000-0000288D0000}"/>
    <cellStyle name="Percent 9 5 3 2 3" xfId="23346" xr:uid="{00000000-0005-0000-0000-0000298D0000}"/>
    <cellStyle name="Percent 9 5 3 2 4" xfId="51874" xr:uid="{00000000-0005-0000-0000-00002A8D0000}"/>
    <cellStyle name="Percent 9 5 3 3" xfId="23347" xr:uid="{00000000-0005-0000-0000-00002B8D0000}"/>
    <cellStyle name="Percent 9 5 3 3 2" xfId="23348" xr:uid="{00000000-0005-0000-0000-00002C8D0000}"/>
    <cellStyle name="Percent 9 5 3 3 2 2" xfId="23349" xr:uid="{00000000-0005-0000-0000-00002D8D0000}"/>
    <cellStyle name="Percent 9 5 3 3 3" xfId="23350" xr:uid="{00000000-0005-0000-0000-00002E8D0000}"/>
    <cellStyle name="Percent 9 5 3 3 4" xfId="51875" xr:uid="{00000000-0005-0000-0000-00002F8D0000}"/>
    <cellStyle name="Percent 9 5 3 4" xfId="23351" xr:uid="{00000000-0005-0000-0000-0000308D0000}"/>
    <cellStyle name="Percent 9 5 3 4 2" xfId="23352" xr:uid="{00000000-0005-0000-0000-0000318D0000}"/>
    <cellStyle name="Percent 9 5 3 4 3" xfId="51876" xr:uid="{00000000-0005-0000-0000-0000328D0000}"/>
    <cellStyle name="Percent 9 5 3 5" xfId="23353" xr:uid="{00000000-0005-0000-0000-0000338D0000}"/>
    <cellStyle name="Percent 9 5 3 5 2" xfId="51877" xr:uid="{00000000-0005-0000-0000-0000348D0000}"/>
    <cellStyle name="Percent 9 5 3 6" xfId="51873" xr:uid="{00000000-0005-0000-0000-0000358D0000}"/>
    <cellStyle name="Percent 9 5 4" xfId="9377" xr:uid="{00000000-0005-0000-0000-0000368D0000}"/>
    <cellStyle name="Percent 9 5 4 2" xfId="23354" xr:uid="{00000000-0005-0000-0000-0000378D0000}"/>
    <cellStyle name="Percent 9 5 4 2 2" xfId="23355" xr:uid="{00000000-0005-0000-0000-0000388D0000}"/>
    <cellStyle name="Percent 9 5 4 2 2 2" xfId="23356" xr:uid="{00000000-0005-0000-0000-0000398D0000}"/>
    <cellStyle name="Percent 9 5 4 2 3" xfId="23357" xr:uid="{00000000-0005-0000-0000-00003A8D0000}"/>
    <cellStyle name="Percent 9 5 4 3" xfId="23358" xr:uid="{00000000-0005-0000-0000-00003B8D0000}"/>
    <cellStyle name="Percent 9 5 4 3 2" xfId="23359" xr:uid="{00000000-0005-0000-0000-00003C8D0000}"/>
    <cellStyle name="Percent 9 5 4 3 2 2" xfId="23360" xr:uid="{00000000-0005-0000-0000-00003D8D0000}"/>
    <cellStyle name="Percent 9 5 4 3 3" xfId="23361" xr:uid="{00000000-0005-0000-0000-00003E8D0000}"/>
    <cellStyle name="Percent 9 5 4 4" xfId="23362" xr:uid="{00000000-0005-0000-0000-00003F8D0000}"/>
    <cellStyle name="Percent 9 5 4 4 2" xfId="23363" xr:uid="{00000000-0005-0000-0000-0000408D0000}"/>
    <cellStyle name="Percent 9 5 4 5" xfId="23364" xr:uid="{00000000-0005-0000-0000-0000418D0000}"/>
    <cellStyle name="Percent 9 5 4 6" xfId="51878" xr:uid="{00000000-0005-0000-0000-0000428D0000}"/>
    <cellStyle name="Percent 9 5 5" xfId="23365" xr:uid="{00000000-0005-0000-0000-0000438D0000}"/>
    <cellStyle name="Percent 9 5 5 2" xfId="23366" xr:uid="{00000000-0005-0000-0000-0000448D0000}"/>
    <cellStyle name="Percent 9 5 5 2 2" xfId="23367" xr:uid="{00000000-0005-0000-0000-0000458D0000}"/>
    <cellStyle name="Percent 9 5 5 2 2 2" xfId="23368" xr:uid="{00000000-0005-0000-0000-0000468D0000}"/>
    <cellStyle name="Percent 9 5 5 2 3" xfId="23369" xr:uid="{00000000-0005-0000-0000-0000478D0000}"/>
    <cellStyle name="Percent 9 5 5 3" xfId="23370" xr:uid="{00000000-0005-0000-0000-0000488D0000}"/>
    <cellStyle name="Percent 9 5 5 3 2" xfId="23371" xr:uid="{00000000-0005-0000-0000-0000498D0000}"/>
    <cellStyle name="Percent 9 5 5 3 2 2" xfId="23372" xr:uid="{00000000-0005-0000-0000-00004A8D0000}"/>
    <cellStyle name="Percent 9 5 5 3 3" xfId="23373" xr:uid="{00000000-0005-0000-0000-00004B8D0000}"/>
    <cellStyle name="Percent 9 5 5 4" xfId="23374" xr:uid="{00000000-0005-0000-0000-00004C8D0000}"/>
    <cellStyle name="Percent 9 5 5 4 2" xfId="23375" xr:uid="{00000000-0005-0000-0000-00004D8D0000}"/>
    <cellStyle name="Percent 9 5 5 5" xfId="23376" xr:uid="{00000000-0005-0000-0000-00004E8D0000}"/>
    <cellStyle name="Percent 9 5 5 6" xfId="51879" xr:uid="{00000000-0005-0000-0000-00004F8D0000}"/>
    <cellStyle name="Percent 9 5 6" xfId="23377" xr:uid="{00000000-0005-0000-0000-0000508D0000}"/>
    <cellStyle name="Percent 9 5 6 2" xfId="23378" xr:uid="{00000000-0005-0000-0000-0000518D0000}"/>
    <cellStyle name="Percent 9 5 6 2 2" xfId="23379" xr:uid="{00000000-0005-0000-0000-0000528D0000}"/>
    <cellStyle name="Percent 9 5 6 2 2 2" xfId="23380" xr:uid="{00000000-0005-0000-0000-0000538D0000}"/>
    <cellStyle name="Percent 9 5 6 2 3" xfId="23381" xr:uid="{00000000-0005-0000-0000-0000548D0000}"/>
    <cellStyle name="Percent 9 5 6 3" xfId="23382" xr:uid="{00000000-0005-0000-0000-0000558D0000}"/>
    <cellStyle name="Percent 9 5 6 3 2" xfId="23383" xr:uid="{00000000-0005-0000-0000-0000568D0000}"/>
    <cellStyle name="Percent 9 5 6 3 2 2" xfId="23384" xr:uid="{00000000-0005-0000-0000-0000578D0000}"/>
    <cellStyle name="Percent 9 5 6 3 3" xfId="23385" xr:uid="{00000000-0005-0000-0000-0000588D0000}"/>
    <cellStyle name="Percent 9 5 6 4" xfId="23386" xr:uid="{00000000-0005-0000-0000-0000598D0000}"/>
    <cellStyle name="Percent 9 5 6 4 2" xfId="23387" xr:uid="{00000000-0005-0000-0000-00005A8D0000}"/>
    <cellStyle name="Percent 9 5 6 4 2 2" xfId="23388" xr:uid="{00000000-0005-0000-0000-00005B8D0000}"/>
    <cellStyle name="Percent 9 5 6 4 3" xfId="23389" xr:uid="{00000000-0005-0000-0000-00005C8D0000}"/>
    <cellStyle name="Percent 9 5 6 5" xfId="23390" xr:uid="{00000000-0005-0000-0000-00005D8D0000}"/>
    <cellStyle name="Percent 9 5 6 5 2" xfId="23391" xr:uid="{00000000-0005-0000-0000-00005E8D0000}"/>
    <cellStyle name="Percent 9 5 6 6" xfId="23392" xr:uid="{00000000-0005-0000-0000-00005F8D0000}"/>
    <cellStyle name="Percent 9 5 6 7" xfId="51880" xr:uid="{00000000-0005-0000-0000-0000608D0000}"/>
    <cellStyle name="Percent 9 5 7" xfId="23393" xr:uid="{00000000-0005-0000-0000-0000618D0000}"/>
    <cellStyle name="Percent 9 5 7 2" xfId="23394" xr:uid="{00000000-0005-0000-0000-0000628D0000}"/>
    <cellStyle name="Percent 9 5 7 2 2" xfId="23395" xr:uid="{00000000-0005-0000-0000-0000638D0000}"/>
    <cellStyle name="Percent 9 5 7 2 2 2" xfId="23396" xr:uid="{00000000-0005-0000-0000-0000648D0000}"/>
    <cellStyle name="Percent 9 5 7 2 3" xfId="23397" xr:uid="{00000000-0005-0000-0000-0000658D0000}"/>
    <cellStyle name="Percent 9 5 7 3" xfId="23398" xr:uid="{00000000-0005-0000-0000-0000668D0000}"/>
    <cellStyle name="Percent 9 5 7 3 2" xfId="23399" xr:uid="{00000000-0005-0000-0000-0000678D0000}"/>
    <cellStyle name="Percent 9 5 7 3 2 2" xfId="23400" xr:uid="{00000000-0005-0000-0000-0000688D0000}"/>
    <cellStyle name="Percent 9 5 7 3 3" xfId="23401" xr:uid="{00000000-0005-0000-0000-0000698D0000}"/>
    <cellStyle name="Percent 9 5 7 4" xfId="23402" xr:uid="{00000000-0005-0000-0000-00006A8D0000}"/>
    <cellStyle name="Percent 9 5 7 4 2" xfId="23403" xr:uid="{00000000-0005-0000-0000-00006B8D0000}"/>
    <cellStyle name="Percent 9 5 7 5" xfId="23404" xr:uid="{00000000-0005-0000-0000-00006C8D0000}"/>
    <cellStyle name="Percent 9 5 7 6" xfId="51881" xr:uid="{00000000-0005-0000-0000-00006D8D0000}"/>
    <cellStyle name="Percent 9 5 8" xfId="23405" xr:uid="{00000000-0005-0000-0000-00006E8D0000}"/>
    <cellStyle name="Percent 9 5 8 2" xfId="23406" xr:uid="{00000000-0005-0000-0000-00006F8D0000}"/>
    <cellStyle name="Percent 9 5 8 2 2" xfId="23407" xr:uid="{00000000-0005-0000-0000-0000708D0000}"/>
    <cellStyle name="Percent 9 5 8 3" xfId="23408" xr:uid="{00000000-0005-0000-0000-0000718D0000}"/>
    <cellStyle name="Percent 9 5 8 4" xfId="51882" xr:uid="{00000000-0005-0000-0000-0000728D0000}"/>
    <cellStyle name="Percent 9 5 9" xfId="23409" xr:uid="{00000000-0005-0000-0000-0000738D0000}"/>
    <cellStyle name="Percent 9 5 9 2" xfId="23410" xr:uid="{00000000-0005-0000-0000-0000748D0000}"/>
    <cellStyle name="Percent 9 5 9 2 2" xfId="23411" xr:uid="{00000000-0005-0000-0000-0000758D0000}"/>
    <cellStyle name="Percent 9 5 9 3" xfId="23412" xr:uid="{00000000-0005-0000-0000-0000768D0000}"/>
    <cellStyle name="Percent 9 5 9 4" xfId="51883" xr:uid="{00000000-0005-0000-0000-0000778D0000}"/>
    <cellStyle name="Percent 9 6" xfId="4586" xr:uid="{00000000-0005-0000-0000-0000788D0000}"/>
    <cellStyle name="Percent 9 6 10" xfId="23413" xr:uid="{00000000-0005-0000-0000-0000798D0000}"/>
    <cellStyle name="Percent 9 6 10 2" xfId="23414" xr:uid="{00000000-0005-0000-0000-00007A8D0000}"/>
    <cellStyle name="Percent 9 6 10 2 2" xfId="23415" xr:uid="{00000000-0005-0000-0000-00007B8D0000}"/>
    <cellStyle name="Percent 9 6 10 3" xfId="23416" xr:uid="{00000000-0005-0000-0000-00007C8D0000}"/>
    <cellStyle name="Percent 9 6 10 4" xfId="51885" xr:uid="{00000000-0005-0000-0000-00007D8D0000}"/>
    <cellStyle name="Percent 9 6 11" xfId="23417" xr:uid="{00000000-0005-0000-0000-00007E8D0000}"/>
    <cellStyle name="Percent 9 6 11 2" xfId="23418" xr:uid="{00000000-0005-0000-0000-00007F8D0000}"/>
    <cellStyle name="Percent 9 6 11 2 2" xfId="23419" xr:uid="{00000000-0005-0000-0000-0000808D0000}"/>
    <cellStyle name="Percent 9 6 11 3" xfId="23420" xr:uid="{00000000-0005-0000-0000-0000818D0000}"/>
    <cellStyle name="Percent 9 6 11 4" xfId="51886" xr:uid="{00000000-0005-0000-0000-0000828D0000}"/>
    <cellStyle name="Percent 9 6 12" xfId="23421" xr:uid="{00000000-0005-0000-0000-0000838D0000}"/>
    <cellStyle name="Percent 9 6 12 2" xfId="23422" xr:uid="{00000000-0005-0000-0000-0000848D0000}"/>
    <cellStyle name="Percent 9 6 12 3" xfId="51887" xr:uid="{00000000-0005-0000-0000-0000858D0000}"/>
    <cellStyle name="Percent 9 6 13" xfId="23423" xr:uid="{00000000-0005-0000-0000-0000868D0000}"/>
    <cellStyle name="Percent 9 6 13 2" xfId="56044" xr:uid="{00000000-0005-0000-0000-0000878D0000}"/>
    <cellStyle name="Percent 9 6 14" xfId="51884" xr:uid="{00000000-0005-0000-0000-0000888D0000}"/>
    <cellStyle name="Percent 9 6 2" xfId="4587" xr:uid="{00000000-0005-0000-0000-0000898D0000}"/>
    <cellStyle name="Percent 9 6 2 10" xfId="23424" xr:uid="{00000000-0005-0000-0000-00008A8D0000}"/>
    <cellStyle name="Percent 9 6 2 11" xfId="51888" xr:uid="{00000000-0005-0000-0000-00008B8D0000}"/>
    <cellStyle name="Percent 9 6 2 2" xfId="9381" xr:uid="{00000000-0005-0000-0000-00008C8D0000}"/>
    <cellStyle name="Percent 9 6 2 2 2" xfId="23425" xr:uid="{00000000-0005-0000-0000-00008D8D0000}"/>
    <cellStyle name="Percent 9 6 2 2 2 2" xfId="23426" xr:uid="{00000000-0005-0000-0000-00008E8D0000}"/>
    <cellStyle name="Percent 9 6 2 2 2 2 2" xfId="23427" xr:uid="{00000000-0005-0000-0000-00008F8D0000}"/>
    <cellStyle name="Percent 9 6 2 2 2 3" xfId="23428" xr:uid="{00000000-0005-0000-0000-0000908D0000}"/>
    <cellStyle name="Percent 9 6 2 2 3" xfId="23429" xr:uid="{00000000-0005-0000-0000-0000918D0000}"/>
    <cellStyle name="Percent 9 6 2 2 3 2" xfId="23430" xr:uid="{00000000-0005-0000-0000-0000928D0000}"/>
    <cellStyle name="Percent 9 6 2 2 3 2 2" xfId="23431" xr:uid="{00000000-0005-0000-0000-0000938D0000}"/>
    <cellStyle name="Percent 9 6 2 2 3 3" xfId="23432" xr:uid="{00000000-0005-0000-0000-0000948D0000}"/>
    <cellStyle name="Percent 9 6 2 2 4" xfId="23433" xr:uid="{00000000-0005-0000-0000-0000958D0000}"/>
    <cellStyle name="Percent 9 6 2 2 4 2" xfId="23434" xr:uid="{00000000-0005-0000-0000-0000968D0000}"/>
    <cellStyle name="Percent 9 6 2 2 5" xfId="23435" xr:uid="{00000000-0005-0000-0000-0000978D0000}"/>
    <cellStyle name="Percent 9 6 2 2 6" xfId="51889" xr:uid="{00000000-0005-0000-0000-0000988D0000}"/>
    <cellStyle name="Percent 9 6 2 3" xfId="23436" xr:uid="{00000000-0005-0000-0000-0000998D0000}"/>
    <cellStyle name="Percent 9 6 2 3 2" xfId="23437" xr:uid="{00000000-0005-0000-0000-00009A8D0000}"/>
    <cellStyle name="Percent 9 6 2 3 2 2" xfId="23438" xr:uid="{00000000-0005-0000-0000-00009B8D0000}"/>
    <cellStyle name="Percent 9 6 2 3 2 2 2" xfId="23439" xr:uid="{00000000-0005-0000-0000-00009C8D0000}"/>
    <cellStyle name="Percent 9 6 2 3 2 3" xfId="23440" xr:uid="{00000000-0005-0000-0000-00009D8D0000}"/>
    <cellStyle name="Percent 9 6 2 3 3" xfId="23441" xr:uid="{00000000-0005-0000-0000-00009E8D0000}"/>
    <cellStyle name="Percent 9 6 2 3 3 2" xfId="23442" xr:uid="{00000000-0005-0000-0000-00009F8D0000}"/>
    <cellStyle name="Percent 9 6 2 3 3 2 2" xfId="23443" xr:uid="{00000000-0005-0000-0000-0000A08D0000}"/>
    <cellStyle name="Percent 9 6 2 3 3 3" xfId="23444" xr:uid="{00000000-0005-0000-0000-0000A18D0000}"/>
    <cellStyle name="Percent 9 6 2 3 4" xfId="23445" xr:uid="{00000000-0005-0000-0000-0000A28D0000}"/>
    <cellStyle name="Percent 9 6 2 3 4 2" xfId="23446" xr:uid="{00000000-0005-0000-0000-0000A38D0000}"/>
    <cellStyle name="Percent 9 6 2 3 5" xfId="23447" xr:uid="{00000000-0005-0000-0000-0000A48D0000}"/>
    <cellStyle name="Percent 9 6 2 3 6" xfId="51890" xr:uid="{00000000-0005-0000-0000-0000A58D0000}"/>
    <cellStyle name="Percent 9 6 2 4" xfId="23448" xr:uid="{00000000-0005-0000-0000-0000A68D0000}"/>
    <cellStyle name="Percent 9 6 2 4 2" xfId="23449" xr:uid="{00000000-0005-0000-0000-0000A78D0000}"/>
    <cellStyle name="Percent 9 6 2 4 2 2" xfId="23450" xr:uid="{00000000-0005-0000-0000-0000A88D0000}"/>
    <cellStyle name="Percent 9 6 2 4 2 2 2" xfId="23451" xr:uid="{00000000-0005-0000-0000-0000A98D0000}"/>
    <cellStyle name="Percent 9 6 2 4 2 3" xfId="23452" xr:uid="{00000000-0005-0000-0000-0000AA8D0000}"/>
    <cellStyle name="Percent 9 6 2 4 3" xfId="23453" xr:uid="{00000000-0005-0000-0000-0000AB8D0000}"/>
    <cellStyle name="Percent 9 6 2 4 3 2" xfId="23454" xr:uid="{00000000-0005-0000-0000-0000AC8D0000}"/>
    <cellStyle name="Percent 9 6 2 4 3 2 2" xfId="23455" xr:uid="{00000000-0005-0000-0000-0000AD8D0000}"/>
    <cellStyle name="Percent 9 6 2 4 3 3" xfId="23456" xr:uid="{00000000-0005-0000-0000-0000AE8D0000}"/>
    <cellStyle name="Percent 9 6 2 4 4" xfId="23457" xr:uid="{00000000-0005-0000-0000-0000AF8D0000}"/>
    <cellStyle name="Percent 9 6 2 4 4 2" xfId="23458" xr:uid="{00000000-0005-0000-0000-0000B08D0000}"/>
    <cellStyle name="Percent 9 6 2 4 4 2 2" xfId="23459" xr:uid="{00000000-0005-0000-0000-0000B18D0000}"/>
    <cellStyle name="Percent 9 6 2 4 4 3" xfId="23460" xr:uid="{00000000-0005-0000-0000-0000B28D0000}"/>
    <cellStyle name="Percent 9 6 2 4 5" xfId="23461" xr:uid="{00000000-0005-0000-0000-0000B38D0000}"/>
    <cellStyle name="Percent 9 6 2 4 5 2" xfId="23462" xr:uid="{00000000-0005-0000-0000-0000B48D0000}"/>
    <cellStyle name="Percent 9 6 2 4 6" xfId="23463" xr:uid="{00000000-0005-0000-0000-0000B58D0000}"/>
    <cellStyle name="Percent 9 6 2 4 7" xfId="51891" xr:uid="{00000000-0005-0000-0000-0000B68D0000}"/>
    <cellStyle name="Percent 9 6 2 5" xfId="23464" xr:uid="{00000000-0005-0000-0000-0000B78D0000}"/>
    <cellStyle name="Percent 9 6 2 5 2" xfId="23465" xr:uid="{00000000-0005-0000-0000-0000B88D0000}"/>
    <cellStyle name="Percent 9 6 2 5 2 2" xfId="23466" xr:uid="{00000000-0005-0000-0000-0000B98D0000}"/>
    <cellStyle name="Percent 9 6 2 5 2 2 2" xfId="23467" xr:uid="{00000000-0005-0000-0000-0000BA8D0000}"/>
    <cellStyle name="Percent 9 6 2 5 2 3" xfId="23468" xr:uid="{00000000-0005-0000-0000-0000BB8D0000}"/>
    <cellStyle name="Percent 9 6 2 5 3" xfId="23469" xr:uid="{00000000-0005-0000-0000-0000BC8D0000}"/>
    <cellStyle name="Percent 9 6 2 5 3 2" xfId="23470" xr:uid="{00000000-0005-0000-0000-0000BD8D0000}"/>
    <cellStyle name="Percent 9 6 2 5 3 2 2" xfId="23471" xr:uid="{00000000-0005-0000-0000-0000BE8D0000}"/>
    <cellStyle name="Percent 9 6 2 5 3 3" xfId="23472" xr:uid="{00000000-0005-0000-0000-0000BF8D0000}"/>
    <cellStyle name="Percent 9 6 2 5 4" xfId="23473" xr:uid="{00000000-0005-0000-0000-0000C08D0000}"/>
    <cellStyle name="Percent 9 6 2 5 4 2" xfId="23474" xr:uid="{00000000-0005-0000-0000-0000C18D0000}"/>
    <cellStyle name="Percent 9 6 2 5 5" xfId="23475" xr:uid="{00000000-0005-0000-0000-0000C28D0000}"/>
    <cellStyle name="Percent 9 6 2 5 6" xfId="51892" xr:uid="{00000000-0005-0000-0000-0000C38D0000}"/>
    <cellStyle name="Percent 9 6 2 6" xfId="23476" xr:uid="{00000000-0005-0000-0000-0000C48D0000}"/>
    <cellStyle name="Percent 9 6 2 6 2" xfId="23477" xr:uid="{00000000-0005-0000-0000-0000C58D0000}"/>
    <cellStyle name="Percent 9 6 2 6 2 2" xfId="23478" xr:uid="{00000000-0005-0000-0000-0000C68D0000}"/>
    <cellStyle name="Percent 9 6 2 6 3" xfId="23479" xr:uid="{00000000-0005-0000-0000-0000C78D0000}"/>
    <cellStyle name="Percent 9 6 2 6 4" xfId="51893" xr:uid="{00000000-0005-0000-0000-0000C88D0000}"/>
    <cellStyle name="Percent 9 6 2 7" xfId="23480" xr:uid="{00000000-0005-0000-0000-0000C98D0000}"/>
    <cellStyle name="Percent 9 6 2 7 2" xfId="23481" xr:uid="{00000000-0005-0000-0000-0000CA8D0000}"/>
    <cellStyle name="Percent 9 6 2 7 2 2" xfId="23482" xr:uid="{00000000-0005-0000-0000-0000CB8D0000}"/>
    <cellStyle name="Percent 9 6 2 7 3" xfId="23483" xr:uid="{00000000-0005-0000-0000-0000CC8D0000}"/>
    <cellStyle name="Percent 9 6 2 7 4" xfId="51894" xr:uid="{00000000-0005-0000-0000-0000CD8D0000}"/>
    <cellStyle name="Percent 9 6 2 8" xfId="23484" xr:uid="{00000000-0005-0000-0000-0000CE8D0000}"/>
    <cellStyle name="Percent 9 6 2 8 2" xfId="23485" xr:uid="{00000000-0005-0000-0000-0000CF8D0000}"/>
    <cellStyle name="Percent 9 6 2 8 2 2" xfId="23486" xr:uid="{00000000-0005-0000-0000-0000D08D0000}"/>
    <cellStyle name="Percent 9 6 2 8 3" xfId="23487" xr:uid="{00000000-0005-0000-0000-0000D18D0000}"/>
    <cellStyle name="Percent 9 6 2 8 4" xfId="51895" xr:uid="{00000000-0005-0000-0000-0000D28D0000}"/>
    <cellStyle name="Percent 9 6 2 9" xfId="23488" xr:uid="{00000000-0005-0000-0000-0000D38D0000}"/>
    <cellStyle name="Percent 9 6 2 9 2" xfId="23489" xr:uid="{00000000-0005-0000-0000-0000D48D0000}"/>
    <cellStyle name="Percent 9 6 2 9 3" xfId="51896" xr:uid="{00000000-0005-0000-0000-0000D58D0000}"/>
    <cellStyle name="Percent 9 6 3" xfId="4588" xr:uid="{00000000-0005-0000-0000-0000D68D0000}"/>
    <cellStyle name="Percent 9 6 3 2" xfId="9382" xr:uid="{00000000-0005-0000-0000-0000D78D0000}"/>
    <cellStyle name="Percent 9 6 3 2 2" xfId="23490" xr:uid="{00000000-0005-0000-0000-0000D88D0000}"/>
    <cellStyle name="Percent 9 6 3 2 2 2" xfId="23491" xr:uid="{00000000-0005-0000-0000-0000D98D0000}"/>
    <cellStyle name="Percent 9 6 3 2 3" xfId="23492" xr:uid="{00000000-0005-0000-0000-0000DA8D0000}"/>
    <cellStyle name="Percent 9 6 3 2 4" xfId="51898" xr:uid="{00000000-0005-0000-0000-0000DB8D0000}"/>
    <cellStyle name="Percent 9 6 3 3" xfId="23493" xr:uid="{00000000-0005-0000-0000-0000DC8D0000}"/>
    <cellStyle name="Percent 9 6 3 3 2" xfId="23494" xr:uid="{00000000-0005-0000-0000-0000DD8D0000}"/>
    <cellStyle name="Percent 9 6 3 3 2 2" xfId="23495" xr:uid="{00000000-0005-0000-0000-0000DE8D0000}"/>
    <cellStyle name="Percent 9 6 3 3 3" xfId="23496" xr:uid="{00000000-0005-0000-0000-0000DF8D0000}"/>
    <cellStyle name="Percent 9 6 3 3 4" xfId="51899" xr:uid="{00000000-0005-0000-0000-0000E08D0000}"/>
    <cellStyle name="Percent 9 6 3 4" xfId="23497" xr:uid="{00000000-0005-0000-0000-0000E18D0000}"/>
    <cellStyle name="Percent 9 6 3 4 2" xfId="23498" xr:uid="{00000000-0005-0000-0000-0000E28D0000}"/>
    <cellStyle name="Percent 9 6 3 4 3" xfId="51900" xr:uid="{00000000-0005-0000-0000-0000E38D0000}"/>
    <cellStyle name="Percent 9 6 3 5" xfId="23499" xr:uid="{00000000-0005-0000-0000-0000E48D0000}"/>
    <cellStyle name="Percent 9 6 3 5 2" xfId="51901" xr:uid="{00000000-0005-0000-0000-0000E58D0000}"/>
    <cellStyle name="Percent 9 6 3 6" xfId="51897" xr:uid="{00000000-0005-0000-0000-0000E68D0000}"/>
    <cellStyle name="Percent 9 6 4" xfId="9380" xr:uid="{00000000-0005-0000-0000-0000E78D0000}"/>
    <cellStyle name="Percent 9 6 4 2" xfId="23500" xr:uid="{00000000-0005-0000-0000-0000E88D0000}"/>
    <cellStyle name="Percent 9 6 4 2 2" xfId="23501" xr:uid="{00000000-0005-0000-0000-0000E98D0000}"/>
    <cellStyle name="Percent 9 6 4 2 2 2" xfId="23502" xr:uid="{00000000-0005-0000-0000-0000EA8D0000}"/>
    <cellStyle name="Percent 9 6 4 2 3" xfId="23503" xr:uid="{00000000-0005-0000-0000-0000EB8D0000}"/>
    <cellStyle name="Percent 9 6 4 3" xfId="23504" xr:uid="{00000000-0005-0000-0000-0000EC8D0000}"/>
    <cellStyle name="Percent 9 6 4 3 2" xfId="23505" xr:uid="{00000000-0005-0000-0000-0000ED8D0000}"/>
    <cellStyle name="Percent 9 6 4 3 2 2" xfId="23506" xr:uid="{00000000-0005-0000-0000-0000EE8D0000}"/>
    <cellStyle name="Percent 9 6 4 3 3" xfId="23507" xr:uid="{00000000-0005-0000-0000-0000EF8D0000}"/>
    <cellStyle name="Percent 9 6 4 4" xfId="23508" xr:uid="{00000000-0005-0000-0000-0000F08D0000}"/>
    <cellStyle name="Percent 9 6 4 4 2" xfId="23509" xr:uid="{00000000-0005-0000-0000-0000F18D0000}"/>
    <cellStyle name="Percent 9 6 4 5" xfId="23510" xr:uid="{00000000-0005-0000-0000-0000F28D0000}"/>
    <cellStyle name="Percent 9 6 4 6" xfId="51902" xr:uid="{00000000-0005-0000-0000-0000F38D0000}"/>
    <cellStyle name="Percent 9 6 5" xfId="23511" xr:uid="{00000000-0005-0000-0000-0000F48D0000}"/>
    <cellStyle name="Percent 9 6 5 2" xfId="23512" xr:uid="{00000000-0005-0000-0000-0000F58D0000}"/>
    <cellStyle name="Percent 9 6 5 2 2" xfId="23513" xr:uid="{00000000-0005-0000-0000-0000F68D0000}"/>
    <cellStyle name="Percent 9 6 5 2 2 2" xfId="23514" xr:uid="{00000000-0005-0000-0000-0000F78D0000}"/>
    <cellStyle name="Percent 9 6 5 2 3" xfId="23515" xr:uid="{00000000-0005-0000-0000-0000F88D0000}"/>
    <cellStyle name="Percent 9 6 5 3" xfId="23516" xr:uid="{00000000-0005-0000-0000-0000F98D0000}"/>
    <cellStyle name="Percent 9 6 5 3 2" xfId="23517" xr:uid="{00000000-0005-0000-0000-0000FA8D0000}"/>
    <cellStyle name="Percent 9 6 5 3 2 2" xfId="23518" xr:uid="{00000000-0005-0000-0000-0000FB8D0000}"/>
    <cellStyle name="Percent 9 6 5 3 3" xfId="23519" xr:uid="{00000000-0005-0000-0000-0000FC8D0000}"/>
    <cellStyle name="Percent 9 6 5 4" xfId="23520" xr:uid="{00000000-0005-0000-0000-0000FD8D0000}"/>
    <cellStyle name="Percent 9 6 5 4 2" xfId="23521" xr:uid="{00000000-0005-0000-0000-0000FE8D0000}"/>
    <cellStyle name="Percent 9 6 5 5" xfId="23522" xr:uid="{00000000-0005-0000-0000-0000FF8D0000}"/>
    <cellStyle name="Percent 9 6 5 6" xfId="51903" xr:uid="{00000000-0005-0000-0000-0000008E0000}"/>
    <cellStyle name="Percent 9 6 6" xfId="23523" xr:uid="{00000000-0005-0000-0000-0000018E0000}"/>
    <cellStyle name="Percent 9 6 6 2" xfId="23524" xr:uid="{00000000-0005-0000-0000-0000028E0000}"/>
    <cellStyle name="Percent 9 6 6 2 2" xfId="23525" xr:uid="{00000000-0005-0000-0000-0000038E0000}"/>
    <cellStyle name="Percent 9 6 6 2 2 2" xfId="23526" xr:uid="{00000000-0005-0000-0000-0000048E0000}"/>
    <cellStyle name="Percent 9 6 6 2 3" xfId="23527" xr:uid="{00000000-0005-0000-0000-0000058E0000}"/>
    <cellStyle name="Percent 9 6 6 3" xfId="23528" xr:uid="{00000000-0005-0000-0000-0000068E0000}"/>
    <cellStyle name="Percent 9 6 6 3 2" xfId="23529" xr:uid="{00000000-0005-0000-0000-0000078E0000}"/>
    <cellStyle name="Percent 9 6 6 3 2 2" xfId="23530" xr:uid="{00000000-0005-0000-0000-0000088E0000}"/>
    <cellStyle name="Percent 9 6 6 3 3" xfId="23531" xr:uid="{00000000-0005-0000-0000-0000098E0000}"/>
    <cellStyle name="Percent 9 6 6 4" xfId="23532" xr:uid="{00000000-0005-0000-0000-00000A8E0000}"/>
    <cellStyle name="Percent 9 6 6 4 2" xfId="23533" xr:uid="{00000000-0005-0000-0000-00000B8E0000}"/>
    <cellStyle name="Percent 9 6 6 4 2 2" xfId="23534" xr:uid="{00000000-0005-0000-0000-00000C8E0000}"/>
    <cellStyle name="Percent 9 6 6 4 3" xfId="23535" xr:uid="{00000000-0005-0000-0000-00000D8E0000}"/>
    <cellStyle name="Percent 9 6 6 5" xfId="23536" xr:uid="{00000000-0005-0000-0000-00000E8E0000}"/>
    <cellStyle name="Percent 9 6 6 5 2" xfId="23537" xr:uid="{00000000-0005-0000-0000-00000F8E0000}"/>
    <cellStyle name="Percent 9 6 6 6" xfId="23538" xr:uid="{00000000-0005-0000-0000-0000108E0000}"/>
    <cellStyle name="Percent 9 6 6 7" xfId="51904" xr:uid="{00000000-0005-0000-0000-0000118E0000}"/>
    <cellStyle name="Percent 9 6 7" xfId="23539" xr:uid="{00000000-0005-0000-0000-0000128E0000}"/>
    <cellStyle name="Percent 9 6 7 2" xfId="23540" xr:uid="{00000000-0005-0000-0000-0000138E0000}"/>
    <cellStyle name="Percent 9 6 7 2 2" xfId="23541" xr:uid="{00000000-0005-0000-0000-0000148E0000}"/>
    <cellStyle name="Percent 9 6 7 2 2 2" xfId="23542" xr:uid="{00000000-0005-0000-0000-0000158E0000}"/>
    <cellStyle name="Percent 9 6 7 2 3" xfId="23543" xr:uid="{00000000-0005-0000-0000-0000168E0000}"/>
    <cellStyle name="Percent 9 6 7 3" xfId="23544" xr:uid="{00000000-0005-0000-0000-0000178E0000}"/>
    <cellStyle name="Percent 9 6 7 3 2" xfId="23545" xr:uid="{00000000-0005-0000-0000-0000188E0000}"/>
    <cellStyle name="Percent 9 6 7 3 2 2" xfId="23546" xr:uid="{00000000-0005-0000-0000-0000198E0000}"/>
    <cellStyle name="Percent 9 6 7 3 3" xfId="23547" xr:uid="{00000000-0005-0000-0000-00001A8E0000}"/>
    <cellStyle name="Percent 9 6 7 4" xfId="23548" xr:uid="{00000000-0005-0000-0000-00001B8E0000}"/>
    <cellStyle name="Percent 9 6 7 4 2" xfId="23549" xr:uid="{00000000-0005-0000-0000-00001C8E0000}"/>
    <cellStyle name="Percent 9 6 7 5" xfId="23550" xr:uid="{00000000-0005-0000-0000-00001D8E0000}"/>
    <cellStyle name="Percent 9 6 7 6" xfId="51905" xr:uid="{00000000-0005-0000-0000-00001E8E0000}"/>
    <cellStyle name="Percent 9 6 8" xfId="23551" xr:uid="{00000000-0005-0000-0000-00001F8E0000}"/>
    <cellStyle name="Percent 9 6 8 2" xfId="23552" xr:uid="{00000000-0005-0000-0000-0000208E0000}"/>
    <cellStyle name="Percent 9 6 8 2 2" xfId="23553" xr:uid="{00000000-0005-0000-0000-0000218E0000}"/>
    <cellStyle name="Percent 9 6 8 3" xfId="23554" xr:uid="{00000000-0005-0000-0000-0000228E0000}"/>
    <cellStyle name="Percent 9 6 8 4" xfId="51906" xr:uid="{00000000-0005-0000-0000-0000238E0000}"/>
    <cellStyle name="Percent 9 6 9" xfId="23555" xr:uid="{00000000-0005-0000-0000-0000248E0000}"/>
    <cellStyle name="Percent 9 6 9 2" xfId="23556" xr:uid="{00000000-0005-0000-0000-0000258E0000}"/>
    <cellStyle name="Percent 9 6 9 2 2" xfId="23557" xr:uid="{00000000-0005-0000-0000-0000268E0000}"/>
    <cellStyle name="Percent 9 6 9 3" xfId="23558" xr:uid="{00000000-0005-0000-0000-0000278E0000}"/>
    <cellStyle name="Percent 9 6 9 4" xfId="51907" xr:uid="{00000000-0005-0000-0000-0000288E0000}"/>
    <cellStyle name="Percent 9 7" xfId="4589" xr:uid="{00000000-0005-0000-0000-0000298E0000}"/>
    <cellStyle name="Percent 9 7 10" xfId="23559" xr:uid="{00000000-0005-0000-0000-00002A8E0000}"/>
    <cellStyle name="Percent 9 7 10 2" xfId="23560" xr:uid="{00000000-0005-0000-0000-00002B8E0000}"/>
    <cellStyle name="Percent 9 7 10 2 2" xfId="23561" xr:uid="{00000000-0005-0000-0000-00002C8E0000}"/>
    <cellStyle name="Percent 9 7 10 3" xfId="23562" xr:uid="{00000000-0005-0000-0000-00002D8E0000}"/>
    <cellStyle name="Percent 9 7 10 4" xfId="51909" xr:uid="{00000000-0005-0000-0000-00002E8E0000}"/>
    <cellStyle name="Percent 9 7 11" xfId="23563" xr:uid="{00000000-0005-0000-0000-00002F8E0000}"/>
    <cellStyle name="Percent 9 7 11 2" xfId="23564" xr:uid="{00000000-0005-0000-0000-0000308E0000}"/>
    <cellStyle name="Percent 9 7 11 2 2" xfId="23565" xr:uid="{00000000-0005-0000-0000-0000318E0000}"/>
    <cellStyle name="Percent 9 7 11 3" xfId="23566" xr:uid="{00000000-0005-0000-0000-0000328E0000}"/>
    <cellStyle name="Percent 9 7 11 4" xfId="51910" xr:uid="{00000000-0005-0000-0000-0000338E0000}"/>
    <cellStyle name="Percent 9 7 12" xfId="23567" xr:uid="{00000000-0005-0000-0000-0000348E0000}"/>
    <cellStyle name="Percent 9 7 12 2" xfId="23568" xr:uid="{00000000-0005-0000-0000-0000358E0000}"/>
    <cellStyle name="Percent 9 7 12 2 2" xfId="23569" xr:uid="{00000000-0005-0000-0000-0000368E0000}"/>
    <cellStyle name="Percent 9 7 12 3" xfId="23570" xr:uid="{00000000-0005-0000-0000-0000378E0000}"/>
    <cellStyle name="Percent 9 7 12 4" xfId="51911" xr:uid="{00000000-0005-0000-0000-0000388E0000}"/>
    <cellStyle name="Percent 9 7 13" xfId="23571" xr:uid="{00000000-0005-0000-0000-0000398E0000}"/>
    <cellStyle name="Percent 9 7 13 2" xfId="23572" xr:uid="{00000000-0005-0000-0000-00003A8E0000}"/>
    <cellStyle name="Percent 9 7 13 2 2" xfId="23573" xr:uid="{00000000-0005-0000-0000-00003B8E0000}"/>
    <cellStyle name="Percent 9 7 13 3" xfId="23574" xr:uid="{00000000-0005-0000-0000-00003C8E0000}"/>
    <cellStyle name="Percent 9 7 13 4" xfId="51912" xr:uid="{00000000-0005-0000-0000-00003D8E0000}"/>
    <cellStyle name="Percent 9 7 14" xfId="23575" xr:uid="{00000000-0005-0000-0000-00003E8E0000}"/>
    <cellStyle name="Percent 9 7 14 2" xfId="23576" xr:uid="{00000000-0005-0000-0000-00003F8E0000}"/>
    <cellStyle name="Percent 9 7 14 3" xfId="51913" xr:uid="{00000000-0005-0000-0000-0000408E0000}"/>
    <cellStyle name="Percent 9 7 15" xfId="23577" xr:uid="{00000000-0005-0000-0000-0000418E0000}"/>
    <cellStyle name="Percent 9 7 15 2" xfId="56045" xr:uid="{00000000-0005-0000-0000-0000428E0000}"/>
    <cellStyle name="Percent 9 7 16" xfId="51908" xr:uid="{00000000-0005-0000-0000-0000438E0000}"/>
    <cellStyle name="Percent 9 7 2" xfId="4590" xr:uid="{00000000-0005-0000-0000-0000448E0000}"/>
    <cellStyle name="Percent 9 7 2 10" xfId="23578" xr:uid="{00000000-0005-0000-0000-0000458E0000}"/>
    <cellStyle name="Percent 9 7 2 10 2" xfId="23579" xr:uid="{00000000-0005-0000-0000-0000468E0000}"/>
    <cellStyle name="Percent 9 7 2 10 2 2" xfId="23580" xr:uid="{00000000-0005-0000-0000-0000478E0000}"/>
    <cellStyle name="Percent 9 7 2 10 3" xfId="23581" xr:uid="{00000000-0005-0000-0000-0000488E0000}"/>
    <cellStyle name="Percent 9 7 2 10 4" xfId="51915" xr:uid="{00000000-0005-0000-0000-0000498E0000}"/>
    <cellStyle name="Percent 9 7 2 11" xfId="23582" xr:uid="{00000000-0005-0000-0000-00004A8E0000}"/>
    <cellStyle name="Percent 9 7 2 11 2" xfId="23583" xr:uid="{00000000-0005-0000-0000-00004B8E0000}"/>
    <cellStyle name="Percent 9 7 2 12" xfId="23584" xr:uid="{00000000-0005-0000-0000-00004C8E0000}"/>
    <cellStyle name="Percent 9 7 2 13" xfId="51914" xr:uid="{00000000-0005-0000-0000-00004D8E0000}"/>
    <cellStyle name="Percent 9 7 2 2" xfId="9384" xr:uid="{00000000-0005-0000-0000-00004E8E0000}"/>
    <cellStyle name="Percent 9 7 2 2 2" xfId="23585" xr:uid="{00000000-0005-0000-0000-00004F8E0000}"/>
    <cellStyle name="Percent 9 7 2 2 2 2" xfId="23586" xr:uid="{00000000-0005-0000-0000-0000508E0000}"/>
    <cellStyle name="Percent 9 7 2 2 2 2 2" xfId="23587" xr:uid="{00000000-0005-0000-0000-0000518E0000}"/>
    <cellStyle name="Percent 9 7 2 2 2 3" xfId="23588" xr:uid="{00000000-0005-0000-0000-0000528E0000}"/>
    <cellStyle name="Percent 9 7 2 2 3" xfId="23589" xr:uid="{00000000-0005-0000-0000-0000538E0000}"/>
    <cellStyle name="Percent 9 7 2 2 3 2" xfId="23590" xr:uid="{00000000-0005-0000-0000-0000548E0000}"/>
    <cellStyle name="Percent 9 7 2 2 3 2 2" xfId="23591" xr:uid="{00000000-0005-0000-0000-0000558E0000}"/>
    <cellStyle name="Percent 9 7 2 2 3 3" xfId="23592" xr:uid="{00000000-0005-0000-0000-0000568E0000}"/>
    <cellStyle name="Percent 9 7 2 2 4" xfId="23593" xr:uid="{00000000-0005-0000-0000-0000578E0000}"/>
    <cellStyle name="Percent 9 7 2 2 4 2" xfId="23594" xr:uid="{00000000-0005-0000-0000-0000588E0000}"/>
    <cellStyle name="Percent 9 7 2 2 5" xfId="23595" xr:uid="{00000000-0005-0000-0000-0000598E0000}"/>
    <cellStyle name="Percent 9 7 2 2 6" xfId="51916" xr:uid="{00000000-0005-0000-0000-00005A8E0000}"/>
    <cellStyle name="Percent 9 7 2 3" xfId="23596" xr:uid="{00000000-0005-0000-0000-00005B8E0000}"/>
    <cellStyle name="Percent 9 7 2 3 2" xfId="23597" xr:uid="{00000000-0005-0000-0000-00005C8E0000}"/>
    <cellStyle name="Percent 9 7 2 3 2 2" xfId="23598" xr:uid="{00000000-0005-0000-0000-00005D8E0000}"/>
    <cellStyle name="Percent 9 7 2 3 2 2 2" xfId="23599" xr:uid="{00000000-0005-0000-0000-00005E8E0000}"/>
    <cellStyle name="Percent 9 7 2 3 2 3" xfId="23600" xr:uid="{00000000-0005-0000-0000-00005F8E0000}"/>
    <cellStyle name="Percent 9 7 2 3 3" xfId="23601" xr:uid="{00000000-0005-0000-0000-0000608E0000}"/>
    <cellStyle name="Percent 9 7 2 3 3 2" xfId="23602" xr:uid="{00000000-0005-0000-0000-0000618E0000}"/>
    <cellStyle name="Percent 9 7 2 3 3 2 2" xfId="23603" xr:uid="{00000000-0005-0000-0000-0000628E0000}"/>
    <cellStyle name="Percent 9 7 2 3 3 3" xfId="23604" xr:uid="{00000000-0005-0000-0000-0000638E0000}"/>
    <cellStyle name="Percent 9 7 2 3 4" xfId="23605" xr:uid="{00000000-0005-0000-0000-0000648E0000}"/>
    <cellStyle name="Percent 9 7 2 3 4 2" xfId="23606" xr:uid="{00000000-0005-0000-0000-0000658E0000}"/>
    <cellStyle name="Percent 9 7 2 3 5" xfId="23607" xr:uid="{00000000-0005-0000-0000-0000668E0000}"/>
    <cellStyle name="Percent 9 7 2 3 6" xfId="51917" xr:uid="{00000000-0005-0000-0000-0000678E0000}"/>
    <cellStyle name="Percent 9 7 2 4" xfId="23608" xr:uid="{00000000-0005-0000-0000-0000688E0000}"/>
    <cellStyle name="Percent 9 7 2 4 2" xfId="23609" xr:uid="{00000000-0005-0000-0000-0000698E0000}"/>
    <cellStyle name="Percent 9 7 2 4 2 2" xfId="23610" xr:uid="{00000000-0005-0000-0000-00006A8E0000}"/>
    <cellStyle name="Percent 9 7 2 4 2 2 2" xfId="23611" xr:uid="{00000000-0005-0000-0000-00006B8E0000}"/>
    <cellStyle name="Percent 9 7 2 4 2 3" xfId="23612" xr:uid="{00000000-0005-0000-0000-00006C8E0000}"/>
    <cellStyle name="Percent 9 7 2 4 3" xfId="23613" xr:uid="{00000000-0005-0000-0000-00006D8E0000}"/>
    <cellStyle name="Percent 9 7 2 4 3 2" xfId="23614" xr:uid="{00000000-0005-0000-0000-00006E8E0000}"/>
    <cellStyle name="Percent 9 7 2 4 3 2 2" xfId="23615" xr:uid="{00000000-0005-0000-0000-00006F8E0000}"/>
    <cellStyle name="Percent 9 7 2 4 3 3" xfId="23616" xr:uid="{00000000-0005-0000-0000-0000708E0000}"/>
    <cellStyle name="Percent 9 7 2 4 4" xfId="23617" xr:uid="{00000000-0005-0000-0000-0000718E0000}"/>
    <cellStyle name="Percent 9 7 2 4 4 2" xfId="23618" xr:uid="{00000000-0005-0000-0000-0000728E0000}"/>
    <cellStyle name="Percent 9 7 2 4 5" xfId="23619" xr:uid="{00000000-0005-0000-0000-0000738E0000}"/>
    <cellStyle name="Percent 9 7 2 4 6" xfId="51918" xr:uid="{00000000-0005-0000-0000-0000748E0000}"/>
    <cellStyle name="Percent 9 7 2 5" xfId="23620" xr:uid="{00000000-0005-0000-0000-0000758E0000}"/>
    <cellStyle name="Percent 9 7 2 5 2" xfId="23621" xr:uid="{00000000-0005-0000-0000-0000768E0000}"/>
    <cellStyle name="Percent 9 7 2 5 2 2" xfId="23622" xr:uid="{00000000-0005-0000-0000-0000778E0000}"/>
    <cellStyle name="Percent 9 7 2 5 2 2 2" xfId="23623" xr:uid="{00000000-0005-0000-0000-0000788E0000}"/>
    <cellStyle name="Percent 9 7 2 5 2 3" xfId="23624" xr:uid="{00000000-0005-0000-0000-0000798E0000}"/>
    <cellStyle name="Percent 9 7 2 5 3" xfId="23625" xr:uid="{00000000-0005-0000-0000-00007A8E0000}"/>
    <cellStyle name="Percent 9 7 2 5 3 2" xfId="23626" xr:uid="{00000000-0005-0000-0000-00007B8E0000}"/>
    <cellStyle name="Percent 9 7 2 5 3 2 2" xfId="23627" xr:uid="{00000000-0005-0000-0000-00007C8E0000}"/>
    <cellStyle name="Percent 9 7 2 5 3 3" xfId="23628" xr:uid="{00000000-0005-0000-0000-00007D8E0000}"/>
    <cellStyle name="Percent 9 7 2 5 4" xfId="23629" xr:uid="{00000000-0005-0000-0000-00007E8E0000}"/>
    <cellStyle name="Percent 9 7 2 5 4 2" xfId="23630" xr:uid="{00000000-0005-0000-0000-00007F8E0000}"/>
    <cellStyle name="Percent 9 7 2 5 4 2 2" xfId="23631" xr:uid="{00000000-0005-0000-0000-0000808E0000}"/>
    <cellStyle name="Percent 9 7 2 5 4 3" xfId="23632" xr:uid="{00000000-0005-0000-0000-0000818E0000}"/>
    <cellStyle name="Percent 9 7 2 5 5" xfId="23633" xr:uid="{00000000-0005-0000-0000-0000828E0000}"/>
    <cellStyle name="Percent 9 7 2 5 5 2" xfId="23634" xr:uid="{00000000-0005-0000-0000-0000838E0000}"/>
    <cellStyle name="Percent 9 7 2 5 6" xfId="23635" xr:uid="{00000000-0005-0000-0000-0000848E0000}"/>
    <cellStyle name="Percent 9 7 2 5 7" xfId="51919" xr:uid="{00000000-0005-0000-0000-0000858E0000}"/>
    <cellStyle name="Percent 9 7 2 6" xfId="23636" xr:uid="{00000000-0005-0000-0000-0000868E0000}"/>
    <cellStyle name="Percent 9 7 2 6 2" xfId="23637" xr:uid="{00000000-0005-0000-0000-0000878E0000}"/>
    <cellStyle name="Percent 9 7 2 6 2 2" xfId="23638" xr:uid="{00000000-0005-0000-0000-0000888E0000}"/>
    <cellStyle name="Percent 9 7 2 6 2 2 2" xfId="23639" xr:uid="{00000000-0005-0000-0000-0000898E0000}"/>
    <cellStyle name="Percent 9 7 2 6 2 3" xfId="23640" xr:uid="{00000000-0005-0000-0000-00008A8E0000}"/>
    <cellStyle name="Percent 9 7 2 6 3" xfId="23641" xr:uid="{00000000-0005-0000-0000-00008B8E0000}"/>
    <cellStyle name="Percent 9 7 2 6 3 2" xfId="23642" xr:uid="{00000000-0005-0000-0000-00008C8E0000}"/>
    <cellStyle name="Percent 9 7 2 6 3 2 2" xfId="23643" xr:uid="{00000000-0005-0000-0000-00008D8E0000}"/>
    <cellStyle name="Percent 9 7 2 6 3 3" xfId="23644" xr:uid="{00000000-0005-0000-0000-00008E8E0000}"/>
    <cellStyle name="Percent 9 7 2 6 4" xfId="23645" xr:uid="{00000000-0005-0000-0000-00008F8E0000}"/>
    <cellStyle name="Percent 9 7 2 6 4 2" xfId="23646" xr:uid="{00000000-0005-0000-0000-0000908E0000}"/>
    <cellStyle name="Percent 9 7 2 6 5" xfId="23647" xr:uid="{00000000-0005-0000-0000-0000918E0000}"/>
    <cellStyle name="Percent 9 7 2 6 6" xfId="51920" xr:uid="{00000000-0005-0000-0000-0000928E0000}"/>
    <cellStyle name="Percent 9 7 2 7" xfId="23648" xr:uid="{00000000-0005-0000-0000-0000938E0000}"/>
    <cellStyle name="Percent 9 7 2 7 2" xfId="23649" xr:uid="{00000000-0005-0000-0000-0000948E0000}"/>
    <cellStyle name="Percent 9 7 2 7 2 2" xfId="23650" xr:uid="{00000000-0005-0000-0000-0000958E0000}"/>
    <cellStyle name="Percent 9 7 2 7 3" xfId="23651" xr:uid="{00000000-0005-0000-0000-0000968E0000}"/>
    <cellStyle name="Percent 9 7 2 7 4" xfId="51921" xr:uid="{00000000-0005-0000-0000-0000978E0000}"/>
    <cellStyle name="Percent 9 7 2 8" xfId="23652" xr:uid="{00000000-0005-0000-0000-0000988E0000}"/>
    <cellStyle name="Percent 9 7 2 8 2" xfId="23653" xr:uid="{00000000-0005-0000-0000-0000998E0000}"/>
    <cellStyle name="Percent 9 7 2 8 2 2" xfId="23654" xr:uid="{00000000-0005-0000-0000-00009A8E0000}"/>
    <cellStyle name="Percent 9 7 2 8 3" xfId="23655" xr:uid="{00000000-0005-0000-0000-00009B8E0000}"/>
    <cellStyle name="Percent 9 7 2 8 4" xfId="51922" xr:uid="{00000000-0005-0000-0000-00009C8E0000}"/>
    <cellStyle name="Percent 9 7 2 9" xfId="23656" xr:uid="{00000000-0005-0000-0000-00009D8E0000}"/>
    <cellStyle name="Percent 9 7 2 9 2" xfId="23657" xr:uid="{00000000-0005-0000-0000-00009E8E0000}"/>
    <cellStyle name="Percent 9 7 2 9 2 2" xfId="23658" xr:uid="{00000000-0005-0000-0000-00009F8E0000}"/>
    <cellStyle name="Percent 9 7 2 9 3" xfId="23659" xr:uid="{00000000-0005-0000-0000-0000A08E0000}"/>
    <cellStyle name="Percent 9 7 2 9 4" xfId="51923" xr:uid="{00000000-0005-0000-0000-0000A18E0000}"/>
    <cellStyle name="Percent 9 7 3" xfId="4591" xr:uid="{00000000-0005-0000-0000-0000A28E0000}"/>
    <cellStyle name="Percent 9 7 3 10" xfId="23660" xr:uid="{00000000-0005-0000-0000-0000A38E0000}"/>
    <cellStyle name="Percent 9 7 3 10 2" xfId="23661" xr:uid="{00000000-0005-0000-0000-0000A48E0000}"/>
    <cellStyle name="Percent 9 7 3 10 2 2" xfId="23662" xr:uid="{00000000-0005-0000-0000-0000A58E0000}"/>
    <cellStyle name="Percent 9 7 3 10 3" xfId="23663" xr:uid="{00000000-0005-0000-0000-0000A68E0000}"/>
    <cellStyle name="Percent 9 7 3 10 4" xfId="51925" xr:uid="{00000000-0005-0000-0000-0000A78E0000}"/>
    <cellStyle name="Percent 9 7 3 11" xfId="23664" xr:uid="{00000000-0005-0000-0000-0000A88E0000}"/>
    <cellStyle name="Percent 9 7 3 11 2" xfId="23665" xr:uid="{00000000-0005-0000-0000-0000A98E0000}"/>
    <cellStyle name="Percent 9 7 3 12" xfId="23666" xr:uid="{00000000-0005-0000-0000-0000AA8E0000}"/>
    <cellStyle name="Percent 9 7 3 13" xfId="51924" xr:uid="{00000000-0005-0000-0000-0000AB8E0000}"/>
    <cellStyle name="Percent 9 7 3 2" xfId="9385" xr:uid="{00000000-0005-0000-0000-0000AC8E0000}"/>
    <cellStyle name="Percent 9 7 3 2 2" xfId="23667" xr:uid="{00000000-0005-0000-0000-0000AD8E0000}"/>
    <cellStyle name="Percent 9 7 3 2 2 2" xfId="23668" xr:uid="{00000000-0005-0000-0000-0000AE8E0000}"/>
    <cellStyle name="Percent 9 7 3 2 2 2 2" xfId="23669" xr:uid="{00000000-0005-0000-0000-0000AF8E0000}"/>
    <cellStyle name="Percent 9 7 3 2 2 3" xfId="23670" xr:uid="{00000000-0005-0000-0000-0000B08E0000}"/>
    <cellStyle name="Percent 9 7 3 2 3" xfId="23671" xr:uid="{00000000-0005-0000-0000-0000B18E0000}"/>
    <cellStyle name="Percent 9 7 3 2 3 2" xfId="23672" xr:uid="{00000000-0005-0000-0000-0000B28E0000}"/>
    <cellStyle name="Percent 9 7 3 2 3 2 2" xfId="23673" xr:uid="{00000000-0005-0000-0000-0000B38E0000}"/>
    <cellStyle name="Percent 9 7 3 2 3 3" xfId="23674" xr:uid="{00000000-0005-0000-0000-0000B48E0000}"/>
    <cellStyle name="Percent 9 7 3 2 4" xfId="23675" xr:uid="{00000000-0005-0000-0000-0000B58E0000}"/>
    <cellStyle name="Percent 9 7 3 2 4 2" xfId="23676" xr:uid="{00000000-0005-0000-0000-0000B68E0000}"/>
    <cellStyle name="Percent 9 7 3 2 5" xfId="23677" xr:uid="{00000000-0005-0000-0000-0000B78E0000}"/>
    <cellStyle name="Percent 9 7 3 2 6" xfId="51926" xr:uid="{00000000-0005-0000-0000-0000B88E0000}"/>
    <cellStyle name="Percent 9 7 3 3" xfId="23678" xr:uid="{00000000-0005-0000-0000-0000B98E0000}"/>
    <cellStyle name="Percent 9 7 3 3 2" xfId="23679" xr:uid="{00000000-0005-0000-0000-0000BA8E0000}"/>
    <cellStyle name="Percent 9 7 3 3 2 2" xfId="23680" xr:uid="{00000000-0005-0000-0000-0000BB8E0000}"/>
    <cellStyle name="Percent 9 7 3 3 2 2 2" xfId="23681" xr:uid="{00000000-0005-0000-0000-0000BC8E0000}"/>
    <cellStyle name="Percent 9 7 3 3 2 3" xfId="23682" xr:uid="{00000000-0005-0000-0000-0000BD8E0000}"/>
    <cellStyle name="Percent 9 7 3 3 3" xfId="23683" xr:uid="{00000000-0005-0000-0000-0000BE8E0000}"/>
    <cellStyle name="Percent 9 7 3 3 3 2" xfId="23684" xr:uid="{00000000-0005-0000-0000-0000BF8E0000}"/>
    <cellStyle name="Percent 9 7 3 3 3 2 2" xfId="23685" xr:uid="{00000000-0005-0000-0000-0000C08E0000}"/>
    <cellStyle name="Percent 9 7 3 3 3 3" xfId="23686" xr:uid="{00000000-0005-0000-0000-0000C18E0000}"/>
    <cellStyle name="Percent 9 7 3 3 4" xfId="23687" xr:uid="{00000000-0005-0000-0000-0000C28E0000}"/>
    <cellStyle name="Percent 9 7 3 3 4 2" xfId="23688" xr:uid="{00000000-0005-0000-0000-0000C38E0000}"/>
    <cellStyle name="Percent 9 7 3 3 5" xfId="23689" xr:uid="{00000000-0005-0000-0000-0000C48E0000}"/>
    <cellStyle name="Percent 9 7 3 3 6" xfId="51927" xr:uid="{00000000-0005-0000-0000-0000C58E0000}"/>
    <cellStyle name="Percent 9 7 3 4" xfId="23690" xr:uid="{00000000-0005-0000-0000-0000C68E0000}"/>
    <cellStyle name="Percent 9 7 3 4 2" xfId="23691" xr:uid="{00000000-0005-0000-0000-0000C78E0000}"/>
    <cellStyle name="Percent 9 7 3 4 2 2" xfId="23692" xr:uid="{00000000-0005-0000-0000-0000C88E0000}"/>
    <cellStyle name="Percent 9 7 3 4 2 2 2" xfId="23693" xr:uid="{00000000-0005-0000-0000-0000C98E0000}"/>
    <cellStyle name="Percent 9 7 3 4 2 3" xfId="23694" xr:uid="{00000000-0005-0000-0000-0000CA8E0000}"/>
    <cellStyle name="Percent 9 7 3 4 3" xfId="23695" xr:uid="{00000000-0005-0000-0000-0000CB8E0000}"/>
    <cellStyle name="Percent 9 7 3 4 3 2" xfId="23696" xr:uid="{00000000-0005-0000-0000-0000CC8E0000}"/>
    <cellStyle name="Percent 9 7 3 4 3 2 2" xfId="23697" xr:uid="{00000000-0005-0000-0000-0000CD8E0000}"/>
    <cellStyle name="Percent 9 7 3 4 3 3" xfId="23698" xr:uid="{00000000-0005-0000-0000-0000CE8E0000}"/>
    <cellStyle name="Percent 9 7 3 4 4" xfId="23699" xr:uid="{00000000-0005-0000-0000-0000CF8E0000}"/>
    <cellStyle name="Percent 9 7 3 4 4 2" xfId="23700" xr:uid="{00000000-0005-0000-0000-0000D08E0000}"/>
    <cellStyle name="Percent 9 7 3 4 5" xfId="23701" xr:uid="{00000000-0005-0000-0000-0000D18E0000}"/>
    <cellStyle name="Percent 9 7 3 4 6" xfId="51928" xr:uid="{00000000-0005-0000-0000-0000D28E0000}"/>
    <cellStyle name="Percent 9 7 3 5" xfId="23702" xr:uid="{00000000-0005-0000-0000-0000D38E0000}"/>
    <cellStyle name="Percent 9 7 3 5 2" xfId="23703" xr:uid="{00000000-0005-0000-0000-0000D48E0000}"/>
    <cellStyle name="Percent 9 7 3 5 2 2" xfId="23704" xr:uid="{00000000-0005-0000-0000-0000D58E0000}"/>
    <cellStyle name="Percent 9 7 3 5 2 2 2" xfId="23705" xr:uid="{00000000-0005-0000-0000-0000D68E0000}"/>
    <cellStyle name="Percent 9 7 3 5 2 3" xfId="23706" xr:uid="{00000000-0005-0000-0000-0000D78E0000}"/>
    <cellStyle name="Percent 9 7 3 5 3" xfId="23707" xr:uid="{00000000-0005-0000-0000-0000D88E0000}"/>
    <cellStyle name="Percent 9 7 3 5 3 2" xfId="23708" xr:uid="{00000000-0005-0000-0000-0000D98E0000}"/>
    <cellStyle name="Percent 9 7 3 5 3 2 2" xfId="23709" xr:uid="{00000000-0005-0000-0000-0000DA8E0000}"/>
    <cellStyle name="Percent 9 7 3 5 3 3" xfId="23710" xr:uid="{00000000-0005-0000-0000-0000DB8E0000}"/>
    <cellStyle name="Percent 9 7 3 5 4" xfId="23711" xr:uid="{00000000-0005-0000-0000-0000DC8E0000}"/>
    <cellStyle name="Percent 9 7 3 5 4 2" xfId="23712" xr:uid="{00000000-0005-0000-0000-0000DD8E0000}"/>
    <cellStyle name="Percent 9 7 3 5 4 2 2" xfId="23713" xr:uid="{00000000-0005-0000-0000-0000DE8E0000}"/>
    <cellStyle name="Percent 9 7 3 5 4 3" xfId="23714" xr:uid="{00000000-0005-0000-0000-0000DF8E0000}"/>
    <cellStyle name="Percent 9 7 3 5 5" xfId="23715" xr:uid="{00000000-0005-0000-0000-0000E08E0000}"/>
    <cellStyle name="Percent 9 7 3 5 5 2" xfId="23716" xr:uid="{00000000-0005-0000-0000-0000E18E0000}"/>
    <cellStyle name="Percent 9 7 3 5 6" xfId="23717" xr:uid="{00000000-0005-0000-0000-0000E28E0000}"/>
    <cellStyle name="Percent 9 7 3 5 7" xfId="51929" xr:uid="{00000000-0005-0000-0000-0000E38E0000}"/>
    <cellStyle name="Percent 9 7 3 6" xfId="23718" xr:uid="{00000000-0005-0000-0000-0000E48E0000}"/>
    <cellStyle name="Percent 9 7 3 6 2" xfId="23719" xr:uid="{00000000-0005-0000-0000-0000E58E0000}"/>
    <cellStyle name="Percent 9 7 3 6 2 2" xfId="23720" xr:uid="{00000000-0005-0000-0000-0000E68E0000}"/>
    <cellStyle name="Percent 9 7 3 6 2 2 2" xfId="23721" xr:uid="{00000000-0005-0000-0000-0000E78E0000}"/>
    <cellStyle name="Percent 9 7 3 6 2 3" xfId="23722" xr:uid="{00000000-0005-0000-0000-0000E88E0000}"/>
    <cellStyle name="Percent 9 7 3 6 3" xfId="23723" xr:uid="{00000000-0005-0000-0000-0000E98E0000}"/>
    <cellStyle name="Percent 9 7 3 6 3 2" xfId="23724" xr:uid="{00000000-0005-0000-0000-0000EA8E0000}"/>
    <cellStyle name="Percent 9 7 3 6 3 2 2" xfId="23725" xr:uid="{00000000-0005-0000-0000-0000EB8E0000}"/>
    <cellStyle name="Percent 9 7 3 6 3 3" xfId="23726" xr:uid="{00000000-0005-0000-0000-0000EC8E0000}"/>
    <cellStyle name="Percent 9 7 3 6 4" xfId="23727" xr:uid="{00000000-0005-0000-0000-0000ED8E0000}"/>
    <cellStyle name="Percent 9 7 3 6 4 2" xfId="23728" xr:uid="{00000000-0005-0000-0000-0000EE8E0000}"/>
    <cellStyle name="Percent 9 7 3 6 5" xfId="23729" xr:uid="{00000000-0005-0000-0000-0000EF8E0000}"/>
    <cellStyle name="Percent 9 7 3 6 6" xfId="51930" xr:uid="{00000000-0005-0000-0000-0000F08E0000}"/>
    <cellStyle name="Percent 9 7 3 7" xfId="23730" xr:uid="{00000000-0005-0000-0000-0000F18E0000}"/>
    <cellStyle name="Percent 9 7 3 7 2" xfId="23731" xr:uid="{00000000-0005-0000-0000-0000F28E0000}"/>
    <cellStyle name="Percent 9 7 3 7 2 2" xfId="23732" xr:uid="{00000000-0005-0000-0000-0000F38E0000}"/>
    <cellStyle name="Percent 9 7 3 7 3" xfId="23733" xr:uid="{00000000-0005-0000-0000-0000F48E0000}"/>
    <cellStyle name="Percent 9 7 3 7 4" xfId="51931" xr:uid="{00000000-0005-0000-0000-0000F58E0000}"/>
    <cellStyle name="Percent 9 7 3 8" xfId="23734" xr:uid="{00000000-0005-0000-0000-0000F68E0000}"/>
    <cellStyle name="Percent 9 7 3 8 2" xfId="23735" xr:uid="{00000000-0005-0000-0000-0000F78E0000}"/>
    <cellStyle name="Percent 9 7 3 8 2 2" xfId="23736" xr:uid="{00000000-0005-0000-0000-0000F88E0000}"/>
    <cellStyle name="Percent 9 7 3 8 3" xfId="23737" xr:uid="{00000000-0005-0000-0000-0000F98E0000}"/>
    <cellStyle name="Percent 9 7 3 8 4" xfId="51932" xr:uid="{00000000-0005-0000-0000-0000FA8E0000}"/>
    <cellStyle name="Percent 9 7 3 9" xfId="23738" xr:uid="{00000000-0005-0000-0000-0000FB8E0000}"/>
    <cellStyle name="Percent 9 7 3 9 2" xfId="23739" xr:uid="{00000000-0005-0000-0000-0000FC8E0000}"/>
    <cellStyle name="Percent 9 7 3 9 2 2" xfId="23740" xr:uid="{00000000-0005-0000-0000-0000FD8E0000}"/>
    <cellStyle name="Percent 9 7 3 9 3" xfId="23741" xr:uid="{00000000-0005-0000-0000-0000FE8E0000}"/>
    <cellStyle name="Percent 9 7 3 9 4" xfId="51933" xr:uid="{00000000-0005-0000-0000-0000FF8E0000}"/>
    <cellStyle name="Percent 9 7 4" xfId="4592" xr:uid="{00000000-0005-0000-0000-0000008F0000}"/>
    <cellStyle name="Percent 9 7 4 10" xfId="23742" xr:uid="{00000000-0005-0000-0000-0000018F0000}"/>
    <cellStyle name="Percent 9 7 4 11" xfId="51934" xr:uid="{00000000-0005-0000-0000-0000028F0000}"/>
    <cellStyle name="Percent 9 7 4 2" xfId="9386" xr:uid="{00000000-0005-0000-0000-0000038F0000}"/>
    <cellStyle name="Percent 9 7 4 2 2" xfId="23743" xr:uid="{00000000-0005-0000-0000-0000048F0000}"/>
    <cellStyle name="Percent 9 7 4 2 2 2" xfId="23744" xr:uid="{00000000-0005-0000-0000-0000058F0000}"/>
    <cellStyle name="Percent 9 7 4 2 2 2 2" xfId="23745" xr:uid="{00000000-0005-0000-0000-0000068F0000}"/>
    <cellStyle name="Percent 9 7 4 2 2 3" xfId="23746" xr:uid="{00000000-0005-0000-0000-0000078F0000}"/>
    <cellStyle name="Percent 9 7 4 2 3" xfId="23747" xr:uid="{00000000-0005-0000-0000-0000088F0000}"/>
    <cellStyle name="Percent 9 7 4 2 3 2" xfId="23748" xr:uid="{00000000-0005-0000-0000-0000098F0000}"/>
    <cellStyle name="Percent 9 7 4 2 3 2 2" xfId="23749" xr:uid="{00000000-0005-0000-0000-00000A8F0000}"/>
    <cellStyle name="Percent 9 7 4 2 3 3" xfId="23750" xr:uid="{00000000-0005-0000-0000-00000B8F0000}"/>
    <cellStyle name="Percent 9 7 4 2 4" xfId="23751" xr:uid="{00000000-0005-0000-0000-00000C8F0000}"/>
    <cellStyle name="Percent 9 7 4 2 4 2" xfId="23752" xr:uid="{00000000-0005-0000-0000-00000D8F0000}"/>
    <cellStyle name="Percent 9 7 4 2 5" xfId="23753" xr:uid="{00000000-0005-0000-0000-00000E8F0000}"/>
    <cellStyle name="Percent 9 7 4 2 6" xfId="51935" xr:uid="{00000000-0005-0000-0000-00000F8F0000}"/>
    <cellStyle name="Percent 9 7 4 3" xfId="23754" xr:uid="{00000000-0005-0000-0000-0000108F0000}"/>
    <cellStyle name="Percent 9 7 4 3 2" xfId="23755" xr:uid="{00000000-0005-0000-0000-0000118F0000}"/>
    <cellStyle name="Percent 9 7 4 3 2 2" xfId="23756" xr:uid="{00000000-0005-0000-0000-0000128F0000}"/>
    <cellStyle name="Percent 9 7 4 3 2 2 2" xfId="23757" xr:uid="{00000000-0005-0000-0000-0000138F0000}"/>
    <cellStyle name="Percent 9 7 4 3 2 3" xfId="23758" xr:uid="{00000000-0005-0000-0000-0000148F0000}"/>
    <cellStyle name="Percent 9 7 4 3 3" xfId="23759" xr:uid="{00000000-0005-0000-0000-0000158F0000}"/>
    <cellStyle name="Percent 9 7 4 3 3 2" xfId="23760" xr:uid="{00000000-0005-0000-0000-0000168F0000}"/>
    <cellStyle name="Percent 9 7 4 3 3 2 2" xfId="23761" xr:uid="{00000000-0005-0000-0000-0000178F0000}"/>
    <cellStyle name="Percent 9 7 4 3 3 3" xfId="23762" xr:uid="{00000000-0005-0000-0000-0000188F0000}"/>
    <cellStyle name="Percent 9 7 4 3 4" xfId="23763" xr:uid="{00000000-0005-0000-0000-0000198F0000}"/>
    <cellStyle name="Percent 9 7 4 3 4 2" xfId="23764" xr:uid="{00000000-0005-0000-0000-00001A8F0000}"/>
    <cellStyle name="Percent 9 7 4 3 5" xfId="23765" xr:uid="{00000000-0005-0000-0000-00001B8F0000}"/>
    <cellStyle name="Percent 9 7 4 3 6" xfId="51936" xr:uid="{00000000-0005-0000-0000-00001C8F0000}"/>
    <cellStyle name="Percent 9 7 4 4" xfId="23766" xr:uid="{00000000-0005-0000-0000-00001D8F0000}"/>
    <cellStyle name="Percent 9 7 4 4 2" xfId="23767" xr:uid="{00000000-0005-0000-0000-00001E8F0000}"/>
    <cellStyle name="Percent 9 7 4 4 2 2" xfId="23768" xr:uid="{00000000-0005-0000-0000-00001F8F0000}"/>
    <cellStyle name="Percent 9 7 4 4 2 2 2" xfId="23769" xr:uid="{00000000-0005-0000-0000-0000208F0000}"/>
    <cellStyle name="Percent 9 7 4 4 2 3" xfId="23770" xr:uid="{00000000-0005-0000-0000-0000218F0000}"/>
    <cellStyle name="Percent 9 7 4 4 3" xfId="23771" xr:uid="{00000000-0005-0000-0000-0000228F0000}"/>
    <cellStyle name="Percent 9 7 4 4 3 2" xfId="23772" xr:uid="{00000000-0005-0000-0000-0000238F0000}"/>
    <cellStyle name="Percent 9 7 4 4 3 2 2" xfId="23773" xr:uid="{00000000-0005-0000-0000-0000248F0000}"/>
    <cellStyle name="Percent 9 7 4 4 3 3" xfId="23774" xr:uid="{00000000-0005-0000-0000-0000258F0000}"/>
    <cellStyle name="Percent 9 7 4 4 4" xfId="23775" xr:uid="{00000000-0005-0000-0000-0000268F0000}"/>
    <cellStyle name="Percent 9 7 4 4 4 2" xfId="23776" xr:uid="{00000000-0005-0000-0000-0000278F0000}"/>
    <cellStyle name="Percent 9 7 4 4 4 2 2" xfId="23777" xr:uid="{00000000-0005-0000-0000-0000288F0000}"/>
    <cellStyle name="Percent 9 7 4 4 4 3" xfId="23778" xr:uid="{00000000-0005-0000-0000-0000298F0000}"/>
    <cellStyle name="Percent 9 7 4 4 5" xfId="23779" xr:uid="{00000000-0005-0000-0000-00002A8F0000}"/>
    <cellStyle name="Percent 9 7 4 4 5 2" xfId="23780" xr:uid="{00000000-0005-0000-0000-00002B8F0000}"/>
    <cellStyle name="Percent 9 7 4 4 6" xfId="23781" xr:uid="{00000000-0005-0000-0000-00002C8F0000}"/>
    <cellStyle name="Percent 9 7 4 4 7" xfId="51937" xr:uid="{00000000-0005-0000-0000-00002D8F0000}"/>
    <cellStyle name="Percent 9 7 4 5" xfId="23782" xr:uid="{00000000-0005-0000-0000-00002E8F0000}"/>
    <cellStyle name="Percent 9 7 4 5 2" xfId="23783" xr:uid="{00000000-0005-0000-0000-00002F8F0000}"/>
    <cellStyle name="Percent 9 7 4 5 2 2" xfId="23784" xr:uid="{00000000-0005-0000-0000-0000308F0000}"/>
    <cellStyle name="Percent 9 7 4 5 2 2 2" xfId="23785" xr:uid="{00000000-0005-0000-0000-0000318F0000}"/>
    <cellStyle name="Percent 9 7 4 5 2 3" xfId="23786" xr:uid="{00000000-0005-0000-0000-0000328F0000}"/>
    <cellStyle name="Percent 9 7 4 5 3" xfId="23787" xr:uid="{00000000-0005-0000-0000-0000338F0000}"/>
    <cellStyle name="Percent 9 7 4 5 3 2" xfId="23788" xr:uid="{00000000-0005-0000-0000-0000348F0000}"/>
    <cellStyle name="Percent 9 7 4 5 3 2 2" xfId="23789" xr:uid="{00000000-0005-0000-0000-0000358F0000}"/>
    <cellStyle name="Percent 9 7 4 5 3 3" xfId="23790" xr:uid="{00000000-0005-0000-0000-0000368F0000}"/>
    <cellStyle name="Percent 9 7 4 5 4" xfId="23791" xr:uid="{00000000-0005-0000-0000-0000378F0000}"/>
    <cellStyle name="Percent 9 7 4 5 4 2" xfId="23792" xr:uid="{00000000-0005-0000-0000-0000388F0000}"/>
    <cellStyle name="Percent 9 7 4 5 5" xfId="23793" xr:uid="{00000000-0005-0000-0000-0000398F0000}"/>
    <cellStyle name="Percent 9 7 4 5 6" xfId="51938" xr:uid="{00000000-0005-0000-0000-00003A8F0000}"/>
    <cellStyle name="Percent 9 7 4 6" xfId="23794" xr:uid="{00000000-0005-0000-0000-00003B8F0000}"/>
    <cellStyle name="Percent 9 7 4 6 2" xfId="23795" xr:uid="{00000000-0005-0000-0000-00003C8F0000}"/>
    <cellStyle name="Percent 9 7 4 6 2 2" xfId="23796" xr:uid="{00000000-0005-0000-0000-00003D8F0000}"/>
    <cellStyle name="Percent 9 7 4 6 3" xfId="23797" xr:uid="{00000000-0005-0000-0000-00003E8F0000}"/>
    <cellStyle name="Percent 9 7 4 6 4" xfId="51939" xr:uid="{00000000-0005-0000-0000-00003F8F0000}"/>
    <cellStyle name="Percent 9 7 4 7" xfId="23798" xr:uid="{00000000-0005-0000-0000-0000408F0000}"/>
    <cellStyle name="Percent 9 7 4 7 2" xfId="23799" xr:uid="{00000000-0005-0000-0000-0000418F0000}"/>
    <cellStyle name="Percent 9 7 4 7 2 2" xfId="23800" xr:uid="{00000000-0005-0000-0000-0000428F0000}"/>
    <cellStyle name="Percent 9 7 4 7 3" xfId="23801" xr:uid="{00000000-0005-0000-0000-0000438F0000}"/>
    <cellStyle name="Percent 9 7 4 7 4" xfId="51940" xr:uid="{00000000-0005-0000-0000-0000448F0000}"/>
    <cellStyle name="Percent 9 7 4 8" xfId="23802" xr:uid="{00000000-0005-0000-0000-0000458F0000}"/>
    <cellStyle name="Percent 9 7 4 8 2" xfId="23803" xr:uid="{00000000-0005-0000-0000-0000468F0000}"/>
    <cellStyle name="Percent 9 7 4 8 2 2" xfId="23804" xr:uid="{00000000-0005-0000-0000-0000478F0000}"/>
    <cellStyle name="Percent 9 7 4 8 3" xfId="23805" xr:uid="{00000000-0005-0000-0000-0000488F0000}"/>
    <cellStyle name="Percent 9 7 4 8 4" xfId="51941" xr:uid="{00000000-0005-0000-0000-0000498F0000}"/>
    <cellStyle name="Percent 9 7 4 9" xfId="23806" xr:uid="{00000000-0005-0000-0000-00004A8F0000}"/>
    <cellStyle name="Percent 9 7 4 9 2" xfId="23807" xr:uid="{00000000-0005-0000-0000-00004B8F0000}"/>
    <cellStyle name="Percent 9 7 4 9 3" xfId="51942" xr:uid="{00000000-0005-0000-0000-00004C8F0000}"/>
    <cellStyle name="Percent 9 7 5" xfId="4593" xr:uid="{00000000-0005-0000-0000-00004D8F0000}"/>
    <cellStyle name="Percent 9 7 5 2" xfId="9387" xr:uid="{00000000-0005-0000-0000-00004E8F0000}"/>
    <cellStyle name="Percent 9 7 5 2 2" xfId="23808" xr:uid="{00000000-0005-0000-0000-00004F8F0000}"/>
    <cellStyle name="Percent 9 7 5 2 2 2" xfId="23809" xr:uid="{00000000-0005-0000-0000-0000508F0000}"/>
    <cellStyle name="Percent 9 7 5 2 3" xfId="23810" xr:uid="{00000000-0005-0000-0000-0000518F0000}"/>
    <cellStyle name="Percent 9 7 5 2 4" xfId="51944" xr:uid="{00000000-0005-0000-0000-0000528F0000}"/>
    <cellStyle name="Percent 9 7 5 3" xfId="23811" xr:uid="{00000000-0005-0000-0000-0000538F0000}"/>
    <cellStyle name="Percent 9 7 5 3 2" xfId="23812" xr:uid="{00000000-0005-0000-0000-0000548F0000}"/>
    <cellStyle name="Percent 9 7 5 3 2 2" xfId="23813" xr:uid="{00000000-0005-0000-0000-0000558F0000}"/>
    <cellStyle name="Percent 9 7 5 3 3" xfId="23814" xr:uid="{00000000-0005-0000-0000-0000568F0000}"/>
    <cellStyle name="Percent 9 7 5 3 4" xfId="51945" xr:uid="{00000000-0005-0000-0000-0000578F0000}"/>
    <cellStyle name="Percent 9 7 5 4" xfId="23815" xr:uid="{00000000-0005-0000-0000-0000588F0000}"/>
    <cellStyle name="Percent 9 7 5 4 2" xfId="23816" xr:uid="{00000000-0005-0000-0000-0000598F0000}"/>
    <cellStyle name="Percent 9 7 5 4 3" xfId="51946" xr:uid="{00000000-0005-0000-0000-00005A8F0000}"/>
    <cellStyle name="Percent 9 7 5 5" xfId="23817" xr:uid="{00000000-0005-0000-0000-00005B8F0000}"/>
    <cellStyle name="Percent 9 7 5 5 2" xfId="51947" xr:uid="{00000000-0005-0000-0000-00005C8F0000}"/>
    <cellStyle name="Percent 9 7 5 6" xfId="51943" xr:uid="{00000000-0005-0000-0000-00005D8F0000}"/>
    <cellStyle name="Percent 9 7 6" xfId="9383" xr:uid="{00000000-0005-0000-0000-00005E8F0000}"/>
    <cellStyle name="Percent 9 7 6 2" xfId="23818" xr:uid="{00000000-0005-0000-0000-00005F8F0000}"/>
    <cellStyle name="Percent 9 7 6 2 2" xfId="23819" xr:uid="{00000000-0005-0000-0000-0000608F0000}"/>
    <cellStyle name="Percent 9 7 6 2 2 2" xfId="23820" xr:uid="{00000000-0005-0000-0000-0000618F0000}"/>
    <cellStyle name="Percent 9 7 6 2 3" xfId="23821" xr:uid="{00000000-0005-0000-0000-0000628F0000}"/>
    <cellStyle name="Percent 9 7 6 3" xfId="23822" xr:uid="{00000000-0005-0000-0000-0000638F0000}"/>
    <cellStyle name="Percent 9 7 6 3 2" xfId="23823" xr:uid="{00000000-0005-0000-0000-0000648F0000}"/>
    <cellStyle name="Percent 9 7 6 3 2 2" xfId="23824" xr:uid="{00000000-0005-0000-0000-0000658F0000}"/>
    <cellStyle name="Percent 9 7 6 3 3" xfId="23825" xr:uid="{00000000-0005-0000-0000-0000668F0000}"/>
    <cellStyle name="Percent 9 7 6 4" xfId="23826" xr:uid="{00000000-0005-0000-0000-0000678F0000}"/>
    <cellStyle name="Percent 9 7 6 4 2" xfId="23827" xr:uid="{00000000-0005-0000-0000-0000688F0000}"/>
    <cellStyle name="Percent 9 7 6 5" xfId="23828" xr:uid="{00000000-0005-0000-0000-0000698F0000}"/>
    <cellStyle name="Percent 9 7 6 6" xfId="51948" xr:uid="{00000000-0005-0000-0000-00006A8F0000}"/>
    <cellStyle name="Percent 9 7 7" xfId="23829" xr:uid="{00000000-0005-0000-0000-00006B8F0000}"/>
    <cellStyle name="Percent 9 7 7 2" xfId="23830" xr:uid="{00000000-0005-0000-0000-00006C8F0000}"/>
    <cellStyle name="Percent 9 7 7 2 2" xfId="23831" xr:uid="{00000000-0005-0000-0000-00006D8F0000}"/>
    <cellStyle name="Percent 9 7 7 2 2 2" xfId="23832" xr:uid="{00000000-0005-0000-0000-00006E8F0000}"/>
    <cellStyle name="Percent 9 7 7 2 3" xfId="23833" xr:uid="{00000000-0005-0000-0000-00006F8F0000}"/>
    <cellStyle name="Percent 9 7 7 3" xfId="23834" xr:uid="{00000000-0005-0000-0000-0000708F0000}"/>
    <cellStyle name="Percent 9 7 7 3 2" xfId="23835" xr:uid="{00000000-0005-0000-0000-0000718F0000}"/>
    <cellStyle name="Percent 9 7 7 3 2 2" xfId="23836" xr:uid="{00000000-0005-0000-0000-0000728F0000}"/>
    <cellStyle name="Percent 9 7 7 3 3" xfId="23837" xr:uid="{00000000-0005-0000-0000-0000738F0000}"/>
    <cellStyle name="Percent 9 7 7 4" xfId="23838" xr:uid="{00000000-0005-0000-0000-0000748F0000}"/>
    <cellStyle name="Percent 9 7 7 4 2" xfId="23839" xr:uid="{00000000-0005-0000-0000-0000758F0000}"/>
    <cellStyle name="Percent 9 7 7 5" xfId="23840" xr:uid="{00000000-0005-0000-0000-0000768F0000}"/>
    <cellStyle name="Percent 9 7 7 6" xfId="51949" xr:uid="{00000000-0005-0000-0000-0000778F0000}"/>
    <cellStyle name="Percent 9 7 8" xfId="23841" xr:uid="{00000000-0005-0000-0000-0000788F0000}"/>
    <cellStyle name="Percent 9 7 8 2" xfId="23842" xr:uid="{00000000-0005-0000-0000-0000798F0000}"/>
    <cellStyle name="Percent 9 7 8 2 2" xfId="23843" xr:uid="{00000000-0005-0000-0000-00007A8F0000}"/>
    <cellStyle name="Percent 9 7 8 2 2 2" xfId="23844" xr:uid="{00000000-0005-0000-0000-00007B8F0000}"/>
    <cellStyle name="Percent 9 7 8 2 3" xfId="23845" xr:uid="{00000000-0005-0000-0000-00007C8F0000}"/>
    <cellStyle name="Percent 9 7 8 3" xfId="23846" xr:uid="{00000000-0005-0000-0000-00007D8F0000}"/>
    <cellStyle name="Percent 9 7 8 3 2" xfId="23847" xr:uid="{00000000-0005-0000-0000-00007E8F0000}"/>
    <cellStyle name="Percent 9 7 8 3 2 2" xfId="23848" xr:uid="{00000000-0005-0000-0000-00007F8F0000}"/>
    <cellStyle name="Percent 9 7 8 3 3" xfId="23849" xr:uid="{00000000-0005-0000-0000-0000808F0000}"/>
    <cellStyle name="Percent 9 7 8 4" xfId="23850" xr:uid="{00000000-0005-0000-0000-0000818F0000}"/>
    <cellStyle name="Percent 9 7 8 4 2" xfId="23851" xr:uid="{00000000-0005-0000-0000-0000828F0000}"/>
    <cellStyle name="Percent 9 7 8 4 2 2" xfId="23852" xr:uid="{00000000-0005-0000-0000-0000838F0000}"/>
    <cellStyle name="Percent 9 7 8 4 3" xfId="23853" xr:uid="{00000000-0005-0000-0000-0000848F0000}"/>
    <cellStyle name="Percent 9 7 8 5" xfId="23854" xr:uid="{00000000-0005-0000-0000-0000858F0000}"/>
    <cellStyle name="Percent 9 7 8 5 2" xfId="23855" xr:uid="{00000000-0005-0000-0000-0000868F0000}"/>
    <cellStyle name="Percent 9 7 8 6" xfId="23856" xr:uid="{00000000-0005-0000-0000-0000878F0000}"/>
    <cellStyle name="Percent 9 7 8 7" xfId="51950" xr:uid="{00000000-0005-0000-0000-0000888F0000}"/>
    <cellStyle name="Percent 9 7 9" xfId="23857" xr:uid="{00000000-0005-0000-0000-0000898F0000}"/>
    <cellStyle name="Percent 9 7 9 2" xfId="23858" xr:uid="{00000000-0005-0000-0000-00008A8F0000}"/>
    <cellStyle name="Percent 9 7 9 2 2" xfId="23859" xr:uid="{00000000-0005-0000-0000-00008B8F0000}"/>
    <cellStyle name="Percent 9 7 9 2 2 2" xfId="23860" xr:uid="{00000000-0005-0000-0000-00008C8F0000}"/>
    <cellStyle name="Percent 9 7 9 2 3" xfId="23861" xr:uid="{00000000-0005-0000-0000-00008D8F0000}"/>
    <cellStyle name="Percent 9 7 9 3" xfId="23862" xr:uid="{00000000-0005-0000-0000-00008E8F0000}"/>
    <cellStyle name="Percent 9 7 9 3 2" xfId="23863" xr:uid="{00000000-0005-0000-0000-00008F8F0000}"/>
    <cellStyle name="Percent 9 7 9 3 2 2" xfId="23864" xr:uid="{00000000-0005-0000-0000-0000908F0000}"/>
    <cellStyle name="Percent 9 7 9 3 3" xfId="23865" xr:uid="{00000000-0005-0000-0000-0000918F0000}"/>
    <cellStyle name="Percent 9 7 9 4" xfId="23866" xr:uid="{00000000-0005-0000-0000-0000928F0000}"/>
    <cellStyle name="Percent 9 7 9 4 2" xfId="23867" xr:uid="{00000000-0005-0000-0000-0000938F0000}"/>
    <cellStyle name="Percent 9 7 9 5" xfId="23868" xr:uid="{00000000-0005-0000-0000-0000948F0000}"/>
    <cellStyle name="Percent 9 7 9 6" xfId="51951" xr:uid="{00000000-0005-0000-0000-0000958F0000}"/>
    <cellStyle name="Percent 9 8" xfId="4594" xr:uid="{00000000-0005-0000-0000-0000968F0000}"/>
    <cellStyle name="Percent 9 8 10" xfId="23869" xr:uid="{00000000-0005-0000-0000-0000978F0000}"/>
    <cellStyle name="Percent 9 8 10 2" xfId="23870" xr:uid="{00000000-0005-0000-0000-0000988F0000}"/>
    <cellStyle name="Percent 9 8 10 2 2" xfId="23871" xr:uid="{00000000-0005-0000-0000-0000998F0000}"/>
    <cellStyle name="Percent 9 8 10 3" xfId="23872" xr:uid="{00000000-0005-0000-0000-00009A8F0000}"/>
    <cellStyle name="Percent 9 8 10 4" xfId="51953" xr:uid="{00000000-0005-0000-0000-00009B8F0000}"/>
    <cellStyle name="Percent 9 8 11" xfId="23873" xr:uid="{00000000-0005-0000-0000-00009C8F0000}"/>
    <cellStyle name="Percent 9 8 11 2" xfId="23874" xr:uid="{00000000-0005-0000-0000-00009D8F0000}"/>
    <cellStyle name="Percent 9 8 11 2 2" xfId="23875" xr:uid="{00000000-0005-0000-0000-00009E8F0000}"/>
    <cellStyle name="Percent 9 8 11 3" xfId="23876" xr:uid="{00000000-0005-0000-0000-00009F8F0000}"/>
    <cellStyle name="Percent 9 8 11 4" xfId="51954" xr:uid="{00000000-0005-0000-0000-0000A08F0000}"/>
    <cellStyle name="Percent 9 8 12" xfId="23877" xr:uid="{00000000-0005-0000-0000-0000A18F0000}"/>
    <cellStyle name="Percent 9 8 12 2" xfId="23878" xr:uid="{00000000-0005-0000-0000-0000A28F0000}"/>
    <cellStyle name="Percent 9 8 12 3" xfId="51955" xr:uid="{00000000-0005-0000-0000-0000A38F0000}"/>
    <cellStyle name="Percent 9 8 13" xfId="23879" xr:uid="{00000000-0005-0000-0000-0000A48F0000}"/>
    <cellStyle name="Percent 9 8 13 2" xfId="56046" xr:uid="{00000000-0005-0000-0000-0000A58F0000}"/>
    <cellStyle name="Percent 9 8 14" xfId="51952" xr:uid="{00000000-0005-0000-0000-0000A68F0000}"/>
    <cellStyle name="Percent 9 8 2" xfId="4595" xr:uid="{00000000-0005-0000-0000-0000A78F0000}"/>
    <cellStyle name="Percent 9 8 2 10" xfId="23880" xr:uid="{00000000-0005-0000-0000-0000A88F0000}"/>
    <cellStyle name="Percent 9 8 2 11" xfId="51956" xr:uid="{00000000-0005-0000-0000-0000A98F0000}"/>
    <cellStyle name="Percent 9 8 2 2" xfId="9389" xr:uid="{00000000-0005-0000-0000-0000AA8F0000}"/>
    <cellStyle name="Percent 9 8 2 2 2" xfId="23881" xr:uid="{00000000-0005-0000-0000-0000AB8F0000}"/>
    <cellStyle name="Percent 9 8 2 2 2 2" xfId="23882" xr:uid="{00000000-0005-0000-0000-0000AC8F0000}"/>
    <cellStyle name="Percent 9 8 2 2 2 2 2" xfId="23883" xr:uid="{00000000-0005-0000-0000-0000AD8F0000}"/>
    <cellStyle name="Percent 9 8 2 2 2 3" xfId="23884" xr:uid="{00000000-0005-0000-0000-0000AE8F0000}"/>
    <cellStyle name="Percent 9 8 2 2 3" xfId="23885" xr:uid="{00000000-0005-0000-0000-0000AF8F0000}"/>
    <cellStyle name="Percent 9 8 2 2 3 2" xfId="23886" xr:uid="{00000000-0005-0000-0000-0000B08F0000}"/>
    <cellStyle name="Percent 9 8 2 2 3 2 2" xfId="23887" xr:uid="{00000000-0005-0000-0000-0000B18F0000}"/>
    <cellStyle name="Percent 9 8 2 2 3 3" xfId="23888" xr:uid="{00000000-0005-0000-0000-0000B28F0000}"/>
    <cellStyle name="Percent 9 8 2 2 4" xfId="23889" xr:uid="{00000000-0005-0000-0000-0000B38F0000}"/>
    <cellStyle name="Percent 9 8 2 2 4 2" xfId="23890" xr:uid="{00000000-0005-0000-0000-0000B48F0000}"/>
    <cellStyle name="Percent 9 8 2 2 5" xfId="23891" xr:uid="{00000000-0005-0000-0000-0000B58F0000}"/>
    <cellStyle name="Percent 9 8 2 2 6" xfId="51957" xr:uid="{00000000-0005-0000-0000-0000B68F0000}"/>
    <cellStyle name="Percent 9 8 2 3" xfId="23892" xr:uid="{00000000-0005-0000-0000-0000B78F0000}"/>
    <cellStyle name="Percent 9 8 2 3 2" xfId="23893" xr:uid="{00000000-0005-0000-0000-0000B88F0000}"/>
    <cellStyle name="Percent 9 8 2 3 2 2" xfId="23894" xr:uid="{00000000-0005-0000-0000-0000B98F0000}"/>
    <cellStyle name="Percent 9 8 2 3 2 2 2" xfId="23895" xr:uid="{00000000-0005-0000-0000-0000BA8F0000}"/>
    <cellStyle name="Percent 9 8 2 3 2 3" xfId="23896" xr:uid="{00000000-0005-0000-0000-0000BB8F0000}"/>
    <cellStyle name="Percent 9 8 2 3 3" xfId="23897" xr:uid="{00000000-0005-0000-0000-0000BC8F0000}"/>
    <cellStyle name="Percent 9 8 2 3 3 2" xfId="23898" xr:uid="{00000000-0005-0000-0000-0000BD8F0000}"/>
    <cellStyle name="Percent 9 8 2 3 3 2 2" xfId="23899" xr:uid="{00000000-0005-0000-0000-0000BE8F0000}"/>
    <cellStyle name="Percent 9 8 2 3 3 3" xfId="23900" xr:uid="{00000000-0005-0000-0000-0000BF8F0000}"/>
    <cellStyle name="Percent 9 8 2 3 4" xfId="23901" xr:uid="{00000000-0005-0000-0000-0000C08F0000}"/>
    <cellStyle name="Percent 9 8 2 3 4 2" xfId="23902" xr:uid="{00000000-0005-0000-0000-0000C18F0000}"/>
    <cellStyle name="Percent 9 8 2 3 5" xfId="23903" xr:uid="{00000000-0005-0000-0000-0000C28F0000}"/>
    <cellStyle name="Percent 9 8 2 3 6" xfId="51958" xr:uid="{00000000-0005-0000-0000-0000C38F0000}"/>
    <cellStyle name="Percent 9 8 2 4" xfId="23904" xr:uid="{00000000-0005-0000-0000-0000C48F0000}"/>
    <cellStyle name="Percent 9 8 2 4 2" xfId="23905" xr:uid="{00000000-0005-0000-0000-0000C58F0000}"/>
    <cellStyle name="Percent 9 8 2 4 2 2" xfId="23906" xr:uid="{00000000-0005-0000-0000-0000C68F0000}"/>
    <cellStyle name="Percent 9 8 2 4 2 2 2" xfId="23907" xr:uid="{00000000-0005-0000-0000-0000C78F0000}"/>
    <cellStyle name="Percent 9 8 2 4 2 3" xfId="23908" xr:uid="{00000000-0005-0000-0000-0000C88F0000}"/>
    <cellStyle name="Percent 9 8 2 4 3" xfId="23909" xr:uid="{00000000-0005-0000-0000-0000C98F0000}"/>
    <cellStyle name="Percent 9 8 2 4 3 2" xfId="23910" xr:uid="{00000000-0005-0000-0000-0000CA8F0000}"/>
    <cellStyle name="Percent 9 8 2 4 3 2 2" xfId="23911" xr:uid="{00000000-0005-0000-0000-0000CB8F0000}"/>
    <cellStyle name="Percent 9 8 2 4 3 3" xfId="23912" xr:uid="{00000000-0005-0000-0000-0000CC8F0000}"/>
    <cellStyle name="Percent 9 8 2 4 4" xfId="23913" xr:uid="{00000000-0005-0000-0000-0000CD8F0000}"/>
    <cellStyle name="Percent 9 8 2 4 4 2" xfId="23914" xr:uid="{00000000-0005-0000-0000-0000CE8F0000}"/>
    <cellStyle name="Percent 9 8 2 4 4 2 2" xfId="23915" xr:uid="{00000000-0005-0000-0000-0000CF8F0000}"/>
    <cellStyle name="Percent 9 8 2 4 4 3" xfId="23916" xr:uid="{00000000-0005-0000-0000-0000D08F0000}"/>
    <cellStyle name="Percent 9 8 2 4 5" xfId="23917" xr:uid="{00000000-0005-0000-0000-0000D18F0000}"/>
    <cellStyle name="Percent 9 8 2 4 5 2" xfId="23918" xr:uid="{00000000-0005-0000-0000-0000D28F0000}"/>
    <cellStyle name="Percent 9 8 2 4 6" xfId="23919" xr:uid="{00000000-0005-0000-0000-0000D38F0000}"/>
    <cellStyle name="Percent 9 8 2 4 7" xfId="51959" xr:uid="{00000000-0005-0000-0000-0000D48F0000}"/>
    <cellStyle name="Percent 9 8 2 5" xfId="23920" xr:uid="{00000000-0005-0000-0000-0000D58F0000}"/>
    <cellStyle name="Percent 9 8 2 5 2" xfId="23921" xr:uid="{00000000-0005-0000-0000-0000D68F0000}"/>
    <cellStyle name="Percent 9 8 2 5 2 2" xfId="23922" xr:uid="{00000000-0005-0000-0000-0000D78F0000}"/>
    <cellStyle name="Percent 9 8 2 5 2 2 2" xfId="23923" xr:uid="{00000000-0005-0000-0000-0000D88F0000}"/>
    <cellStyle name="Percent 9 8 2 5 2 3" xfId="23924" xr:uid="{00000000-0005-0000-0000-0000D98F0000}"/>
    <cellStyle name="Percent 9 8 2 5 3" xfId="23925" xr:uid="{00000000-0005-0000-0000-0000DA8F0000}"/>
    <cellStyle name="Percent 9 8 2 5 3 2" xfId="23926" xr:uid="{00000000-0005-0000-0000-0000DB8F0000}"/>
    <cellStyle name="Percent 9 8 2 5 3 2 2" xfId="23927" xr:uid="{00000000-0005-0000-0000-0000DC8F0000}"/>
    <cellStyle name="Percent 9 8 2 5 3 3" xfId="23928" xr:uid="{00000000-0005-0000-0000-0000DD8F0000}"/>
    <cellStyle name="Percent 9 8 2 5 4" xfId="23929" xr:uid="{00000000-0005-0000-0000-0000DE8F0000}"/>
    <cellStyle name="Percent 9 8 2 5 4 2" xfId="23930" xr:uid="{00000000-0005-0000-0000-0000DF8F0000}"/>
    <cellStyle name="Percent 9 8 2 5 5" xfId="23931" xr:uid="{00000000-0005-0000-0000-0000E08F0000}"/>
    <cellStyle name="Percent 9 8 2 5 6" xfId="51960" xr:uid="{00000000-0005-0000-0000-0000E18F0000}"/>
    <cellStyle name="Percent 9 8 2 6" xfId="23932" xr:uid="{00000000-0005-0000-0000-0000E28F0000}"/>
    <cellStyle name="Percent 9 8 2 6 2" xfId="23933" xr:uid="{00000000-0005-0000-0000-0000E38F0000}"/>
    <cellStyle name="Percent 9 8 2 6 2 2" xfId="23934" xr:uid="{00000000-0005-0000-0000-0000E48F0000}"/>
    <cellStyle name="Percent 9 8 2 6 3" xfId="23935" xr:uid="{00000000-0005-0000-0000-0000E58F0000}"/>
    <cellStyle name="Percent 9 8 2 6 4" xfId="51961" xr:uid="{00000000-0005-0000-0000-0000E68F0000}"/>
    <cellStyle name="Percent 9 8 2 7" xfId="23936" xr:uid="{00000000-0005-0000-0000-0000E78F0000}"/>
    <cellStyle name="Percent 9 8 2 7 2" xfId="23937" xr:uid="{00000000-0005-0000-0000-0000E88F0000}"/>
    <cellStyle name="Percent 9 8 2 7 2 2" xfId="23938" xr:uid="{00000000-0005-0000-0000-0000E98F0000}"/>
    <cellStyle name="Percent 9 8 2 7 3" xfId="23939" xr:uid="{00000000-0005-0000-0000-0000EA8F0000}"/>
    <cellStyle name="Percent 9 8 2 7 4" xfId="51962" xr:uid="{00000000-0005-0000-0000-0000EB8F0000}"/>
    <cellStyle name="Percent 9 8 2 8" xfId="23940" xr:uid="{00000000-0005-0000-0000-0000EC8F0000}"/>
    <cellStyle name="Percent 9 8 2 8 2" xfId="23941" xr:uid="{00000000-0005-0000-0000-0000ED8F0000}"/>
    <cellStyle name="Percent 9 8 2 8 2 2" xfId="23942" xr:uid="{00000000-0005-0000-0000-0000EE8F0000}"/>
    <cellStyle name="Percent 9 8 2 8 3" xfId="23943" xr:uid="{00000000-0005-0000-0000-0000EF8F0000}"/>
    <cellStyle name="Percent 9 8 2 8 4" xfId="51963" xr:uid="{00000000-0005-0000-0000-0000F08F0000}"/>
    <cellStyle name="Percent 9 8 2 9" xfId="23944" xr:uid="{00000000-0005-0000-0000-0000F18F0000}"/>
    <cellStyle name="Percent 9 8 2 9 2" xfId="23945" xr:uid="{00000000-0005-0000-0000-0000F28F0000}"/>
    <cellStyle name="Percent 9 8 2 9 3" xfId="51964" xr:uid="{00000000-0005-0000-0000-0000F38F0000}"/>
    <cellStyle name="Percent 9 8 3" xfId="4596" xr:uid="{00000000-0005-0000-0000-0000F48F0000}"/>
    <cellStyle name="Percent 9 8 3 2" xfId="9390" xr:uid="{00000000-0005-0000-0000-0000F58F0000}"/>
    <cellStyle name="Percent 9 8 3 2 2" xfId="23946" xr:uid="{00000000-0005-0000-0000-0000F68F0000}"/>
    <cellStyle name="Percent 9 8 3 2 2 2" xfId="23947" xr:uid="{00000000-0005-0000-0000-0000F78F0000}"/>
    <cellStyle name="Percent 9 8 3 2 3" xfId="23948" xr:uid="{00000000-0005-0000-0000-0000F88F0000}"/>
    <cellStyle name="Percent 9 8 3 2 4" xfId="51966" xr:uid="{00000000-0005-0000-0000-0000F98F0000}"/>
    <cellStyle name="Percent 9 8 3 3" xfId="23949" xr:uid="{00000000-0005-0000-0000-0000FA8F0000}"/>
    <cellStyle name="Percent 9 8 3 3 2" xfId="23950" xr:uid="{00000000-0005-0000-0000-0000FB8F0000}"/>
    <cellStyle name="Percent 9 8 3 3 2 2" xfId="23951" xr:uid="{00000000-0005-0000-0000-0000FC8F0000}"/>
    <cellStyle name="Percent 9 8 3 3 3" xfId="23952" xr:uid="{00000000-0005-0000-0000-0000FD8F0000}"/>
    <cellStyle name="Percent 9 8 3 3 4" xfId="51967" xr:uid="{00000000-0005-0000-0000-0000FE8F0000}"/>
    <cellStyle name="Percent 9 8 3 4" xfId="23953" xr:uid="{00000000-0005-0000-0000-0000FF8F0000}"/>
    <cellStyle name="Percent 9 8 3 4 2" xfId="23954" xr:uid="{00000000-0005-0000-0000-000000900000}"/>
    <cellStyle name="Percent 9 8 3 4 3" xfId="51968" xr:uid="{00000000-0005-0000-0000-000001900000}"/>
    <cellStyle name="Percent 9 8 3 5" xfId="23955" xr:uid="{00000000-0005-0000-0000-000002900000}"/>
    <cellStyle name="Percent 9 8 3 5 2" xfId="51969" xr:uid="{00000000-0005-0000-0000-000003900000}"/>
    <cellStyle name="Percent 9 8 3 6" xfId="51965" xr:uid="{00000000-0005-0000-0000-000004900000}"/>
    <cellStyle name="Percent 9 8 4" xfId="9388" xr:uid="{00000000-0005-0000-0000-000005900000}"/>
    <cellStyle name="Percent 9 8 4 2" xfId="23956" xr:uid="{00000000-0005-0000-0000-000006900000}"/>
    <cellStyle name="Percent 9 8 4 2 2" xfId="23957" xr:uid="{00000000-0005-0000-0000-000007900000}"/>
    <cellStyle name="Percent 9 8 4 2 2 2" xfId="23958" xr:uid="{00000000-0005-0000-0000-000008900000}"/>
    <cellStyle name="Percent 9 8 4 2 3" xfId="23959" xr:uid="{00000000-0005-0000-0000-000009900000}"/>
    <cellStyle name="Percent 9 8 4 3" xfId="23960" xr:uid="{00000000-0005-0000-0000-00000A900000}"/>
    <cellStyle name="Percent 9 8 4 3 2" xfId="23961" xr:uid="{00000000-0005-0000-0000-00000B900000}"/>
    <cellStyle name="Percent 9 8 4 3 2 2" xfId="23962" xr:uid="{00000000-0005-0000-0000-00000C900000}"/>
    <cellStyle name="Percent 9 8 4 3 3" xfId="23963" xr:uid="{00000000-0005-0000-0000-00000D900000}"/>
    <cellStyle name="Percent 9 8 4 4" xfId="23964" xr:uid="{00000000-0005-0000-0000-00000E900000}"/>
    <cellStyle name="Percent 9 8 4 4 2" xfId="23965" xr:uid="{00000000-0005-0000-0000-00000F900000}"/>
    <cellStyle name="Percent 9 8 4 5" xfId="23966" xr:uid="{00000000-0005-0000-0000-000010900000}"/>
    <cellStyle name="Percent 9 8 4 6" xfId="51970" xr:uid="{00000000-0005-0000-0000-000011900000}"/>
    <cellStyle name="Percent 9 8 5" xfId="23967" xr:uid="{00000000-0005-0000-0000-000012900000}"/>
    <cellStyle name="Percent 9 8 5 2" xfId="23968" xr:uid="{00000000-0005-0000-0000-000013900000}"/>
    <cellStyle name="Percent 9 8 5 2 2" xfId="23969" xr:uid="{00000000-0005-0000-0000-000014900000}"/>
    <cellStyle name="Percent 9 8 5 2 2 2" xfId="23970" xr:uid="{00000000-0005-0000-0000-000015900000}"/>
    <cellStyle name="Percent 9 8 5 2 3" xfId="23971" xr:uid="{00000000-0005-0000-0000-000016900000}"/>
    <cellStyle name="Percent 9 8 5 3" xfId="23972" xr:uid="{00000000-0005-0000-0000-000017900000}"/>
    <cellStyle name="Percent 9 8 5 3 2" xfId="23973" xr:uid="{00000000-0005-0000-0000-000018900000}"/>
    <cellStyle name="Percent 9 8 5 3 2 2" xfId="23974" xr:uid="{00000000-0005-0000-0000-000019900000}"/>
    <cellStyle name="Percent 9 8 5 3 3" xfId="23975" xr:uid="{00000000-0005-0000-0000-00001A900000}"/>
    <cellStyle name="Percent 9 8 5 4" xfId="23976" xr:uid="{00000000-0005-0000-0000-00001B900000}"/>
    <cellStyle name="Percent 9 8 5 4 2" xfId="23977" xr:uid="{00000000-0005-0000-0000-00001C900000}"/>
    <cellStyle name="Percent 9 8 5 5" xfId="23978" xr:uid="{00000000-0005-0000-0000-00001D900000}"/>
    <cellStyle name="Percent 9 8 5 6" xfId="51971" xr:uid="{00000000-0005-0000-0000-00001E900000}"/>
    <cellStyle name="Percent 9 8 6" xfId="23979" xr:uid="{00000000-0005-0000-0000-00001F900000}"/>
    <cellStyle name="Percent 9 8 6 2" xfId="23980" xr:uid="{00000000-0005-0000-0000-000020900000}"/>
    <cellStyle name="Percent 9 8 6 2 2" xfId="23981" xr:uid="{00000000-0005-0000-0000-000021900000}"/>
    <cellStyle name="Percent 9 8 6 2 2 2" xfId="23982" xr:uid="{00000000-0005-0000-0000-000022900000}"/>
    <cellStyle name="Percent 9 8 6 2 3" xfId="23983" xr:uid="{00000000-0005-0000-0000-000023900000}"/>
    <cellStyle name="Percent 9 8 6 3" xfId="23984" xr:uid="{00000000-0005-0000-0000-000024900000}"/>
    <cellStyle name="Percent 9 8 6 3 2" xfId="23985" xr:uid="{00000000-0005-0000-0000-000025900000}"/>
    <cellStyle name="Percent 9 8 6 3 2 2" xfId="23986" xr:uid="{00000000-0005-0000-0000-000026900000}"/>
    <cellStyle name="Percent 9 8 6 3 3" xfId="23987" xr:uid="{00000000-0005-0000-0000-000027900000}"/>
    <cellStyle name="Percent 9 8 6 4" xfId="23988" xr:uid="{00000000-0005-0000-0000-000028900000}"/>
    <cellStyle name="Percent 9 8 6 4 2" xfId="23989" xr:uid="{00000000-0005-0000-0000-000029900000}"/>
    <cellStyle name="Percent 9 8 6 4 2 2" xfId="23990" xr:uid="{00000000-0005-0000-0000-00002A900000}"/>
    <cellStyle name="Percent 9 8 6 4 3" xfId="23991" xr:uid="{00000000-0005-0000-0000-00002B900000}"/>
    <cellStyle name="Percent 9 8 6 5" xfId="23992" xr:uid="{00000000-0005-0000-0000-00002C900000}"/>
    <cellStyle name="Percent 9 8 6 5 2" xfId="23993" xr:uid="{00000000-0005-0000-0000-00002D900000}"/>
    <cellStyle name="Percent 9 8 6 6" xfId="23994" xr:uid="{00000000-0005-0000-0000-00002E900000}"/>
    <cellStyle name="Percent 9 8 6 7" xfId="51972" xr:uid="{00000000-0005-0000-0000-00002F900000}"/>
    <cellStyle name="Percent 9 8 7" xfId="23995" xr:uid="{00000000-0005-0000-0000-000030900000}"/>
    <cellStyle name="Percent 9 8 7 2" xfId="23996" xr:uid="{00000000-0005-0000-0000-000031900000}"/>
    <cellStyle name="Percent 9 8 7 2 2" xfId="23997" xr:uid="{00000000-0005-0000-0000-000032900000}"/>
    <cellStyle name="Percent 9 8 7 2 2 2" xfId="23998" xr:uid="{00000000-0005-0000-0000-000033900000}"/>
    <cellStyle name="Percent 9 8 7 2 3" xfId="23999" xr:uid="{00000000-0005-0000-0000-000034900000}"/>
    <cellStyle name="Percent 9 8 7 3" xfId="24000" xr:uid="{00000000-0005-0000-0000-000035900000}"/>
    <cellStyle name="Percent 9 8 7 3 2" xfId="24001" xr:uid="{00000000-0005-0000-0000-000036900000}"/>
    <cellStyle name="Percent 9 8 7 3 2 2" xfId="24002" xr:uid="{00000000-0005-0000-0000-000037900000}"/>
    <cellStyle name="Percent 9 8 7 3 3" xfId="24003" xr:uid="{00000000-0005-0000-0000-000038900000}"/>
    <cellStyle name="Percent 9 8 7 4" xfId="24004" xr:uid="{00000000-0005-0000-0000-000039900000}"/>
    <cellStyle name="Percent 9 8 7 4 2" xfId="24005" xr:uid="{00000000-0005-0000-0000-00003A900000}"/>
    <cellStyle name="Percent 9 8 7 5" xfId="24006" xr:uid="{00000000-0005-0000-0000-00003B900000}"/>
    <cellStyle name="Percent 9 8 7 6" xfId="51973" xr:uid="{00000000-0005-0000-0000-00003C900000}"/>
    <cellStyle name="Percent 9 8 8" xfId="24007" xr:uid="{00000000-0005-0000-0000-00003D900000}"/>
    <cellStyle name="Percent 9 8 8 2" xfId="24008" xr:uid="{00000000-0005-0000-0000-00003E900000}"/>
    <cellStyle name="Percent 9 8 8 2 2" xfId="24009" xr:uid="{00000000-0005-0000-0000-00003F900000}"/>
    <cellStyle name="Percent 9 8 8 3" xfId="24010" xr:uid="{00000000-0005-0000-0000-000040900000}"/>
    <cellStyle name="Percent 9 8 8 4" xfId="51974" xr:uid="{00000000-0005-0000-0000-000041900000}"/>
    <cellStyle name="Percent 9 8 9" xfId="24011" xr:uid="{00000000-0005-0000-0000-000042900000}"/>
    <cellStyle name="Percent 9 8 9 2" xfId="24012" xr:uid="{00000000-0005-0000-0000-000043900000}"/>
    <cellStyle name="Percent 9 8 9 2 2" xfId="24013" xr:uid="{00000000-0005-0000-0000-000044900000}"/>
    <cellStyle name="Percent 9 8 9 3" xfId="24014" xr:uid="{00000000-0005-0000-0000-000045900000}"/>
    <cellStyle name="Percent 9 8 9 4" xfId="51975" xr:uid="{00000000-0005-0000-0000-000046900000}"/>
    <cellStyle name="Percent 9 9" xfId="4597" xr:uid="{00000000-0005-0000-0000-000047900000}"/>
    <cellStyle name="Percent 9 9 10" xfId="24015" xr:uid="{00000000-0005-0000-0000-000048900000}"/>
    <cellStyle name="Percent 9 9 10 2" xfId="24016" xr:uid="{00000000-0005-0000-0000-000049900000}"/>
    <cellStyle name="Percent 9 9 10 2 2" xfId="24017" xr:uid="{00000000-0005-0000-0000-00004A900000}"/>
    <cellStyle name="Percent 9 9 10 3" xfId="24018" xr:uid="{00000000-0005-0000-0000-00004B900000}"/>
    <cellStyle name="Percent 9 9 10 4" xfId="51977" xr:uid="{00000000-0005-0000-0000-00004C900000}"/>
    <cellStyle name="Percent 9 9 11" xfId="24019" xr:uid="{00000000-0005-0000-0000-00004D900000}"/>
    <cellStyle name="Percent 9 9 11 2" xfId="24020" xr:uid="{00000000-0005-0000-0000-00004E900000}"/>
    <cellStyle name="Percent 9 9 12" xfId="24021" xr:uid="{00000000-0005-0000-0000-00004F900000}"/>
    <cellStyle name="Percent 9 9 13" xfId="51976" xr:uid="{00000000-0005-0000-0000-000050900000}"/>
    <cellStyle name="Percent 9 9 2" xfId="9391" xr:uid="{00000000-0005-0000-0000-000051900000}"/>
    <cellStyle name="Percent 9 9 2 2" xfId="24022" xr:uid="{00000000-0005-0000-0000-000052900000}"/>
    <cellStyle name="Percent 9 9 2 2 2" xfId="24023" xr:uid="{00000000-0005-0000-0000-000053900000}"/>
    <cellStyle name="Percent 9 9 2 2 2 2" xfId="24024" xr:uid="{00000000-0005-0000-0000-000054900000}"/>
    <cellStyle name="Percent 9 9 2 2 3" xfId="24025" xr:uid="{00000000-0005-0000-0000-000055900000}"/>
    <cellStyle name="Percent 9 9 2 3" xfId="24026" xr:uid="{00000000-0005-0000-0000-000056900000}"/>
    <cellStyle name="Percent 9 9 2 3 2" xfId="24027" xr:uid="{00000000-0005-0000-0000-000057900000}"/>
    <cellStyle name="Percent 9 9 2 3 2 2" xfId="24028" xr:uid="{00000000-0005-0000-0000-000058900000}"/>
    <cellStyle name="Percent 9 9 2 3 3" xfId="24029" xr:uid="{00000000-0005-0000-0000-000059900000}"/>
    <cellStyle name="Percent 9 9 2 4" xfId="24030" xr:uid="{00000000-0005-0000-0000-00005A900000}"/>
    <cellStyle name="Percent 9 9 2 4 2" xfId="24031" xr:uid="{00000000-0005-0000-0000-00005B900000}"/>
    <cellStyle name="Percent 9 9 2 5" xfId="24032" xr:uid="{00000000-0005-0000-0000-00005C900000}"/>
    <cellStyle name="Percent 9 9 2 6" xfId="51978" xr:uid="{00000000-0005-0000-0000-00005D900000}"/>
    <cellStyle name="Percent 9 9 3" xfId="24033" xr:uid="{00000000-0005-0000-0000-00005E900000}"/>
    <cellStyle name="Percent 9 9 3 2" xfId="24034" xr:uid="{00000000-0005-0000-0000-00005F900000}"/>
    <cellStyle name="Percent 9 9 3 2 2" xfId="24035" xr:uid="{00000000-0005-0000-0000-000060900000}"/>
    <cellStyle name="Percent 9 9 3 2 2 2" xfId="24036" xr:uid="{00000000-0005-0000-0000-000061900000}"/>
    <cellStyle name="Percent 9 9 3 2 3" xfId="24037" xr:uid="{00000000-0005-0000-0000-000062900000}"/>
    <cellStyle name="Percent 9 9 3 3" xfId="24038" xr:uid="{00000000-0005-0000-0000-000063900000}"/>
    <cellStyle name="Percent 9 9 3 3 2" xfId="24039" xr:uid="{00000000-0005-0000-0000-000064900000}"/>
    <cellStyle name="Percent 9 9 3 3 2 2" xfId="24040" xr:uid="{00000000-0005-0000-0000-000065900000}"/>
    <cellStyle name="Percent 9 9 3 3 3" xfId="24041" xr:uid="{00000000-0005-0000-0000-000066900000}"/>
    <cellStyle name="Percent 9 9 3 4" xfId="24042" xr:uid="{00000000-0005-0000-0000-000067900000}"/>
    <cellStyle name="Percent 9 9 3 4 2" xfId="24043" xr:uid="{00000000-0005-0000-0000-000068900000}"/>
    <cellStyle name="Percent 9 9 3 5" xfId="24044" xr:uid="{00000000-0005-0000-0000-000069900000}"/>
    <cellStyle name="Percent 9 9 3 6" xfId="51979" xr:uid="{00000000-0005-0000-0000-00006A900000}"/>
    <cellStyle name="Percent 9 9 4" xfId="24045" xr:uid="{00000000-0005-0000-0000-00006B900000}"/>
    <cellStyle name="Percent 9 9 4 2" xfId="24046" xr:uid="{00000000-0005-0000-0000-00006C900000}"/>
    <cellStyle name="Percent 9 9 4 2 2" xfId="24047" xr:uid="{00000000-0005-0000-0000-00006D900000}"/>
    <cellStyle name="Percent 9 9 4 2 2 2" xfId="24048" xr:uid="{00000000-0005-0000-0000-00006E900000}"/>
    <cellStyle name="Percent 9 9 4 2 3" xfId="24049" xr:uid="{00000000-0005-0000-0000-00006F900000}"/>
    <cellStyle name="Percent 9 9 4 3" xfId="24050" xr:uid="{00000000-0005-0000-0000-000070900000}"/>
    <cellStyle name="Percent 9 9 4 3 2" xfId="24051" xr:uid="{00000000-0005-0000-0000-000071900000}"/>
    <cellStyle name="Percent 9 9 4 3 2 2" xfId="24052" xr:uid="{00000000-0005-0000-0000-000072900000}"/>
    <cellStyle name="Percent 9 9 4 3 3" xfId="24053" xr:uid="{00000000-0005-0000-0000-000073900000}"/>
    <cellStyle name="Percent 9 9 4 4" xfId="24054" xr:uid="{00000000-0005-0000-0000-000074900000}"/>
    <cellStyle name="Percent 9 9 4 4 2" xfId="24055" xr:uid="{00000000-0005-0000-0000-000075900000}"/>
    <cellStyle name="Percent 9 9 4 5" xfId="24056" xr:uid="{00000000-0005-0000-0000-000076900000}"/>
    <cellStyle name="Percent 9 9 4 6" xfId="51980" xr:uid="{00000000-0005-0000-0000-000077900000}"/>
    <cellStyle name="Percent 9 9 5" xfId="24057" xr:uid="{00000000-0005-0000-0000-000078900000}"/>
    <cellStyle name="Percent 9 9 5 2" xfId="24058" xr:uid="{00000000-0005-0000-0000-000079900000}"/>
    <cellStyle name="Percent 9 9 5 2 2" xfId="24059" xr:uid="{00000000-0005-0000-0000-00007A900000}"/>
    <cellStyle name="Percent 9 9 5 2 2 2" xfId="24060" xr:uid="{00000000-0005-0000-0000-00007B900000}"/>
    <cellStyle name="Percent 9 9 5 2 3" xfId="24061" xr:uid="{00000000-0005-0000-0000-00007C900000}"/>
    <cellStyle name="Percent 9 9 5 3" xfId="24062" xr:uid="{00000000-0005-0000-0000-00007D900000}"/>
    <cellStyle name="Percent 9 9 5 3 2" xfId="24063" xr:uid="{00000000-0005-0000-0000-00007E900000}"/>
    <cellStyle name="Percent 9 9 5 3 2 2" xfId="24064" xr:uid="{00000000-0005-0000-0000-00007F900000}"/>
    <cellStyle name="Percent 9 9 5 3 3" xfId="24065" xr:uid="{00000000-0005-0000-0000-000080900000}"/>
    <cellStyle name="Percent 9 9 5 4" xfId="24066" xr:uid="{00000000-0005-0000-0000-000081900000}"/>
    <cellStyle name="Percent 9 9 5 4 2" xfId="24067" xr:uid="{00000000-0005-0000-0000-000082900000}"/>
    <cellStyle name="Percent 9 9 5 4 2 2" xfId="24068" xr:uid="{00000000-0005-0000-0000-000083900000}"/>
    <cellStyle name="Percent 9 9 5 4 3" xfId="24069" xr:uid="{00000000-0005-0000-0000-000084900000}"/>
    <cellStyle name="Percent 9 9 5 5" xfId="24070" xr:uid="{00000000-0005-0000-0000-000085900000}"/>
    <cellStyle name="Percent 9 9 5 5 2" xfId="24071" xr:uid="{00000000-0005-0000-0000-000086900000}"/>
    <cellStyle name="Percent 9 9 5 6" xfId="24072" xr:uid="{00000000-0005-0000-0000-000087900000}"/>
    <cellStyle name="Percent 9 9 5 7" xfId="51981" xr:uid="{00000000-0005-0000-0000-000088900000}"/>
    <cellStyle name="Percent 9 9 6" xfId="24073" xr:uid="{00000000-0005-0000-0000-000089900000}"/>
    <cellStyle name="Percent 9 9 6 2" xfId="24074" xr:uid="{00000000-0005-0000-0000-00008A900000}"/>
    <cellStyle name="Percent 9 9 6 2 2" xfId="24075" xr:uid="{00000000-0005-0000-0000-00008B900000}"/>
    <cellStyle name="Percent 9 9 6 2 2 2" xfId="24076" xr:uid="{00000000-0005-0000-0000-00008C900000}"/>
    <cellStyle name="Percent 9 9 6 2 3" xfId="24077" xr:uid="{00000000-0005-0000-0000-00008D900000}"/>
    <cellStyle name="Percent 9 9 6 3" xfId="24078" xr:uid="{00000000-0005-0000-0000-00008E900000}"/>
    <cellStyle name="Percent 9 9 6 3 2" xfId="24079" xr:uid="{00000000-0005-0000-0000-00008F900000}"/>
    <cellStyle name="Percent 9 9 6 3 2 2" xfId="24080" xr:uid="{00000000-0005-0000-0000-000090900000}"/>
    <cellStyle name="Percent 9 9 6 3 3" xfId="24081" xr:uid="{00000000-0005-0000-0000-000091900000}"/>
    <cellStyle name="Percent 9 9 6 4" xfId="24082" xr:uid="{00000000-0005-0000-0000-000092900000}"/>
    <cellStyle name="Percent 9 9 6 4 2" xfId="24083" xr:uid="{00000000-0005-0000-0000-000093900000}"/>
    <cellStyle name="Percent 9 9 6 5" xfId="24084" xr:uid="{00000000-0005-0000-0000-000094900000}"/>
    <cellStyle name="Percent 9 9 6 6" xfId="51982" xr:uid="{00000000-0005-0000-0000-000095900000}"/>
    <cellStyle name="Percent 9 9 7" xfId="24085" xr:uid="{00000000-0005-0000-0000-000096900000}"/>
    <cellStyle name="Percent 9 9 7 2" xfId="24086" xr:uid="{00000000-0005-0000-0000-000097900000}"/>
    <cellStyle name="Percent 9 9 7 2 2" xfId="24087" xr:uid="{00000000-0005-0000-0000-000098900000}"/>
    <cellStyle name="Percent 9 9 7 3" xfId="24088" xr:uid="{00000000-0005-0000-0000-000099900000}"/>
    <cellStyle name="Percent 9 9 7 4" xfId="51983" xr:uid="{00000000-0005-0000-0000-00009A900000}"/>
    <cellStyle name="Percent 9 9 8" xfId="24089" xr:uid="{00000000-0005-0000-0000-00009B900000}"/>
    <cellStyle name="Percent 9 9 8 2" xfId="24090" xr:uid="{00000000-0005-0000-0000-00009C900000}"/>
    <cellStyle name="Percent 9 9 8 2 2" xfId="24091" xr:uid="{00000000-0005-0000-0000-00009D900000}"/>
    <cellStyle name="Percent 9 9 8 3" xfId="24092" xr:uid="{00000000-0005-0000-0000-00009E900000}"/>
    <cellStyle name="Percent 9 9 8 4" xfId="51984" xr:uid="{00000000-0005-0000-0000-00009F900000}"/>
    <cellStyle name="Percent 9 9 9" xfId="24093" xr:uid="{00000000-0005-0000-0000-0000A0900000}"/>
    <cellStyle name="Percent 9 9 9 2" xfId="24094" xr:uid="{00000000-0005-0000-0000-0000A1900000}"/>
    <cellStyle name="Percent 9 9 9 2 2" xfId="24095" xr:uid="{00000000-0005-0000-0000-0000A2900000}"/>
    <cellStyle name="Percent 9 9 9 3" xfId="24096" xr:uid="{00000000-0005-0000-0000-0000A3900000}"/>
    <cellStyle name="Percent 9 9 9 4" xfId="51985" xr:uid="{00000000-0005-0000-0000-0000A4900000}"/>
    <cellStyle name="Percentagem 2 2" xfId="4598" xr:uid="{00000000-0005-0000-0000-0000A5900000}"/>
    <cellStyle name="Percentagem 2 2 10" xfId="24097" xr:uid="{00000000-0005-0000-0000-0000A6900000}"/>
    <cellStyle name="Percentagem 2 2 10 2" xfId="24098" xr:uid="{00000000-0005-0000-0000-0000A7900000}"/>
    <cellStyle name="Percentagem 2 2 10 2 2" xfId="24099" xr:uid="{00000000-0005-0000-0000-0000A8900000}"/>
    <cellStyle name="Percentagem 2 2 10 3" xfId="24100" xr:uid="{00000000-0005-0000-0000-0000A9900000}"/>
    <cellStyle name="Percentagem 2 2 10 4" xfId="51987" xr:uid="{00000000-0005-0000-0000-0000AA900000}"/>
    <cellStyle name="Percentagem 2 2 11" xfId="24101" xr:uid="{00000000-0005-0000-0000-0000AB900000}"/>
    <cellStyle name="Percentagem 2 2 11 2" xfId="24102" xr:uid="{00000000-0005-0000-0000-0000AC900000}"/>
    <cellStyle name="Percentagem 2 2 12" xfId="24103" xr:uid="{00000000-0005-0000-0000-0000AD900000}"/>
    <cellStyle name="Percentagem 2 2 13" xfId="51986" xr:uid="{00000000-0005-0000-0000-0000AE900000}"/>
    <cellStyle name="Percentagem 2 2 2" xfId="9392" xr:uid="{00000000-0005-0000-0000-0000AF900000}"/>
    <cellStyle name="Percentagem 2 2 2 2" xfId="24104" xr:uid="{00000000-0005-0000-0000-0000B0900000}"/>
    <cellStyle name="Percentagem 2 2 2 2 2" xfId="24105" xr:uid="{00000000-0005-0000-0000-0000B1900000}"/>
    <cellStyle name="Percentagem 2 2 2 2 2 2" xfId="24106" xr:uid="{00000000-0005-0000-0000-0000B2900000}"/>
    <cellStyle name="Percentagem 2 2 2 2 3" xfId="24107" xr:uid="{00000000-0005-0000-0000-0000B3900000}"/>
    <cellStyle name="Percentagem 2 2 2 3" xfId="24108" xr:uid="{00000000-0005-0000-0000-0000B4900000}"/>
    <cellStyle name="Percentagem 2 2 2 3 2" xfId="24109" xr:uid="{00000000-0005-0000-0000-0000B5900000}"/>
    <cellStyle name="Percentagem 2 2 2 3 2 2" xfId="24110" xr:uid="{00000000-0005-0000-0000-0000B6900000}"/>
    <cellStyle name="Percentagem 2 2 2 3 3" xfId="24111" xr:uid="{00000000-0005-0000-0000-0000B7900000}"/>
    <cellStyle name="Percentagem 2 2 2 4" xfId="24112" xr:uid="{00000000-0005-0000-0000-0000B8900000}"/>
    <cellStyle name="Percentagem 2 2 2 4 2" xfId="24113" xr:uid="{00000000-0005-0000-0000-0000B9900000}"/>
    <cellStyle name="Percentagem 2 2 2 5" xfId="24114" xr:uid="{00000000-0005-0000-0000-0000BA900000}"/>
    <cellStyle name="Percentagem 2 2 2 6" xfId="51988" xr:uid="{00000000-0005-0000-0000-0000BB900000}"/>
    <cellStyle name="Percentagem 2 2 3" xfId="24115" xr:uid="{00000000-0005-0000-0000-0000BC900000}"/>
    <cellStyle name="Percentagem 2 2 3 2" xfId="24116" xr:uid="{00000000-0005-0000-0000-0000BD900000}"/>
    <cellStyle name="Percentagem 2 2 3 2 2" xfId="24117" xr:uid="{00000000-0005-0000-0000-0000BE900000}"/>
    <cellStyle name="Percentagem 2 2 3 2 2 2" xfId="24118" xr:uid="{00000000-0005-0000-0000-0000BF900000}"/>
    <cellStyle name="Percentagem 2 2 3 2 3" xfId="24119" xr:uid="{00000000-0005-0000-0000-0000C0900000}"/>
    <cellStyle name="Percentagem 2 2 3 3" xfId="24120" xr:uid="{00000000-0005-0000-0000-0000C1900000}"/>
    <cellStyle name="Percentagem 2 2 3 3 2" xfId="24121" xr:uid="{00000000-0005-0000-0000-0000C2900000}"/>
    <cellStyle name="Percentagem 2 2 3 3 2 2" xfId="24122" xr:uid="{00000000-0005-0000-0000-0000C3900000}"/>
    <cellStyle name="Percentagem 2 2 3 3 3" xfId="24123" xr:uid="{00000000-0005-0000-0000-0000C4900000}"/>
    <cellStyle name="Percentagem 2 2 3 4" xfId="24124" xr:uid="{00000000-0005-0000-0000-0000C5900000}"/>
    <cellStyle name="Percentagem 2 2 3 4 2" xfId="24125" xr:uid="{00000000-0005-0000-0000-0000C6900000}"/>
    <cellStyle name="Percentagem 2 2 3 5" xfId="24126" xr:uid="{00000000-0005-0000-0000-0000C7900000}"/>
    <cellStyle name="Percentagem 2 2 3 6" xfId="51989" xr:uid="{00000000-0005-0000-0000-0000C8900000}"/>
    <cellStyle name="Percentagem 2 2 4" xfId="24127" xr:uid="{00000000-0005-0000-0000-0000C9900000}"/>
    <cellStyle name="Percentagem 2 2 4 2" xfId="24128" xr:uid="{00000000-0005-0000-0000-0000CA900000}"/>
    <cellStyle name="Percentagem 2 2 4 2 2" xfId="24129" xr:uid="{00000000-0005-0000-0000-0000CB900000}"/>
    <cellStyle name="Percentagem 2 2 4 2 2 2" xfId="24130" xr:uid="{00000000-0005-0000-0000-0000CC900000}"/>
    <cellStyle name="Percentagem 2 2 4 2 3" xfId="24131" xr:uid="{00000000-0005-0000-0000-0000CD900000}"/>
    <cellStyle name="Percentagem 2 2 4 3" xfId="24132" xr:uid="{00000000-0005-0000-0000-0000CE900000}"/>
    <cellStyle name="Percentagem 2 2 4 3 2" xfId="24133" xr:uid="{00000000-0005-0000-0000-0000CF900000}"/>
    <cellStyle name="Percentagem 2 2 4 3 2 2" xfId="24134" xr:uid="{00000000-0005-0000-0000-0000D0900000}"/>
    <cellStyle name="Percentagem 2 2 4 3 3" xfId="24135" xr:uid="{00000000-0005-0000-0000-0000D1900000}"/>
    <cellStyle name="Percentagem 2 2 4 4" xfId="24136" xr:uid="{00000000-0005-0000-0000-0000D2900000}"/>
    <cellStyle name="Percentagem 2 2 4 4 2" xfId="24137" xr:uid="{00000000-0005-0000-0000-0000D3900000}"/>
    <cellStyle name="Percentagem 2 2 4 5" xfId="24138" xr:uid="{00000000-0005-0000-0000-0000D4900000}"/>
    <cellStyle name="Percentagem 2 2 4 6" xfId="51990" xr:uid="{00000000-0005-0000-0000-0000D5900000}"/>
    <cellStyle name="Percentagem 2 2 5" xfId="24139" xr:uid="{00000000-0005-0000-0000-0000D6900000}"/>
    <cellStyle name="Percentagem 2 2 5 2" xfId="24140" xr:uid="{00000000-0005-0000-0000-0000D7900000}"/>
    <cellStyle name="Percentagem 2 2 5 2 2" xfId="24141" xr:uid="{00000000-0005-0000-0000-0000D8900000}"/>
    <cellStyle name="Percentagem 2 2 5 2 2 2" xfId="24142" xr:uid="{00000000-0005-0000-0000-0000D9900000}"/>
    <cellStyle name="Percentagem 2 2 5 2 3" xfId="24143" xr:uid="{00000000-0005-0000-0000-0000DA900000}"/>
    <cellStyle name="Percentagem 2 2 5 3" xfId="24144" xr:uid="{00000000-0005-0000-0000-0000DB900000}"/>
    <cellStyle name="Percentagem 2 2 5 3 2" xfId="24145" xr:uid="{00000000-0005-0000-0000-0000DC900000}"/>
    <cellStyle name="Percentagem 2 2 5 3 2 2" xfId="24146" xr:uid="{00000000-0005-0000-0000-0000DD900000}"/>
    <cellStyle name="Percentagem 2 2 5 3 3" xfId="24147" xr:uid="{00000000-0005-0000-0000-0000DE900000}"/>
    <cellStyle name="Percentagem 2 2 5 4" xfId="24148" xr:uid="{00000000-0005-0000-0000-0000DF900000}"/>
    <cellStyle name="Percentagem 2 2 5 4 2" xfId="24149" xr:uid="{00000000-0005-0000-0000-0000E0900000}"/>
    <cellStyle name="Percentagem 2 2 5 4 2 2" xfId="24150" xr:uid="{00000000-0005-0000-0000-0000E1900000}"/>
    <cellStyle name="Percentagem 2 2 5 4 3" xfId="24151" xr:uid="{00000000-0005-0000-0000-0000E2900000}"/>
    <cellStyle name="Percentagem 2 2 5 5" xfId="24152" xr:uid="{00000000-0005-0000-0000-0000E3900000}"/>
    <cellStyle name="Percentagem 2 2 5 5 2" xfId="24153" xr:uid="{00000000-0005-0000-0000-0000E4900000}"/>
    <cellStyle name="Percentagem 2 2 5 6" xfId="24154" xr:uid="{00000000-0005-0000-0000-0000E5900000}"/>
    <cellStyle name="Percentagem 2 2 5 7" xfId="51991" xr:uid="{00000000-0005-0000-0000-0000E6900000}"/>
    <cellStyle name="Percentagem 2 2 6" xfId="24155" xr:uid="{00000000-0005-0000-0000-0000E7900000}"/>
    <cellStyle name="Percentagem 2 2 6 2" xfId="24156" xr:uid="{00000000-0005-0000-0000-0000E8900000}"/>
    <cellStyle name="Percentagem 2 2 6 2 2" xfId="24157" xr:uid="{00000000-0005-0000-0000-0000E9900000}"/>
    <cellStyle name="Percentagem 2 2 6 2 2 2" xfId="24158" xr:uid="{00000000-0005-0000-0000-0000EA900000}"/>
    <cellStyle name="Percentagem 2 2 6 2 3" xfId="24159" xr:uid="{00000000-0005-0000-0000-0000EB900000}"/>
    <cellStyle name="Percentagem 2 2 6 3" xfId="24160" xr:uid="{00000000-0005-0000-0000-0000EC900000}"/>
    <cellStyle name="Percentagem 2 2 6 3 2" xfId="24161" xr:uid="{00000000-0005-0000-0000-0000ED900000}"/>
    <cellStyle name="Percentagem 2 2 6 3 2 2" xfId="24162" xr:uid="{00000000-0005-0000-0000-0000EE900000}"/>
    <cellStyle name="Percentagem 2 2 6 3 3" xfId="24163" xr:uid="{00000000-0005-0000-0000-0000EF900000}"/>
    <cellStyle name="Percentagem 2 2 6 4" xfId="24164" xr:uid="{00000000-0005-0000-0000-0000F0900000}"/>
    <cellStyle name="Percentagem 2 2 6 4 2" xfId="24165" xr:uid="{00000000-0005-0000-0000-0000F1900000}"/>
    <cellStyle name="Percentagem 2 2 6 5" xfId="24166" xr:uid="{00000000-0005-0000-0000-0000F2900000}"/>
    <cellStyle name="Percentagem 2 2 6 6" xfId="51992" xr:uid="{00000000-0005-0000-0000-0000F3900000}"/>
    <cellStyle name="Percentagem 2 2 7" xfId="24167" xr:uid="{00000000-0005-0000-0000-0000F4900000}"/>
    <cellStyle name="Percentagem 2 2 7 2" xfId="24168" xr:uid="{00000000-0005-0000-0000-0000F5900000}"/>
    <cellStyle name="Percentagem 2 2 7 2 2" xfId="24169" xr:uid="{00000000-0005-0000-0000-0000F6900000}"/>
    <cellStyle name="Percentagem 2 2 7 3" xfId="24170" xr:uid="{00000000-0005-0000-0000-0000F7900000}"/>
    <cellStyle name="Percentagem 2 2 7 4" xfId="51993" xr:uid="{00000000-0005-0000-0000-0000F8900000}"/>
    <cellStyle name="Percentagem 2 2 8" xfId="24171" xr:uid="{00000000-0005-0000-0000-0000F9900000}"/>
    <cellStyle name="Percentagem 2 2 8 2" xfId="24172" xr:uid="{00000000-0005-0000-0000-0000FA900000}"/>
    <cellStyle name="Percentagem 2 2 8 2 2" xfId="24173" xr:uid="{00000000-0005-0000-0000-0000FB900000}"/>
    <cellStyle name="Percentagem 2 2 8 3" xfId="24174" xr:uid="{00000000-0005-0000-0000-0000FC900000}"/>
    <cellStyle name="Percentagem 2 2 8 4" xfId="51994" xr:uid="{00000000-0005-0000-0000-0000FD900000}"/>
    <cellStyle name="Percentagem 2 2 9" xfId="24175" xr:uid="{00000000-0005-0000-0000-0000FE900000}"/>
    <cellStyle name="Percentagem 2 2 9 2" xfId="24176" xr:uid="{00000000-0005-0000-0000-0000FF900000}"/>
    <cellStyle name="Percentagem 2 2 9 2 2" xfId="24177" xr:uid="{00000000-0005-0000-0000-000000910000}"/>
    <cellStyle name="Percentagem 2 2 9 3" xfId="24178" xr:uid="{00000000-0005-0000-0000-000001910000}"/>
    <cellStyle name="Percentagem 2 2 9 4" xfId="51995" xr:uid="{00000000-0005-0000-0000-000002910000}"/>
    <cellStyle name="Percentagem 2 3" xfId="4599" xr:uid="{00000000-0005-0000-0000-000003910000}"/>
    <cellStyle name="Percentagem 2 3 10" xfId="24179" xr:uid="{00000000-0005-0000-0000-000004910000}"/>
    <cellStyle name="Percentagem 2 3 10 2" xfId="24180" xr:uid="{00000000-0005-0000-0000-000005910000}"/>
    <cellStyle name="Percentagem 2 3 10 2 2" xfId="24181" xr:uid="{00000000-0005-0000-0000-000006910000}"/>
    <cellStyle name="Percentagem 2 3 10 3" xfId="24182" xr:uid="{00000000-0005-0000-0000-000007910000}"/>
    <cellStyle name="Percentagem 2 3 10 4" xfId="51997" xr:uid="{00000000-0005-0000-0000-000008910000}"/>
    <cellStyle name="Percentagem 2 3 11" xfId="24183" xr:uid="{00000000-0005-0000-0000-000009910000}"/>
    <cellStyle name="Percentagem 2 3 11 2" xfId="24184" xr:uid="{00000000-0005-0000-0000-00000A910000}"/>
    <cellStyle name="Percentagem 2 3 12" xfId="24185" xr:uid="{00000000-0005-0000-0000-00000B910000}"/>
    <cellStyle name="Percentagem 2 3 13" xfId="51996" xr:uid="{00000000-0005-0000-0000-00000C910000}"/>
    <cellStyle name="Percentagem 2 3 2" xfId="9393" xr:uid="{00000000-0005-0000-0000-00000D910000}"/>
    <cellStyle name="Percentagem 2 3 2 2" xfId="24186" xr:uid="{00000000-0005-0000-0000-00000E910000}"/>
    <cellStyle name="Percentagem 2 3 2 2 2" xfId="24187" xr:uid="{00000000-0005-0000-0000-00000F910000}"/>
    <cellStyle name="Percentagem 2 3 2 2 2 2" xfId="24188" xr:uid="{00000000-0005-0000-0000-000010910000}"/>
    <cellStyle name="Percentagem 2 3 2 2 3" xfId="24189" xr:uid="{00000000-0005-0000-0000-000011910000}"/>
    <cellStyle name="Percentagem 2 3 2 3" xfId="24190" xr:uid="{00000000-0005-0000-0000-000012910000}"/>
    <cellStyle name="Percentagem 2 3 2 3 2" xfId="24191" xr:uid="{00000000-0005-0000-0000-000013910000}"/>
    <cellStyle name="Percentagem 2 3 2 3 2 2" xfId="24192" xr:uid="{00000000-0005-0000-0000-000014910000}"/>
    <cellStyle name="Percentagem 2 3 2 3 3" xfId="24193" xr:uid="{00000000-0005-0000-0000-000015910000}"/>
    <cellStyle name="Percentagem 2 3 2 4" xfId="24194" xr:uid="{00000000-0005-0000-0000-000016910000}"/>
    <cellStyle name="Percentagem 2 3 2 4 2" xfId="24195" xr:uid="{00000000-0005-0000-0000-000017910000}"/>
    <cellStyle name="Percentagem 2 3 2 5" xfId="24196" xr:uid="{00000000-0005-0000-0000-000018910000}"/>
    <cellStyle name="Percentagem 2 3 2 6" xfId="51998" xr:uid="{00000000-0005-0000-0000-000019910000}"/>
    <cellStyle name="Percentagem 2 3 3" xfId="24197" xr:uid="{00000000-0005-0000-0000-00001A910000}"/>
    <cellStyle name="Percentagem 2 3 3 2" xfId="24198" xr:uid="{00000000-0005-0000-0000-00001B910000}"/>
    <cellStyle name="Percentagem 2 3 3 2 2" xfId="24199" xr:uid="{00000000-0005-0000-0000-00001C910000}"/>
    <cellStyle name="Percentagem 2 3 3 2 2 2" xfId="24200" xr:uid="{00000000-0005-0000-0000-00001D910000}"/>
    <cellStyle name="Percentagem 2 3 3 2 3" xfId="24201" xr:uid="{00000000-0005-0000-0000-00001E910000}"/>
    <cellStyle name="Percentagem 2 3 3 3" xfId="24202" xr:uid="{00000000-0005-0000-0000-00001F910000}"/>
    <cellStyle name="Percentagem 2 3 3 3 2" xfId="24203" xr:uid="{00000000-0005-0000-0000-000020910000}"/>
    <cellStyle name="Percentagem 2 3 3 3 2 2" xfId="24204" xr:uid="{00000000-0005-0000-0000-000021910000}"/>
    <cellStyle name="Percentagem 2 3 3 3 3" xfId="24205" xr:uid="{00000000-0005-0000-0000-000022910000}"/>
    <cellStyle name="Percentagem 2 3 3 4" xfId="24206" xr:uid="{00000000-0005-0000-0000-000023910000}"/>
    <cellStyle name="Percentagem 2 3 3 4 2" xfId="24207" xr:uid="{00000000-0005-0000-0000-000024910000}"/>
    <cellStyle name="Percentagem 2 3 3 5" xfId="24208" xr:uid="{00000000-0005-0000-0000-000025910000}"/>
    <cellStyle name="Percentagem 2 3 3 6" xfId="51999" xr:uid="{00000000-0005-0000-0000-000026910000}"/>
    <cellStyle name="Percentagem 2 3 4" xfId="24209" xr:uid="{00000000-0005-0000-0000-000027910000}"/>
    <cellStyle name="Percentagem 2 3 4 2" xfId="24210" xr:uid="{00000000-0005-0000-0000-000028910000}"/>
    <cellStyle name="Percentagem 2 3 4 2 2" xfId="24211" xr:uid="{00000000-0005-0000-0000-000029910000}"/>
    <cellStyle name="Percentagem 2 3 4 2 2 2" xfId="24212" xr:uid="{00000000-0005-0000-0000-00002A910000}"/>
    <cellStyle name="Percentagem 2 3 4 2 3" xfId="24213" xr:uid="{00000000-0005-0000-0000-00002B910000}"/>
    <cellStyle name="Percentagem 2 3 4 3" xfId="24214" xr:uid="{00000000-0005-0000-0000-00002C910000}"/>
    <cellStyle name="Percentagem 2 3 4 3 2" xfId="24215" xr:uid="{00000000-0005-0000-0000-00002D910000}"/>
    <cellStyle name="Percentagem 2 3 4 3 2 2" xfId="24216" xr:uid="{00000000-0005-0000-0000-00002E910000}"/>
    <cellStyle name="Percentagem 2 3 4 3 3" xfId="24217" xr:uid="{00000000-0005-0000-0000-00002F910000}"/>
    <cellStyle name="Percentagem 2 3 4 4" xfId="24218" xr:uid="{00000000-0005-0000-0000-000030910000}"/>
    <cellStyle name="Percentagem 2 3 4 4 2" xfId="24219" xr:uid="{00000000-0005-0000-0000-000031910000}"/>
    <cellStyle name="Percentagem 2 3 4 5" xfId="24220" xr:uid="{00000000-0005-0000-0000-000032910000}"/>
    <cellStyle name="Percentagem 2 3 4 6" xfId="52000" xr:uid="{00000000-0005-0000-0000-000033910000}"/>
    <cellStyle name="Percentagem 2 3 5" xfId="24221" xr:uid="{00000000-0005-0000-0000-000034910000}"/>
    <cellStyle name="Percentagem 2 3 5 2" xfId="24222" xr:uid="{00000000-0005-0000-0000-000035910000}"/>
    <cellStyle name="Percentagem 2 3 5 2 2" xfId="24223" xr:uid="{00000000-0005-0000-0000-000036910000}"/>
    <cellStyle name="Percentagem 2 3 5 2 2 2" xfId="24224" xr:uid="{00000000-0005-0000-0000-000037910000}"/>
    <cellStyle name="Percentagem 2 3 5 2 3" xfId="24225" xr:uid="{00000000-0005-0000-0000-000038910000}"/>
    <cellStyle name="Percentagem 2 3 5 3" xfId="24226" xr:uid="{00000000-0005-0000-0000-000039910000}"/>
    <cellStyle name="Percentagem 2 3 5 3 2" xfId="24227" xr:uid="{00000000-0005-0000-0000-00003A910000}"/>
    <cellStyle name="Percentagem 2 3 5 3 2 2" xfId="24228" xr:uid="{00000000-0005-0000-0000-00003B910000}"/>
    <cellStyle name="Percentagem 2 3 5 3 3" xfId="24229" xr:uid="{00000000-0005-0000-0000-00003C910000}"/>
    <cellStyle name="Percentagem 2 3 5 4" xfId="24230" xr:uid="{00000000-0005-0000-0000-00003D910000}"/>
    <cellStyle name="Percentagem 2 3 5 4 2" xfId="24231" xr:uid="{00000000-0005-0000-0000-00003E910000}"/>
    <cellStyle name="Percentagem 2 3 5 4 2 2" xfId="24232" xr:uid="{00000000-0005-0000-0000-00003F910000}"/>
    <cellStyle name="Percentagem 2 3 5 4 3" xfId="24233" xr:uid="{00000000-0005-0000-0000-000040910000}"/>
    <cellStyle name="Percentagem 2 3 5 5" xfId="24234" xr:uid="{00000000-0005-0000-0000-000041910000}"/>
    <cellStyle name="Percentagem 2 3 5 5 2" xfId="24235" xr:uid="{00000000-0005-0000-0000-000042910000}"/>
    <cellStyle name="Percentagem 2 3 5 6" xfId="24236" xr:uid="{00000000-0005-0000-0000-000043910000}"/>
    <cellStyle name="Percentagem 2 3 5 7" xfId="52001" xr:uid="{00000000-0005-0000-0000-000044910000}"/>
    <cellStyle name="Percentagem 2 3 6" xfId="24237" xr:uid="{00000000-0005-0000-0000-000045910000}"/>
    <cellStyle name="Percentagem 2 3 6 2" xfId="24238" xr:uid="{00000000-0005-0000-0000-000046910000}"/>
    <cellStyle name="Percentagem 2 3 6 2 2" xfId="24239" xr:uid="{00000000-0005-0000-0000-000047910000}"/>
    <cellStyle name="Percentagem 2 3 6 2 2 2" xfId="24240" xr:uid="{00000000-0005-0000-0000-000048910000}"/>
    <cellStyle name="Percentagem 2 3 6 2 3" xfId="24241" xr:uid="{00000000-0005-0000-0000-000049910000}"/>
    <cellStyle name="Percentagem 2 3 6 3" xfId="24242" xr:uid="{00000000-0005-0000-0000-00004A910000}"/>
    <cellStyle name="Percentagem 2 3 6 3 2" xfId="24243" xr:uid="{00000000-0005-0000-0000-00004B910000}"/>
    <cellStyle name="Percentagem 2 3 6 3 2 2" xfId="24244" xr:uid="{00000000-0005-0000-0000-00004C910000}"/>
    <cellStyle name="Percentagem 2 3 6 3 3" xfId="24245" xr:uid="{00000000-0005-0000-0000-00004D910000}"/>
    <cellStyle name="Percentagem 2 3 6 4" xfId="24246" xr:uid="{00000000-0005-0000-0000-00004E910000}"/>
    <cellStyle name="Percentagem 2 3 6 4 2" xfId="24247" xr:uid="{00000000-0005-0000-0000-00004F910000}"/>
    <cellStyle name="Percentagem 2 3 6 5" xfId="24248" xr:uid="{00000000-0005-0000-0000-000050910000}"/>
    <cellStyle name="Percentagem 2 3 6 6" xfId="52002" xr:uid="{00000000-0005-0000-0000-000051910000}"/>
    <cellStyle name="Percentagem 2 3 7" xfId="24249" xr:uid="{00000000-0005-0000-0000-000052910000}"/>
    <cellStyle name="Percentagem 2 3 7 2" xfId="24250" xr:uid="{00000000-0005-0000-0000-000053910000}"/>
    <cellStyle name="Percentagem 2 3 7 2 2" xfId="24251" xr:uid="{00000000-0005-0000-0000-000054910000}"/>
    <cellStyle name="Percentagem 2 3 7 3" xfId="24252" xr:uid="{00000000-0005-0000-0000-000055910000}"/>
    <cellStyle name="Percentagem 2 3 7 4" xfId="52003" xr:uid="{00000000-0005-0000-0000-000056910000}"/>
    <cellStyle name="Percentagem 2 3 8" xfId="24253" xr:uid="{00000000-0005-0000-0000-000057910000}"/>
    <cellStyle name="Percentagem 2 3 8 2" xfId="24254" xr:uid="{00000000-0005-0000-0000-000058910000}"/>
    <cellStyle name="Percentagem 2 3 8 2 2" xfId="24255" xr:uid="{00000000-0005-0000-0000-000059910000}"/>
    <cellStyle name="Percentagem 2 3 8 3" xfId="24256" xr:uid="{00000000-0005-0000-0000-00005A910000}"/>
    <cellStyle name="Percentagem 2 3 8 4" xfId="52004" xr:uid="{00000000-0005-0000-0000-00005B910000}"/>
    <cellStyle name="Percentagem 2 3 9" xfId="24257" xr:uid="{00000000-0005-0000-0000-00005C910000}"/>
    <cellStyle name="Percentagem 2 3 9 2" xfId="24258" xr:uid="{00000000-0005-0000-0000-00005D910000}"/>
    <cellStyle name="Percentagem 2 3 9 2 2" xfId="24259" xr:uid="{00000000-0005-0000-0000-00005E910000}"/>
    <cellStyle name="Percentagem 2 3 9 3" xfId="24260" xr:uid="{00000000-0005-0000-0000-00005F910000}"/>
    <cellStyle name="Percentagem 2 3 9 4" xfId="52005" xr:uid="{00000000-0005-0000-0000-000060910000}"/>
    <cellStyle name="Pilkku_Layo9704" xfId="4600" xr:uid="{00000000-0005-0000-0000-000061910000}"/>
    <cellStyle name="Pyör. luku_Layo9704" xfId="4601" xr:uid="{00000000-0005-0000-0000-000062910000}"/>
    <cellStyle name="Pyör. valuutta_Layo9704" xfId="4602" xr:uid="{00000000-0005-0000-0000-000063910000}"/>
    <cellStyle name="Result" xfId="4603" xr:uid="{00000000-0005-0000-0000-000064910000}"/>
    <cellStyle name="Result 2" xfId="9394" xr:uid="{00000000-0005-0000-0000-000065910000}"/>
    <cellStyle name="Result2" xfId="4604" xr:uid="{00000000-0005-0000-0000-000066910000}"/>
    <cellStyle name="Result2 2" xfId="9395" xr:uid="{00000000-0005-0000-0000-000067910000}"/>
    <cellStyle name="Schlecht" xfId="4605" xr:uid="{00000000-0005-0000-0000-000068910000}"/>
    <cellStyle name="Schlecht 10" xfId="24261" xr:uid="{00000000-0005-0000-0000-000069910000}"/>
    <cellStyle name="Schlecht 10 2" xfId="24262" xr:uid="{00000000-0005-0000-0000-00006A910000}"/>
    <cellStyle name="Schlecht 10 2 2" xfId="24263" xr:uid="{00000000-0005-0000-0000-00006B910000}"/>
    <cellStyle name="Schlecht 10 3" xfId="24264" xr:uid="{00000000-0005-0000-0000-00006C910000}"/>
    <cellStyle name="Schlecht 10 4" xfId="52007" xr:uid="{00000000-0005-0000-0000-00006D910000}"/>
    <cellStyle name="Schlecht 11" xfId="24265" xr:uid="{00000000-0005-0000-0000-00006E910000}"/>
    <cellStyle name="Schlecht 11 2" xfId="24266" xr:uid="{00000000-0005-0000-0000-00006F910000}"/>
    <cellStyle name="Schlecht 12" xfId="24267" xr:uid="{00000000-0005-0000-0000-000070910000}"/>
    <cellStyle name="Schlecht 13" xfId="52006" xr:uid="{00000000-0005-0000-0000-000071910000}"/>
    <cellStyle name="Schlecht 2" xfId="9396" xr:uid="{00000000-0005-0000-0000-000072910000}"/>
    <cellStyle name="Schlecht 2 2" xfId="24268" xr:uid="{00000000-0005-0000-0000-000073910000}"/>
    <cellStyle name="Schlecht 2 2 2" xfId="24269" xr:uid="{00000000-0005-0000-0000-000074910000}"/>
    <cellStyle name="Schlecht 2 2 2 2" xfId="24270" xr:uid="{00000000-0005-0000-0000-000075910000}"/>
    <cellStyle name="Schlecht 2 2 3" xfId="24271" xr:uid="{00000000-0005-0000-0000-000076910000}"/>
    <cellStyle name="Schlecht 2 3" xfId="24272" xr:uid="{00000000-0005-0000-0000-000077910000}"/>
    <cellStyle name="Schlecht 2 3 2" xfId="24273" xr:uid="{00000000-0005-0000-0000-000078910000}"/>
    <cellStyle name="Schlecht 2 3 2 2" xfId="24274" xr:uid="{00000000-0005-0000-0000-000079910000}"/>
    <cellStyle name="Schlecht 2 3 3" xfId="24275" xr:uid="{00000000-0005-0000-0000-00007A910000}"/>
    <cellStyle name="Schlecht 2 4" xfId="24276" xr:uid="{00000000-0005-0000-0000-00007B910000}"/>
    <cellStyle name="Schlecht 2 4 2" xfId="24277" xr:uid="{00000000-0005-0000-0000-00007C910000}"/>
    <cellStyle name="Schlecht 2 5" xfId="24278" xr:uid="{00000000-0005-0000-0000-00007D910000}"/>
    <cellStyle name="Schlecht 2 6" xfId="52008" xr:uid="{00000000-0005-0000-0000-00007E910000}"/>
    <cellStyle name="Schlecht 3" xfId="24279" xr:uid="{00000000-0005-0000-0000-00007F910000}"/>
    <cellStyle name="Schlecht 3 2" xfId="24280" xr:uid="{00000000-0005-0000-0000-000080910000}"/>
    <cellStyle name="Schlecht 3 2 2" xfId="24281" xr:uid="{00000000-0005-0000-0000-000081910000}"/>
    <cellStyle name="Schlecht 3 2 2 2" xfId="24282" xr:uid="{00000000-0005-0000-0000-000082910000}"/>
    <cellStyle name="Schlecht 3 2 3" xfId="24283" xr:uid="{00000000-0005-0000-0000-000083910000}"/>
    <cellStyle name="Schlecht 3 3" xfId="24284" xr:uid="{00000000-0005-0000-0000-000084910000}"/>
    <cellStyle name="Schlecht 3 3 2" xfId="24285" xr:uid="{00000000-0005-0000-0000-000085910000}"/>
    <cellStyle name="Schlecht 3 3 2 2" xfId="24286" xr:uid="{00000000-0005-0000-0000-000086910000}"/>
    <cellStyle name="Schlecht 3 3 3" xfId="24287" xr:uid="{00000000-0005-0000-0000-000087910000}"/>
    <cellStyle name="Schlecht 3 4" xfId="24288" xr:uid="{00000000-0005-0000-0000-000088910000}"/>
    <cellStyle name="Schlecht 3 4 2" xfId="24289" xr:uid="{00000000-0005-0000-0000-000089910000}"/>
    <cellStyle name="Schlecht 3 5" xfId="24290" xr:uid="{00000000-0005-0000-0000-00008A910000}"/>
    <cellStyle name="Schlecht 3 6" xfId="52009" xr:uid="{00000000-0005-0000-0000-00008B910000}"/>
    <cellStyle name="Schlecht 4" xfId="24291" xr:uid="{00000000-0005-0000-0000-00008C910000}"/>
    <cellStyle name="Schlecht 4 2" xfId="24292" xr:uid="{00000000-0005-0000-0000-00008D910000}"/>
    <cellStyle name="Schlecht 4 2 2" xfId="24293" xr:uid="{00000000-0005-0000-0000-00008E910000}"/>
    <cellStyle name="Schlecht 4 2 2 2" xfId="24294" xr:uid="{00000000-0005-0000-0000-00008F910000}"/>
    <cellStyle name="Schlecht 4 2 3" xfId="24295" xr:uid="{00000000-0005-0000-0000-000090910000}"/>
    <cellStyle name="Schlecht 4 3" xfId="24296" xr:uid="{00000000-0005-0000-0000-000091910000}"/>
    <cellStyle name="Schlecht 4 3 2" xfId="24297" xr:uid="{00000000-0005-0000-0000-000092910000}"/>
    <cellStyle name="Schlecht 4 3 2 2" xfId="24298" xr:uid="{00000000-0005-0000-0000-000093910000}"/>
    <cellStyle name="Schlecht 4 3 3" xfId="24299" xr:uid="{00000000-0005-0000-0000-000094910000}"/>
    <cellStyle name="Schlecht 4 4" xfId="24300" xr:uid="{00000000-0005-0000-0000-000095910000}"/>
    <cellStyle name="Schlecht 4 4 2" xfId="24301" xr:uid="{00000000-0005-0000-0000-000096910000}"/>
    <cellStyle name="Schlecht 4 5" xfId="24302" xr:uid="{00000000-0005-0000-0000-000097910000}"/>
    <cellStyle name="Schlecht 4 6" xfId="52010" xr:uid="{00000000-0005-0000-0000-000098910000}"/>
    <cellStyle name="Schlecht 5" xfId="24303" xr:uid="{00000000-0005-0000-0000-000099910000}"/>
    <cellStyle name="Schlecht 5 2" xfId="24304" xr:uid="{00000000-0005-0000-0000-00009A910000}"/>
    <cellStyle name="Schlecht 5 2 2" xfId="24305" xr:uid="{00000000-0005-0000-0000-00009B910000}"/>
    <cellStyle name="Schlecht 5 2 2 2" xfId="24306" xr:uid="{00000000-0005-0000-0000-00009C910000}"/>
    <cellStyle name="Schlecht 5 2 3" xfId="24307" xr:uid="{00000000-0005-0000-0000-00009D910000}"/>
    <cellStyle name="Schlecht 5 3" xfId="24308" xr:uid="{00000000-0005-0000-0000-00009E910000}"/>
    <cellStyle name="Schlecht 5 3 2" xfId="24309" xr:uid="{00000000-0005-0000-0000-00009F910000}"/>
    <cellStyle name="Schlecht 5 3 2 2" xfId="24310" xr:uid="{00000000-0005-0000-0000-0000A0910000}"/>
    <cellStyle name="Schlecht 5 3 3" xfId="24311" xr:uid="{00000000-0005-0000-0000-0000A1910000}"/>
    <cellStyle name="Schlecht 5 4" xfId="24312" xr:uid="{00000000-0005-0000-0000-0000A2910000}"/>
    <cellStyle name="Schlecht 5 4 2" xfId="24313" xr:uid="{00000000-0005-0000-0000-0000A3910000}"/>
    <cellStyle name="Schlecht 5 4 2 2" xfId="24314" xr:uid="{00000000-0005-0000-0000-0000A4910000}"/>
    <cellStyle name="Schlecht 5 4 3" xfId="24315" xr:uid="{00000000-0005-0000-0000-0000A5910000}"/>
    <cellStyle name="Schlecht 5 5" xfId="24316" xr:uid="{00000000-0005-0000-0000-0000A6910000}"/>
    <cellStyle name="Schlecht 5 5 2" xfId="24317" xr:uid="{00000000-0005-0000-0000-0000A7910000}"/>
    <cellStyle name="Schlecht 5 6" xfId="24318" xr:uid="{00000000-0005-0000-0000-0000A8910000}"/>
    <cellStyle name="Schlecht 5 7" xfId="52011" xr:uid="{00000000-0005-0000-0000-0000A9910000}"/>
    <cellStyle name="Schlecht 6" xfId="24319" xr:uid="{00000000-0005-0000-0000-0000AA910000}"/>
    <cellStyle name="Schlecht 6 2" xfId="24320" xr:uid="{00000000-0005-0000-0000-0000AB910000}"/>
    <cellStyle name="Schlecht 6 2 2" xfId="24321" xr:uid="{00000000-0005-0000-0000-0000AC910000}"/>
    <cellStyle name="Schlecht 6 2 2 2" xfId="24322" xr:uid="{00000000-0005-0000-0000-0000AD910000}"/>
    <cellStyle name="Schlecht 6 2 3" xfId="24323" xr:uid="{00000000-0005-0000-0000-0000AE910000}"/>
    <cellStyle name="Schlecht 6 3" xfId="24324" xr:uid="{00000000-0005-0000-0000-0000AF910000}"/>
    <cellStyle name="Schlecht 6 3 2" xfId="24325" xr:uid="{00000000-0005-0000-0000-0000B0910000}"/>
    <cellStyle name="Schlecht 6 3 2 2" xfId="24326" xr:uid="{00000000-0005-0000-0000-0000B1910000}"/>
    <cellStyle name="Schlecht 6 3 3" xfId="24327" xr:uid="{00000000-0005-0000-0000-0000B2910000}"/>
    <cellStyle name="Schlecht 6 4" xfId="24328" xr:uid="{00000000-0005-0000-0000-0000B3910000}"/>
    <cellStyle name="Schlecht 6 4 2" xfId="24329" xr:uid="{00000000-0005-0000-0000-0000B4910000}"/>
    <cellStyle name="Schlecht 6 5" xfId="24330" xr:uid="{00000000-0005-0000-0000-0000B5910000}"/>
    <cellStyle name="Schlecht 6 6" xfId="52012" xr:uid="{00000000-0005-0000-0000-0000B6910000}"/>
    <cellStyle name="Schlecht 7" xfId="24331" xr:uid="{00000000-0005-0000-0000-0000B7910000}"/>
    <cellStyle name="Schlecht 7 2" xfId="24332" xr:uid="{00000000-0005-0000-0000-0000B8910000}"/>
    <cellStyle name="Schlecht 7 2 2" xfId="24333" xr:uid="{00000000-0005-0000-0000-0000B9910000}"/>
    <cellStyle name="Schlecht 7 3" xfId="24334" xr:uid="{00000000-0005-0000-0000-0000BA910000}"/>
    <cellStyle name="Schlecht 7 4" xfId="52013" xr:uid="{00000000-0005-0000-0000-0000BB910000}"/>
    <cellStyle name="Schlecht 8" xfId="24335" xr:uid="{00000000-0005-0000-0000-0000BC910000}"/>
    <cellStyle name="Schlecht 8 2" xfId="24336" xr:uid="{00000000-0005-0000-0000-0000BD910000}"/>
    <cellStyle name="Schlecht 8 2 2" xfId="24337" xr:uid="{00000000-0005-0000-0000-0000BE910000}"/>
    <cellStyle name="Schlecht 8 3" xfId="24338" xr:uid="{00000000-0005-0000-0000-0000BF910000}"/>
    <cellStyle name="Schlecht 8 4" xfId="52014" xr:uid="{00000000-0005-0000-0000-0000C0910000}"/>
    <cellStyle name="Schlecht 9" xfId="24339" xr:uid="{00000000-0005-0000-0000-0000C1910000}"/>
    <cellStyle name="Schlecht 9 2" xfId="24340" xr:uid="{00000000-0005-0000-0000-0000C2910000}"/>
    <cellStyle name="Schlecht 9 2 2" xfId="24341" xr:uid="{00000000-0005-0000-0000-0000C3910000}"/>
    <cellStyle name="Schlecht 9 3" xfId="24342" xr:uid="{00000000-0005-0000-0000-0000C4910000}"/>
    <cellStyle name="Schlecht 9 4" xfId="52015" xr:uid="{00000000-0005-0000-0000-0000C5910000}"/>
    <cellStyle name="Shade" xfId="4606" xr:uid="{00000000-0005-0000-0000-0000C6910000}"/>
    <cellStyle name="Shade 10" xfId="24343" xr:uid="{00000000-0005-0000-0000-0000C7910000}"/>
    <cellStyle name="Shade 10 2" xfId="24344" xr:uid="{00000000-0005-0000-0000-0000C8910000}"/>
    <cellStyle name="Shade 10 2 2" xfId="24345" xr:uid="{00000000-0005-0000-0000-0000C9910000}"/>
    <cellStyle name="Shade 10 3" xfId="24346" xr:uid="{00000000-0005-0000-0000-0000CA910000}"/>
    <cellStyle name="Shade 10 4" xfId="52017" xr:uid="{00000000-0005-0000-0000-0000CB910000}"/>
    <cellStyle name="Shade 11" xfId="24347" xr:uid="{00000000-0005-0000-0000-0000CC910000}"/>
    <cellStyle name="Shade 11 2" xfId="24348" xr:uid="{00000000-0005-0000-0000-0000CD910000}"/>
    <cellStyle name="Shade 12" xfId="24349" xr:uid="{00000000-0005-0000-0000-0000CE910000}"/>
    <cellStyle name="Shade 13" xfId="52016" xr:uid="{00000000-0005-0000-0000-0000CF910000}"/>
    <cellStyle name="Shade 2" xfId="9397" xr:uid="{00000000-0005-0000-0000-0000D0910000}"/>
    <cellStyle name="Shade 2 2" xfId="24350" xr:uid="{00000000-0005-0000-0000-0000D1910000}"/>
    <cellStyle name="Shade 2 2 2" xfId="24351" xr:uid="{00000000-0005-0000-0000-0000D2910000}"/>
    <cellStyle name="Shade 2 2 2 2" xfId="24352" xr:uid="{00000000-0005-0000-0000-0000D3910000}"/>
    <cellStyle name="Shade 2 2 3" xfId="24353" xr:uid="{00000000-0005-0000-0000-0000D4910000}"/>
    <cellStyle name="Shade 2 3" xfId="24354" xr:uid="{00000000-0005-0000-0000-0000D5910000}"/>
    <cellStyle name="Shade 2 3 2" xfId="24355" xr:uid="{00000000-0005-0000-0000-0000D6910000}"/>
    <cellStyle name="Shade 2 3 2 2" xfId="24356" xr:uid="{00000000-0005-0000-0000-0000D7910000}"/>
    <cellStyle name="Shade 2 3 3" xfId="24357" xr:uid="{00000000-0005-0000-0000-0000D8910000}"/>
    <cellStyle name="Shade 2 4" xfId="24358" xr:uid="{00000000-0005-0000-0000-0000D9910000}"/>
    <cellStyle name="Shade 2 4 2" xfId="24359" xr:uid="{00000000-0005-0000-0000-0000DA910000}"/>
    <cellStyle name="Shade 2 5" xfId="24360" xr:uid="{00000000-0005-0000-0000-0000DB910000}"/>
    <cellStyle name="Shade 2 6" xfId="52018" xr:uid="{00000000-0005-0000-0000-0000DC910000}"/>
    <cellStyle name="Shade 3" xfId="24361" xr:uid="{00000000-0005-0000-0000-0000DD910000}"/>
    <cellStyle name="Shade 3 2" xfId="24362" xr:uid="{00000000-0005-0000-0000-0000DE910000}"/>
    <cellStyle name="Shade 3 2 2" xfId="24363" xr:uid="{00000000-0005-0000-0000-0000DF910000}"/>
    <cellStyle name="Shade 3 2 2 2" xfId="24364" xr:uid="{00000000-0005-0000-0000-0000E0910000}"/>
    <cellStyle name="Shade 3 2 3" xfId="24365" xr:uid="{00000000-0005-0000-0000-0000E1910000}"/>
    <cellStyle name="Shade 3 3" xfId="24366" xr:uid="{00000000-0005-0000-0000-0000E2910000}"/>
    <cellStyle name="Shade 3 3 2" xfId="24367" xr:uid="{00000000-0005-0000-0000-0000E3910000}"/>
    <cellStyle name="Shade 3 3 2 2" xfId="24368" xr:uid="{00000000-0005-0000-0000-0000E4910000}"/>
    <cellStyle name="Shade 3 3 3" xfId="24369" xr:uid="{00000000-0005-0000-0000-0000E5910000}"/>
    <cellStyle name="Shade 3 4" xfId="24370" xr:uid="{00000000-0005-0000-0000-0000E6910000}"/>
    <cellStyle name="Shade 3 4 2" xfId="24371" xr:uid="{00000000-0005-0000-0000-0000E7910000}"/>
    <cellStyle name="Shade 3 5" xfId="24372" xr:uid="{00000000-0005-0000-0000-0000E8910000}"/>
    <cellStyle name="Shade 3 6" xfId="52019" xr:uid="{00000000-0005-0000-0000-0000E9910000}"/>
    <cellStyle name="Shade 4" xfId="24373" xr:uid="{00000000-0005-0000-0000-0000EA910000}"/>
    <cellStyle name="Shade 4 2" xfId="24374" xr:uid="{00000000-0005-0000-0000-0000EB910000}"/>
    <cellStyle name="Shade 4 2 2" xfId="24375" xr:uid="{00000000-0005-0000-0000-0000EC910000}"/>
    <cellStyle name="Shade 4 2 2 2" xfId="24376" xr:uid="{00000000-0005-0000-0000-0000ED910000}"/>
    <cellStyle name="Shade 4 2 3" xfId="24377" xr:uid="{00000000-0005-0000-0000-0000EE910000}"/>
    <cellStyle name="Shade 4 3" xfId="24378" xr:uid="{00000000-0005-0000-0000-0000EF910000}"/>
    <cellStyle name="Shade 4 3 2" xfId="24379" xr:uid="{00000000-0005-0000-0000-0000F0910000}"/>
    <cellStyle name="Shade 4 3 2 2" xfId="24380" xr:uid="{00000000-0005-0000-0000-0000F1910000}"/>
    <cellStyle name="Shade 4 3 3" xfId="24381" xr:uid="{00000000-0005-0000-0000-0000F2910000}"/>
    <cellStyle name="Shade 4 4" xfId="24382" xr:uid="{00000000-0005-0000-0000-0000F3910000}"/>
    <cellStyle name="Shade 4 4 2" xfId="24383" xr:uid="{00000000-0005-0000-0000-0000F4910000}"/>
    <cellStyle name="Shade 4 5" xfId="24384" xr:uid="{00000000-0005-0000-0000-0000F5910000}"/>
    <cellStyle name="Shade 4 6" xfId="52020" xr:uid="{00000000-0005-0000-0000-0000F6910000}"/>
    <cellStyle name="Shade 5" xfId="24385" xr:uid="{00000000-0005-0000-0000-0000F7910000}"/>
    <cellStyle name="Shade 5 2" xfId="24386" xr:uid="{00000000-0005-0000-0000-0000F8910000}"/>
    <cellStyle name="Shade 5 2 2" xfId="24387" xr:uid="{00000000-0005-0000-0000-0000F9910000}"/>
    <cellStyle name="Shade 5 2 2 2" xfId="24388" xr:uid="{00000000-0005-0000-0000-0000FA910000}"/>
    <cellStyle name="Shade 5 2 3" xfId="24389" xr:uid="{00000000-0005-0000-0000-0000FB910000}"/>
    <cellStyle name="Shade 5 3" xfId="24390" xr:uid="{00000000-0005-0000-0000-0000FC910000}"/>
    <cellStyle name="Shade 5 3 2" xfId="24391" xr:uid="{00000000-0005-0000-0000-0000FD910000}"/>
    <cellStyle name="Shade 5 3 2 2" xfId="24392" xr:uid="{00000000-0005-0000-0000-0000FE910000}"/>
    <cellStyle name="Shade 5 3 3" xfId="24393" xr:uid="{00000000-0005-0000-0000-0000FF910000}"/>
    <cellStyle name="Shade 5 4" xfId="24394" xr:uid="{00000000-0005-0000-0000-000000920000}"/>
    <cellStyle name="Shade 5 4 2" xfId="24395" xr:uid="{00000000-0005-0000-0000-000001920000}"/>
    <cellStyle name="Shade 5 4 2 2" xfId="24396" xr:uid="{00000000-0005-0000-0000-000002920000}"/>
    <cellStyle name="Shade 5 4 3" xfId="24397" xr:uid="{00000000-0005-0000-0000-000003920000}"/>
    <cellStyle name="Shade 5 5" xfId="24398" xr:uid="{00000000-0005-0000-0000-000004920000}"/>
    <cellStyle name="Shade 5 5 2" xfId="24399" xr:uid="{00000000-0005-0000-0000-000005920000}"/>
    <cellStyle name="Shade 5 6" xfId="24400" xr:uid="{00000000-0005-0000-0000-000006920000}"/>
    <cellStyle name="Shade 5 7" xfId="52021" xr:uid="{00000000-0005-0000-0000-000007920000}"/>
    <cellStyle name="Shade 6" xfId="24401" xr:uid="{00000000-0005-0000-0000-000008920000}"/>
    <cellStyle name="Shade 6 2" xfId="24402" xr:uid="{00000000-0005-0000-0000-000009920000}"/>
    <cellStyle name="Shade 6 2 2" xfId="24403" xr:uid="{00000000-0005-0000-0000-00000A920000}"/>
    <cellStyle name="Shade 6 2 2 2" xfId="24404" xr:uid="{00000000-0005-0000-0000-00000B920000}"/>
    <cellStyle name="Shade 6 2 3" xfId="24405" xr:uid="{00000000-0005-0000-0000-00000C920000}"/>
    <cellStyle name="Shade 6 3" xfId="24406" xr:uid="{00000000-0005-0000-0000-00000D920000}"/>
    <cellStyle name="Shade 6 3 2" xfId="24407" xr:uid="{00000000-0005-0000-0000-00000E920000}"/>
    <cellStyle name="Shade 6 3 2 2" xfId="24408" xr:uid="{00000000-0005-0000-0000-00000F920000}"/>
    <cellStyle name="Shade 6 3 3" xfId="24409" xr:uid="{00000000-0005-0000-0000-000010920000}"/>
    <cellStyle name="Shade 6 4" xfId="24410" xr:uid="{00000000-0005-0000-0000-000011920000}"/>
    <cellStyle name="Shade 6 4 2" xfId="24411" xr:uid="{00000000-0005-0000-0000-000012920000}"/>
    <cellStyle name="Shade 6 5" xfId="24412" xr:uid="{00000000-0005-0000-0000-000013920000}"/>
    <cellStyle name="Shade 6 6" xfId="52022" xr:uid="{00000000-0005-0000-0000-000014920000}"/>
    <cellStyle name="Shade 7" xfId="24413" xr:uid="{00000000-0005-0000-0000-000015920000}"/>
    <cellStyle name="Shade 7 2" xfId="24414" xr:uid="{00000000-0005-0000-0000-000016920000}"/>
    <cellStyle name="Shade 7 2 2" xfId="24415" xr:uid="{00000000-0005-0000-0000-000017920000}"/>
    <cellStyle name="Shade 7 3" xfId="24416" xr:uid="{00000000-0005-0000-0000-000018920000}"/>
    <cellStyle name="Shade 7 4" xfId="52023" xr:uid="{00000000-0005-0000-0000-000019920000}"/>
    <cellStyle name="Shade 8" xfId="24417" xr:uid="{00000000-0005-0000-0000-00001A920000}"/>
    <cellStyle name="Shade 8 2" xfId="24418" xr:uid="{00000000-0005-0000-0000-00001B920000}"/>
    <cellStyle name="Shade 8 2 2" xfId="24419" xr:uid="{00000000-0005-0000-0000-00001C920000}"/>
    <cellStyle name="Shade 8 3" xfId="24420" xr:uid="{00000000-0005-0000-0000-00001D920000}"/>
    <cellStyle name="Shade 8 4" xfId="52024" xr:uid="{00000000-0005-0000-0000-00001E920000}"/>
    <cellStyle name="Shade 9" xfId="24421" xr:uid="{00000000-0005-0000-0000-00001F920000}"/>
    <cellStyle name="Shade 9 2" xfId="24422" xr:uid="{00000000-0005-0000-0000-000020920000}"/>
    <cellStyle name="Shade 9 2 2" xfId="24423" xr:uid="{00000000-0005-0000-0000-000021920000}"/>
    <cellStyle name="Shade 9 3" xfId="24424" xr:uid="{00000000-0005-0000-0000-000022920000}"/>
    <cellStyle name="Shade 9 4" xfId="52025" xr:uid="{00000000-0005-0000-0000-000023920000}"/>
    <cellStyle name="source" xfId="4607" xr:uid="{00000000-0005-0000-0000-000024920000}"/>
    <cellStyle name="source 10" xfId="24425" xr:uid="{00000000-0005-0000-0000-000025920000}"/>
    <cellStyle name="source 10 2" xfId="24426" xr:uid="{00000000-0005-0000-0000-000026920000}"/>
    <cellStyle name="source 10 2 2" xfId="24427" xr:uid="{00000000-0005-0000-0000-000027920000}"/>
    <cellStyle name="source 10 3" xfId="24428" xr:uid="{00000000-0005-0000-0000-000028920000}"/>
    <cellStyle name="source 10 4" xfId="52027" xr:uid="{00000000-0005-0000-0000-000029920000}"/>
    <cellStyle name="source 11" xfId="24429" xr:uid="{00000000-0005-0000-0000-00002A920000}"/>
    <cellStyle name="source 11 2" xfId="24430" xr:uid="{00000000-0005-0000-0000-00002B920000}"/>
    <cellStyle name="source 12" xfId="24431" xr:uid="{00000000-0005-0000-0000-00002C920000}"/>
    <cellStyle name="source 13" xfId="52026" xr:uid="{00000000-0005-0000-0000-00002D920000}"/>
    <cellStyle name="source 2" xfId="9398" xr:uid="{00000000-0005-0000-0000-00002E920000}"/>
    <cellStyle name="source 2 2" xfId="24432" xr:uid="{00000000-0005-0000-0000-00002F920000}"/>
    <cellStyle name="source 2 2 2" xfId="24433" xr:uid="{00000000-0005-0000-0000-000030920000}"/>
    <cellStyle name="source 2 2 2 2" xfId="24434" xr:uid="{00000000-0005-0000-0000-000031920000}"/>
    <cellStyle name="source 2 2 3" xfId="24435" xr:uid="{00000000-0005-0000-0000-000032920000}"/>
    <cellStyle name="source 2 2 4" xfId="52029" xr:uid="{00000000-0005-0000-0000-000033920000}"/>
    <cellStyle name="source 2 3" xfId="24436" xr:uid="{00000000-0005-0000-0000-000034920000}"/>
    <cellStyle name="source 2 3 2" xfId="24437" xr:uid="{00000000-0005-0000-0000-000035920000}"/>
    <cellStyle name="source 2 3 2 2" xfId="24438" xr:uid="{00000000-0005-0000-0000-000036920000}"/>
    <cellStyle name="source 2 3 3" xfId="24439" xr:uid="{00000000-0005-0000-0000-000037920000}"/>
    <cellStyle name="source 2 3 4" xfId="52030" xr:uid="{00000000-0005-0000-0000-000038920000}"/>
    <cellStyle name="source 2 4" xfId="24440" xr:uid="{00000000-0005-0000-0000-000039920000}"/>
    <cellStyle name="source 2 4 2" xfId="24441" xr:uid="{00000000-0005-0000-0000-00003A920000}"/>
    <cellStyle name="source 2 4 3" xfId="52031" xr:uid="{00000000-0005-0000-0000-00003B920000}"/>
    <cellStyle name="source 2 5" xfId="24442" xr:uid="{00000000-0005-0000-0000-00003C920000}"/>
    <cellStyle name="source 2 5 2" xfId="52032" xr:uid="{00000000-0005-0000-0000-00003D920000}"/>
    <cellStyle name="source 2 6" xfId="52028" xr:uid="{00000000-0005-0000-0000-00003E920000}"/>
    <cellStyle name="source 3" xfId="24443" xr:uid="{00000000-0005-0000-0000-00003F920000}"/>
    <cellStyle name="source 3 2" xfId="24444" xr:uid="{00000000-0005-0000-0000-000040920000}"/>
    <cellStyle name="source 3 2 2" xfId="24445" xr:uid="{00000000-0005-0000-0000-000041920000}"/>
    <cellStyle name="source 3 2 2 2" xfId="24446" xr:uid="{00000000-0005-0000-0000-000042920000}"/>
    <cellStyle name="source 3 2 3" xfId="24447" xr:uid="{00000000-0005-0000-0000-000043920000}"/>
    <cellStyle name="source 3 3" xfId="24448" xr:uid="{00000000-0005-0000-0000-000044920000}"/>
    <cellStyle name="source 3 3 2" xfId="24449" xr:uid="{00000000-0005-0000-0000-000045920000}"/>
    <cellStyle name="source 3 3 2 2" xfId="24450" xr:uid="{00000000-0005-0000-0000-000046920000}"/>
    <cellStyle name="source 3 3 3" xfId="24451" xr:uid="{00000000-0005-0000-0000-000047920000}"/>
    <cellStyle name="source 3 4" xfId="24452" xr:uid="{00000000-0005-0000-0000-000048920000}"/>
    <cellStyle name="source 3 4 2" xfId="24453" xr:uid="{00000000-0005-0000-0000-000049920000}"/>
    <cellStyle name="source 3 5" xfId="24454" xr:uid="{00000000-0005-0000-0000-00004A920000}"/>
    <cellStyle name="source 3 6" xfId="52033" xr:uid="{00000000-0005-0000-0000-00004B920000}"/>
    <cellStyle name="source 4" xfId="24455" xr:uid="{00000000-0005-0000-0000-00004C920000}"/>
    <cellStyle name="source 4 2" xfId="24456" xr:uid="{00000000-0005-0000-0000-00004D920000}"/>
    <cellStyle name="source 4 2 2" xfId="24457" xr:uid="{00000000-0005-0000-0000-00004E920000}"/>
    <cellStyle name="source 4 2 2 2" xfId="24458" xr:uid="{00000000-0005-0000-0000-00004F920000}"/>
    <cellStyle name="source 4 2 3" xfId="24459" xr:uid="{00000000-0005-0000-0000-000050920000}"/>
    <cellStyle name="source 4 3" xfId="24460" xr:uid="{00000000-0005-0000-0000-000051920000}"/>
    <cellStyle name="source 4 3 2" xfId="24461" xr:uid="{00000000-0005-0000-0000-000052920000}"/>
    <cellStyle name="source 4 3 2 2" xfId="24462" xr:uid="{00000000-0005-0000-0000-000053920000}"/>
    <cellStyle name="source 4 3 3" xfId="24463" xr:uid="{00000000-0005-0000-0000-000054920000}"/>
    <cellStyle name="source 4 4" xfId="24464" xr:uid="{00000000-0005-0000-0000-000055920000}"/>
    <cellStyle name="source 4 4 2" xfId="24465" xr:uid="{00000000-0005-0000-0000-000056920000}"/>
    <cellStyle name="source 4 5" xfId="24466" xr:uid="{00000000-0005-0000-0000-000057920000}"/>
    <cellStyle name="source 4 6" xfId="52034" xr:uid="{00000000-0005-0000-0000-000058920000}"/>
    <cellStyle name="source 5" xfId="24467" xr:uid="{00000000-0005-0000-0000-000059920000}"/>
    <cellStyle name="source 5 2" xfId="24468" xr:uid="{00000000-0005-0000-0000-00005A920000}"/>
    <cellStyle name="source 5 2 2" xfId="24469" xr:uid="{00000000-0005-0000-0000-00005B920000}"/>
    <cellStyle name="source 5 2 2 2" xfId="24470" xr:uid="{00000000-0005-0000-0000-00005C920000}"/>
    <cellStyle name="source 5 2 3" xfId="24471" xr:uid="{00000000-0005-0000-0000-00005D920000}"/>
    <cellStyle name="source 5 3" xfId="24472" xr:uid="{00000000-0005-0000-0000-00005E920000}"/>
    <cellStyle name="source 5 3 2" xfId="24473" xr:uid="{00000000-0005-0000-0000-00005F920000}"/>
    <cellStyle name="source 5 3 2 2" xfId="24474" xr:uid="{00000000-0005-0000-0000-000060920000}"/>
    <cellStyle name="source 5 3 3" xfId="24475" xr:uid="{00000000-0005-0000-0000-000061920000}"/>
    <cellStyle name="source 5 4" xfId="24476" xr:uid="{00000000-0005-0000-0000-000062920000}"/>
    <cellStyle name="source 5 4 2" xfId="24477" xr:uid="{00000000-0005-0000-0000-000063920000}"/>
    <cellStyle name="source 5 4 2 2" xfId="24478" xr:uid="{00000000-0005-0000-0000-000064920000}"/>
    <cellStyle name="source 5 4 3" xfId="24479" xr:uid="{00000000-0005-0000-0000-000065920000}"/>
    <cellStyle name="source 5 5" xfId="24480" xr:uid="{00000000-0005-0000-0000-000066920000}"/>
    <cellStyle name="source 5 5 2" xfId="24481" xr:uid="{00000000-0005-0000-0000-000067920000}"/>
    <cellStyle name="source 5 6" xfId="24482" xr:uid="{00000000-0005-0000-0000-000068920000}"/>
    <cellStyle name="source 5 7" xfId="52035" xr:uid="{00000000-0005-0000-0000-000069920000}"/>
    <cellStyle name="source 6" xfId="24483" xr:uid="{00000000-0005-0000-0000-00006A920000}"/>
    <cellStyle name="source 6 2" xfId="24484" xr:uid="{00000000-0005-0000-0000-00006B920000}"/>
    <cellStyle name="source 6 2 2" xfId="24485" xr:uid="{00000000-0005-0000-0000-00006C920000}"/>
    <cellStyle name="source 6 2 2 2" xfId="24486" xr:uid="{00000000-0005-0000-0000-00006D920000}"/>
    <cellStyle name="source 6 2 3" xfId="24487" xr:uid="{00000000-0005-0000-0000-00006E920000}"/>
    <cellStyle name="source 6 3" xfId="24488" xr:uid="{00000000-0005-0000-0000-00006F920000}"/>
    <cellStyle name="source 6 3 2" xfId="24489" xr:uid="{00000000-0005-0000-0000-000070920000}"/>
    <cellStyle name="source 6 3 2 2" xfId="24490" xr:uid="{00000000-0005-0000-0000-000071920000}"/>
    <cellStyle name="source 6 3 3" xfId="24491" xr:uid="{00000000-0005-0000-0000-000072920000}"/>
    <cellStyle name="source 6 4" xfId="24492" xr:uid="{00000000-0005-0000-0000-000073920000}"/>
    <cellStyle name="source 6 4 2" xfId="24493" xr:uid="{00000000-0005-0000-0000-000074920000}"/>
    <cellStyle name="source 6 5" xfId="24494" xr:uid="{00000000-0005-0000-0000-000075920000}"/>
    <cellStyle name="source 6 6" xfId="52036" xr:uid="{00000000-0005-0000-0000-000076920000}"/>
    <cellStyle name="source 7" xfId="24495" xr:uid="{00000000-0005-0000-0000-000077920000}"/>
    <cellStyle name="source 7 2" xfId="24496" xr:uid="{00000000-0005-0000-0000-000078920000}"/>
    <cellStyle name="source 7 2 2" xfId="24497" xr:uid="{00000000-0005-0000-0000-000079920000}"/>
    <cellStyle name="source 7 3" xfId="24498" xr:uid="{00000000-0005-0000-0000-00007A920000}"/>
    <cellStyle name="source 7 4" xfId="52037" xr:uid="{00000000-0005-0000-0000-00007B920000}"/>
    <cellStyle name="source 8" xfId="24499" xr:uid="{00000000-0005-0000-0000-00007C920000}"/>
    <cellStyle name="source 8 2" xfId="24500" xr:uid="{00000000-0005-0000-0000-00007D920000}"/>
    <cellStyle name="source 8 2 2" xfId="24501" xr:uid="{00000000-0005-0000-0000-00007E920000}"/>
    <cellStyle name="source 8 3" xfId="24502" xr:uid="{00000000-0005-0000-0000-00007F920000}"/>
    <cellStyle name="source 8 4" xfId="52038" xr:uid="{00000000-0005-0000-0000-000080920000}"/>
    <cellStyle name="source 9" xfId="24503" xr:uid="{00000000-0005-0000-0000-000081920000}"/>
    <cellStyle name="source 9 2" xfId="24504" xr:uid="{00000000-0005-0000-0000-000082920000}"/>
    <cellStyle name="source 9 2 2" xfId="24505" xr:uid="{00000000-0005-0000-0000-000083920000}"/>
    <cellStyle name="source 9 3" xfId="24506" xr:uid="{00000000-0005-0000-0000-000084920000}"/>
    <cellStyle name="source 9 4" xfId="52039" xr:uid="{00000000-0005-0000-0000-000085920000}"/>
    <cellStyle name="Standaard_Blad1" xfId="4608" xr:uid="{00000000-0005-0000-0000-000086920000}"/>
    <cellStyle name="Standaard2" xfId="4609" xr:uid="{00000000-0005-0000-0000-000087920000}"/>
    <cellStyle name="Standaard2 2" xfId="9399" xr:uid="{00000000-0005-0000-0000-000088920000}"/>
    <cellStyle name="Standard 2" xfId="4610" xr:uid="{00000000-0005-0000-0000-000089920000}"/>
    <cellStyle name="Standard 2 10" xfId="24507" xr:uid="{00000000-0005-0000-0000-00008A920000}"/>
    <cellStyle name="Standard 2 10 2" xfId="24508" xr:uid="{00000000-0005-0000-0000-00008B920000}"/>
    <cellStyle name="Standard 2 11" xfId="24509" xr:uid="{00000000-0005-0000-0000-00008C920000}"/>
    <cellStyle name="Standard 2 12" xfId="52040" xr:uid="{00000000-0005-0000-0000-00008D920000}"/>
    <cellStyle name="Standard 2 2" xfId="9400" xr:uid="{00000000-0005-0000-0000-00008E920000}"/>
    <cellStyle name="Standard 2 2 2" xfId="24510" xr:uid="{00000000-0005-0000-0000-00008F920000}"/>
    <cellStyle name="Standard 2 2 2 2" xfId="24511" xr:uid="{00000000-0005-0000-0000-000090920000}"/>
    <cellStyle name="Standard 2 2 2 2 2" xfId="24512" xr:uid="{00000000-0005-0000-0000-000091920000}"/>
    <cellStyle name="Standard 2 2 2 3" xfId="24513" xr:uid="{00000000-0005-0000-0000-000092920000}"/>
    <cellStyle name="Standard 2 2 3" xfId="24514" xr:uid="{00000000-0005-0000-0000-000093920000}"/>
    <cellStyle name="Standard 2 2 3 2" xfId="24515" xr:uid="{00000000-0005-0000-0000-000094920000}"/>
    <cellStyle name="Standard 2 2 3 2 2" xfId="24516" xr:uid="{00000000-0005-0000-0000-000095920000}"/>
    <cellStyle name="Standard 2 2 3 3" xfId="24517" xr:uid="{00000000-0005-0000-0000-000096920000}"/>
    <cellStyle name="Standard 2 2 4" xfId="24518" xr:uid="{00000000-0005-0000-0000-000097920000}"/>
    <cellStyle name="Standard 2 2 4 2" xfId="24519" xr:uid="{00000000-0005-0000-0000-000098920000}"/>
    <cellStyle name="Standard 2 2 5" xfId="24520" xr:uid="{00000000-0005-0000-0000-000099920000}"/>
    <cellStyle name="Standard 2 2 6" xfId="52041" xr:uid="{00000000-0005-0000-0000-00009A920000}"/>
    <cellStyle name="Standard 2 3" xfId="24521" xr:uid="{00000000-0005-0000-0000-00009B920000}"/>
    <cellStyle name="Standard 2 3 2" xfId="24522" xr:uid="{00000000-0005-0000-0000-00009C920000}"/>
    <cellStyle name="Standard 2 3 2 2" xfId="24523" xr:uid="{00000000-0005-0000-0000-00009D920000}"/>
    <cellStyle name="Standard 2 3 2 2 2" xfId="24524" xr:uid="{00000000-0005-0000-0000-00009E920000}"/>
    <cellStyle name="Standard 2 3 2 3" xfId="24525" xr:uid="{00000000-0005-0000-0000-00009F920000}"/>
    <cellStyle name="Standard 2 3 3" xfId="24526" xr:uid="{00000000-0005-0000-0000-0000A0920000}"/>
    <cellStyle name="Standard 2 3 3 2" xfId="24527" xr:uid="{00000000-0005-0000-0000-0000A1920000}"/>
    <cellStyle name="Standard 2 3 3 2 2" xfId="24528" xr:uid="{00000000-0005-0000-0000-0000A2920000}"/>
    <cellStyle name="Standard 2 3 3 3" xfId="24529" xr:uid="{00000000-0005-0000-0000-0000A3920000}"/>
    <cellStyle name="Standard 2 3 4" xfId="24530" xr:uid="{00000000-0005-0000-0000-0000A4920000}"/>
    <cellStyle name="Standard 2 3 4 2" xfId="24531" xr:uid="{00000000-0005-0000-0000-0000A5920000}"/>
    <cellStyle name="Standard 2 3 5" xfId="24532" xr:uid="{00000000-0005-0000-0000-0000A6920000}"/>
    <cellStyle name="Standard 2 3 6" xfId="52042" xr:uid="{00000000-0005-0000-0000-0000A7920000}"/>
    <cellStyle name="Standard 2 4" xfId="24533" xr:uid="{00000000-0005-0000-0000-0000A8920000}"/>
    <cellStyle name="Standard 2 4 2" xfId="24534" xr:uid="{00000000-0005-0000-0000-0000A9920000}"/>
    <cellStyle name="Standard 2 4 2 2" xfId="24535" xr:uid="{00000000-0005-0000-0000-0000AA920000}"/>
    <cellStyle name="Standard 2 4 2 2 2" xfId="24536" xr:uid="{00000000-0005-0000-0000-0000AB920000}"/>
    <cellStyle name="Standard 2 4 2 3" xfId="24537" xr:uid="{00000000-0005-0000-0000-0000AC920000}"/>
    <cellStyle name="Standard 2 4 3" xfId="24538" xr:uid="{00000000-0005-0000-0000-0000AD920000}"/>
    <cellStyle name="Standard 2 4 3 2" xfId="24539" xr:uid="{00000000-0005-0000-0000-0000AE920000}"/>
    <cellStyle name="Standard 2 4 3 2 2" xfId="24540" xr:uid="{00000000-0005-0000-0000-0000AF920000}"/>
    <cellStyle name="Standard 2 4 3 3" xfId="24541" xr:uid="{00000000-0005-0000-0000-0000B0920000}"/>
    <cellStyle name="Standard 2 4 4" xfId="24542" xr:uid="{00000000-0005-0000-0000-0000B1920000}"/>
    <cellStyle name="Standard 2 4 4 2" xfId="24543" xr:uid="{00000000-0005-0000-0000-0000B2920000}"/>
    <cellStyle name="Standard 2 4 4 2 2" xfId="24544" xr:uid="{00000000-0005-0000-0000-0000B3920000}"/>
    <cellStyle name="Standard 2 4 4 3" xfId="24545" xr:uid="{00000000-0005-0000-0000-0000B4920000}"/>
    <cellStyle name="Standard 2 4 5" xfId="24546" xr:uid="{00000000-0005-0000-0000-0000B5920000}"/>
    <cellStyle name="Standard 2 4 5 2" xfId="24547" xr:uid="{00000000-0005-0000-0000-0000B6920000}"/>
    <cellStyle name="Standard 2 4 6" xfId="24548" xr:uid="{00000000-0005-0000-0000-0000B7920000}"/>
    <cellStyle name="Standard 2 4 7" xfId="52043" xr:uid="{00000000-0005-0000-0000-0000B8920000}"/>
    <cellStyle name="Standard 2 5" xfId="24549" xr:uid="{00000000-0005-0000-0000-0000B9920000}"/>
    <cellStyle name="Standard 2 5 2" xfId="24550" xr:uid="{00000000-0005-0000-0000-0000BA920000}"/>
    <cellStyle name="Standard 2 5 2 2" xfId="24551" xr:uid="{00000000-0005-0000-0000-0000BB920000}"/>
    <cellStyle name="Standard 2 5 2 2 2" xfId="24552" xr:uid="{00000000-0005-0000-0000-0000BC920000}"/>
    <cellStyle name="Standard 2 5 2 3" xfId="24553" xr:uid="{00000000-0005-0000-0000-0000BD920000}"/>
    <cellStyle name="Standard 2 5 3" xfId="24554" xr:uid="{00000000-0005-0000-0000-0000BE920000}"/>
    <cellStyle name="Standard 2 5 3 2" xfId="24555" xr:uid="{00000000-0005-0000-0000-0000BF920000}"/>
    <cellStyle name="Standard 2 5 3 2 2" xfId="24556" xr:uid="{00000000-0005-0000-0000-0000C0920000}"/>
    <cellStyle name="Standard 2 5 3 3" xfId="24557" xr:uid="{00000000-0005-0000-0000-0000C1920000}"/>
    <cellStyle name="Standard 2 5 4" xfId="24558" xr:uid="{00000000-0005-0000-0000-0000C2920000}"/>
    <cellStyle name="Standard 2 5 4 2" xfId="24559" xr:uid="{00000000-0005-0000-0000-0000C3920000}"/>
    <cellStyle name="Standard 2 5 5" xfId="24560" xr:uid="{00000000-0005-0000-0000-0000C4920000}"/>
    <cellStyle name="Standard 2 5 6" xfId="52044" xr:uid="{00000000-0005-0000-0000-0000C5920000}"/>
    <cellStyle name="Standard 2 6" xfId="24561" xr:uid="{00000000-0005-0000-0000-0000C6920000}"/>
    <cellStyle name="Standard 2 6 2" xfId="24562" xr:uid="{00000000-0005-0000-0000-0000C7920000}"/>
    <cellStyle name="Standard 2 6 2 2" xfId="24563" xr:uid="{00000000-0005-0000-0000-0000C8920000}"/>
    <cellStyle name="Standard 2 6 3" xfId="24564" xr:uid="{00000000-0005-0000-0000-0000C9920000}"/>
    <cellStyle name="Standard 2 6 4" xfId="52045" xr:uid="{00000000-0005-0000-0000-0000CA920000}"/>
    <cellStyle name="Standard 2 7" xfId="24565" xr:uid="{00000000-0005-0000-0000-0000CB920000}"/>
    <cellStyle name="Standard 2 7 2" xfId="24566" xr:uid="{00000000-0005-0000-0000-0000CC920000}"/>
    <cellStyle name="Standard 2 7 2 2" xfId="24567" xr:uid="{00000000-0005-0000-0000-0000CD920000}"/>
    <cellStyle name="Standard 2 7 3" xfId="24568" xr:uid="{00000000-0005-0000-0000-0000CE920000}"/>
    <cellStyle name="Standard 2 7 4" xfId="52046" xr:uid="{00000000-0005-0000-0000-0000CF920000}"/>
    <cellStyle name="Standard 2 8" xfId="24569" xr:uid="{00000000-0005-0000-0000-0000D0920000}"/>
    <cellStyle name="Standard 2 8 2" xfId="24570" xr:uid="{00000000-0005-0000-0000-0000D1920000}"/>
    <cellStyle name="Standard 2 8 2 2" xfId="24571" xr:uid="{00000000-0005-0000-0000-0000D2920000}"/>
    <cellStyle name="Standard 2 8 3" xfId="24572" xr:uid="{00000000-0005-0000-0000-0000D3920000}"/>
    <cellStyle name="Standard 2 9" xfId="24573" xr:uid="{00000000-0005-0000-0000-0000D4920000}"/>
    <cellStyle name="Standard 2 9 2" xfId="24574" xr:uid="{00000000-0005-0000-0000-0000D5920000}"/>
    <cellStyle name="Standard 2 9 2 2" xfId="24575" xr:uid="{00000000-0005-0000-0000-0000D6920000}"/>
    <cellStyle name="Standard 2 9 3" xfId="24576" xr:uid="{00000000-0005-0000-0000-0000D7920000}"/>
    <cellStyle name="Standard 3" xfId="4611" xr:uid="{00000000-0005-0000-0000-0000D8920000}"/>
    <cellStyle name="Standard 3 10" xfId="24577" xr:uid="{00000000-0005-0000-0000-0000D9920000}"/>
    <cellStyle name="Standard 3 10 2" xfId="24578" xr:uid="{00000000-0005-0000-0000-0000DA920000}"/>
    <cellStyle name="Standard 3 11" xfId="24579" xr:uid="{00000000-0005-0000-0000-0000DB920000}"/>
    <cellStyle name="Standard 3 12" xfId="52047" xr:uid="{00000000-0005-0000-0000-0000DC920000}"/>
    <cellStyle name="Standard 3 2" xfId="4809" xr:uid="{00000000-0005-0000-0000-0000DD920000}"/>
    <cellStyle name="Standard 3 2 2" xfId="24580" xr:uid="{00000000-0005-0000-0000-0000DE920000}"/>
    <cellStyle name="Standard 3 2 2 2" xfId="24581" xr:uid="{00000000-0005-0000-0000-0000DF920000}"/>
    <cellStyle name="Standard 3 2 2 2 2" xfId="24582" xr:uid="{00000000-0005-0000-0000-0000E0920000}"/>
    <cellStyle name="Standard 3 2 2 3" xfId="24583" xr:uid="{00000000-0005-0000-0000-0000E1920000}"/>
    <cellStyle name="Standard 3 2 3" xfId="24584" xr:uid="{00000000-0005-0000-0000-0000E2920000}"/>
    <cellStyle name="Standard 3 2 3 2" xfId="24585" xr:uid="{00000000-0005-0000-0000-0000E3920000}"/>
    <cellStyle name="Standard 3 2 3 2 2" xfId="24586" xr:uid="{00000000-0005-0000-0000-0000E4920000}"/>
    <cellStyle name="Standard 3 2 3 3" xfId="24587" xr:uid="{00000000-0005-0000-0000-0000E5920000}"/>
    <cellStyle name="Standard 3 2 4" xfId="24588" xr:uid="{00000000-0005-0000-0000-0000E6920000}"/>
    <cellStyle name="Standard 3 2 4 2" xfId="24589" xr:uid="{00000000-0005-0000-0000-0000E7920000}"/>
    <cellStyle name="Standard 3 2 5" xfId="24590" xr:uid="{00000000-0005-0000-0000-0000E8920000}"/>
    <cellStyle name="Standard 3 2 6" xfId="52048" xr:uid="{00000000-0005-0000-0000-0000E9920000}"/>
    <cellStyle name="Standard 3 3" xfId="24591" xr:uid="{00000000-0005-0000-0000-0000EA920000}"/>
    <cellStyle name="Standard 3 3 2" xfId="24592" xr:uid="{00000000-0005-0000-0000-0000EB920000}"/>
    <cellStyle name="Standard 3 3 2 2" xfId="24593" xr:uid="{00000000-0005-0000-0000-0000EC920000}"/>
    <cellStyle name="Standard 3 3 2 2 2" xfId="24594" xr:uid="{00000000-0005-0000-0000-0000ED920000}"/>
    <cellStyle name="Standard 3 3 2 3" xfId="24595" xr:uid="{00000000-0005-0000-0000-0000EE920000}"/>
    <cellStyle name="Standard 3 3 3" xfId="24596" xr:uid="{00000000-0005-0000-0000-0000EF920000}"/>
    <cellStyle name="Standard 3 3 3 2" xfId="24597" xr:uid="{00000000-0005-0000-0000-0000F0920000}"/>
    <cellStyle name="Standard 3 3 3 2 2" xfId="24598" xr:uid="{00000000-0005-0000-0000-0000F1920000}"/>
    <cellStyle name="Standard 3 3 3 3" xfId="24599" xr:uid="{00000000-0005-0000-0000-0000F2920000}"/>
    <cellStyle name="Standard 3 3 4" xfId="24600" xr:uid="{00000000-0005-0000-0000-0000F3920000}"/>
    <cellStyle name="Standard 3 3 4 2" xfId="24601" xr:uid="{00000000-0005-0000-0000-0000F4920000}"/>
    <cellStyle name="Standard 3 3 5" xfId="24602" xr:uid="{00000000-0005-0000-0000-0000F5920000}"/>
    <cellStyle name="Standard 3 3 6" xfId="52049" xr:uid="{00000000-0005-0000-0000-0000F6920000}"/>
    <cellStyle name="Standard 3 4" xfId="24603" xr:uid="{00000000-0005-0000-0000-0000F7920000}"/>
    <cellStyle name="Standard 3 4 2" xfId="24604" xr:uid="{00000000-0005-0000-0000-0000F8920000}"/>
    <cellStyle name="Standard 3 4 2 2" xfId="24605" xr:uid="{00000000-0005-0000-0000-0000F9920000}"/>
    <cellStyle name="Standard 3 4 2 2 2" xfId="24606" xr:uid="{00000000-0005-0000-0000-0000FA920000}"/>
    <cellStyle name="Standard 3 4 2 3" xfId="24607" xr:uid="{00000000-0005-0000-0000-0000FB920000}"/>
    <cellStyle name="Standard 3 4 3" xfId="24608" xr:uid="{00000000-0005-0000-0000-0000FC920000}"/>
    <cellStyle name="Standard 3 4 3 2" xfId="24609" xr:uid="{00000000-0005-0000-0000-0000FD920000}"/>
    <cellStyle name="Standard 3 4 3 2 2" xfId="24610" xr:uid="{00000000-0005-0000-0000-0000FE920000}"/>
    <cellStyle name="Standard 3 4 3 3" xfId="24611" xr:uid="{00000000-0005-0000-0000-0000FF920000}"/>
    <cellStyle name="Standard 3 4 4" xfId="24612" xr:uid="{00000000-0005-0000-0000-000000930000}"/>
    <cellStyle name="Standard 3 4 4 2" xfId="24613" xr:uid="{00000000-0005-0000-0000-000001930000}"/>
    <cellStyle name="Standard 3 4 4 2 2" xfId="24614" xr:uid="{00000000-0005-0000-0000-000002930000}"/>
    <cellStyle name="Standard 3 4 4 3" xfId="24615" xr:uid="{00000000-0005-0000-0000-000003930000}"/>
    <cellStyle name="Standard 3 4 5" xfId="24616" xr:uid="{00000000-0005-0000-0000-000004930000}"/>
    <cellStyle name="Standard 3 4 5 2" xfId="24617" xr:uid="{00000000-0005-0000-0000-000005930000}"/>
    <cellStyle name="Standard 3 4 6" xfId="24618" xr:uid="{00000000-0005-0000-0000-000006930000}"/>
    <cellStyle name="Standard 3 4 7" xfId="52050" xr:uid="{00000000-0005-0000-0000-000007930000}"/>
    <cellStyle name="Standard 3 5" xfId="24619" xr:uid="{00000000-0005-0000-0000-000008930000}"/>
    <cellStyle name="Standard 3 5 2" xfId="24620" xr:uid="{00000000-0005-0000-0000-000009930000}"/>
    <cellStyle name="Standard 3 5 2 2" xfId="24621" xr:uid="{00000000-0005-0000-0000-00000A930000}"/>
    <cellStyle name="Standard 3 5 2 2 2" xfId="24622" xr:uid="{00000000-0005-0000-0000-00000B930000}"/>
    <cellStyle name="Standard 3 5 2 3" xfId="24623" xr:uid="{00000000-0005-0000-0000-00000C930000}"/>
    <cellStyle name="Standard 3 5 3" xfId="24624" xr:uid="{00000000-0005-0000-0000-00000D930000}"/>
    <cellStyle name="Standard 3 5 3 2" xfId="24625" xr:uid="{00000000-0005-0000-0000-00000E930000}"/>
    <cellStyle name="Standard 3 5 3 2 2" xfId="24626" xr:uid="{00000000-0005-0000-0000-00000F930000}"/>
    <cellStyle name="Standard 3 5 3 3" xfId="24627" xr:uid="{00000000-0005-0000-0000-000010930000}"/>
    <cellStyle name="Standard 3 5 4" xfId="24628" xr:uid="{00000000-0005-0000-0000-000011930000}"/>
    <cellStyle name="Standard 3 5 4 2" xfId="24629" xr:uid="{00000000-0005-0000-0000-000012930000}"/>
    <cellStyle name="Standard 3 5 5" xfId="24630" xr:uid="{00000000-0005-0000-0000-000013930000}"/>
    <cellStyle name="Standard 3 5 6" xfId="52051" xr:uid="{00000000-0005-0000-0000-000014930000}"/>
    <cellStyle name="Standard 3 6" xfId="24631" xr:uid="{00000000-0005-0000-0000-000015930000}"/>
    <cellStyle name="Standard 3 6 2" xfId="24632" xr:uid="{00000000-0005-0000-0000-000016930000}"/>
    <cellStyle name="Standard 3 6 2 2" xfId="24633" xr:uid="{00000000-0005-0000-0000-000017930000}"/>
    <cellStyle name="Standard 3 6 3" xfId="24634" xr:uid="{00000000-0005-0000-0000-000018930000}"/>
    <cellStyle name="Standard 3 6 4" xfId="52052" xr:uid="{00000000-0005-0000-0000-000019930000}"/>
    <cellStyle name="Standard 3 7" xfId="24635" xr:uid="{00000000-0005-0000-0000-00001A930000}"/>
    <cellStyle name="Standard 3 7 2" xfId="24636" xr:uid="{00000000-0005-0000-0000-00001B930000}"/>
    <cellStyle name="Standard 3 7 2 2" xfId="24637" xr:uid="{00000000-0005-0000-0000-00001C930000}"/>
    <cellStyle name="Standard 3 7 3" xfId="24638" xr:uid="{00000000-0005-0000-0000-00001D930000}"/>
    <cellStyle name="Standard 3 7 4" xfId="52053" xr:uid="{00000000-0005-0000-0000-00001E930000}"/>
    <cellStyle name="Standard 3 8" xfId="24639" xr:uid="{00000000-0005-0000-0000-00001F930000}"/>
    <cellStyle name="Standard 3 8 2" xfId="24640" xr:uid="{00000000-0005-0000-0000-000020930000}"/>
    <cellStyle name="Standard 3 8 2 2" xfId="24641" xr:uid="{00000000-0005-0000-0000-000021930000}"/>
    <cellStyle name="Standard 3 8 3" xfId="24642" xr:uid="{00000000-0005-0000-0000-000022930000}"/>
    <cellStyle name="Standard 3 9" xfId="24643" xr:uid="{00000000-0005-0000-0000-000023930000}"/>
    <cellStyle name="Standard 3 9 2" xfId="24644" xr:uid="{00000000-0005-0000-0000-000024930000}"/>
    <cellStyle name="Standard 3 9 2 2" xfId="24645" xr:uid="{00000000-0005-0000-0000-000025930000}"/>
    <cellStyle name="Standard 3 9 3" xfId="24646" xr:uid="{00000000-0005-0000-0000-000026930000}"/>
    <cellStyle name="Standard_Results_Pan_EU_OLGA_NUC" xfId="9685" xr:uid="{00000000-0005-0000-0000-000027930000}"/>
    <cellStyle name="Style 1" xfId="4612" xr:uid="{00000000-0005-0000-0000-000028930000}"/>
    <cellStyle name="Style 1 10" xfId="24647" xr:uid="{00000000-0005-0000-0000-000029930000}"/>
    <cellStyle name="Style 1 10 2" xfId="24648" xr:uid="{00000000-0005-0000-0000-00002A930000}"/>
    <cellStyle name="Style 1 10 2 2" xfId="24649" xr:uid="{00000000-0005-0000-0000-00002B930000}"/>
    <cellStyle name="Style 1 10 3" xfId="24650" xr:uid="{00000000-0005-0000-0000-00002C930000}"/>
    <cellStyle name="Style 1 10 4" xfId="52055" xr:uid="{00000000-0005-0000-0000-00002D930000}"/>
    <cellStyle name="Style 1 11" xfId="24651" xr:uid="{00000000-0005-0000-0000-00002E930000}"/>
    <cellStyle name="Style 1 11 2" xfId="24652" xr:uid="{00000000-0005-0000-0000-00002F930000}"/>
    <cellStyle name="Style 1 12" xfId="24653" xr:uid="{00000000-0005-0000-0000-000030930000}"/>
    <cellStyle name="Style 1 13" xfId="52054" xr:uid="{00000000-0005-0000-0000-000031930000}"/>
    <cellStyle name="Style 1 2" xfId="9401" xr:uid="{00000000-0005-0000-0000-000032930000}"/>
    <cellStyle name="Style 1 2 2" xfId="24654" xr:uid="{00000000-0005-0000-0000-000033930000}"/>
    <cellStyle name="Style 1 2 2 2" xfId="24655" xr:uid="{00000000-0005-0000-0000-000034930000}"/>
    <cellStyle name="Style 1 2 2 2 2" xfId="24656" xr:uid="{00000000-0005-0000-0000-000035930000}"/>
    <cellStyle name="Style 1 2 2 3" xfId="24657" xr:uid="{00000000-0005-0000-0000-000036930000}"/>
    <cellStyle name="Style 1 2 3" xfId="24658" xr:uid="{00000000-0005-0000-0000-000037930000}"/>
    <cellStyle name="Style 1 2 3 2" xfId="24659" xr:uid="{00000000-0005-0000-0000-000038930000}"/>
    <cellStyle name="Style 1 2 3 2 2" xfId="24660" xr:uid="{00000000-0005-0000-0000-000039930000}"/>
    <cellStyle name="Style 1 2 3 3" xfId="24661" xr:uid="{00000000-0005-0000-0000-00003A930000}"/>
    <cellStyle name="Style 1 2 4" xfId="24662" xr:uid="{00000000-0005-0000-0000-00003B930000}"/>
    <cellStyle name="Style 1 2 4 2" xfId="24663" xr:uid="{00000000-0005-0000-0000-00003C930000}"/>
    <cellStyle name="Style 1 2 5" xfId="24664" xr:uid="{00000000-0005-0000-0000-00003D930000}"/>
    <cellStyle name="Style 1 2 6" xfId="52056" xr:uid="{00000000-0005-0000-0000-00003E930000}"/>
    <cellStyle name="Style 1 3" xfId="24665" xr:uid="{00000000-0005-0000-0000-00003F930000}"/>
    <cellStyle name="Style 1 3 2" xfId="24666" xr:uid="{00000000-0005-0000-0000-000040930000}"/>
    <cellStyle name="Style 1 3 2 2" xfId="24667" xr:uid="{00000000-0005-0000-0000-000041930000}"/>
    <cellStyle name="Style 1 3 2 2 2" xfId="24668" xr:uid="{00000000-0005-0000-0000-000042930000}"/>
    <cellStyle name="Style 1 3 2 3" xfId="24669" xr:uid="{00000000-0005-0000-0000-000043930000}"/>
    <cellStyle name="Style 1 3 3" xfId="24670" xr:uid="{00000000-0005-0000-0000-000044930000}"/>
    <cellStyle name="Style 1 3 3 2" xfId="24671" xr:uid="{00000000-0005-0000-0000-000045930000}"/>
    <cellStyle name="Style 1 3 3 2 2" xfId="24672" xr:uid="{00000000-0005-0000-0000-000046930000}"/>
    <cellStyle name="Style 1 3 3 3" xfId="24673" xr:uid="{00000000-0005-0000-0000-000047930000}"/>
    <cellStyle name="Style 1 3 4" xfId="24674" xr:uid="{00000000-0005-0000-0000-000048930000}"/>
    <cellStyle name="Style 1 3 4 2" xfId="24675" xr:uid="{00000000-0005-0000-0000-000049930000}"/>
    <cellStyle name="Style 1 3 5" xfId="24676" xr:uid="{00000000-0005-0000-0000-00004A930000}"/>
    <cellStyle name="Style 1 3 6" xfId="52057" xr:uid="{00000000-0005-0000-0000-00004B930000}"/>
    <cellStyle name="Style 1 4" xfId="24677" xr:uid="{00000000-0005-0000-0000-00004C930000}"/>
    <cellStyle name="Style 1 4 2" xfId="24678" xr:uid="{00000000-0005-0000-0000-00004D930000}"/>
    <cellStyle name="Style 1 4 2 2" xfId="24679" xr:uid="{00000000-0005-0000-0000-00004E930000}"/>
    <cellStyle name="Style 1 4 2 2 2" xfId="24680" xr:uid="{00000000-0005-0000-0000-00004F930000}"/>
    <cellStyle name="Style 1 4 2 3" xfId="24681" xr:uid="{00000000-0005-0000-0000-000050930000}"/>
    <cellStyle name="Style 1 4 3" xfId="24682" xr:uid="{00000000-0005-0000-0000-000051930000}"/>
    <cellStyle name="Style 1 4 3 2" xfId="24683" xr:uid="{00000000-0005-0000-0000-000052930000}"/>
    <cellStyle name="Style 1 4 3 2 2" xfId="24684" xr:uid="{00000000-0005-0000-0000-000053930000}"/>
    <cellStyle name="Style 1 4 3 3" xfId="24685" xr:uid="{00000000-0005-0000-0000-000054930000}"/>
    <cellStyle name="Style 1 4 4" xfId="24686" xr:uid="{00000000-0005-0000-0000-000055930000}"/>
    <cellStyle name="Style 1 4 4 2" xfId="24687" xr:uid="{00000000-0005-0000-0000-000056930000}"/>
    <cellStyle name="Style 1 4 5" xfId="24688" xr:uid="{00000000-0005-0000-0000-000057930000}"/>
    <cellStyle name="Style 1 4 6" xfId="52058" xr:uid="{00000000-0005-0000-0000-000058930000}"/>
    <cellStyle name="Style 1 5" xfId="24689" xr:uid="{00000000-0005-0000-0000-000059930000}"/>
    <cellStyle name="Style 1 5 2" xfId="24690" xr:uid="{00000000-0005-0000-0000-00005A930000}"/>
    <cellStyle name="Style 1 5 2 2" xfId="24691" xr:uid="{00000000-0005-0000-0000-00005B930000}"/>
    <cellStyle name="Style 1 5 2 2 2" xfId="24692" xr:uid="{00000000-0005-0000-0000-00005C930000}"/>
    <cellStyle name="Style 1 5 2 3" xfId="24693" xr:uid="{00000000-0005-0000-0000-00005D930000}"/>
    <cellStyle name="Style 1 5 3" xfId="24694" xr:uid="{00000000-0005-0000-0000-00005E930000}"/>
    <cellStyle name="Style 1 5 3 2" xfId="24695" xr:uid="{00000000-0005-0000-0000-00005F930000}"/>
    <cellStyle name="Style 1 5 3 2 2" xfId="24696" xr:uid="{00000000-0005-0000-0000-000060930000}"/>
    <cellStyle name="Style 1 5 3 3" xfId="24697" xr:uid="{00000000-0005-0000-0000-000061930000}"/>
    <cellStyle name="Style 1 5 4" xfId="24698" xr:uid="{00000000-0005-0000-0000-000062930000}"/>
    <cellStyle name="Style 1 5 4 2" xfId="24699" xr:uid="{00000000-0005-0000-0000-000063930000}"/>
    <cellStyle name="Style 1 5 4 2 2" xfId="24700" xr:uid="{00000000-0005-0000-0000-000064930000}"/>
    <cellStyle name="Style 1 5 4 3" xfId="24701" xr:uid="{00000000-0005-0000-0000-000065930000}"/>
    <cellStyle name="Style 1 5 5" xfId="24702" xr:uid="{00000000-0005-0000-0000-000066930000}"/>
    <cellStyle name="Style 1 5 5 2" xfId="24703" xr:uid="{00000000-0005-0000-0000-000067930000}"/>
    <cellStyle name="Style 1 5 6" xfId="24704" xr:uid="{00000000-0005-0000-0000-000068930000}"/>
    <cellStyle name="Style 1 5 7" xfId="52059" xr:uid="{00000000-0005-0000-0000-000069930000}"/>
    <cellStyle name="Style 1 6" xfId="24705" xr:uid="{00000000-0005-0000-0000-00006A930000}"/>
    <cellStyle name="Style 1 6 2" xfId="24706" xr:uid="{00000000-0005-0000-0000-00006B930000}"/>
    <cellStyle name="Style 1 6 2 2" xfId="24707" xr:uid="{00000000-0005-0000-0000-00006C930000}"/>
    <cellStyle name="Style 1 6 2 2 2" xfId="24708" xr:uid="{00000000-0005-0000-0000-00006D930000}"/>
    <cellStyle name="Style 1 6 2 3" xfId="24709" xr:uid="{00000000-0005-0000-0000-00006E930000}"/>
    <cellStyle name="Style 1 6 3" xfId="24710" xr:uid="{00000000-0005-0000-0000-00006F930000}"/>
    <cellStyle name="Style 1 6 3 2" xfId="24711" xr:uid="{00000000-0005-0000-0000-000070930000}"/>
    <cellStyle name="Style 1 6 3 2 2" xfId="24712" xr:uid="{00000000-0005-0000-0000-000071930000}"/>
    <cellStyle name="Style 1 6 3 3" xfId="24713" xr:uid="{00000000-0005-0000-0000-000072930000}"/>
    <cellStyle name="Style 1 6 4" xfId="24714" xr:uid="{00000000-0005-0000-0000-000073930000}"/>
    <cellStyle name="Style 1 6 4 2" xfId="24715" xr:uid="{00000000-0005-0000-0000-000074930000}"/>
    <cellStyle name="Style 1 6 5" xfId="24716" xr:uid="{00000000-0005-0000-0000-000075930000}"/>
    <cellStyle name="Style 1 6 6" xfId="52060" xr:uid="{00000000-0005-0000-0000-000076930000}"/>
    <cellStyle name="Style 1 7" xfId="24717" xr:uid="{00000000-0005-0000-0000-000077930000}"/>
    <cellStyle name="Style 1 7 2" xfId="24718" xr:uid="{00000000-0005-0000-0000-000078930000}"/>
    <cellStyle name="Style 1 7 2 2" xfId="24719" xr:uid="{00000000-0005-0000-0000-000079930000}"/>
    <cellStyle name="Style 1 7 3" xfId="24720" xr:uid="{00000000-0005-0000-0000-00007A930000}"/>
    <cellStyle name="Style 1 7 4" xfId="52061" xr:uid="{00000000-0005-0000-0000-00007B930000}"/>
    <cellStyle name="Style 1 8" xfId="24721" xr:uid="{00000000-0005-0000-0000-00007C930000}"/>
    <cellStyle name="Style 1 8 2" xfId="24722" xr:uid="{00000000-0005-0000-0000-00007D930000}"/>
    <cellStyle name="Style 1 8 2 2" xfId="24723" xr:uid="{00000000-0005-0000-0000-00007E930000}"/>
    <cellStyle name="Style 1 8 3" xfId="24724" xr:uid="{00000000-0005-0000-0000-00007F930000}"/>
    <cellStyle name="Style 1 8 4" xfId="52062" xr:uid="{00000000-0005-0000-0000-000080930000}"/>
    <cellStyle name="Style 1 9" xfId="24725" xr:uid="{00000000-0005-0000-0000-000081930000}"/>
    <cellStyle name="Style 1 9 2" xfId="24726" xr:uid="{00000000-0005-0000-0000-000082930000}"/>
    <cellStyle name="Style 1 9 2 2" xfId="24727" xr:uid="{00000000-0005-0000-0000-000083930000}"/>
    <cellStyle name="Style 1 9 3" xfId="24728" xr:uid="{00000000-0005-0000-0000-000084930000}"/>
    <cellStyle name="Style 1 9 4" xfId="52063" xr:uid="{00000000-0005-0000-0000-000085930000}"/>
    <cellStyle name="Style 103" xfId="52064" xr:uid="{00000000-0005-0000-0000-000086930000}"/>
    <cellStyle name="Style 103 2" xfId="52065" xr:uid="{00000000-0005-0000-0000-000087930000}"/>
    <cellStyle name="Style 103 2 2" xfId="52066" xr:uid="{00000000-0005-0000-0000-000088930000}"/>
    <cellStyle name="Style 103 2 3" xfId="52067" xr:uid="{00000000-0005-0000-0000-000089930000}"/>
    <cellStyle name="Style 103 2 4" xfId="52068" xr:uid="{00000000-0005-0000-0000-00008A930000}"/>
    <cellStyle name="Style 103 2 5" xfId="52069" xr:uid="{00000000-0005-0000-0000-00008B930000}"/>
    <cellStyle name="Style 103 3" xfId="52070" xr:uid="{00000000-0005-0000-0000-00008C930000}"/>
    <cellStyle name="Style 103 3 2" xfId="52071" xr:uid="{00000000-0005-0000-0000-00008D930000}"/>
    <cellStyle name="Style 103 3 3" xfId="52072" xr:uid="{00000000-0005-0000-0000-00008E930000}"/>
    <cellStyle name="Style 103 3 4" xfId="52073" xr:uid="{00000000-0005-0000-0000-00008F930000}"/>
    <cellStyle name="Style 103 3 5" xfId="52074" xr:uid="{00000000-0005-0000-0000-000090930000}"/>
    <cellStyle name="Style 103 4" xfId="52075" xr:uid="{00000000-0005-0000-0000-000091930000}"/>
    <cellStyle name="Style 103 5" xfId="52076" xr:uid="{00000000-0005-0000-0000-000092930000}"/>
    <cellStyle name="Style 103 6" xfId="52077" xr:uid="{00000000-0005-0000-0000-000093930000}"/>
    <cellStyle name="Style 103 7" xfId="52078" xr:uid="{00000000-0005-0000-0000-000094930000}"/>
    <cellStyle name="Style 104" xfId="52079" xr:uid="{00000000-0005-0000-0000-000095930000}"/>
    <cellStyle name="Style 104 2" xfId="52080" xr:uid="{00000000-0005-0000-0000-000096930000}"/>
    <cellStyle name="Style 104 2 2" xfId="52081" xr:uid="{00000000-0005-0000-0000-000097930000}"/>
    <cellStyle name="Style 104 2 3" xfId="52082" xr:uid="{00000000-0005-0000-0000-000098930000}"/>
    <cellStyle name="Style 104 2 4" xfId="52083" xr:uid="{00000000-0005-0000-0000-000099930000}"/>
    <cellStyle name="Style 104 2 5" xfId="52084" xr:uid="{00000000-0005-0000-0000-00009A930000}"/>
    <cellStyle name="Style 104 3" xfId="52085" xr:uid="{00000000-0005-0000-0000-00009B930000}"/>
    <cellStyle name="Style 104 3 2" xfId="52086" xr:uid="{00000000-0005-0000-0000-00009C930000}"/>
    <cellStyle name="Style 104 3 3" xfId="52087" xr:uid="{00000000-0005-0000-0000-00009D930000}"/>
    <cellStyle name="Style 104 3 4" xfId="52088" xr:uid="{00000000-0005-0000-0000-00009E930000}"/>
    <cellStyle name="Style 104 3 5" xfId="52089" xr:uid="{00000000-0005-0000-0000-00009F930000}"/>
    <cellStyle name="Style 104 4" xfId="52090" xr:uid="{00000000-0005-0000-0000-0000A0930000}"/>
    <cellStyle name="Style 104 5" xfId="52091" xr:uid="{00000000-0005-0000-0000-0000A1930000}"/>
    <cellStyle name="Style 104 6" xfId="52092" xr:uid="{00000000-0005-0000-0000-0000A2930000}"/>
    <cellStyle name="Style 104 7" xfId="52093" xr:uid="{00000000-0005-0000-0000-0000A3930000}"/>
    <cellStyle name="Style 105" xfId="52094" xr:uid="{00000000-0005-0000-0000-0000A4930000}"/>
    <cellStyle name="Style 105 2" xfId="52095" xr:uid="{00000000-0005-0000-0000-0000A5930000}"/>
    <cellStyle name="Style 105 2 2" xfId="52096" xr:uid="{00000000-0005-0000-0000-0000A6930000}"/>
    <cellStyle name="Style 105 2 3" xfId="52097" xr:uid="{00000000-0005-0000-0000-0000A7930000}"/>
    <cellStyle name="Style 105 2 4" xfId="52098" xr:uid="{00000000-0005-0000-0000-0000A8930000}"/>
    <cellStyle name="Style 105 2 5" xfId="52099" xr:uid="{00000000-0005-0000-0000-0000A9930000}"/>
    <cellStyle name="Style 105 3" xfId="52100" xr:uid="{00000000-0005-0000-0000-0000AA930000}"/>
    <cellStyle name="Style 105 4" xfId="52101" xr:uid="{00000000-0005-0000-0000-0000AB930000}"/>
    <cellStyle name="Style 105 5" xfId="52102" xr:uid="{00000000-0005-0000-0000-0000AC930000}"/>
    <cellStyle name="Style 105 6" xfId="52103" xr:uid="{00000000-0005-0000-0000-0000AD930000}"/>
    <cellStyle name="Style 106" xfId="52104" xr:uid="{00000000-0005-0000-0000-0000AE930000}"/>
    <cellStyle name="Style 106 2" xfId="52105" xr:uid="{00000000-0005-0000-0000-0000AF930000}"/>
    <cellStyle name="Style 106 2 2" xfId="52106" xr:uid="{00000000-0005-0000-0000-0000B0930000}"/>
    <cellStyle name="Style 106 2 3" xfId="52107" xr:uid="{00000000-0005-0000-0000-0000B1930000}"/>
    <cellStyle name="Style 106 2 4" xfId="52108" xr:uid="{00000000-0005-0000-0000-0000B2930000}"/>
    <cellStyle name="Style 106 2 5" xfId="52109" xr:uid="{00000000-0005-0000-0000-0000B3930000}"/>
    <cellStyle name="Style 106 3" xfId="52110" xr:uid="{00000000-0005-0000-0000-0000B4930000}"/>
    <cellStyle name="Style 106 4" xfId="52111" xr:uid="{00000000-0005-0000-0000-0000B5930000}"/>
    <cellStyle name="Style 106 5" xfId="52112" xr:uid="{00000000-0005-0000-0000-0000B6930000}"/>
    <cellStyle name="Style 106 6" xfId="52113" xr:uid="{00000000-0005-0000-0000-0000B7930000}"/>
    <cellStyle name="Style 107" xfId="52114" xr:uid="{00000000-0005-0000-0000-0000B8930000}"/>
    <cellStyle name="Style 107 2" xfId="52115" xr:uid="{00000000-0005-0000-0000-0000B9930000}"/>
    <cellStyle name="Style 107 2 2" xfId="52116" xr:uid="{00000000-0005-0000-0000-0000BA930000}"/>
    <cellStyle name="Style 107 2 3" xfId="52117" xr:uid="{00000000-0005-0000-0000-0000BB930000}"/>
    <cellStyle name="Style 107 2 4" xfId="52118" xr:uid="{00000000-0005-0000-0000-0000BC930000}"/>
    <cellStyle name="Style 107 2 5" xfId="52119" xr:uid="{00000000-0005-0000-0000-0000BD930000}"/>
    <cellStyle name="Style 107 3" xfId="52120" xr:uid="{00000000-0005-0000-0000-0000BE930000}"/>
    <cellStyle name="Style 107 4" xfId="52121" xr:uid="{00000000-0005-0000-0000-0000BF930000}"/>
    <cellStyle name="Style 107 5" xfId="52122" xr:uid="{00000000-0005-0000-0000-0000C0930000}"/>
    <cellStyle name="Style 107 6" xfId="52123" xr:uid="{00000000-0005-0000-0000-0000C1930000}"/>
    <cellStyle name="Style 108" xfId="52124" xr:uid="{00000000-0005-0000-0000-0000C2930000}"/>
    <cellStyle name="Style 108 2" xfId="52125" xr:uid="{00000000-0005-0000-0000-0000C3930000}"/>
    <cellStyle name="Style 108 2 2" xfId="52126" xr:uid="{00000000-0005-0000-0000-0000C4930000}"/>
    <cellStyle name="Style 108 2 3" xfId="52127" xr:uid="{00000000-0005-0000-0000-0000C5930000}"/>
    <cellStyle name="Style 108 2 4" xfId="52128" xr:uid="{00000000-0005-0000-0000-0000C6930000}"/>
    <cellStyle name="Style 108 2 5" xfId="52129" xr:uid="{00000000-0005-0000-0000-0000C7930000}"/>
    <cellStyle name="Style 108 3" xfId="52130" xr:uid="{00000000-0005-0000-0000-0000C8930000}"/>
    <cellStyle name="Style 108 3 2" xfId="52131" xr:uid="{00000000-0005-0000-0000-0000C9930000}"/>
    <cellStyle name="Style 108 3 3" xfId="52132" xr:uid="{00000000-0005-0000-0000-0000CA930000}"/>
    <cellStyle name="Style 108 3 4" xfId="52133" xr:uid="{00000000-0005-0000-0000-0000CB930000}"/>
    <cellStyle name="Style 108 3 5" xfId="52134" xr:uid="{00000000-0005-0000-0000-0000CC930000}"/>
    <cellStyle name="Style 108 4" xfId="52135" xr:uid="{00000000-0005-0000-0000-0000CD930000}"/>
    <cellStyle name="Style 108 5" xfId="52136" xr:uid="{00000000-0005-0000-0000-0000CE930000}"/>
    <cellStyle name="Style 108 6" xfId="52137" xr:uid="{00000000-0005-0000-0000-0000CF930000}"/>
    <cellStyle name="Style 108 7" xfId="52138" xr:uid="{00000000-0005-0000-0000-0000D0930000}"/>
    <cellStyle name="Style 109" xfId="52139" xr:uid="{00000000-0005-0000-0000-0000D1930000}"/>
    <cellStyle name="Style 109 2" xfId="52140" xr:uid="{00000000-0005-0000-0000-0000D2930000}"/>
    <cellStyle name="Style 109 2 2" xfId="52141" xr:uid="{00000000-0005-0000-0000-0000D3930000}"/>
    <cellStyle name="Style 109 2 3" xfId="52142" xr:uid="{00000000-0005-0000-0000-0000D4930000}"/>
    <cellStyle name="Style 109 2 4" xfId="52143" xr:uid="{00000000-0005-0000-0000-0000D5930000}"/>
    <cellStyle name="Style 109 2 5" xfId="52144" xr:uid="{00000000-0005-0000-0000-0000D6930000}"/>
    <cellStyle name="Style 109 3" xfId="52145" xr:uid="{00000000-0005-0000-0000-0000D7930000}"/>
    <cellStyle name="Style 109 4" xfId="52146" xr:uid="{00000000-0005-0000-0000-0000D8930000}"/>
    <cellStyle name="Style 109 5" xfId="52147" xr:uid="{00000000-0005-0000-0000-0000D9930000}"/>
    <cellStyle name="Style 109 6" xfId="52148" xr:uid="{00000000-0005-0000-0000-0000DA930000}"/>
    <cellStyle name="Style 110" xfId="52149" xr:uid="{00000000-0005-0000-0000-0000DB930000}"/>
    <cellStyle name="Style 110 2" xfId="52150" xr:uid="{00000000-0005-0000-0000-0000DC930000}"/>
    <cellStyle name="Style 110 2 2" xfId="52151" xr:uid="{00000000-0005-0000-0000-0000DD930000}"/>
    <cellStyle name="Style 110 2 3" xfId="52152" xr:uid="{00000000-0005-0000-0000-0000DE930000}"/>
    <cellStyle name="Style 110 2 4" xfId="52153" xr:uid="{00000000-0005-0000-0000-0000DF930000}"/>
    <cellStyle name="Style 110 2 5" xfId="52154" xr:uid="{00000000-0005-0000-0000-0000E0930000}"/>
    <cellStyle name="Style 110 3" xfId="52155" xr:uid="{00000000-0005-0000-0000-0000E1930000}"/>
    <cellStyle name="Style 110 4" xfId="52156" xr:uid="{00000000-0005-0000-0000-0000E2930000}"/>
    <cellStyle name="Style 110 5" xfId="52157" xr:uid="{00000000-0005-0000-0000-0000E3930000}"/>
    <cellStyle name="Style 110 6" xfId="52158" xr:uid="{00000000-0005-0000-0000-0000E4930000}"/>
    <cellStyle name="Style 114" xfId="52159" xr:uid="{00000000-0005-0000-0000-0000E5930000}"/>
    <cellStyle name="Style 114 2" xfId="52160" xr:uid="{00000000-0005-0000-0000-0000E6930000}"/>
    <cellStyle name="Style 114 2 2" xfId="52161" xr:uid="{00000000-0005-0000-0000-0000E7930000}"/>
    <cellStyle name="Style 114 2 3" xfId="52162" xr:uid="{00000000-0005-0000-0000-0000E8930000}"/>
    <cellStyle name="Style 114 2 4" xfId="52163" xr:uid="{00000000-0005-0000-0000-0000E9930000}"/>
    <cellStyle name="Style 114 2 5" xfId="52164" xr:uid="{00000000-0005-0000-0000-0000EA930000}"/>
    <cellStyle name="Style 114 3" xfId="52165" xr:uid="{00000000-0005-0000-0000-0000EB930000}"/>
    <cellStyle name="Style 114 3 2" xfId="52166" xr:uid="{00000000-0005-0000-0000-0000EC930000}"/>
    <cellStyle name="Style 114 3 3" xfId="52167" xr:uid="{00000000-0005-0000-0000-0000ED930000}"/>
    <cellStyle name="Style 114 3 4" xfId="52168" xr:uid="{00000000-0005-0000-0000-0000EE930000}"/>
    <cellStyle name="Style 114 3 5" xfId="52169" xr:uid="{00000000-0005-0000-0000-0000EF930000}"/>
    <cellStyle name="Style 114 4" xfId="52170" xr:uid="{00000000-0005-0000-0000-0000F0930000}"/>
    <cellStyle name="Style 114 5" xfId="52171" xr:uid="{00000000-0005-0000-0000-0000F1930000}"/>
    <cellStyle name="Style 114 6" xfId="52172" xr:uid="{00000000-0005-0000-0000-0000F2930000}"/>
    <cellStyle name="Style 114 7" xfId="52173" xr:uid="{00000000-0005-0000-0000-0000F3930000}"/>
    <cellStyle name="Style 115" xfId="52174" xr:uid="{00000000-0005-0000-0000-0000F4930000}"/>
    <cellStyle name="Style 115 2" xfId="52175" xr:uid="{00000000-0005-0000-0000-0000F5930000}"/>
    <cellStyle name="Style 115 2 2" xfId="52176" xr:uid="{00000000-0005-0000-0000-0000F6930000}"/>
    <cellStyle name="Style 115 2 3" xfId="52177" xr:uid="{00000000-0005-0000-0000-0000F7930000}"/>
    <cellStyle name="Style 115 2 4" xfId="52178" xr:uid="{00000000-0005-0000-0000-0000F8930000}"/>
    <cellStyle name="Style 115 2 5" xfId="52179" xr:uid="{00000000-0005-0000-0000-0000F9930000}"/>
    <cellStyle name="Style 115 3" xfId="52180" xr:uid="{00000000-0005-0000-0000-0000FA930000}"/>
    <cellStyle name="Style 115 3 2" xfId="52181" xr:uid="{00000000-0005-0000-0000-0000FB930000}"/>
    <cellStyle name="Style 115 3 3" xfId="52182" xr:uid="{00000000-0005-0000-0000-0000FC930000}"/>
    <cellStyle name="Style 115 3 4" xfId="52183" xr:uid="{00000000-0005-0000-0000-0000FD930000}"/>
    <cellStyle name="Style 115 3 5" xfId="52184" xr:uid="{00000000-0005-0000-0000-0000FE930000}"/>
    <cellStyle name="Style 115 4" xfId="52185" xr:uid="{00000000-0005-0000-0000-0000FF930000}"/>
    <cellStyle name="Style 115 5" xfId="52186" xr:uid="{00000000-0005-0000-0000-000000940000}"/>
    <cellStyle name="Style 115 6" xfId="52187" xr:uid="{00000000-0005-0000-0000-000001940000}"/>
    <cellStyle name="Style 115 7" xfId="52188" xr:uid="{00000000-0005-0000-0000-000002940000}"/>
    <cellStyle name="Style 116" xfId="52189" xr:uid="{00000000-0005-0000-0000-000003940000}"/>
    <cellStyle name="Style 116 2" xfId="52190" xr:uid="{00000000-0005-0000-0000-000004940000}"/>
    <cellStyle name="Style 116 2 2" xfId="52191" xr:uid="{00000000-0005-0000-0000-000005940000}"/>
    <cellStyle name="Style 116 2 3" xfId="52192" xr:uid="{00000000-0005-0000-0000-000006940000}"/>
    <cellStyle name="Style 116 2 4" xfId="52193" xr:uid="{00000000-0005-0000-0000-000007940000}"/>
    <cellStyle name="Style 116 2 5" xfId="52194" xr:uid="{00000000-0005-0000-0000-000008940000}"/>
    <cellStyle name="Style 116 3" xfId="52195" xr:uid="{00000000-0005-0000-0000-000009940000}"/>
    <cellStyle name="Style 116 4" xfId="52196" xr:uid="{00000000-0005-0000-0000-00000A940000}"/>
    <cellStyle name="Style 116 5" xfId="52197" xr:uid="{00000000-0005-0000-0000-00000B940000}"/>
    <cellStyle name="Style 116 6" xfId="52198" xr:uid="{00000000-0005-0000-0000-00000C940000}"/>
    <cellStyle name="Style 117" xfId="52199" xr:uid="{00000000-0005-0000-0000-00000D940000}"/>
    <cellStyle name="Style 117 2" xfId="52200" xr:uid="{00000000-0005-0000-0000-00000E940000}"/>
    <cellStyle name="Style 117 2 2" xfId="52201" xr:uid="{00000000-0005-0000-0000-00000F940000}"/>
    <cellStyle name="Style 117 2 3" xfId="52202" xr:uid="{00000000-0005-0000-0000-000010940000}"/>
    <cellStyle name="Style 117 2 4" xfId="52203" xr:uid="{00000000-0005-0000-0000-000011940000}"/>
    <cellStyle name="Style 117 2 5" xfId="52204" xr:uid="{00000000-0005-0000-0000-000012940000}"/>
    <cellStyle name="Style 117 3" xfId="52205" xr:uid="{00000000-0005-0000-0000-000013940000}"/>
    <cellStyle name="Style 117 4" xfId="52206" xr:uid="{00000000-0005-0000-0000-000014940000}"/>
    <cellStyle name="Style 117 5" xfId="52207" xr:uid="{00000000-0005-0000-0000-000015940000}"/>
    <cellStyle name="Style 117 6" xfId="52208" xr:uid="{00000000-0005-0000-0000-000016940000}"/>
    <cellStyle name="Style 118" xfId="52209" xr:uid="{00000000-0005-0000-0000-000017940000}"/>
    <cellStyle name="Style 118 2" xfId="52210" xr:uid="{00000000-0005-0000-0000-000018940000}"/>
    <cellStyle name="Style 118 2 2" xfId="52211" xr:uid="{00000000-0005-0000-0000-000019940000}"/>
    <cellStyle name="Style 118 2 3" xfId="52212" xr:uid="{00000000-0005-0000-0000-00001A940000}"/>
    <cellStyle name="Style 118 2 4" xfId="52213" xr:uid="{00000000-0005-0000-0000-00001B940000}"/>
    <cellStyle name="Style 118 2 5" xfId="52214" xr:uid="{00000000-0005-0000-0000-00001C940000}"/>
    <cellStyle name="Style 118 3" xfId="52215" xr:uid="{00000000-0005-0000-0000-00001D940000}"/>
    <cellStyle name="Style 118 4" xfId="52216" xr:uid="{00000000-0005-0000-0000-00001E940000}"/>
    <cellStyle name="Style 118 5" xfId="52217" xr:uid="{00000000-0005-0000-0000-00001F940000}"/>
    <cellStyle name="Style 118 6" xfId="52218" xr:uid="{00000000-0005-0000-0000-000020940000}"/>
    <cellStyle name="Style 119" xfId="52219" xr:uid="{00000000-0005-0000-0000-000021940000}"/>
    <cellStyle name="Style 119 2" xfId="52220" xr:uid="{00000000-0005-0000-0000-000022940000}"/>
    <cellStyle name="Style 119 2 2" xfId="52221" xr:uid="{00000000-0005-0000-0000-000023940000}"/>
    <cellStyle name="Style 119 2 3" xfId="52222" xr:uid="{00000000-0005-0000-0000-000024940000}"/>
    <cellStyle name="Style 119 2 4" xfId="52223" xr:uid="{00000000-0005-0000-0000-000025940000}"/>
    <cellStyle name="Style 119 2 5" xfId="52224" xr:uid="{00000000-0005-0000-0000-000026940000}"/>
    <cellStyle name="Style 119 3" xfId="52225" xr:uid="{00000000-0005-0000-0000-000027940000}"/>
    <cellStyle name="Style 119 3 2" xfId="52226" xr:uid="{00000000-0005-0000-0000-000028940000}"/>
    <cellStyle name="Style 119 3 3" xfId="52227" xr:uid="{00000000-0005-0000-0000-000029940000}"/>
    <cellStyle name="Style 119 3 4" xfId="52228" xr:uid="{00000000-0005-0000-0000-00002A940000}"/>
    <cellStyle name="Style 119 3 5" xfId="52229" xr:uid="{00000000-0005-0000-0000-00002B940000}"/>
    <cellStyle name="Style 119 4" xfId="52230" xr:uid="{00000000-0005-0000-0000-00002C940000}"/>
    <cellStyle name="Style 119 5" xfId="52231" xr:uid="{00000000-0005-0000-0000-00002D940000}"/>
    <cellStyle name="Style 119 6" xfId="52232" xr:uid="{00000000-0005-0000-0000-00002E940000}"/>
    <cellStyle name="Style 119 7" xfId="52233" xr:uid="{00000000-0005-0000-0000-00002F940000}"/>
    <cellStyle name="Style 120" xfId="52234" xr:uid="{00000000-0005-0000-0000-000030940000}"/>
    <cellStyle name="Style 120 2" xfId="52235" xr:uid="{00000000-0005-0000-0000-000031940000}"/>
    <cellStyle name="Style 120 2 2" xfId="52236" xr:uid="{00000000-0005-0000-0000-000032940000}"/>
    <cellStyle name="Style 120 2 3" xfId="52237" xr:uid="{00000000-0005-0000-0000-000033940000}"/>
    <cellStyle name="Style 120 2 4" xfId="52238" xr:uid="{00000000-0005-0000-0000-000034940000}"/>
    <cellStyle name="Style 120 2 5" xfId="52239" xr:uid="{00000000-0005-0000-0000-000035940000}"/>
    <cellStyle name="Style 120 3" xfId="52240" xr:uid="{00000000-0005-0000-0000-000036940000}"/>
    <cellStyle name="Style 120 4" xfId="52241" xr:uid="{00000000-0005-0000-0000-000037940000}"/>
    <cellStyle name="Style 120 5" xfId="52242" xr:uid="{00000000-0005-0000-0000-000038940000}"/>
    <cellStyle name="Style 120 6" xfId="52243" xr:uid="{00000000-0005-0000-0000-000039940000}"/>
    <cellStyle name="Style 121" xfId="52244" xr:uid="{00000000-0005-0000-0000-00003A940000}"/>
    <cellStyle name="Style 121 2" xfId="52245" xr:uid="{00000000-0005-0000-0000-00003B940000}"/>
    <cellStyle name="Style 121 2 2" xfId="52246" xr:uid="{00000000-0005-0000-0000-00003C940000}"/>
    <cellStyle name="Style 121 2 3" xfId="52247" xr:uid="{00000000-0005-0000-0000-00003D940000}"/>
    <cellStyle name="Style 121 2 4" xfId="52248" xr:uid="{00000000-0005-0000-0000-00003E940000}"/>
    <cellStyle name="Style 121 2 5" xfId="52249" xr:uid="{00000000-0005-0000-0000-00003F940000}"/>
    <cellStyle name="Style 121 3" xfId="52250" xr:uid="{00000000-0005-0000-0000-000040940000}"/>
    <cellStyle name="Style 121 4" xfId="52251" xr:uid="{00000000-0005-0000-0000-000041940000}"/>
    <cellStyle name="Style 121 5" xfId="52252" xr:uid="{00000000-0005-0000-0000-000042940000}"/>
    <cellStyle name="Style 121 6" xfId="52253" xr:uid="{00000000-0005-0000-0000-000043940000}"/>
    <cellStyle name="Style 126" xfId="52254" xr:uid="{00000000-0005-0000-0000-000044940000}"/>
    <cellStyle name="Style 126 2" xfId="52255" xr:uid="{00000000-0005-0000-0000-000045940000}"/>
    <cellStyle name="Style 126 2 2" xfId="52256" xr:uid="{00000000-0005-0000-0000-000046940000}"/>
    <cellStyle name="Style 126 2 3" xfId="52257" xr:uid="{00000000-0005-0000-0000-000047940000}"/>
    <cellStyle name="Style 126 2 4" xfId="52258" xr:uid="{00000000-0005-0000-0000-000048940000}"/>
    <cellStyle name="Style 126 2 5" xfId="52259" xr:uid="{00000000-0005-0000-0000-000049940000}"/>
    <cellStyle name="Style 126 3" xfId="52260" xr:uid="{00000000-0005-0000-0000-00004A940000}"/>
    <cellStyle name="Style 126 3 2" xfId="52261" xr:uid="{00000000-0005-0000-0000-00004B940000}"/>
    <cellStyle name="Style 126 3 3" xfId="52262" xr:uid="{00000000-0005-0000-0000-00004C940000}"/>
    <cellStyle name="Style 126 3 4" xfId="52263" xr:uid="{00000000-0005-0000-0000-00004D940000}"/>
    <cellStyle name="Style 126 3 5" xfId="52264" xr:uid="{00000000-0005-0000-0000-00004E940000}"/>
    <cellStyle name="Style 126 4" xfId="52265" xr:uid="{00000000-0005-0000-0000-00004F940000}"/>
    <cellStyle name="Style 126 5" xfId="52266" xr:uid="{00000000-0005-0000-0000-000050940000}"/>
    <cellStyle name="Style 126 6" xfId="52267" xr:uid="{00000000-0005-0000-0000-000051940000}"/>
    <cellStyle name="Style 126 7" xfId="52268" xr:uid="{00000000-0005-0000-0000-000052940000}"/>
    <cellStyle name="Style 127" xfId="52269" xr:uid="{00000000-0005-0000-0000-000053940000}"/>
    <cellStyle name="Style 127 2" xfId="52270" xr:uid="{00000000-0005-0000-0000-000054940000}"/>
    <cellStyle name="Style 127 2 2" xfId="52271" xr:uid="{00000000-0005-0000-0000-000055940000}"/>
    <cellStyle name="Style 127 2 3" xfId="52272" xr:uid="{00000000-0005-0000-0000-000056940000}"/>
    <cellStyle name="Style 127 2 4" xfId="52273" xr:uid="{00000000-0005-0000-0000-000057940000}"/>
    <cellStyle name="Style 127 2 5" xfId="52274" xr:uid="{00000000-0005-0000-0000-000058940000}"/>
    <cellStyle name="Style 127 3" xfId="52275" xr:uid="{00000000-0005-0000-0000-000059940000}"/>
    <cellStyle name="Style 127 4" xfId="52276" xr:uid="{00000000-0005-0000-0000-00005A940000}"/>
    <cellStyle name="Style 127 5" xfId="52277" xr:uid="{00000000-0005-0000-0000-00005B940000}"/>
    <cellStyle name="Style 127 6" xfId="52278" xr:uid="{00000000-0005-0000-0000-00005C940000}"/>
    <cellStyle name="Style 128" xfId="52279" xr:uid="{00000000-0005-0000-0000-00005D940000}"/>
    <cellStyle name="Style 128 2" xfId="52280" xr:uid="{00000000-0005-0000-0000-00005E940000}"/>
    <cellStyle name="Style 128 2 2" xfId="52281" xr:uid="{00000000-0005-0000-0000-00005F940000}"/>
    <cellStyle name="Style 128 2 3" xfId="52282" xr:uid="{00000000-0005-0000-0000-000060940000}"/>
    <cellStyle name="Style 128 2 4" xfId="52283" xr:uid="{00000000-0005-0000-0000-000061940000}"/>
    <cellStyle name="Style 128 2 5" xfId="52284" xr:uid="{00000000-0005-0000-0000-000062940000}"/>
    <cellStyle name="Style 128 3" xfId="52285" xr:uid="{00000000-0005-0000-0000-000063940000}"/>
    <cellStyle name="Style 128 4" xfId="52286" xr:uid="{00000000-0005-0000-0000-000064940000}"/>
    <cellStyle name="Style 128 5" xfId="52287" xr:uid="{00000000-0005-0000-0000-000065940000}"/>
    <cellStyle name="Style 128 6" xfId="52288" xr:uid="{00000000-0005-0000-0000-000066940000}"/>
    <cellStyle name="Style 129" xfId="52289" xr:uid="{00000000-0005-0000-0000-000067940000}"/>
    <cellStyle name="Style 129 2" xfId="52290" xr:uid="{00000000-0005-0000-0000-000068940000}"/>
    <cellStyle name="Style 129 2 2" xfId="52291" xr:uid="{00000000-0005-0000-0000-000069940000}"/>
    <cellStyle name="Style 129 2 3" xfId="52292" xr:uid="{00000000-0005-0000-0000-00006A940000}"/>
    <cellStyle name="Style 129 2 4" xfId="52293" xr:uid="{00000000-0005-0000-0000-00006B940000}"/>
    <cellStyle name="Style 129 2 5" xfId="52294" xr:uid="{00000000-0005-0000-0000-00006C940000}"/>
    <cellStyle name="Style 129 3" xfId="52295" xr:uid="{00000000-0005-0000-0000-00006D940000}"/>
    <cellStyle name="Style 129 4" xfId="52296" xr:uid="{00000000-0005-0000-0000-00006E940000}"/>
    <cellStyle name="Style 129 5" xfId="52297" xr:uid="{00000000-0005-0000-0000-00006F940000}"/>
    <cellStyle name="Style 129 6" xfId="52298" xr:uid="{00000000-0005-0000-0000-000070940000}"/>
    <cellStyle name="Style 130" xfId="52299" xr:uid="{00000000-0005-0000-0000-000071940000}"/>
    <cellStyle name="Style 130 2" xfId="52300" xr:uid="{00000000-0005-0000-0000-000072940000}"/>
    <cellStyle name="Style 130 2 2" xfId="52301" xr:uid="{00000000-0005-0000-0000-000073940000}"/>
    <cellStyle name="Style 130 2 3" xfId="52302" xr:uid="{00000000-0005-0000-0000-000074940000}"/>
    <cellStyle name="Style 130 2 4" xfId="52303" xr:uid="{00000000-0005-0000-0000-000075940000}"/>
    <cellStyle name="Style 130 2 5" xfId="52304" xr:uid="{00000000-0005-0000-0000-000076940000}"/>
    <cellStyle name="Style 130 3" xfId="52305" xr:uid="{00000000-0005-0000-0000-000077940000}"/>
    <cellStyle name="Style 130 3 2" xfId="52306" xr:uid="{00000000-0005-0000-0000-000078940000}"/>
    <cellStyle name="Style 130 3 3" xfId="52307" xr:uid="{00000000-0005-0000-0000-000079940000}"/>
    <cellStyle name="Style 130 3 4" xfId="52308" xr:uid="{00000000-0005-0000-0000-00007A940000}"/>
    <cellStyle name="Style 130 3 5" xfId="52309" xr:uid="{00000000-0005-0000-0000-00007B940000}"/>
    <cellStyle name="Style 130 4" xfId="52310" xr:uid="{00000000-0005-0000-0000-00007C940000}"/>
    <cellStyle name="Style 130 5" xfId="52311" xr:uid="{00000000-0005-0000-0000-00007D940000}"/>
    <cellStyle name="Style 130 6" xfId="52312" xr:uid="{00000000-0005-0000-0000-00007E940000}"/>
    <cellStyle name="Style 130 7" xfId="52313" xr:uid="{00000000-0005-0000-0000-00007F940000}"/>
    <cellStyle name="Style 131" xfId="52314" xr:uid="{00000000-0005-0000-0000-000080940000}"/>
    <cellStyle name="Style 131 2" xfId="52315" xr:uid="{00000000-0005-0000-0000-000081940000}"/>
    <cellStyle name="Style 131 2 2" xfId="52316" xr:uid="{00000000-0005-0000-0000-000082940000}"/>
    <cellStyle name="Style 131 2 3" xfId="52317" xr:uid="{00000000-0005-0000-0000-000083940000}"/>
    <cellStyle name="Style 131 2 4" xfId="52318" xr:uid="{00000000-0005-0000-0000-000084940000}"/>
    <cellStyle name="Style 131 2 5" xfId="52319" xr:uid="{00000000-0005-0000-0000-000085940000}"/>
    <cellStyle name="Style 131 3" xfId="52320" xr:uid="{00000000-0005-0000-0000-000086940000}"/>
    <cellStyle name="Style 131 4" xfId="52321" xr:uid="{00000000-0005-0000-0000-000087940000}"/>
    <cellStyle name="Style 131 5" xfId="52322" xr:uid="{00000000-0005-0000-0000-000088940000}"/>
    <cellStyle name="Style 131 6" xfId="52323" xr:uid="{00000000-0005-0000-0000-000089940000}"/>
    <cellStyle name="Style 132" xfId="52324" xr:uid="{00000000-0005-0000-0000-00008A940000}"/>
    <cellStyle name="Style 132 2" xfId="52325" xr:uid="{00000000-0005-0000-0000-00008B940000}"/>
    <cellStyle name="Style 132 2 2" xfId="52326" xr:uid="{00000000-0005-0000-0000-00008C940000}"/>
    <cellStyle name="Style 132 2 3" xfId="52327" xr:uid="{00000000-0005-0000-0000-00008D940000}"/>
    <cellStyle name="Style 132 2 4" xfId="52328" xr:uid="{00000000-0005-0000-0000-00008E940000}"/>
    <cellStyle name="Style 132 2 5" xfId="52329" xr:uid="{00000000-0005-0000-0000-00008F940000}"/>
    <cellStyle name="Style 132 3" xfId="52330" xr:uid="{00000000-0005-0000-0000-000090940000}"/>
    <cellStyle name="Style 132 4" xfId="52331" xr:uid="{00000000-0005-0000-0000-000091940000}"/>
    <cellStyle name="Style 132 5" xfId="52332" xr:uid="{00000000-0005-0000-0000-000092940000}"/>
    <cellStyle name="Style 132 6" xfId="52333" xr:uid="{00000000-0005-0000-0000-000093940000}"/>
    <cellStyle name="Style 137" xfId="52334" xr:uid="{00000000-0005-0000-0000-000094940000}"/>
    <cellStyle name="Style 137 2" xfId="52335" xr:uid="{00000000-0005-0000-0000-000095940000}"/>
    <cellStyle name="Style 137 2 2" xfId="52336" xr:uid="{00000000-0005-0000-0000-000096940000}"/>
    <cellStyle name="Style 137 2 3" xfId="52337" xr:uid="{00000000-0005-0000-0000-000097940000}"/>
    <cellStyle name="Style 137 2 4" xfId="52338" xr:uid="{00000000-0005-0000-0000-000098940000}"/>
    <cellStyle name="Style 137 2 5" xfId="52339" xr:uid="{00000000-0005-0000-0000-000099940000}"/>
    <cellStyle name="Style 137 3" xfId="52340" xr:uid="{00000000-0005-0000-0000-00009A940000}"/>
    <cellStyle name="Style 137 3 2" xfId="52341" xr:uid="{00000000-0005-0000-0000-00009B940000}"/>
    <cellStyle name="Style 137 3 3" xfId="52342" xr:uid="{00000000-0005-0000-0000-00009C940000}"/>
    <cellStyle name="Style 137 3 4" xfId="52343" xr:uid="{00000000-0005-0000-0000-00009D940000}"/>
    <cellStyle name="Style 137 3 5" xfId="52344" xr:uid="{00000000-0005-0000-0000-00009E940000}"/>
    <cellStyle name="Style 137 4" xfId="52345" xr:uid="{00000000-0005-0000-0000-00009F940000}"/>
    <cellStyle name="Style 137 5" xfId="52346" xr:uid="{00000000-0005-0000-0000-0000A0940000}"/>
    <cellStyle name="Style 137 6" xfId="52347" xr:uid="{00000000-0005-0000-0000-0000A1940000}"/>
    <cellStyle name="Style 137 7" xfId="52348" xr:uid="{00000000-0005-0000-0000-0000A2940000}"/>
    <cellStyle name="Style 138" xfId="52349" xr:uid="{00000000-0005-0000-0000-0000A3940000}"/>
    <cellStyle name="Style 138 2" xfId="52350" xr:uid="{00000000-0005-0000-0000-0000A4940000}"/>
    <cellStyle name="Style 138 2 2" xfId="52351" xr:uid="{00000000-0005-0000-0000-0000A5940000}"/>
    <cellStyle name="Style 138 2 3" xfId="52352" xr:uid="{00000000-0005-0000-0000-0000A6940000}"/>
    <cellStyle name="Style 138 2 4" xfId="52353" xr:uid="{00000000-0005-0000-0000-0000A7940000}"/>
    <cellStyle name="Style 138 2 5" xfId="52354" xr:uid="{00000000-0005-0000-0000-0000A8940000}"/>
    <cellStyle name="Style 138 3" xfId="52355" xr:uid="{00000000-0005-0000-0000-0000A9940000}"/>
    <cellStyle name="Style 138 4" xfId="52356" xr:uid="{00000000-0005-0000-0000-0000AA940000}"/>
    <cellStyle name="Style 138 5" xfId="52357" xr:uid="{00000000-0005-0000-0000-0000AB940000}"/>
    <cellStyle name="Style 138 6" xfId="52358" xr:uid="{00000000-0005-0000-0000-0000AC940000}"/>
    <cellStyle name="Style 139" xfId="52359" xr:uid="{00000000-0005-0000-0000-0000AD940000}"/>
    <cellStyle name="Style 139 2" xfId="52360" xr:uid="{00000000-0005-0000-0000-0000AE940000}"/>
    <cellStyle name="Style 139 2 2" xfId="52361" xr:uid="{00000000-0005-0000-0000-0000AF940000}"/>
    <cellStyle name="Style 139 2 3" xfId="52362" xr:uid="{00000000-0005-0000-0000-0000B0940000}"/>
    <cellStyle name="Style 139 2 4" xfId="52363" xr:uid="{00000000-0005-0000-0000-0000B1940000}"/>
    <cellStyle name="Style 139 2 5" xfId="52364" xr:uid="{00000000-0005-0000-0000-0000B2940000}"/>
    <cellStyle name="Style 139 3" xfId="52365" xr:uid="{00000000-0005-0000-0000-0000B3940000}"/>
    <cellStyle name="Style 139 4" xfId="52366" xr:uid="{00000000-0005-0000-0000-0000B4940000}"/>
    <cellStyle name="Style 139 5" xfId="52367" xr:uid="{00000000-0005-0000-0000-0000B5940000}"/>
    <cellStyle name="Style 139 6" xfId="52368" xr:uid="{00000000-0005-0000-0000-0000B6940000}"/>
    <cellStyle name="Style 140" xfId="52369" xr:uid="{00000000-0005-0000-0000-0000B7940000}"/>
    <cellStyle name="Style 140 2" xfId="52370" xr:uid="{00000000-0005-0000-0000-0000B8940000}"/>
    <cellStyle name="Style 140 2 2" xfId="52371" xr:uid="{00000000-0005-0000-0000-0000B9940000}"/>
    <cellStyle name="Style 140 2 3" xfId="52372" xr:uid="{00000000-0005-0000-0000-0000BA940000}"/>
    <cellStyle name="Style 140 2 4" xfId="52373" xr:uid="{00000000-0005-0000-0000-0000BB940000}"/>
    <cellStyle name="Style 140 2 5" xfId="52374" xr:uid="{00000000-0005-0000-0000-0000BC940000}"/>
    <cellStyle name="Style 140 3" xfId="52375" xr:uid="{00000000-0005-0000-0000-0000BD940000}"/>
    <cellStyle name="Style 140 4" xfId="52376" xr:uid="{00000000-0005-0000-0000-0000BE940000}"/>
    <cellStyle name="Style 140 5" xfId="52377" xr:uid="{00000000-0005-0000-0000-0000BF940000}"/>
    <cellStyle name="Style 140 6" xfId="52378" xr:uid="{00000000-0005-0000-0000-0000C0940000}"/>
    <cellStyle name="Style 141" xfId="52379" xr:uid="{00000000-0005-0000-0000-0000C1940000}"/>
    <cellStyle name="Style 141 2" xfId="52380" xr:uid="{00000000-0005-0000-0000-0000C2940000}"/>
    <cellStyle name="Style 141 2 2" xfId="52381" xr:uid="{00000000-0005-0000-0000-0000C3940000}"/>
    <cellStyle name="Style 141 2 3" xfId="52382" xr:uid="{00000000-0005-0000-0000-0000C4940000}"/>
    <cellStyle name="Style 141 2 4" xfId="52383" xr:uid="{00000000-0005-0000-0000-0000C5940000}"/>
    <cellStyle name="Style 141 2 5" xfId="52384" xr:uid="{00000000-0005-0000-0000-0000C6940000}"/>
    <cellStyle name="Style 141 3" xfId="52385" xr:uid="{00000000-0005-0000-0000-0000C7940000}"/>
    <cellStyle name="Style 141 3 2" xfId="52386" xr:uid="{00000000-0005-0000-0000-0000C8940000}"/>
    <cellStyle name="Style 141 3 3" xfId="52387" xr:uid="{00000000-0005-0000-0000-0000C9940000}"/>
    <cellStyle name="Style 141 3 4" xfId="52388" xr:uid="{00000000-0005-0000-0000-0000CA940000}"/>
    <cellStyle name="Style 141 3 5" xfId="52389" xr:uid="{00000000-0005-0000-0000-0000CB940000}"/>
    <cellStyle name="Style 141 4" xfId="52390" xr:uid="{00000000-0005-0000-0000-0000CC940000}"/>
    <cellStyle name="Style 141 5" xfId="52391" xr:uid="{00000000-0005-0000-0000-0000CD940000}"/>
    <cellStyle name="Style 141 6" xfId="52392" xr:uid="{00000000-0005-0000-0000-0000CE940000}"/>
    <cellStyle name="Style 141 7" xfId="52393" xr:uid="{00000000-0005-0000-0000-0000CF940000}"/>
    <cellStyle name="Style 142" xfId="52394" xr:uid="{00000000-0005-0000-0000-0000D0940000}"/>
    <cellStyle name="Style 142 2" xfId="52395" xr:uid="{00000000-0005-0000-0000-0000D1940000}"/>
    <cellStyle name="Style 142 2 2" xfId="52396" xr:uid="{00000000-0005-0000-0000-0000D2940000}"/>
    <cellStyle name="Style 142 2 3" xfId="52397" xr:uid="{00000000-0005-0000-0000-0000D3940000}"/>
    <cellStyle name="Style 142 2 4" xfId="52398" xr:uid="{00000000-0005-0000-0000-0000D4940000}"/>
    <cellStyle name="Style 142 2 5" xfId="52399" xr:uid="{00000000-0005-0000-0000-0000D5940000}"/>
    <cellStyle name="Style 142 3" xfId="52400" xr:uid="{00000000-0005-0000-0000-0000D6940000}"/>
    <cellStyle name="Style 142 4" xfId="52401" xr:uid="{00000000-0005-0000-0000-0000D7940000}"/>
    <cellStyle name="Style 142 5" xfId="52402" xr:uid="{00000000-0005-0000-0000-0000D8940000}"/>
    <cellStyle name="Style 142 6" xfId="52403" xr:uid="{00000000-0005-0000-0000-0000D9940000}"/>
    <cellStyle name="Style 143" xfId="52404" xr:uid="{00000000-0005-0000-0000-0000DA940000}"/>
    <cellStyle name="Style 143 2" xfId="52405" xr:uid="{00000000-0005-0000-0000-0000DB940000}"/>
    <cellStyle name="Style 143 2 2" xfId="52406" xr:uid="{00000000-0005-0000-0000-0000DC940000}"/>
    <cellStyle name="Style 143 2 3" xfId="52407" xr:uid="{00000000-0005-0000-0000-0000DD940000}"/>
    <cellStyle name="Style 143 2 4" xfId="52408" xr:uid="{00000000-0005-0000-0000-0000DE940000}"/>
    <cellStyle name="Style 143 2 5" xfId="52409" xr:uid="{00000000-0005-0000-0000-0000DF940000}"/>
    <cellStyle name="Style 143 3" xfId="52410" xr:uid="{00000000-0005-0000-0000-0000E0940000}"/>
    <cellStyle name="Style 143 4" xfId="52411" xr:uid="{00000000-0005-0000-0000-0000E1940000}"/>
    <cellStyle name="Style 143 5" xfId="52412" xr:uid="{00000000-0005-0000-0000-0000E2940000}"/>
    <cellStyle name="Style 143 6" xfId="52413" xr:uid="{00000000-0005-0000-0000-0000E3940000}"/>
    <cellStyle name="Style 148" xfId="52414" xr:uid="{00000000-0005-0000-0000-0000E4940000}"/>
    <cellStyle name="Style 148 2" xfId="52415" xr:uid="{00000000-0005-0000-0000-0000E5940000}"/>
    <cellStyle name="Style 148 2 2" xfId="52416" xr:uid="{00000000-0005-0000-0000-0000E6940000}"/>
    <cellStyle name="Style 148 2 3" xfId="52417" xr:uid="{00000000-0005-0000-0000-0000E7940000}"/>
    <cellStyle name="Style 148 2 4" xfId="52418" xr:uid="{00000000-0005-0000-0000-0000E8940000}"/>
    <cellStyle name="Style 148 2 5" xfId="52419" xr:uid="{00000000-0005-0000-0000-0000E9940000}"/>
    <cellStyle name="Style 148 3" xfId="52420" xr:uid="{00000000-0005-0000-0000-0000EA940000}"/>
    <cellStyle name="Style 148 3 2" xfId="52421" xr:uid="{00000000-0005-0000-0000-0000EB940000}"/>
    <cellStyle name="Style 148 3 3" xfId="52422" xr:uid="{00000000-0005-0000-0000-0000EC940000}"/>
    <cellStyle name="Style 148 3 4" xfId="52423" xr:uid="{00000000-0005-0000-0000-0000ED940000}"/>
    <cellStyle name="Style 148 3 5" xfId="52424" xr:uid="{00000000-0005-0000-0000-0000EE940000}"/>
    <cellStyle name="Style 148 4" xfId="52425" xr:uid="{00000000-0005-0000-0000-0000EF940000}"/>
    <cellStyle name="Style 148 5" xfId="52426" xr:uid="{00000000-0005-0000-0000-0000F0940000}"/>
    <cellStyle name="Style 148 6" xfId="52427" xr:uid="{00000000-0005-0000-0000-0000F1940000}"/>
    <cellStyle name="Style 148 7" xfId="52428" xr:uid="{00000000-0005-0000-0000-0000F2940000}"/>
    <cellStyle name="Style 149" xfId="52429" xr:uid="{00000000-0005-0000-0000-0000F3940000}"/>
    <cellStyle name="Style 149 2" xfId="52430" xr:uid="{00000000-0005-0000-0000-0000F4940000}"/>
    <cellStyle name="Style 149 2 2" xfId="52431" xr:uid="{00000000-0005-0000-0000-0000F5940000}"/>
    <cellStyle name="Style 149 2 3" xfId="52432" xr:uid="{00000000-0005-0000-0000-0000F6940000}"/>
    <cellStyle name="Style 149 2 4" xfId="52433" xr:uid="{00000000-0005-0000-0000-0000F7940000}"/>
    <cellStyle name="Style 149 2 5" xfId="52434" xr:uid="{00000000-0005-0000-0000-0000F8940000}"/>
    <cellStyle name="Style 149 3" xfId="52435" xr:uid="{00000000-0005-0000-0000-0000F9940000}"/>
    <cellStyle name="Style 149 4" xfId="52436" xr:uid="{00000000-0005-0000-0000-0000FA940000}"/>
    <cellStyle name="Style 149 5" xfId="52437" xr:uid="{00000000-0005-0000-0000-0000FB940000}"/>
    <cellStyle name="Style 149 6" xfId="52438" xr:uid="{00000000-0005-0000-0000-0000FC940000}"/>
    <cellStyle name="Style 150" xfId="52439" xr:uid="{00000000-0005-0000-0000-0000FD940000}"/>
    <cellStyle name="Style 150 2" xfId="52440" xr:uid="{00000000-0005-0000-0000-0000FE940000}"/>
    <cellStyle name="Style 150 2 2" xfId="52441" xr:uid="{00000000-0005-0000-0000-0000FF940000}"/>
    <cellStyle name="Style 150 2 3" xfId="52442" xr:uid="{00000000-0005-0000-0000-000000950000}"/>
    <cellStyle name="Style 150 2 4" xfId="52443" xr:uid="{00000000-0005-0000-0000-000001950000}"/>
    <cellStyle name="Style 150 2 5" xfId="52444" xr:uid="{00000000-0005-0000-0000-000002950000}"/>
    <cellStyle name="Style 150 3" xfId="52445" xr:uid="{00000000-0005-0000-0000-000003950000}"/>
    <cellStyle name="Style 150 4" xfId="52446" xr:uid="{00000000-0005-0000-0000-000004950000}"/>
    <cellStyle name="Style 150 5" xfId="52447" xr:uid="{00000000-0005-0000-0000-000005950000}"/>
    <cellStyle name="Style 150 6" xfId="52448" xr:uid="{00000000-0005-0000-0000-000006950000}"/>
    <cellStyle name="Style 151" xfId="52449" xr:uid="{00000000-0005-0000-0000-000007950000}"/>
    <cellStyle name="Style 151 2" xfId="52450" xr:uid="{00000000-0005-0000-0000-000008950000}"/>
    <cellStyle name="Style 151 2 2" xfId="52451" xr:uid="{00000000-0005-0000-0000-000009950000}"/>
    <cellStyle name="Style 151 2 3" xfId="52452" xr:uid="{00000000-0005-0000-0000-00000A950000}"/>
    <cellStyle name="Style 151 2 4" xfId="52453" xr:uid="{00000000-0005-0000-0000-00000B950000}"/>
    <cellStyle name="Style 151 2 5" xfId="52454" xr:uid="{00000000-0005-0000-0000-00000C950000}"/>
    <cellStyle name="Style 151 3" xfId="52455" xr:uid="{00000000-0005-0000-0000-00000D950000}"/>
    <cellStyle name="Style 151 4" xfId="52456" xr:uid="{00000000-0005-0000-0000-00000E950000}"/>
    <cellStyle name="Style 151 5" xfId="52457" xr:uid="{00000000-0005-0000-0000-00000F950000}"/>
    <cellStyle name="Style 151 6" xfId="52458" xr:uid="{00000000-0005-0000-0000-000010950000}"/>
    <cellStyle name="Style 152" xfId="52459" xr:uid="{00000000-0005-0000-0000-000011950000}"/>
    <cellStyle name="Style 152 2" xfId="52460" xr:uid="{00000000-0005-0000-0000-000012950000}"/>
    <cellStyle name="Style 152 2 2" xfId="52461" xr:uid="{00000000-0005-0000-0000-000013950000}"/>
    <cellStyle name="Style 152 2 3" xfId="52462" xr:uid="{00000000-0005-0000-0000-000014950000}"/>
    <cellStyle name="Style 152 2 4" xfId="52463" xr:uid="{00000000-0005-0000-0000-000015950000}"/>
    <cellStyle name="Style 152 2 5" xfId="52464" xr:uid="{00000000-0005-0000-0000-000016950000}"/>
    <cellStyle name="Style 152 3" xfId="52465" xr:uid="{00000000-0005-0000-0000-000017950000}"/>
    <cellStyle name="Style 152 3 2" xfId="52466" xr:uid="{00000000-0005-0000-0000-000018950000}"/>
    <cellStyle name="Style 152 3 3" xfId="52467" xr:uid="{00000000-0005-0000-0000-000019950000}"/>
    <cellStyle name="Style 152 3 4" xfId="52468" xr:uid="{00000000-0005-0000-0000-00001A950000}"/>
    <cellStyle name="Style 152 3 5" xfId="52469" xr:uid="{00000000-0005-0000-0000-00001B950000}"/>
    <cellStyle name="Style 152 4" xfId="52470" xr:uid="{00000000-0005-0000-0000-00001C950000}"/>
    <cellStyle name="Style 152 5" xfId="52471" xr:uid="{00000000-0005-0000-0000-00001D950000}"/>
    <cellStyle name="Style 152 6" xfId="52472" xr:uid="{00000000-0005-0000-0000-00001E950000}"/>
    <cellStyle name="Style 152 7" xfId="52473" xr:uid="{00000000-0005-0000-0000-00001F950000}"/>
    <cellStyle name="Style 153" xfId="52474" xr:uid="{00000000-0005-0000-0000-000020950000}"/>
    <cellStyle name="Style 153 2" xfId="52475" xr:uid="{00000000-0005-0000-0000-000021950000}"/>
    <cellStyle name="Style 153 2 2" xfId="52476" xr:uid="{00000000-0005-0000-0000-000022950000}"/>
    <cellStyle name="Style 153 2 3" xfId="52477" xr:uid="{00000000-0005-0000-0000-000023950000}"/>
    <cellStyle name="Style 153 2 4" xfId="52478" xr:uid="{00000000-0005-0000-0000-000024950000}"/>
    <cellStyle name="Style 153 2 5" xfId="52479" xr:uid="{00000000-0005-0000-0000-000025950000}"/>
    <cellStyle name="Style 153 3" xfId="52480" xr:uid="{00000000-0005-0000-0000-000026950000}"/>
    <cellStyle name="Style 153 4" xfId="52481" xr:uid="{00000000-0005-0000-0000-000027950000}"/>
    <cellStyle name="Style 153 5" xfId="52482" xr:uid="{00000000-0005-0000-0000-000028950000}"/>
    <cellStyle name="Style 153 6" xfId="52483" xr:uid="{00000000-0005-0000-0000-000029950000}"/>
    <cellStyle name="Style 154" xfId="52484" xr:uid="{00000000-0005-0000-0000-00002A950000}"/>
    <cellStyle name="Style 154 2" xfId="52485" xr:uid="{00000000-0005-0000-0000-00002B950000}"/>
    <cellStyle name="Style 154 2 2" xfId="52486" xr:uid="{00000000-0005-0000-0000-00002C950000}"/>
    <cellStyle name="Style 154 2 3" xfId="52487" xr:uid="{00000000-0005-0000-0000-00002D950000}"/>
    <cellStyle name="Style 154 2 4" xfId="52488" xr:uid="{00000000-0005-0000-0000-00002E950000}"/>
    <cellStyle name="Style 154 2 5" xfId="52489" xr:uid="{00000000-0005-0000-0000-00002F950000}"/>
    <cellStyle name="Style 154 3" xfId="52490" xr:uid="{00000000-0005-0000-0000-000030950000}"/>
    <cellStyle name="Style 154 4" xfId="52491" xr:uid="{00000000-0005-0000-0000-000031950000}"/>
    <cellStyle name="Style 154 5" xfId="52492" xr:uid="{00000000-0005-0000-0000-000032950000}"/>
    <cellStyle name="Style 154 6" xfId="52493" xr:uid="{00000000-0005-0000-0000-000033950000}"/>
    <cellStyle name="Style 159" xfId="52494" xr:uid="{00000000-0005-0000-0000-000034950000}"/>
    <cellStyle name="Style 159 2" xfId="52495" xr:uid="{00000000-0005-0000-0000-000035950000}"/>
    <cellStyle name="Style 159 2 2" xfId="52496" xr:uid="{00000000-0005-0000-0000-000036950000}"/>
    <cellStyle name="Style 159 2 3" xfId="52497" xr:uid="{00000000-0005-0000-0000-000037950000}"/>
    <cellStyle name="Style 159 2 4" xfId="52498" xr:uid="{00000000-0005-0000-0000-000038950000}"/>
    <cellStyle name="Style 159 2 5" xfId="52499" xr:uid="{00000000-0005-0000-0000-000039950000}"/>
    <cellStyle name="Style 159 3" xfId="52500" xr:uid="{00000000-0005-0000-0000-00003A950000}"/>
    <cellStyle name="Style 159 3 2" xfId="52501" xr:uid="{00000000-0005-0000-0000-00003B950000}"/>
    <cellStyle name="Style 159 3 3" xfId="52502" xr:uid="{00000000-0005-0000-0000-00003C950000}"/>
    <cellStyle name="Style 159 3 4" xfId="52503" xr:uid="{00000000-0005-0000-0000-00003D950000}"/>
    <cellStyle name="Style 159 3 5" xfId="52504" xr:uid="{00000000-0005-0000-0000-00003E950000}"/>
    <cellStyle name="Style 159 4" xfId="52505" xr:uid="{00000000-0005-0000-0000-00003F950000}"/>
    <cellStyle name="Style 159 5" xfId="52506" xr:uid="{00000000-0005-0000-0000-000040950000}"/>
    <cellStyle name="Style 159 6" xfId="52507" xr:uid="{00000000-0005-0000-0000-000041950000}"/>
    <cellStyle name="Style 159 7" xfId="52508" xr:uid="{00000000-0005-0000-0000-000042950000}"/>
    <cellStyle name="Style 160" xfId="52509" xr:uid="{00000000-0005-0000-0000-000043950000}"/>
    <cellStyle name="Style 160 2" xfId="52510" xr:uid="{00000000-0005-0000-0000-000044950000}"/>
    <cellStyle name="Style 160 2 2" xfId="52511" xr:uid="{00000000-0005-0000-0000-000045950000}"/>
    <cellStyle name="Style 160 2 3" xfId="52512" xr:uid="{00000000-0005-0000-0000-000046950000}"/>
    <cellStyle name="Style 160 2 4" xfId="52513" xr:uid="{00000000-0005-0000-0000-000047950000}"/>
    <cellStyle name="Style 160 2 5" xfId="52514" xr:uid="{00000000-0005-0000-0000-000048950000}"/>
    <cellStyle name="Style 160 3" xfId="52515" xr:uid="{00000000-0005-0000-0000-000049950000}"/>
    <cellStyle name="Style 160 4" xfId="52516" xr:uid="{00000000-0005-0000-0000-00004A950000}"/>
    <cellStyle name="Style 160 5" xfId="52517" xr:uid="{00000000-0005-0000-0000-00004B950000}"/>
    <cellStyle name="Style 160 6" xfId="52518" xr:uid="{00000000-0005-0000-0000-00004C950000}"/>
    <cellStyle name="Style 161" xfId="52519" xr:uid="{00000000-0005-0000-0000-00004D950000}"/>
    <cellStyle name="Style 161 2" xfId="52520" xr:uid="{00000000-0005-0000-0000-00004E950000}"/>
    <cellStyle name="Style 161 2 2" xfId="52521" xr:uid="{00000000-0005-0000-0000-00004F950000}"/>
    <cellStyle name="Style 161 2 3" xfId="52522" xr:uid="{00000000-0005-0000-0000-000050950000}"/>
    <cellStyle name="Style 161 2 4" xfId="52523" xr:uid="{00000000-0005-0000-0000-000051950000}"/>
    <cellStyle name="Style 161 2 5" xfId="52524" xr:uid="{00000000-0005-0000-0000-000052950000}"/>
    <cellStyle name="Style 161 3" xfId="52525" xr:uid="{00000000-0005-0000-0000-000053950000}"/>
    <cellStyle name="Style 161 4" xfId="52526" xr:uid="{00000000-0005-0000-0000-000054950000}"/>
    <cellStyle name="Style 161 5" xfId="52527" xr:uid="{00000000-0005-0000-0000-000055950000}"/>
    <cellStyle name="Style 161 6" xfId="52528" xr:uid="{00000000-0005-0000-0000-000056950000}"/>
    <cellStyle name="Style 162" xfId="52529" xr:uid="{00000000-0005-0000-0000-000057950000}"/>
    <cellStyle name="Style 162 2" xfId="52530" xr:uid="{00000000-0005-0000-0000-000058950000}"/>
    <cellStyle name="Style 162 2 2" xfId="52531" xr:uid="{00000000-0005-0000-0000-000059950000}"/>
    <cellStyle name="Style 162 2 3" xfId="52532" xr:uid="{00000000-0005-0000-0000-00005A950000}"/>
    <cellStyle name="Style 162 2 4" xfId="52533" xr:uid="{00000000-0005-0000-0000-00005B950000}"/>
    <cellStyle name="Style 162 2 5" xfId="52534" xr:uid="{00000000-0005-0000-0000-00005C950000}"/>
    <cellStyle name="Style 162 3" xfId="52535" xr:uid="{00000000-0005-0000-0000-00005D950000}"/>
    <cellStyle name="Style 162 4" xfId="52536" xr:uid="{00000000-0005-0000-0000-00005E950000}"/>
    <cellStyle name="Style 162 5" xfId="52537" xr:uid="{00000000-0005-0000-0000-00005F950000}"/>
    <cellStyle name="Style 162 6" xfId="52538" xr:uid="{00000000-0005-0000-0000-000060950000}"/>
    <cellStyle name="Style 163" xfId="52539" xr:uid="{00000000-0005-0000-0000-000061950000}"/>
    <cellStyle name="Style 163 2" xfId="52540" xr:uid="{00000000-0005-0000-0000-000062950000}"/>
    <cellStyle name="Style 163 2 2" xfId="52541" xr:uid="{00000000-0005-0000-0000-000063950000}"/>
    <cellStyle name="Style 163 2 3" xfId="52542" xr:uid="{00000000-0005-0000-0000-000064950000}"/>
    <cellStyle name="Style 163 2 4" xfId="52543" xr:uid="{00000000-0005-0000-0000-000065950000}"/>
    <cellStyle name="Style 163 2 5" xfId="52544" xr:uid="{00000000-0005-0000-0000-000066950000}"/>
    <cellStyle name="Style 163 3" xfId="52545" xr:uid="{00000000-0005-0000-0000-000067950000}"/>
    <cellStyle name="Style 163 3 2" xfId="52546" xr:uid="{00000000-0005-0000-0000-000068950000}"/>
    <cellStyle name="Style 163 3 3" xfId="52547" xr:uid="{00000000-0005-0000-0000-000069950000}"/>
    <cellStyle name="Style 163 3 4" xfId="52548" xr:uid="{00000000-0005-0000-0000-00006A950000}"/>
    <cellStyle name="Style 163 3 5" xfId="52549" xr:uid="{00000000-0005-0000-0000-00006B950000}"/>
    <cellStyle name="Style 163 4" xfId="52550" xr:uid="{00000000-0005-0000-0000-00006C950000}"/>
    <cellStyle name="Style 163 5" xfId="52551" xr:uid="{00000000-0005-0000-0000-00006D950000}"/>
    <cellStyle name="Style 163 6" xfId="52552" xr:uid="{00000000-0005-0000-0000-00006E950000}"/>
    <cellStyle name="Style 163 7" xfId="52553" xr:uid="{00000000-0005-0000-0000-00006F950000}"/>
    <cellStyle name="Style 164" xfId="52554" xr:uid="{00000000-0005-0000-0000-000070950000}"/>
    <cellStyle name="Style 164 2" xfId="52555" xr:uid="{00000000-0005-0000-0000-000071950000}"/>
    <cellStyle name="Style 164 2 2" xfId="52556" xr:uid="{00000000-0005-0000-0000-000072950000}"/>
    <cellStyle name="Style 164 2 3" xfId="52557" xr:uid="{00000000-0005-0000-0000-000073950000}"/>
    <cellStyle name="Style 164 2 4" xfId="52558" xr:uid="{00000000-0005-0000-0000-000074950000}"/>
    <cellStyle name="Style 164 2 5" xfId="52559" xr:uid="{00000000-0005-0000-0000-000075950000}"/>
    <cellStyle name="Style 164 3" xfId="52560" xr:uid="{00000000-0005-0000-0000-000076950000}"/>
    <cellStyle name="Style 164 4" xfId="52561" xr:uid="{00000000-0005-0000-0000-000077950000}"/>
    <cellStyle name="Style 164 5" xfId="52562" xr:uid="{00000000-0005-0000-0000-000078950000}"/>
    <cellStyle name="Style 164 6" xfId="52563" xr:uid="{00000000-0005-0000-0000-000079950000}"/>
    <cellStyle name="Style 165" xfId="52564" xr:uid="{00000000-0005-0000-0000-00007A950000}"/>
    <cellStyle name="Style 165 2" xfId="52565" xr:uid="{00000000-0005-0000-0000-00007B950000}"/>
    <cellStyle name="Style 165 2 2" xfId="52566" xr:uid="{00000000-0005-0000-0000-00007C950000}"/>
    <cellStyle name="Style 165 2 3" xfId="52567" xr:uid="{00000000-0005-0000-0000-00007D950000}"/>
    <cellStyle name="Style 165 2 4" xfId="52568" xr:uid="{00000000-0005-0000-0000-00007E950000}"/>
    <cellStyle name="Style 165 2 5" xfId="52569" xr:uid="{00000000-0005-0000-0000-00007F950000}"/>
    <cellStyle name="Style 165 3" xfId="52570" xr:uid="{00000000-0005-0000-0000-000080950000}"/>
    <cellStyle name="Style 165 4" xfId="52571" xr:uid="{00000000-0005-0000-0000-000081950000}"/>
    <cellStyle name="Style 165 5" xfId="52572" xr:uid="{00000000-0005-0000-0000-000082950000}"/>
    <cellStyle name="Style 165 6" xfId="52573" xr:uid="{00000000-0005-0000-0000-000083950000}"/>
    <cellStyle name="Style 21" xfId="4613" xr:uid="{00000000-0005-0000-0000-000084950000}"/>
    <cellStyle name="Style 21 10" xfId="24729" xr:uid="{00000000-0005-0000-0000-000085950000}"/>
    <cellStyle name="Style 21 10 2" xfId="24730" xr:uid="{00000000-0005-0000-0000-000086950000}"/>
    <cellStyle name="Style 21 10 2 2" xfId="24731" xr:uid="{00000000-0005-0000-0000-000087950000}"/>
    <cellStyle name="Style 21 10 3" xfId="24732" xr:uid="{00000000-0005-0000-0000-000088950000}"/>
    <cellStyle name="Style 21 10 4" xfId="52575" xr:uid="{00000000-0005-0000-0000-000089950000}"/>
    <cellStyle name="Style 21 11" xfId="24733" xr:uid="{00000000-0005-0000-0000-00008A950000}"/>
    <cellStyle name="Style 21 11 2" xfId="24734" xr:uid="{00000000-0005-0000-0000-00008B950000}"/>
    <cellStyle name="Style 21 11 2 2" xfId="24735" xr:uid="{00000000-0005-0000-0000-00008C950000}"/>
    <cellStyle name="Style 21 11 3" xfId="24736" xr:uid="{00000000-0005-0000-0000-00008D950000}"/>
    <cellStyle name="Style 21 11 4" xfId="52576" xr:uid="{00000000-0005-0000-0000-00008E950000}"/>
    <cellStyle name="Style 21 12" xfId="24737" xr:uid="{00000000-0005-0000-0000-00008F950000}"/>
    <cellStyle name="Style 21 12 2" xfId="24738" xr:uid="{00000000-0005-0000-0000-000090950000}"/>
    <cellStyle name="Style 21 12 3" xfId="56047" xr:uid="{00000000-0005-0000-0000-000091950000}"/>
    <cellStyle name="Style 21 13" xfId="24739" xr:uid="{00000000-0005-0000-0000-000092950000}"/>
    <cellStyle name="Style 21 14" xfId="52574" xr:uid="{00000000-0005-0000-0000-000093950000}"/>
    <cellStyle name="Style 21 2" xfId="4614" xr:uid="{00000000-0005-0000-0000-000094950000}"/>
    <cellStyle name="Style 21 2 10" xfId="24740" xr:uid="{00000000-0005-0000-0000-000095950000}"/>
    <cellStyle name="Style 21 2 10 2" xfId="24741" xr:uid="{00000000-0005-0000-0000-000096950000}"/>
    <cellStyle name="Style 21 2 10 2 2" xfId="24742" xr:uid="{00000000-0005-0000-0000-000097950000}"/>
    <cellStyle name="Style 21 2 10 3" xfId="24743" xr:uid="{00000000-0005-0000-0000-000098950000}"/>
    <cellStyle name="Style 21 2 10 4" xfId="52578" xr:uid="{00000000-0005-0000-0000-000099950000}"/>
    <cellStyle name="Style 21 2 11" xfId="24744" xr:uid="{00000000-0005-0000-0000-00009A950000}"/>
    <cellStyle name="Style 21 2 11 2" xfId="24745" xr:uid="{00000000-0005-0000-0000-00009B950000}"/>
    <cellStyle name="Style 21 2 11 3" xfId="56048" xr:uid="{00000000-0005-0000-0000-00009C950000}"/>
    <cellStyle name="Style 21 2 12" xfId="24746" xr:uid="{00000000-0005-0000-0000-00009D950000}"/>
    <cellStyle name="Style 21 2 13" xfId="52577" xr:uid="{00000000-0005-0000-0000-00009E950000}"/>
    <cellStyle name="Style 21 2 2" xfId="9403" xr:uid="{00000000-0005-0000-0000-00009F950000}"/>
    <cellStyle name="Style 21 2 2 2" xfId="24747" xr:uid="{00000000-0005-0000-0000-0000A0950000}"/>
    <cellStyle name="Style 21 2 2 2 2" xfId="24748" xr:uid="{00000000-0005-0000-0000-0000A1950000}"/>
    <cellStyle name="Style 21 2 2 2 2 2" xfId="24749" xr:uid="{00000000-0005-0000-0000-0000A2950000}"/>
    <cellStyle name="Style 21 2 2 2 3" xfId="24750" xr:uid="{00000000-0005-0000-0000-0000A3950000}"/>
    <cellStyle name="Style 21 2 2 2 4" xfId="52580" xr:uid="{00000000-0005-0000-0000-0000A4950000}"/>
    <cellStyle name="Style 21 2 2 3" xfId="24751" xr:uid="{00000000-0005-0000-0000-0000A5950000}"/>
    <cellStyle name="Style 21 2 2 3 2" xfId="24752" xr:uid="{00000000-0005-0000-0000-0000A6950000}"/>
    <cellStyle name="Style 21 2 2 3 2 2" xfId="24753" xr:uid="{00000000-0005-0000-0000-0000A7950000}"/>
    <cellStyle name="Style 21 2 2 3 3" xfId="24754" xr:uid="{00000000-0005-0000-0000-0000A8950000}"/>
    <cellStyle name="Style 21 2 2 3 4" xfId="52581" xr:uid="{00000000-0005-0000-0000-0000A9950000}"/>
    <cellStyle name="Style 21 2 2 4" xfId="24755" xr:uid="{00000000-0005-0000-0000-0000AA950000}"/>
    <cellStyle name="Style 21 2 2 4 2" xfId="24756" xr:uid="{00000000-0005-0000-0000-0000AB950000}"/>
    <cellStyle name="Style 21 2 2 4 3" xfId="52582" xr:uid="{00000000-0005-0000-0000-0000AC950000}"/>
    <cellStyle name="Style 21 2 2 5" xfId="24757" xr:uid="{00000000-0005-0000-0000-0000AD950000}"/>
    <cellStyle name="Style 21 2 2 5 2" xfId="52583" xr:uid="{00000000-0005-0000-0000-0000AE950000}"/>
    <cellStyle name="Style 21 2 2 6" xfId="52579" xr:uid="{00000000-0005-0000-0000-0000AF950000}"/>
    <cellStyle name="Style 21 2 3" xfId="24758" xr:uid="{00000000-0005-0000-0000-0000B0950000}"/>
    <cellStyle name="Style 21 2 3 2" xfId="24759" xr:uid="{00000000-0005-0000-0000-0000B1950000}"/>
    <cellStyle name="Style 21 2 3 2 2" xfId="24760" xr:uid="{00000000-0005-0000-0000-0000B2950000}"/>
    <cellStyle name="Style 21 2 3 2 2 2" xfId="24761" xr:uid="{00000000-0005-0000-0000-0000B3950000}"/>
    <cellStyle name="Style 21 2 3 2 3" xfId="24762" xr:uid="{00000000-0005-0000-0000-0000B4950000}"/>
    <cellStyle name="Style 21 2 3 2 4" xfId="52585" xr:uid="{00000000-0005-0000-0000-0000B5950000}"/>
    <cellStyle name="Style 21 2 3 3" xfId="24763" xr:uid="{00000000-0005-0000-0000-0000B6950000}"/>
    <cellStyle name="Style 21 2 3 3 2" xfId="24764" xr:uid="{00000000-0005-0000-0000-0000B7950000}"/>
    <cellStyle name="Style 21 2 3 3 2 2" xfId="24765" xr:uid="{00000000-0005-0000-0000-0000B8950000}"/>
    <cellStyle name="Style 21 2 3 3 3" xfId="24766" xr:uid="{00000000-0005-0000-0000-0000B9950000}"/>
    <cellStyle name="Style 21 2 3 3 4" xfId="52586" xr:uid="{00000000-0005-0000-0000-0000BA950000}"/>
    <cellStyle name="Style 21 2 3 4" xfId="24767" xr:uid="{00000000-0005-0000-0000-0000BB950000}"/>
    <cellStyle name="Style 21 2 3 4 2" xfId="24768" xr:uid="{00000000-0005-0000-0000-0000BC950000}"/>
    <cellStyle name="Style 21 2 3 4 3" xfId="52587" xr:uid="{00000000-0005-0000-0000-0000BD950000}"/>
    <cellStyle name="Style 21 2 3 5" xfId="24769" xr:uid="{00000000-0005-0000-0000-0000BE950000}"/>
    <cellStyle name="Style 21 2 3 5 2" xfId="52588" xr:uid="{00000000-0005-0000-0000-0000BF950000}"/>
    <cellStyle name="Style 21 2 3 6" xfId="52584" xr:uid="{00000000-0005-0000-0000-0000C0950000}"/>
    <cellStyle name="Style 21 2 4" xfId="24770" xr:uid="{00000000-0005-0000-0000-0000C1950000}"/>
    <cellStyle name="Style 21 2 4 2" xfId="24771" xr:uid="{00000000-0005-0000-0000-0000C2950000}"/>
    <cellStyle name="Style 21 2 4 2 2" xfId="24772" xr:uid="{00000000-0005-0000-0000-0000C3950000}"/>
    <cellStyle name="Style 21 2 4 2 2 2" xfId="24773" xr:uid="{00000000-0005-0000-0000-0000C4950000}"/>
    <cellStyle name="Style 21 2 4 2 3" xfId="24774" xr:uid="{00000000-0005-0000-0000-0000C5950000}"/>
    <cellStyle name="Style 21 2 4 3" xfId="24775" xr:uid="{00000000-0005-0000-0000-0000C6950000}"/>
    <cellStyle name="Style 21 2 4 3 2" xfId="24776" xr:uid="{00000000-0005-0000-0000-0000C7950000}"/>
    <cellStyle name="Style 21 2 4 3 2 2" xfId="24777" xr:uid="{00000000-0005-0000-0000-0000C8950000}"/>
    <cellStyle name="Style 21 2 4 3 3" xfId="24778" xr:uid="{00000000-0005-0000-0000-0000C9950000}"/>
    <cellStyle name="Style 21 2 4 4" xfId="24779" xr:uid="{00000000-0005-0000-0000-0000CA950000}"/>
    <cellStyle name="Style 21 2 4 4 2" xfId="24780" xr:uid="{00000000-0005-0000-0000-0000CB950000}"/>
    <cellStyle name="Style 21 2 4 5" xfId="24781" xr:uid="{00000000-0005-0000-0000-0000CC950000}"/>
    <cellStyle name="Style 21 2 4 6" xfId="52589" xr:uid="{00000000-0005-0000-0000-0000CD950000}"/>
    <cellStyle name="Style 21 2 5" xfId="24782" xr:uid="{00000000-0005-0000-0000-0000CE950000}"/>
    <cellStyle name="Style 21 2 5 2" xfId="24783" xr:uid="{00000000-0005-0000-0000-0000CF950000}"/>
    <cellStyle name="Style 21 2 5 2 2" xfId="24784" xr:uid="{00000000-0005-0000-0000-0000D0950000}"/>
    <cellStyle name="Style 21 2 5 2 2 2" xfId="24785" xr:uid="{00000000-0005-0000-0000-0000D1950000}"/>
    <cellStyle name="Style 21 2 5 2 3" xfId="24786" xr:uid="{00000000-0005-0000-0000-0000D2950000}"/>
    <cellStyle name="Style 21 2 5 3" xfId="24787" xr:uid="{00000000-0005-0000-0000-0000D3950000}"/>
    <cellStyle name="Style 21 2 5 3 2" xfId="24788" xr:uid="{00000000-0005-0000-0000-0000D4950000}"/>
    <cellStyle name="Style 21 2 5 3 2 2" xfId="24789" xr:uid="{00000000-0005-0000-0000-0000D5950000}"/>
    <cellStyle name="Style 21 2 5 3 3" xfId="24790" xr:uid="{00000000-0005-0000-0000-0000D6950000}"/>
    <cellStyle name="Style 21 2 5 4" xfId="24791" xr:uid="{00000000-0005-0000-0000-0000D7950000}"/>
    <cellStyle name="Style 21 2 5 4 2" xfId="24792" xr:uid="{00000000-0005-0000-0000-0000D8950000}"/>
    <cellStyle name="Style 21 2 5 4 2 2" xfId="24793" xr:uid="{00000000-0005-0000-0000-0000D9950000}"/>
    <cellStyle name="Style 21 2 5 4 3" xfId="24794" xr:uid="{00000000-0005-0000-0000-0000DA950000}"/>
    <cellStyle name="Style 21 2 5 5" xfId="24795" xr:uid="{00000000-0005-0000-0000-0000DB950000}"/>
    <cellStyle name="Style 21 2 5 5 2" xfId="24796" xr:uid="{00000000-0005-0000-0000-0000DC950000}"/>
    <cellStyle name="Style 21 2 5 6" xfId="24797" xr:uid="{00000000-0005-0000-0000-0000DD950000}"/>
    <cellStyle name="Style 21 2 5 7" xfId="52590" xr:uid="{00000000-0005-0000-0000-0000DE950000}"/>
    <cellStyle name="Style 21 2 6" xfId="24798" xr:uid="{00000000-0005-0000-0000-0000DF950000}"/>
    <cellStyle name="Style 21 2 6 2" xfId="24799" xr:uid="{00000000-0005-0000-0000-0000E0950000}"/>
    <cellStyle name="Style 21 2 6 2 2" xfId="24800" xr:uid="{00000000-0005-0000-0000-0000E1950000}"/>
    <cellStyle name="Style 21 2 6 2 2 2" xfId="24801" xr:uid="{00000000-0005-0000-0000-0000E2950000}"/>
    <cellStyle name="Style 21 2 6 2 3" xfId="24802" xr:uid="{00000000-0005-0000-0000-0000E3950000}"/>
    <cellStyle name="Style 21 2 6 3" xfId="24803" xr:uid="{00000000-0005-0000-0000-0000E4950000}"/>
    <cellStyle name="Style 21 2 6 3 2" xfId="24804" xr:uid="{00000000-0005-0000-0000-0000E5950000}"/>
    <cellStyle name="Style 21 2 6 3 2 2" xfId="24805" xr:uid="{00000000-0005-0000-0000-0000E6950000}"/>
    <cellStyle name="Style 21 2 6 3 3" xfId="24806" xr:uid="{00000000-0005-0000-0000-0000E7950000}"/>
    <cellStyle name="Style 21 2 6 4" xfId="24807" xr:uid="{00000000-0005-0000-0000-0000E8950000}"/>
    <cellStyle name="Style 21 2 6 4 2" xfId="24808" xr:uid="{00000000-0005-0000-0000-0000E9950000}"/>
    <cellStyle name="Style 21 2 6 5" xfId="24809" xr:uid="{00000000-0005-0000-0000-0000EA950000}"/>
    <cellStyle name="Style 21 2 6 6" xfId="52591" xr:uid="{00000000-0005-0000-0000-0000EB950000}"/>
    <cellStyle name="Style 21 2 7" xfId="24810" xr:uid="{00000000-0005-0000-0000-0000EC950000}"/>
    <cellStyle name="Style 21 2 7 2" xfId="24811" xr:uid="{00000000-0005-0000-0000-0000ED950000}"/>
    <cellStyle name="Style 21 2 7 2 2" xfId="24812" xr:uid="{00000000-0005-0000-0000-0000EE950000}"/>
    <cellStyle name="Style 21 2 7 3" xfId="24813" xr:uid="{00000000-0005-0000-0000-0000EF950000}"/>
    <cellStyle name="Style 21 2 7 4" xfId="52592" xr:uid="{00000000-0005-0000-0000-0000F0950000}"/>
    <cellStyle name="Style 21 2 8" xfId="24814" xr:uid="{00000000-0005-0000-0000-0000F1950000}"/>
    <cellStyle name="Style 21 2 8 2" xfId="24815" xr:uid="{00000000-0005-0000-0000-0000F2950000}"/>
    <cellStyle name="Style 21 2 8 2 2" xfId="24816" xr:uid="{00000000-0005-0000-0000-0000F3950000}"/>
    <cellStyle name="Style 21 2 8 3" xfId="24817" xr:uid="{00000000-0005-0000-0000-0000F4950000}"/>
    <cellStyle name="Style 21 2 8 4" xfId="52593" xr:uid="{00000000-0005-0000-0000-0000F5950000}"/>
    <cellStyle name="Style 21 2 9" xfId="24818" xr:uid="{00000000-0005-0000-0000-0000F6950000}"/>
    <cellStyle name="Style 21 2 9 2" xfId="24819" xr:uid="{00000000-0005-0000-0000-0000F7950000}"/>
    <cellStyle name="Style 21 2 9 2 2" xfId="24820" xr:uid="{00000000-0005-0000-0000-0000F8950000}"/>
    <cellStyle name="Style 21 2 9 3" xfId="24821" xr:uid="{00000000-0005-0000-0000-0000F9950000}"/>
    <cellStyle name="Style 21 2 9 4" xfId="52594" xr:uid="{00000000-0005-0000-0000-0000FA950000}"/>
    <cellStyle name="Style 21 3" xfId="9402" xr:uid="{00000000-0005-0000-0000-0000FB950000}"/>
    <cellStyle name="Style 21 3 2" xfId="24822" xr:uid="{00000000-0005-0000-0000-0000FC950000}"/>
    <cellStyle name="Style 21 3 2 2" xfId="24823" xr:uid="{00000000-0005-0000-0000-0000FD950000}"/>
    <cellStyle name="Style 21 3 2 2 2" xfId="24824" xr:uid="{00000000-0005-0000-0000-0000FE950000}"/>
    <cellStyle name="Style 21 3 2 2 3" xfId="52597" xr:uid="{00000000-0005-0000-0000-0000FF950000}"/>
    <cellStyle name="Style 21 3 2 3" xfId="24825" xr:uid="{00000000-0005-0000-0000-000000960000}"/>
    <cellStyle name="Style 21 3 2 3 2" xfId="52598" xr:uid="{00000000-0005-0000-0000-000001960000}"/>
    <cellStyle name="Style 21 3 2 4" xfId="52599" xr:uid="{00000000-0005-0000-0000-000002960000}"/>
    <cellStyle name="Style 21 3 2 5" xfId="52600" xr:uid="{00000000-0005-0000-0000-000003960000}"/>
    <cellStyle name="Style 21 3 2 6" xfId="52596" xr:uid="{00000000-0005-0000-0000-000004960000}"/>
    <cellStyle name="Style 21 3 3" xfId="24826" xr:uid="{00000000-0005-0000-0000-000005960000}"/>
    <cellStyle name="Style 21 3 3 2" xfId="24827" xr:uid="{00000000-0005-0000-0000-000006960000}"/>
    <cellStyle name="Style 21 3 3 2 2" xfId="24828" xr:uid="{00000000-0005-0000-0000-000007960000}"/>
    <cellStyle name="Style 21 3 3 2 3" xfId="52602" xr:uid="{00000000-0005-0000-0000-000008960000}"/>
    <cellStyle name="Style 21 3 3 3" xfId="24829" xr:uid="{00000000-0005-0000-0000-000009960000}"/>
    <cellStyle name="Style 21 3 3 3 2" xfId="52603" xr:uid="{00000000-0005-0000-0000-00000A960000}"/>
    <cellStyle name="Style 21 3 3 4" xfId="52601" xr:uid="{00000000-0005-0000-0000-00000B960000}"/>
    <cellStyle name="Style 21 3 4" xfId="24830" xr:uid="{00000000-0005-0000-0000-00000C960000}"/>
    <cellStyle name="Style 21 3 4 2" xfId="24831" xr:uid="{00000000-0005-0000-0000-00000D960000}"/>
    <cellStyle name="Style 21 3 4 3" xfId="52604" xr:uid="{00000000-0005-0000-0000-00000E960000}"/>
    <cellStyle name="Style 21 3 5" xfId="24832" xr:uid="{00000000-0005-0000-0000-00000F960000}"/>
    <cellStyle name="Style 21 3 5 2" xfId="52605" xr:uid="{00000000-0005-0000-0000-000010960000}"/>
    <cellStyle name="Style 21 3 6" xfId="52606" xr:uid="{00000000-0005-0000-0000-000011960000}"/>
    <cellStyle name="Style 21 3 7" xfId="52607" xr:uid="{00000000-0005-0000-0000-000012960000}"/>
    <cellStyle name="Style 21 3 8" xfId="52608" xr:uid="{00000000-0005-0000-0000-000013960000}"/>
    <cellStyle name="Style 21 3 9" xfId="52595" xr:uid="{00000000-0005-0000-0000-000014960000}"/>
    <cellStyle name="Style 21 4" xfId="24833" xr:uid="{00000000-0005-0000-0000-000015960000}"/>
    <cellStyle name="Style 21 4 2" xfId="24834" xr:uid="{00000000-0005-0000-0000-000016960000}"/>
    <cellStyle name="Style 21 4 2 2" xfId="24835" xr:uid="{00000000-0005-0000-0000-000017960000}"/>
    <cellStyle name="Style 21 4 2 2 2" xfId="24836" xr:uid="{00000000-0005-0000-0000-000018960000}"/>
    <cellStyle name="Style 21 4 2 3" xfId="24837" xr:uid="{00000000-0005-0000-0000-000019960000}"/>
    <cellStyle name="Style 21 4 2 4" xfId="52610" xr:uid="{00000000-0005-0000-0000-00001A960000}"/>
    <cellStyle name="Style 21 4 3" xfId="24838" xr:uid="{00000000-0005-0000-0000-00001B960000}"/>
    <cellStyle name="Style 21 4 3 2" xfId="24839" xr:uid="{00000000-0005-0000-0000-00001C960000}"/>
    <cellStyle name="Style 21 4 3 2 2" xfId="24840" xr:uid="{00000000-0005-0000-0000-00001D960000}"/>
    <cellStyle name="Style 21 4 3 3" xfId="24841" xr:uid="{00000000-0005-0000-0000-00001E960000}"/>
    <cellStyle name="Style 21 4 3 4" xfId="52611" xr:uid="{00000000-0005-0000-0000-00001F960000}"/>
    <cellStyle name="Style 21 4 4" xfId="24842" xr:uid="{00000000-0005-0000-0000-000020960000}"/>
    <cellStyle name="Style 21 4 4 2" xfId="24843" xr:uid="{00000000-0005-0000-0000-000021960000}"/>
    <cellStyle name="Style 21 4 4 3" xfId="52612" xr:uid="{00000000-0005-0000-0000-000022960000}"/>
    <cellStyle name="Style 21 4 5" xfId="24844" xr:uid="{00000000-0005-0000-0000-000023960000}"/>
    <cellStyle name="Style 21 4 5 2" xfId="52613" xr:uid="{00000000-0005-0000-0000-000024960000}"/>
    <cellStyle name="Style 21 4 6" xfId="52609" xr:uid="{00000000-0005-0000-0000-000025960000}"/>
    <cellStyle name="Style 21 5" xfId="24845" xr:uid="{00000000-0005-0000-0000-000026960000}"/>
    <cellStyle name="Style 21 5 2" xfId="24846" xr:uid="{00000000-0005-0000-0000-000027960000}"/>
    <cellStyle name="Style 21 5 2 2" xfId="24847" xr:uid="{00000000-0005-0000-0000-000028960000}"/>
    <cellStyle name="Style 21 5 2 2 2" xfId="24848" xr:uid="{00000000-0005-0000-0000-000029960000}"/>
    <cellStyle name="Style 21 5 2 3" xfId="24849" xr:uid="{00000000-0005-0000-0000-00002A960000}"/>
    <cellStyle name="Style 21 5 2 4" xfId="52615" xr:uid="{00000000-0005-0000-0000-00002B960000}"/>
    <cellStyle name="Style 21 5 3" xfId="24850" xr:uid="{00000000-0005-0000-0000-00002C960000}"/>
    <cellStyle name="Style 21 5 3 2" xfId="24851" xr:uid="{00000000-0005-0000-0000-00002D960000}"/>
    <cellStyle name="Style 21 5 3 2 2" xfId="24852" xr:uid="{00000000-0005-0000-0000-00002E960000}"/>
    <cellStyle name="Style 21 5 3 3" xfId="24853" xr:uid="{00000000-0005-0000-0000-00002F960000}"/>
    <cellStyle name="Style 21 5 3 4" xfId="52616" xr:uid="{00000000-0005-0000-0000-000030960000}"/>
    <cellStyle name="Style 21 5 4" xfId="24854" xr:uid="{00000000-0005-0000-0000-000031960000}"/>
    <cellStyle name="Style 21 5 4 2" xfId="24855" xr:uid="{00000000-0005-0000-0000-000032960000}"/>
    <cellStyle name="Style 21 5 4 3" xfId="52617" xr:uid="{00000000-0005-0000-0000-000033960000}"/>
    <cellStyle name="Style 21 5 5" xfId="24856" xr:uid="{00000000-0005-0000-0000-000034960000}"/>
    <cellStyle name="Style 21 5 5 2" xfId="52618" xr:uid="{00000000-0005-0000-0000-000035960000}"/>
    <cellStyle name="Style 21 5 6" xfId="52614" xr:uid="{00000000-0005-0000-0000-000036960000}"/>
    <cellStyle name="Style 21 6" xfId="24857" xr:uid="{00000000-0005-0000-0000-000037960000}"/>
    <cellStyle name="Style 21 6 2" xfId="24858" xr:uid="{00000000-0005-0000-0000-000038960000}"/>
    <cellStyle name="Style 21 6 2 2" xfId="24859" xr:uid="{00000000-0005-0000-0000-000039960000}"/>
    <cellStyle name="Style 21 6 2 2 2" xfId="24860" xr:uid="{00000000-0005-0000-0000-00003A960000}"/>
    <cellStyle name="Style 21 6 2 3" xfId="24861" xr:uid="{00000000-0005-0000-0000-00003B960000}"/>
    <cellStyle name="Style 21 6 3" xfId="24862" xr:uid="{00000000-0005-0000-0000-00003C960000}"/>
    <cellStyle name="Style 21 6 3 2" xfId="24863" xr:uid="{00000000-0005-0000-0000-00003D960000}"/>
    <cellStyle name="Style 21 6 3 2 2" xfId="24864" xr:uid="{00000000-0005-0000-0000-00003E960000}"/>
    <cellStyle name="Style 21 6 3 3" xfId="24865" xr:uid="{00000000-0005-0000-0000-00003F960000}"/>
    <cellStyle name="Style 21 6 4" xfId="24866" xr:uid="{00000000-0005-0000-0000-000040960000}"/>
    <cellStyle name="Style 21 6 4 2" xfId="24867" xr:uid="{00000000-0005-0000-0000-000041960000}"/>
    <cellStyle name="Style 21 6 4 2 2" xfId="24868" xr:uid="{00000000-0005-0000-0000-000042960000}"/>
    <cellStyle name="Style 21 6 4 3" xfId="24869" xr:uid="{00000000-0005-0000-0000-000043960000}"/>
    <cellStyle name="Style 21 6 5" xfId="24870" xr:uid="{00000000-0005-0000-0000-000044960000}"/>
    <cellStyle name="Style 21 6 5 2" xfId="24871" xr:uid="{00000000-0005-0000-0000-000045960000}"/>
    <cellStyle name="Style 21 6 6" xfId="24872" xr:uid="{00000000-0005-0000-0000-000046960000}"/>
    <cellStyle name="Style 21 6 7" xfId="52619" xr:uid="{00000000-0005-0000-0000-000047960000}"/>
    <cellStyle name="Style 21 7" xfId="24873" xr:uid="{00000000-0005-0000-0000-000048960000}"/>
    <cellStyle name="Style 21 7 2" xfId="24874" xr:uid="{00000000-0005-0000-0000-000049960000}"/>
    <cellStyle name="Style 21 7 2 2" xfId="24875" xr:uid="{00000000-0005-0000-0000-00004A960000}"/>
    <cellStyle name="Style 21 7 2 2 2" xfId="24876" xr:uid="{00000000-0005-0000-0000-00004B960000}"/>
    <cellStyle name="Style 21 7 2 3" xfId="24877" xr:uid="{00000000-0005-0000-0000-00004C960000}"/>
    <cellStyle name="Style 21 7 3" xfId="24878" xr:uid="{00000000-0005-0000-0000-00004D960000}"/>
    <cellStyle name="Style 21 7 3 2" xfId="24879" xr:uid="{00000000-0005-0000-0000-00004E960000}"/>
    <cellStyle name="Style 21 7 3 2 2" xfId="24880" xr:uid="{00000000-0005-0000-0000-00004F960000}"/>
    <cellStyle name="Style 21 7 3 3" xfId="24881" xr:uid="{00000000-0005-0000-0000-000050960000}"/>
    <cellStyle name="Style 21 7 4" xfId="24882" xr:uid="{00000000-0005-0000-0000-000051960000}"/>
    <cellStyle name="Style 21 7 4 2" xfId="24883" xr:uid="{00000000-0005-0000-0000-000052960000}"/>
    <cellStyle name="Style 21 7 5" xfId="24884" xr:uid="{00000000-0005-0000-0000-000053960000}"/>
    <cellStyle name="Style 21 7 6" xfId="52620" xr:uid="{00000000-0005-0000-0000-000054960000}"/>
    <cellStyle name="Style 21 8" xfId="24885" xr:uid="{00000000-0005-0000-0000-000055960000}"/>
    <cellStyle name="Style 21 8 2" xfId="24886" xr:uid="{00000000-0005-0000-0000-000056960000}"/>
    <cellStyle name="Style 21 8 2 2" xfId="24887" xr:uid="{00000000-0005-0000-0000-000057960000}"/>
    <cellStyle name="Style 21 8 3" xfId="24888" xr:uid="{00000000-0005-0000-0000-000058960000}"/>
    <cellStyle name="Style 21 8 4" xfId="52621" xr:uid="{00000000-0005-0000-0000-000059960000}"/>
    <cellStyle name="Style 21 9" xfId="24889" xr:uid="{00000000-0005-0000-0000-00005A960000}"/>
    <cellStyle name="Style 21 9 2" xfId="24890" xr:uid="{00000000-0005-0000-0000-00005B960000}"/>
    <cellStyle name="Style 21 9 2 2" xfId="24891" xr:uid="{00000000-0005-0000-0000-00005C960000}"/>
    <cellStyle name="Style 21 9 3" xfId="24892" xr:uid="{00000000-0005-0000-0000-00005D960000}"/>
    <cellStyle name="Style 21 9 4" xfId="52622" xr:uid="{00000000-0005-0000-0000-00005E960000}"/>
    <cellStyle name="Style 22" xfId="4615" xr:uid="{00000000-0005-0000-0000-00005F960000}"/>
    <cellStyle name="Style 22 10" xfId="24893" xr:uid="{00000000-0005-0000-0000-000060960000}"/>
    <cellStyle name="Style 22 10 2" xfId="24894" xr:uid="{00000000-0005-0000-0000-000061960000}"/>
    <cellStyle name="Style 22 10 2 2" xfId="24895" xr:uid="{00000000-0005-0000-0000-000062960000}"/>
    <cellStyle name="Style 22 10 3" xfId="24896" xr:uid="{00000000-0005-0000-0000-000063960000}"/>
    <cellStyle name="Style 22 10 4" xfId="52624" xr:uid="{00000000-0005-0000-0000-000064960000}"/>
    <cellStyle name="Style 22 11" xfId="24897" xr:uid="{00000000-0005-0000-0000-000065960000}"/>
    <cellStyle name="Style 22 11 2" xfId="24898" xr:uid="{00000000-0005-0000-0000-000066960000}"/>
    <cellStyle name="Style 22 11 3" xfId="56049" xr:uid="{00000000-0005-0000-0000-000067960000}"/>
    <cellStyle name="Style 22 12" xfId="24899" xr:uid="{00000000-0005-0000-0000-000068960000}"/>
    <cellStyle name="Style 22 13" xfId="24900" xr:uid="{00000000-0005-0000-0000-000069960000}"/>
    <cellStyle name="Style 22 14" xfId="52623" xr:uid="{00000000-0005-0000-0000-00006A960000}"/>
    <cellStyle name="Style 22 2" xfId="9404" xr:uid="{00000000-0005-0000-0000-00006B960000}"/>
    <cellStyle name="Style 22 2 2" xfId="24901" xr:uid="{00000000-0005-0000-0000-00006C960000}"/>
    <cellStyle name="Style 22 2 2 2" xfId="24902" xr:uid="{00000000-0005-0000-0000-00006D960000}"/>
    <cellStyle name="Style 22 2 2 2 2" xfId="24903" xr:uid="{00000000-0005-0000-0000-00006E960000}"/>
    <cellStyle name="Style 22 2 2 3" xfId="24904" xr:uid="{00000000-0005-0000-0000-00006F960000}"/>
    <cellStyle name="Style 22 2 2 4" xfId="52626" xr:uid="{00000000-0005-0000-0000-000070960000}"/>
    <cellStyle name="Style 22 2 3" xfId="24905" xr:uid="{00000000-0005-0000-0000-000071960000}"/>
    <cellStyle name="Style 22 2 3 2" xfId="24906" xr:uid="{00000000-0005-0000-0000-000072960000}"/>
    <cellStyle name="Style 22 2 3 2 2" xfId="24907" xr:uid="{00000000-0005-0000-0000-000073960000}"/>
    <cellStyle name="Style 22 2 3 3" xfId="24908" xr:uid="{00000000-0005-0000-0000-000074960000}"/>
    <cellStyle name="Style 22 2 3 4" xfId="52627" xr:uid="{00000000-0005-0000-0000-000075960000}"/>
    <cellStyle name="Style 22 2 4" xfId="24909" xr:uid="{00000000-0005-0000-0000-000076960000}"/>
    <cellStyle name="Style 22 2 4 2" xfId="24910" xr:uid="{00000000-0005-0000-0000-000077960000}"/>
    <cellStyle name="Style 22 2 4 3" xfId="52628" xr:uid="{00000000-0005-0000-0000-000078960000}"/>
    <cellStyle name="Style 22 2 5" xfId="24911" xr:uid="{00000000-0005-0000-0000-000079960000}"/>
    <cellStyle name="Style 22 2 5 2" xfId="52629" xr:uid="{00000000-0005-0000-0000-00007A960000}"/>
    <cellStyle name="Style 22 2 6" xfId="52625" xr:uid="{00000000-0005-0000-0000-00007B960000}"/>
    <cellStyle name="Style 22 3" xfId="24912" xr:uid="{00000000-0005-0000-0000-00007C960000}"/>
    <cellStyle name="Style 22 3 2" xfId="24913" xr:uid="{00000000-0005-0000-0000-00007D960000}"/>
    <cellStyle name="Style 22 3 2 2" xfId="24914" xr:uid="{00000000-0005-0000-0000-00007E960000}"/>
    <cellStyle name="Style 22 3 2 2 2" xfId="24915" xr:uid="{00000000-0005-0000-0000-00007F960000}"/>
    <cellStyle name="Style 22 3 2 3" xfId="24916" xr:uid="{00000000-0005-0000-0000-000080960000}"/>
    <cellStyle name="Style 22 3 2 4" xfId="52631" xr:uid="{00000000-0005-0000-0000-000081960000}"/>
    <cellStyle name="Style 22 3 3" xfId="24917" xr:uid="{00000000-0005-0000-0000-000082960000}"/>
    <cellStyle name="Style 22 3 3 2" xfId="24918" xr:uid="{00000000-0005-0000-0000-000083960000}"/>
    <cellStyle name="Style 22 3 3 2 2" xfId="24919" xr:uid="{00000000-0005-0000-0000-000084960000}"/>
    <cellStyle name="Style 22 3 3 3" xfId="24920" xr:uid="{00000000-0005-0000-0000-000085960000}"/>
    <cellStyle name="Style 22 3 3 4" xfId="52632" xr:uid="{00000000-0005-0000-0000-000086960000}"/>
    <cellStyle name="Style 22 3 4" xfId="24921" xr:uid="{00000000-0005-0000-0000-000087960000}"/>
    <cellStyle name="Style 22 3 4 2" xfId="24922" xr:uid="{00000000-0005-0000-0000-000088960000}"/>
    <cellStyle name="Style 22 3 4 3" xfId="52633" xr:uid="{00000000-0005-0000-0000-000089960000}"/>
    <cellStyle name="Style 22 3 5" xfId="24923" xr:uid="{00000000-0005-0000-0000-00008A960000}"/>
    <cellStyle name="Style 22 3 5 2" xfId="52634" xr:uid="{00000000-0005-0000-0000-00008B960000}"/>
    <cellStyle name="Style 22 3 6" xfId="52630" xr:uid="{00000000-0005-0000-0000-00008C960000}"/>
    <cellStyle name="Style 22 4" xfId="24924" xr:uid="{00000000-0005-0000-0000-00008D960000}"/>
    <cellStyle name="Style 22 4 2" xfId="24925" xr:uid="{00000000-0005-0000-0000-00008E960000}"/>
    <cellStyle name="Style 22 4 2 2" xfId="24926" xr:uid="{00000000-0005-0000-0000-00008F960000}"/>
    <cellStyle name="Style 22 4 2 2 2" xfId="24927" xr:uid="{00000000-0005-0000-0000-000090960000}"/>
    <cellStyle name="Style 22 4 2 3" xfId="24928" xr:uid="{00000000-0005-0000-0000-000091960000}"/>
    <cellStyle name="Style 22 4 3" xfId="24929" xr:uid="{00000000-0005-0000-0000-000092960000}"/>
    <cellStyle name="Style 22 4 3 2" xfId="24930" xr:uid="{00000000-0005-0000-0000-000093960000}"/>
    <cellStyle name="Style 22 4 3 2 2" xfId="24931" xr:uid="{00000000-0005-0000-0000-000094960000}"/>
    <cellStyle name="Style 22 4 3 3" xfId="24932" xr:uid="{00000000-0005-0000-0000-000095960000}"/>
    <cellStyle name="Style 22 4 4" xfId="24933" xr:uid="{00000000-0005-0000-0000-000096960000}"/>
    <cellStyle name="Style 22 4 4 2" xfId="24934" xr:uid="{00000000-0005-0000-0000-000097960000}"/>
    <cellStyle name="Style 22 4 5" xfId="24935" xr:uid="{00000000-0005-0000-0000-000098960000}"/>
    <cellStyle name="Style 22 4 6" xfId="52635" xr:uid="{00000000-0005-0000-0000-000099960000}"/>
    <cellStyle name="Style 22 5" xfId="24936" xr:uid="{00000000-0005-0000-0000-00009A960000}"/>
    <cellStyle name="Style 22 5 2" xfId="24937" xr:uid="{00000000-0005-0000-0000-00009B960000}"/>
    <cellStyle name="Style 22 5 2 2" xfId="24938" xr:uid="{00000000-0005-0000-0000-00009C960000}"/>
    <cellStyle name="Style 22 5 2 2 2" xfId="24939" xr:uid="{00000000-0005-0000-0000-00009D960000}"/>
    <cellStyle name="Style 22 5 2 3" xfId="24940" xr:uid="{00000000-0005-0000-0000-00009E960000}"/>
    <cellStyle name="Style 22 5 3" xfId="24941" xr:uid="{00000000-0005-0000-0000-00009F960000}"/>
    <cellStyle name="Style 22 5 3 2" xfId="24942" xr:uid="{00000000-0005-0000-0000-0000A0960000}"/>
    <cellStyle name="Style 22 5 3 2 2" xfId="24943" xr:uid="{00000000-0005-0000-0000-0000A1960000}"/>
    <cellStyle name="Style 22 5 3 3" xfId="24944" xr:uid="{00000000-0005-0000-0000-0000A2960000}"/>
    <cellStyle name="Style 22 5 4" xfId="24945" xr:uid="{00000000-0005-0000-0000-0000A3960000}"/>
    <cellStyle name="Style 22 5 4 2" xfId="24946" xr:uid="{00000000-0005-0000-0000-0000A4960000}"/>
    <cellStyle name="Style 22 5 4 2 2" xfId="24947" xr:uid="{00000000-0005-0000-0000-0000A5960000}"/>
    <cellStyle name="Style 22 5 4 3" xfId="24948" xr:uid="{00000000-0005-0000-0000-0000A6960000}"/>
    <cellStyle name="Style 22 5 5" xfId="24949" xr:uid="{00000000-0005-0000-0000-0000A7960000}"/>
    <cellStyle name="Style 22 5 5 2" xfId="24950" xr:uid="{00000000-0005-0000-0000-0000A8960000}"/>
    <cellStyle name="Style 22 5 6" xfId="24951" xr:uid="{00000000-0005-0000-0000-0000A9960000}"/>
    <cellStyle name="Style 22 5 7" xfId="52636" xr:uid="{00000000-0005-0000-0000-0000AA960000}"/>
    <cellStyle name="Style 22 6" xfId="24952" xr:uid="{00000000-0005-0000-0000-0000AB960000}"/>
    <cellStyle name="Style 22 6 2" xfId="24953" xr:uid="{00000000-0005-0000-0000-0000AC960000}"/>
    <cellStyle name="Style 22 6 2 2" xfId="24954" xr:uid="{00000000-0005-0000-0000-0000AD960000}"/>
    <cellStyle name="Style 22 6 2 2 2" xfId="24955" xr:uid="{00000000-0005-0000-0000-0000AE960000}"/>
    <cellStyle name="Style 22 6 2 3" xfId="24956" xr:uid="{00000000-0005-0000-0000-0000AF960000}"/>
    <cellStyle name="Style 22 6 3" xfId="24957" xr:uid="{00000000-0005-0000-0000-0000B0960000}"/>
    <cellStyle name="Style 22 6 3 2" xfId="24958" xr:uid="{00000000-0005-0000-0000-0000B1960000}"/>
    <cellStyle name="Style 22 6 3 2 2" xfId="24959" xr:uid="{00000000-0005-0000-0000-0000B2960000}"/>
    <cellStyle name="Style 22 6 3 3" xfId="24960" xr:uid="{00000000-0005-0000-0000-0000B3960000}"/>
    <cellStyle name="Style 22 6 4" xfId="24961" xr:uid="{00000000-0005-0000-0000-0000B4960000}"/>
    <cellStyle name="Style 22 6 4 2" xfId="24962" xr:uid="{00000000-0005-0000-0000-0000B5960000}"/>
    <cellStyle name="Style 22 6 5" xfId="24963" xr:uid="{00000000-0005-0000-0000-0000B6960000}"/>
    <cellStyle name="Style 22 6 6" xfId="52637" xr:uid="{00000000-0005-0000-0000-0000B7960000}"/>
    <cellStyle name="Style 22 7" xfId="24964" xr:uid="{00000000-0005-0000-0000-0000B8960000}"/>
    <cellStyle name="Style 22 7 2" xfId="24965" xr:uid="{00000000-0005-0000-0000-0000B9960000}"/>
    <cellStyle name="Style 22 7 2 2" xfId="24966" xr:uid="{00000000-0005-0000-0000-0000BA960000}"/>
    <cellStyle name="Style 22 7 3" xfId="24967" xr:uid="{00000000-0005-0000-0000-0000BB960000}"/>
    <cellStyle name="Style 22 7 4" xfId="52638" xr:uid="{00000000-0005-0000-0000-0000BC960000}"/>
    <cellStyle name="Style 22 8" xfId="24968" xr:uid="{00000000-0005-0000-0000-0000BD960000}"/>
    <cellStyle name="Style 22 8 2" xfId="24969" xr:uid="{00000000-0005-0000-0000-0000BE960000}"/>
    <cellStyle name="Style 22 8 2 2" xfId="24970" xr:uid="{00000000-0005-0000-0000-0000BF960000}"/>
    <cellStyle name="Style 22 8 3" xfId="24971" xr:uid="{00000000-0005-0000-0000-0000C0960000}"/>
    <cellStyle name="Style 22 8 4" xfId="52639" xr:uid="{00000000-0005-0000-0000-0000C1960000}"/>
    <cellStyle name="Style 22 9" xfId="24972" xr:uid="{00000000-0005-0000-0000-0000C2960000}"/>
    <cellStyle name="Style 22 9 2" xfId="24973" xr:uid="{00000000-0005-0000-0000-0000C3960000}"/>
    <cellStyle name="Style 22 9 2 2" xfId="24974" xr:uid="{00000000-0005-0000-0000-0000C4960000}"/>
    <cellStyle name="Style 22 9 3" xfId="24975" xr:uid="{00000000-0005-0000-0000-0000C5960000}"/>
    <cellStyle name="Style 22 9 4" xfId="52640" xr:uid="{00000000-0005-0000-0000-0000C6960000}"/>
    <cellStyle name="Style 23" xfId="4616" xr:uid="{00000000-0005-0000-0000-0000C7960000}"/>
    <cellStyle name="Style 23 10" xfId="24976" xr:uid="{00000000-0005-0000-0000-0000C8960000}"/>
    <cellStyle name="Style 23 10 2" xfId="24977" xr:uid="{00000000-0005-0000-0000-0000C9960000}"/>
    <cellStyle name="Style 23 10 2 2" xfId="24978" xr:uid="{00000000-0005-0000-0000-0000CA960000}"/>
    <cellStyle name="Style 23 10 3" xfId="24979" xr:uid="{00000000-0005-0000-0000-0000CB960000}"/>
    <cellStyle name="Style 23 10 4" xfId="52642" xr:uid="{00000000-0005-0000-0000-0000CC960000}"/>
    <cellStyle name="Style 23 11" xfId="24980" xr:uid="{00000000-0005-0000-0000-0000CD960000}"/>
    <cellStyle name="Style 23 11 2" xfId="24981" xr:uid="{00000000-0005-0000-0000-0000CE960000}"/>
    <cellStyle name="Style 23 11 3" xfId="56050" xr:uid="{00000000-0005-0000-0000-0000CF960000}"/>
    <cellStyle name="Style 23 12" xfId="24982" xr:uid="{00000000-0005-0000-0000-0000D0960000}"/>
    <cellStyle name="Style 23 13" xfId="52641" xr:uid="{00000000-0005-0000-0000-0000D1960000}"/>
    <cellStyle name="Style 23 2" xfId="9405" xr:uid="{00000000-0005-0000-0000-0000D2960000}"/>
    <cellStyle name="Style 23 2 2" xfId="24983" xr:uid="{00000000-0005-0000-0000-0000D3960000}"/>
    <cellStyle name="Style 23 2 2 2" xfId="24984" xr:uid="{00000000-0005-0000-0000-0000D4960000}"/>
    <cellStyle name="Style 23 2 2 2 2" xfId="24985" xr:uid="{00000000-0005-0000-0000-0000D5960000}"/>
    <cellStyle name="Style 23 2 2 3" xfId="24986" xr:uid="{00000000-0005-0000-0000-0000D6960000}"/>
    <cellStyle name="Style 23 2 2 4" xfId="52644" xr:uid="{00000000-0005-0000-0000-0000D7960000}"/>
    <cellStyle name="Style 23 2 3" xfId="24987" xr:uid="{00000000-0005-0000-0000-0000D8960000}"/>
    <cellStyle name="Style 23 2 3 2" xfId="24988" xr:uid="{00000000-0005-0000-0000-0000D9960000}"/>
    <cellStyle name="Style 23 2 3 2 2" xfId="24989" xr:uid="{00000000-0005-0000-0000-0000DA960000}"/>
    <cellStyle name="Style 23 2 3 3" xfId="24990" xr:uid="{00000000-0005-0000-0000-0000DB960000}"/>
    <cellStyle name="Style 23 2 3 4" xfId="52645" xr:uid="{00000000-0005-0000-0000-0000DC960000}"/>
    <cellStyle name="Style 23 2 4" xfId="24991" xr:uid="{00000000-0005-0000-0000-0000DD960000}"/>
    <cellStyle name="Style 23 2 4 2" xfId="24992" xr:uid="{00000000-0005-0000-0000-0000DE960000}"/>
    <cellStyle name="Style 23 2 4 3" xfId="52646" xr:uid="{00000000-0005-0000-0000-0000DF960000}"/>
    <cellStyle name="Style 23 2 5" xfId="24993" xr:uid="{00000000-0005-0000-0000-0000E0960000}"/>
    <cellStyle name="Style 23 2 5 2" xfId="52647" xr:uid="{00000000-0005-0000-0000-0000E1960000}"/>
    <cellStyle name="Style 23 2 6" xfId="52643" xr:uid="{00000000-0005-0000-0000-0000E2960000}"/>
    <cellStyle name="Style 23 3" xfId="24994" xr:uid="{00000000-0005-0000-0000-0000E3960000}"/>
    <cellStyle name="Style 23 3 2" xfId="24995" xr:uid="{00000000-0005-0000-0000-0000E4960000}"/>
    <cellStyle name="Style 23 3 2 2" xfId="24996" xr:uid="{00000000-0005-0000-0000-0000E5960000}"/>
    <cellStyle name="Style 23 3 2 2 2" xfId="24997" xr:uid="{00000000-0005-0000-0000-0000E6960000}"/>
    <cellStyle name="Style 23 3 2 3" xfId="24998" xr:uid="{00000000-0005-0000-0000-0000E7960000}"/>
    <cellStyle name="Style 23 3 2 4" xfId="52649" xr:uid="{00000000-0005-0000-0000-0000E8960000}"/>
    <cellStyle name="Style 23 3 3" xfId="24999" xr:uid="{00000000-0005-0000-0000-0000E9960000}"/>
    <cellStyle name="Style 23 3 3 2" xfId="25000" xr:uid="{00000000-0005-0000-0000-0000EA960000}"/>
    <cellStyle name="Style 23 3 3 2 2" xfId="25001" xr:uid="{00000000-0005-0000-0000-0000EB960000}"/>
    <cellStyle name="Style 23 3 3 3" xfId="25002" xr:uid="{00000000-0005-0000-0000-0000EC960000}"/>
    <cellStyle name="Style 23 3 3 4" xfId="52650" xr:uid="{00000000-0005-0000-0000-0000ED960000}"/>
    <cellStyle name="Style 23 3 4" xfId="25003" xr:uid="{00000000-0005-0000-0000-0000EE960000}"/>
    <cellStyle name="Style 23 3 4 2" xfId="25004" xr:uid="{00000000-0005-0000-0000-0000EF960000}"/>
    <cellStyle name="Style 23 3 4 3" xfId="52651" xr:uid="{00000000-0005-0000-0000-0000F0960000}"/>
    <cellStyle name="Style 23 3 5" xfId="25005" xr:uid="{00000000-0005-0000-0000-0000F1960000}"/>
    <cellStyle name="Style 23 3 5 2" xfId="52652" xr:uid="{00000000-0005-0000-0000-0000F2960000}"/>
    <cellStyle name="Style 23 3 6" xfId="52648" xr:uid="{00000000-0005-0000-0000-0000F3960000}"/>
    <cellStyle name="Style 23 4" xfId="25006" xr:uid="{00000000-0005-0000-0000-0000F4960000}"/>
    <cellStyle name="Style 23 4 2" xfId="25007" xr:uid="{00000000-0005-0000-0000-0000F5960000}"/>
    <cellStyle name="Style 23 4 2 2" xfId="25008" xr:uid="{00000000-0005-0000-0000-0000F6960000}"/>
    <cellStyle name="Style 23 4 2 2 2" xfId="25009" xr:uid="{00000000-0005-0000-0000-0000F7960000}"/>
    <cellStyle name="Style 23 4 2 3" xfId="25010" xr:uid="{00000000-0005-0000-0000-0000F8960000}"/>
    <cellStyle name="Style 23 4 3" xfId="25011" xr:uid="{00000000-0005-0000-0000-0000F9960000}"/>
    <cellStyle name="Style 23 4 3 2" xfId="25012" xr:uid="{00000000-0005-0000-0000-0000FA960000}"/>
    <cellStyle name="Style 23 4 3 2 2" xfId="25013" xr:uid="{00000000-0005-0000-0000-0000FB960000}"/>
    <cellStyle name="Style 23 4 3 3" xfId="25014" xr:uid="{00000000-0005-0000-0000-0000FC960000}"/>
    <cellStyle name="Style 23 4 4" xfId="25015" xr:uid="{00000000-0005-0000-0000-0000FD960000}"/>
    <cellStyle name="Style 23 4 4 2" xfId="25016" xr:uid="{00000000-0005-0000-0000-0000FE960000}"/>
    <cellStyle name="Style 23 4 5" xfId="25017" xr:uid="{00000000-0005-0000-0000-0000FF960000}"/>
    <cellStyle name="Style 23 4 6" xfId="52653" xr:uid="{00000000-0005-0000-0000-000000970000}"/>
    <cellStyle name="Style 23 5" xfId="25018" xr:uid="{00000000-0005-0000-0000-000001970000}"/>
    <cellStyle name="Style 23 5 2" xfId="25019" xr:uid="{00000000-0005-0000-0000-000002970000}"/>
    <cellStyle name="Style 23 5 2 2" xfId="25020" xr:uid="{00000000-0005-0000-0000-000003970000}"/>
    <cellStyle name="Style 23 5 2 2 2" xfId="25021" xr:uid="{00000000-0005-0000-0000-000004970000}"/>
    <cellStyle name="Style 23 5 2 3" xfId="25022" xr:uid="{00000000-0005-0000-0000-000005970000}"/>
    <cellStyle name="Style 23 5 3" xfId="25023" xr:uid="{00000000-0005-0000-0000-000006970000}"/>
    <cellStyle name="Style 23 5 3 2" xfId="25024" xr:uid="{00000000-0005-0000-0000-000007970000}"/>
    <cellStyle name="Style 23 5 3 2 2" xfId="25025" xr:uid="{00000000-0005-0000-0000-000008970000}"/>
    <cellStyle name="Style 23 5 3 3" xfId="25026" xr:uid="{00000000-0005-0000-0000-000009970000}"/>
    <cellStyle name="Style 23 5 4" xfId="25027" xr:uid="{00000000-0005-0000-0000-00000A970000}"/>
    <cellStyle name="Style 23 5 4 2" xfId="25028" xr:uid="{00000000-0005-0000-0000-00000B970000}"/>
    <cellStyle name="Style 23 5 4 2 2" xfId="25029" xr:uid="{00000000-0005-0000-0000-00000C970000}"/>
    <cellStyle name="Style 23 5 4 3" xfId="25030" xr:uid="{00000000-0005-0000-0000-00000D970000}"/>
    <cellStyle name="Style 23 5 5" xfId="25031" xr:uid="{00000000-0005-0000-0000-00000E970000}"/>
    <cellStyle name="Style 23 5 5 2" xfId="25032" xr:uid="{00000000-0005-0000-0000-00000F970000}"/>
    <cellStyle name="Style 23 5 6" xfId="25033" xr:uid="{00000000-0005-0000-0000-000010970000}"/>
    <cellStyle name="Style 23 5 7" xfId="52654" xr:uid="{00000000-0005-0000-0000-000011970000}"/>
    <cellStyle name="Style 23 6" xfId="25034" xr:uid="{00000000-0005-0000-0000-000012970000}"/>
    <cellStyle name="Style 23 6 2" xfId="25035" xr:uid="{00000000-0005-0000-0000-000013970000}"/>
    <cellStyle name="Style 23 6 2 2" xfId="25036" xr:uid="{00000000-0005-0000-0000-000014970000}"/>
    <cellStyle name="Style 23 6 2 2 2" xfId="25037" xr:uid="{00000000-0005-0000-0000-000015970000}"/>
    <cellStyle name="Style 23 6 2 3" xfId="25038" xr:uid="{00000000-0005-0000-0000-000016970000}"/>
    <cellStyle name="Style 23 6 3" xfId="25039" xr:uid="{00000000-0005-0000-0000-000017970000}"/>
    <cellStyle name="Style 23 6 3 2" xfId="25040" xr:uid="{00000000-0005-0000-0000-000018970000}"/>
    <cellStyle name="Style 23 6 3 2 2" xfId="25041" xr:uid="{00000000-0005-0000-0000-000019970000}"/>
    <cellStyle name="Style 23 6 3 3" xfId="25042" xr:uid="{00000000-0005-0000-0000-00001A970000}"/>
    <cellStyle name="Style 23 6 4" xfId="25043" xr:uid="{00000000-0005-0000-0000-00001B970000}"/>
    <cellStyle name="Style 23 6 4 2" xfId="25044" xr:uid="{00000000-0005-0000-0000-00001C970000}"/>
    <cellStyle name="Style 23 6 5" xfId="25045" xr:uid="{00000000-0005-0000-0000-00001D970000}"/>
    <cellStyle name="Style 23 6 6" xfId="52655" xr:uid="{00000000-0005-0000-0000-00001E970000}"/>
    <cellStyle name="Style 23 7" xfId="25046" xr:uid="{00000000-0005-0000-0000-00001F970000}"/>
    <cellStyle name="Style 23 7 2" xfId="25047" xr:uid="{00000000-0005-0000-0000-000020970000}"/>
    <cellStyle name="Style 23 7 2 2" xfId="25048" xr:uid="{00000000-0005-0000-0000-000021970000}"/>
    <cellStyle name="Style 23 7 3" xfId="25049" xr:uid="{00000000-0005-0000-0000-000022970000}"/>
    <cellStyle name="Style 23 7 4" xfId="52656" xr:uid="{00000000-0005-0000-0000-000023970000}"/>
    <cellStyle name="Style 23 8" xfId="25050" xr:uid="{00000000-0005-0000-0000-000024970000}"/>
    <cellStyle name="Style 23 8 2" xfId="25051" xr:uid="{00000000-0005-0000-0000-000025970000}"/>
    <cellStyle name="Style 23 8 2 2" xfId="25052" xr:uid="{00000000-0005-0000-0000-000026970000}"/>
    <cellStyle name="Style 23 8 3" xfId="25053" xr:uid="{00000000-0005-0000-0000-000027970000}"/>
    <cellStyle name="Style 23 8 4" xfId="52657" xr:uid="{00000000-0005-0000-0000-000028970000}"/>
    <cellStyle name="Style 23 9" xfId="25054" xr:uid="{00000000-0005-0000-0000-000029970000}"/>
    <cellStyle name="Style 23 9 2" xfId="25055" xr:uid="{00000000-0005-0000-0000-00002A970000}"/>
    <cellStyle name="Style 23 9 2 2" xfId="25056" xr:uid="{00000000-0005-0000-0000-00002B970000}"/>
    <cellStyle name="Style 23 9 3" xfId="25057" xr:uid="{00000000-0005-0000-0000-00002C970000}"/>
    <cellStyle name="Style 23 9 4" xfId="52658" xr:uid="{00000000-0005-0000-0000-00002D970000}"/>
    <cellStyle name="Style 24" xfId="4617" xr:uid="{00000000-0005-0000-0000-00002E970000}"/>
    <cellStyle name="Style 24 10" xfId="25058" xr:uid="{00000000-0005-0000-0000-00002F970000}"/>
    <cellStyle name="Style 24 10 2" xfId="25059" xr:uid="{00000000-0005-0000-0000-000030970000}"/>
    <cellStyle name="Style 24 10 2 2" xfId="25060" xr:uid="{00000000-0005-0000-0000-000031970000}"/>
    <cellStyle name="Style 24 10 3" xfId="25061" xr:uid="{00000000-0005-0000-0000-000032970000}"/>
    <cellStyle name="Style 24 10 4" xfId="52660" xr:uid="{00000000-0005-0000-0000-000033970000}"/>
    <cellStyle name="Style 24 11" xfId="25062" xr:uid="{00000000-0005-0000-0000-000034970000}"/>
    <cellStyle name="Style 24 11 2" xfId="25063" xr:uid="{00000000-0005-0000-0000-000035970000}"/>
    <cellStyle name="Style 24 11 3" xfId="56051" xr:uid="{00000000-0005-0000-0000-000036970000}"/>
    <cellStyle name="Style 24 12" xfId="25064" xr:uid="{00000000-0005-0000-0000-000037970000}"/>
    <cellStyle name="Style 24 13" xfId="52659" xr:uid="{00000000-0005-0000-0000-000038970000}"/>
    <cellStyle name="Style 24 2" xfId="9406" xr:uid="{00000000-0005-0000-0000-000039970000}"/>
    <cellStyle name="Style 24 2 2" xfId="25065" xr:uid="{00000000-0005-0000-0000-00003A970000}"/>
    <cellStyle name="Style 24 2 2 2" xfId="25066" xr:uid="{00000000-0005-0000-0000-00003B970000}"/>
    <cellStyle name="Style 24 2 2 2 2" xfId="25067" xr:uid="{00000000-0005-0000-0000-00003C970000}"/>
    <cellStyle name="Style 24 2 2 3" xfId="25068" xr:uid="{00000000-0005-0000-0000-00003D970000}"/>
    <cellStyle name="Style 24 2 2 4" xfId="52662" xr:uid="{00000000-0005-0000-0000-00003E970000}"/>
    <cellStyle name="Style 24 2 3" xfId="25069" xr:uid="{00000000-0005-0000-0000-00003F970000}"/>
    <cellStyle name="Style 24 2 3 2" xfId="25070" xr:uid="{00000000-0005-0000-0000-000040970000}"/>
    <cellStyle name="Style 24 2 3 2 2" xfId="25071" xr:uid="{00000000-0005-0000-0000-000041970000}"/>
    <cellStyle name="Style 24 2 3 3" xfId="25072" xr:uid="{00000000-0005-0000-0000-000042970000}"/>
    <cellStyle name="Style 24 2 3 4" xfId="52663" xr:uid="{00000000-0005-0000-0000-000043970000}"/>
    <cellStyle name="Style 24 2 4" xfId="25073" xr:uid="{00000000-0005-0000-0000-000044970000}"/>
    <cellStyle name="Style 24 2 4 2" xfId="25074" xr:uid="{00000000-0005-0000-0000-000045970000}"/>
    <cellStyle name="Style 24 2 4 3" xfId="52664" xr:uid="{00000000-0005-0000-0000-000046970000}"/>
    <cellStyle name="Style 24 2 5" xfId="25075" xr:uid="{00000000-0005-0000-0000-000047970000}"/>
    <cellStyle name="Style 24 2 5 2" xfId="52665" xr:uid="{00000000-0005-0000-0000-000048970000}"/>
    <cellStyle name="Style 24 2 6" xfId="52661" xr:uid="{00000000-0005-0000-0000-000049970000}"/>
    <cellStyle name="Style 24 3" xfId="25076" xr:uid="{00000000-0005-0000-0000-00004A970000}"/>
    <cellStyle name="Style 24 3 2" xfId="25077" xr:uid="{00000000-0005-0000-0000-00004B970000}"/>
    <cellStyle name="Style 24 3 2 2" xfId="25078" xr:uid="{00000000-0005-0000-0000-00004C970000}"/>
    <cellStyle name="Style 24 3 2 2 2" xfId="25079" xr:uid="{00000000-0005-0000-0000-00004D970000}"/>
    <cellStyle name="Style 24 3 2 3" xfId="25080" xr:uid="{00000000-0005-0000-0000-00004E970000}"/>
    <cellStyle name="Style 24 3 2 4" xfId="52667" xr:uid="{00000000-0005-0000-0000-00004F970000}"/>
    <cellStyle name="Style 24 3 3" xfId="25081" xr:uid="{00000000-0005-0000-0000-000050970000}"/>
    <cellStyle name="Style 24 3 3 2" xfId="25082" xr:uid="{00000000-0005-0000-0000-000051970000}"/>
    <cellStyle name="Style 24 3 3 2 2" xfId="25083" xr:uid="{00000000-0005-0000-0000-000052970000}"/>
    <cellStyle name="Style 24 3 3 3" xfId="25084" xr:uid="{00000000-0005-0000-0000-000053970000}"/>
    <cellStyle name="Style 24 3 3 4" xfId="52668" xr:uid="{00000000-0005-0000-0000-000054970000}"/>
    <cellStyle name="Style 24 3 4" xfId="25085" xr:uid="{00000000-0005-0000-0000-000055970000}"/>
    <cellStyle name="Style 24 3 4 2" xfId="25086" xr:uid="{00000000-0005-0000-0000-000056970000}"/>
    <cellStyle name="Style 24 3 4 3" xfId="52669" xr:uid="{00000000-0005-0000-0000-000057970000}"/>
    <cellStyle name="Style 24 3 5" xfId="25087" xr:uid="{00000000-0005-0000-0000-000058970000}"/>
    <cellStyle name="Style 24 3 5 2" xfId="52670" xr:uid="{00000000-0005-0000-0000-000059970000}"/>
    <cellStyle name="Style 24 3 6" xfId="52666" xr:uid="{00000000-0005-0000-0000-00005A970000}"/>
    <cellStyle name="Style 24 4" xfId="25088" xr:uid="{00000000-0005-0000-0000-00005B970000}"/>
    <cellStyle name="Style 24 4 2" xfId="25089" xr:uid="{00000000-0005-0000-0000-00005C970000}"/>
    <cellStyle name="Style 24 4 2 2" xfId="25090" xr:uid="{00000000-0005-0000-0000-00005D970000}"/>
    <cellStyle name="Style 24 4 2 2 2" xfId="25091" xr:uid="{00000000-0005-0000-0000-00005E970000}"/>
    <cellStyle name="Style 24 4 2 3" xfId="25092" xr:uid="{00000000-0005-0000-0000-00005F970000}"/>
    <cellStyle name="Style 24 4 3" xfId="25093" xr:uid="{00000000-0005-0000-0000-000060970000}"/>
    <cellStyle name="Style 24 4 3 2" xfId="25094" xr:uid="{00000000-0005-0000-0000-000061970000}"/>
    <cellStyle name="Style 24 4 3 2 2" xfId="25095" xr:uid="{00000000-0005-0000-0000-000062970000}"/>
    <cellStyle name="Style 24 4 3 3" xfId="25096" xr:uid="{00000000-0005-0000-0000-000063970000}"/>
    <cellStyle name="Style 24 4 4" xfId="25097" xr:uid="{00000000-0005-0000-0000-000064970000}"/>
    <cellStyle name="Style 24 4 4 2" xfId="25098" xr:uid="{00000000-0005-0000-0000-000065970000}"/>
    <cellStyle name="Style 24 4 5" xfId="25099" xr:uid="{00000000-0005-0000-0000-000066970000}"/>
    <cellStyle name="Style 24 4 6" xfId="52671" xr:uid="{00000000-0005-0000-0000-000067970000}"/>
    <cellStyle name="Style 24 5" xfId="25100" xr:uid="{00000000-0005-0000-0000-000068970000}"/>
    <cellStyle name="Style 24 5 2" xfId="25101" xr:uid="{00000000-0005-0000-0000-000069970000}"/>
    <cellStyle name="Style 24 5 2 2" xfId="25102" xr:uid="{00000000-0005-0000-0000-00006A970000}"/>
    <cellStyle name="Style 24 5 2 2 2" xfId="25103" xr:uid="{00000000-0005-0000-0000-00006B970000}"/>
    <cellStyle name="Style 24 5 2 3" xfId="25104" xr:uid="{00000000-0005-0000-0000-00006C970000}"/>
    <cellStyle name="Style 24 5 3" xfId="25105" xr:uid="{00000000-0005-0000-0000-00006D970000}"/>
    <cellStyle name="Style 24 5 3 2" xfId="25106" xr:uid="{00000000-0005-0000-0000-00006E970000}"/>
    <cellStyle name="Style 24 5 3 2 2" xfId="25107" xr:uid="{00000000-0005-0000-0000-00006F970000}"/>
    <cellStyle name="Style 24 5 3 3" xfId="25108" xr:uid="{00000000-0005-0000-0000-000070970000}"/>
    <cellStyle name="Style 24 5 4" xfId="25109" xr:uid="{00000000-0005-0000-0000-000071970000}"/>
    <cellStyle name="Style 24 5 4 2" xfId="25110" xr:uid="{00000000-0005-0000-0000-000072970000}"/>
    <cellStyle name="Style 24 5 4 2 2" xfId="25111" xr:uid="{00000000-0005-0000-0000-000073970000}"/>
    <cellStyle name="Style 24 5 4 3" xfId="25112" xr:uid="{00000000-0005-0000-0000-000074970000}"/>
    <cellStyle name="Style 24 5 5" xfId="25113" xr:uid="{00000000-0005-0000-0000-000075970000}"/>
    <cellStyle name="Style 24 5 5 2" xfId="25114" xr:uid="{00000000-0005-0000-0000-000076970000}"/>
    <cellStyle name="Style 24 5 6" xfId="25115" xr:uid="{00000000-0005-0000-0000-000077970000}"/>
    <cellStyle name="Style 24 5 7" xfId="52672" xr:uid="{00000000-0005-0000-0000-000078970000}"/>
    <cellStyle name="Style 24 6" xfId="25116" xr:uid="{00000000-0005-0000-0000-000079970000}"/>
    <cellStyle name="Style 24 6 2" xfId="25117" xr:uid="{00000000-0005-0000-0000-00007A970000}"/>
    <cellStyle name="Style 24 6 2 2" xfId="25118" xr:uid="{00000000-0005-0000-0000-00007B970000}"/>
    <cellStyle name="Style 24 6 2 2 2" xfId="25119" xr:uid="{00000000-0005-0000-0000-00007C970000}"/>
    <cellStyle name="Style 24 6 2 3" xfId="25120" xr:uid="{00000000-0005-0000-0000-00007D970000}"/>
    <cellStyle name="Style 24 6 3" xfId="25121" xr:uid="{00000000-0005-0000-0000-00007E970000}"/>
    <cellStyle name="Style 24 6 3 2" xfId="25122" xr:uid="{00000000-0005-0000-0000-00007F970000}"/>
    <cellStyle name="Style 24 6 3 2 2" xfId="25123" xr:uid="{00000000-0005-0000-0000-000080970000}"/>
    <cellStyle name="Style 24 6 3 3" xfId="25124" xr:uid="{00000000-0005-0000-0000-000081970000}"/>
    <cellStyle name="Style 24 6 4" xfId="25125" xr:uid="{00000000-0005-0000-0000-000082970000}"/>
    <cellStyle name="Style 24 6 4 2" xfId="25126" xr:uid="{00000000-0005-0000-0000-000083970000}"/>
    <cellStyle name="Style 24 6 5" xfId="25127" xr:uid="{00000000-0005-0000-0000-000084970000}"/>
    <cellStyle name="Style 24 6 6" xfId="52673" xr:uid="{00000000-0005-0000-0000-000085970000}"/>
    <cellStyle name="Style 24 7" xfId="25128" xr:uid="{00000000-0005-0000-0000-000086970000}"/>
    <cellStyle name="Style 24 7 2" xfId="25129" xr:uid="{00000000-0005-0000-0000-000087970000}"/>
    <cellStyle name="Style 24 7 2 2" xfId="25130" xr:uid="{00000000-0005-0000-0000-000088970000}"/>
    <cellStyle name="Style 24 7 3" xfId="25131" xr:uid="{00000000-0005-0000-0000-000089970000}"/>
    <cellStyle name="Style 24 7 4" xfId="52674" xr:uid="{00000000-0005-0000-0000-00008A970000}"/>
    <cellStyle name="Style 24 8" xfId="25132" xr:uid="{00000000-0005-0000-0000-00008B970000}"/>
    <cellStyle name="Style 24 8 2" xfId="25133" xr:uid="{00000000-0005-0000-0000-00008C970000}"/>
    <cellStyle name="Style 24 8 2 2" xfId="25134" xr:uid="{00000000-0005-0000-0000-00008D970000}"/>
    <cellStyle name="Style 24 8 3" xfId="25135" xr:uid="{00000000-0005-0000-0000-00008E970000}"/>
    <cellStyle name="Style 24 8 4" xfId="52675" xr:uid="{00000000-0005-0000-0000-00008F970000}"/>
    <cellStyle name="Style 24 9" xfId="25136" xr:uid="{00000000-0005-0000-0000-000090970000}"/>
    <cellStyle name="Style 24 9 2" xfId="25137" xr:uid="{00000000-0005-0000-0000-000091970000}"/>
    <cellStyle name="Style 24 9 2 2" xfId="25138" xr:uid="{00000000-0005-0000-0000-000092970000}"/>
    <cellStyle name="Style 24 9 3" xfId="25139" xr:uid="{00000000-0005-0000-0000-000093970000}"/>
    <cellStyle name="Style 24 9 4" xfId="52676" xr:uid="{00000000-0005-0000-0000-000094970000}"/>
    <cellStyle name="Style 25" xfId="4618" xr:uid="{00000000-0005-0000-0000-000095970000}"/>
    <cellStyle name="Style 25 10" xfId="25140" xr:uid="{00000000-0005-0000-0000-000096970000}"/>
    <cellStyle name="Style 25 10 2" xfId="25141" xr:uid="{00000000-0005-0000-0000-000097970000}"/>
    <cellStyle name="Style 25 10 2 2" xfId="25142" xr:uid="{00000000-0005-0000-0000-000098970000}"/>
    <cellStyle name="Style 25 10 3" xfId="25143" xr:uid="{00000000-0005-0000-0000-000099970000}"/>
    <cellStyle name="Style 25 10 4" xfId="52678" xr:uid="{00000000-0005-0000-0000-00009A970000}"/>
    <cellStyle name="Style 25 11" xfId="25144" xr:uid="{00000000-0005-0000-0000-00009B970000}"/>
    <cellStyle name="Style 25 11 2" xfId="25145" xr:uid="{00000000-0005-0000-0000-00009C970000}"/>
    <cellStyle name="Style 25 11 2 2" xfId="25146" xr:uid="{00000000-0005-0000-0000-00009D970000}"/>
    <cellStyle name="Style 25 11 3" xfId="25147" xr:uid="{00000000-0005-0000-0000-00009E970000}"/>
    <cellStyle name="Style 25 11 4" xfId="52679" xr:uid="{00000000-0005-0000-0000-00009F970000}"/>
    <cellStyle name="Style 25 12" xfId="25148" xr:uid="{00000000-0005-0000-0000-0000A0970000}"/>
    <cellStyle name="Style 25 12 2" xfId="25149" xr:uid="{00000000-0005-0000-0000-0000A1970000}"/>
    <cellStyle name="Style 25 12 3" xfId="56052" xr:uid="{00000000-0005-0000-0000-0000A2970000}"/>
    <cellStyle name="Style 25 13" xfId="25150" xr:uid="{00000000-0005-0000-0000-0000A3970000}"/>
    <cellStyle name="Style 25 14" xfId="52677" xr:uid="{00000000-0005-0000-0000-0000A4970000}"/>
    <cellStyle name="Style 25 2" xfId="4619" xr:uid="{00000000-0005-0000-0000-0000A5970000}"/>
    <cellStyle name="Style 25 2 10" xfId="25151" xr:uid="{00000000-0005-0000-0000-0000A6970000}"/>
    <cellStyle name="Style 25 2 10 2" xfId="25152" xr:uid="{00000000-0005-0000-0000-0000A7970000}"/>
    <cellStyle name="Style 25 2 10 2 2" xfId="25153" xr:uid="{00000000-0005-0000-0000-0000A8970000}"/>
    <cellStyle name="Style 25 2 10 3" xfId="25154" xr:uid="{00000000-0005-0000-0000-0000A9970000}"/>
    <cellStyle name="Style 25 2 10 4" xfId="52681" xr:uid="{00000000-0005-0000-0000-0000AA970000}"/>
    <cellStyle name="Style 25 2 11" xfId="25155" xr:uid="{00000000-0005-0000-0000-0000AB970000}"/>
    <cellStyle name="Style 25 2 11 2" xfId="25156" xr:uid="{00000000-0005-0000-0000-0000AC970000}"/>
    <cellStyle name="Style 25 2 11 3" xfId="56053" xr:uid="{00000000-0005-0000-0000-0000AD970000}"/>
    <cellStyle name="Style 25 2 12" xfId="25157" xr:uid="{00000000-0005-0000-0000-0000AE970000}"/>
    <cellStyle name="Style 25 2 13" xfId="52680" xr:uid="{00000000-0005-0000-0000-0000AF970000}"/>
    <cellStyle name="Style 25 2 2" xfId="9408" xr:uid="{00000000-0005-0000-0000-0000B0970000}"/>
    <cellStyle name="Style 25 2 2 2" xfId="25158" xr:uid="{00000000-0005-0000-0000-0000B1970000}"/>
    <cellStyle name="Style 25 2 2 2 2" xfId="25159" xr:uid="{00000000-0005-0000-0000-0000B2970000}"/>
    <cellStyle name="Style 25 2 2 2 2 2" xfId="25160" xr:uid="{00000000-0005-0000-0000-0000B3970000}"/>
    <cellStyle name="Style 25 2 2 2 3" xfId="25161" xr:uid="{00000000-0005-0000-0000-0000B4970000}"/>
    <cellStyle name="Style 25 2 2 2 4" xfId="52683" xr:uid="{00000000-0005-0000-0000-0000B5970000}"/>
    <cellStyle name="Style 25 2 2 3" xfId="25162" xr:uid="{00000000-0005-0000-0000-0000B6970000}"/>
    <cellStyle name="Style 25 2 2 3 2" xfId="25163" xr:uid="{00000000-0005-0000-0000-0000B7970000}"/>
    <cellStyle name="Style 25 2 2 3 2 2" xfId="25164" xr:uid="{00000000-0005-0000-0000-0000B8970000}"/>
    <cellStyle name="Style 25 2 2 3 3" xfId="25165" xr:uid="{00000000-0005-0000-0000-0000B9970000}"/>
    <cellStyle name="Style 25 2 2 3 4" xfId="52684" xr:uid="{00000000-0005-0000-0000-0000BA970000}"/>
    <cellStyle name="Style 25 2 2 4" xfId="25166" xr:uid="{00000000-0005-0000-0000-0000BB970000}"/>
    <cellStyle name="Style 25 2 2 4 2" xfId="25167" xr:uid="{00000000-0005-0000-0000-0000BC970000}"/>
    <cellStyle name="Style 25 2 2 4 3" xfId="52685" xr:uid="{00000000-0005-0000-0000-0000BD970000}"/>
    <cellStyle name="Style 25 2 2 5" xfId="25168" xr:uid="{00000000-0005-0000-0000-0000BE970000}"/>
    <cellStyle name="Style 25 2 2 5 2" xfId="52686" xr:uid="{00000000-0005-0000-0000-0000BF970000}"/>
    <cellStyle name="Style 25 2 2 6" xfId="52682" xr:uid="{00000000-0005-0000-0000-0000C0970000}"/>
    <cellStyle name="Style 25 2 3" xfId="25169" xr:uid="{00000000-0005-0000-0000-0000C1970000}"/>
    <cellStyle name="Style 25 2 3 2" xfId="25170" xr:uid="{00000000-0005-0000-0000-0000C2970000}"/>
    <cellStyle name="Style 25 2 3 2 2" xfId="25171" xr:uid="{00000000-0005-0000-0000-0000C3970000}"/>
    <cellStyle name="Style 25 2 3 2 2 2" xfId="25172" xr:uid="{00000000-0005-0000-0000-0000C4970000}"/>
    <cellStyle name="Style 25 2 3 2 3" xfId="25173" xr:uid="{00000000-0005-0000-0000-0000C5970000}"/>
    <cellStyle name="Style 25 2 3 3" xfId="25174" xr:uid="{00000000-0005-0000-0000-0000C6970000}"/>
    <cellStyle name="Style 25 2 3 3 2" xfId="25175" xr:uid="{00000000-0005-0000-0000-0000C7970000}"/>
    <cellStyle name="Style 25 2 3 3 2 2" xfId="25176" xr:uid="{00000000-0005-0000-0000-0000C8970000}"/>
    <cellStyle name="Style 25 2 3 3 3" xfId="25177" xr:uid="{00000000-0005-0000-0000-0000C9970000}"/>
    <cellStyle name="Style 25 2 3 4" xfId="25178" xr:uid="{00000000-0005-0000-0000-0000CA970000}"/>
    <cellStyle name="Style 25 2 3 4 2" xfId="25179" xr:uid="{00000000-0005-0000-0000-0000CB970000}"/>
    <cellStyle name="Style 25 2 3 5" xfId="25180" xr:uid="{00000000-0005-0000-0000-0000CC970000}"/>
    <cellStyle name="Style 25 2 3 6" xfId="52687" xr:uid="{00000000-0005-0000-0000-0000CD970000}"/>
    <cellStyle name="Style 25 2 4" xfId="25181" xr:uid="{00000000-0005-0000-0000-0000CE970000}"/>
    <cellStyle name="Style 25 2 4 2" xfId="25182" xr:uid="{00000000-0005-0000-0000-0000CF970000}"/>
    <cellStyle name="Style 25 2 4 2 2" xfId="25183" xr:uid="{00000000-0005-0000-0000-0000D0970000}"/>
    <cellStyle name="Style 25 2 4 2 2 2" xfId="25184" xr:uid="{00000000-0005-0000-0000-0000D1970000}"/>
    <cellStyle name="Style 25 2 4 2 3" xfId="25185" xr:uid="{00000000-0005-0000-0000-0000D2970000}"/>
    <cellStyle name="Style 25 2 4 3" xfId="25186" xr:uid="{00000000-0005-0000-0000-0000D3970000}"/>
    <cellStyle name="Style 25 2 4 3 2" xfId="25187" xr:uid="{00000000-0005-0000-0000-0000D4970000}"/>
    <cellStyle name="Style 25 2 4 3 2 2" xfId="25188" xr:uid="{00000000-0005-0000-0000-0000D5970000}"/>
    <cellStyle name="Style 25 2 4 3 3" xfId="25189" xr:uid="{00000000-0005-0000-0000-0000D6970000}"/>
    <cellStyle name="Style 25 2 4 4" xfId="25190" xr:uid="{00000000-0005-0000-0000-0000D7970000}"/>
    <cellStyle name="Style 25 2 4 4 2" xfId="25191" xr:uid="{00000000-0005-0000-0000-0000D8970000}"/>
    <cellStyle name="Style 25 2 4 5" xfId="25192" xr:uid="{00000000-0005-0000-0000-0000D9970000}"/>
    <cellStyle name="Style 25 2 4 6" xfId="52688" xr:uid="{00000000-0005-0000-0000-0000DA970000}"/>
    <cellStyle name="Style 25 2 5" xfId="25193" xr:uid="{00000000-0005-0000-0000-0000DB970000}"/>
    <cellStyle name="Style 25 2 5 2" xfId="25194" xr:uid="{00000000-0005-0000-0000-0000DC970000}"/>
    <cellStyle name="Style 25 2 5 2 2" xfId="25195" xr:uid="{00000000-0005-0000-0000-0000DD970000}"/>
    <cellStyle name="Style 25 2 5 2 2 2" xfId="25196" xr:uid="{00000000-0005-0000-0000-0000DE970000}"/>
    <cellStyle name="Style 25 2 5 2 3" xfId="25197" xr:uid="{00000000-0005-0000-0000-0000DF970000}"/>
    <cellStyle name="Style 25 2 5 3" xfId="25198" xr:uid="{00000000-0005-0000-0000-0000E0970000}"/>
    <cellStyle name="Style 25 2 5 3 2" xfId="25199" xr:uid="{00000000-0005-0000-0000-0000E1970000}"/>
    <cellStyle name="Style 25 2 5 3 2 2" xfId="25200" xr:uid="{00000000-0005-0000-0000-0000E2970000}"/>
    <cellStyle name="Style 25 2 5 3 3" xfId="25201" xr:uid="{00000000-0005-0000-0000-0000E3970000}"/>
    <cellStyle name="Style 25 2 5 4" xfId="25202" xr:uid="{00000000-0005-0000-0000-0000E4970000}"/>
    <cellStyle name="Style 25 2 5 4 2" xfId="25203" xr:uid="{00000000-0005-0000-0000-0000E5970000}"/>
    <cellStyle name="Style 25 2 5 4 2 2" xfId="25204" xr:uid="{00000000-0005-0000-0000-0000E6970000}"/>
    <cellStyle name="Style 25 2 5 4 3" xfId="25205" xr:uid="{00000000-0005-0000-0000-0000E7970000}"/>
    <cellStyle name="Style 25 2 5 5" xfId="25206" xr:uid="{00000000-0005-0000-0000-0000E8970000}"/>
    <cellStyle name="Style 25 2 5 5 2" xfId="25207" xr:uid="{00000000-0005-0000-0000-0000E9970000}"/>
    <cellStyle name="Style 25 2 5 6" xfId="25208" xr:uid="{00000000-0005-0000-0000-0000EA970000}"/>
    <cellStyle name="Style 25 2 5 7" xfId="52689" xr:uid="{00000000-0005-0000-0000-0000EB970000}"/>
    <cellStyle name="Style 25 2 6" xfId="25209" xr:uid="{00000000-0005-0000-0000-0000EC970000}"/>
    <cellStyle name="Style 25 2 6 2" xfId="25210" xr:uid="{00000000-0005-0000-0000-0000ED970000}"/>
    <cellStyle name="Style 25 2 6 2 2" xfId="25211" xr:uid="{00000000-0005-0000-0000-0000EE970000}"/>
    <cellStyle name="Style 25 2 6 2 2 2" xfId="25212" xr:uid="{00000000-0005-0000-0000-0000EF970000}"/>
    <cellStyle name="Style 25 2 6 2 3" xfId="25213" xr:uid="{00000000-0005-0000-0000-0000F0970000}"/>
    <cellStyle name="Style 25 2 6 3" xfId="25214" xr:uid="{00000000-0005-0000-0000-0000F1970000}"/>
    <cellStyle name="Style 25 2 6 3 2" xfId="25215" xr:uid="{00000000-0005-0000-0000-0000F2970000}"/>
    <cellStyle name="Style 25 2 6 3 2 2" xfId="25216" xr:uid="{00000000-0005-0000-0000-0000F3970000}"/>
    <cellStyle name="Style 25 2 6 3 3" xfId="25217" xr:uid="{00000000-0005-0000-0000-0000F4970000}"/>
    <cellStyle name="Style 25 2 6 4" xfId="25218" xr:uid="{00000000-0005-0000-0000-0000F5970000}"/>
    <cellStyle name="Style 25 2 6 4 2" xfId="25219" xr:uid="{00000000-0005-0000-0000-0000F6970000}"/>
    <cellStyle name="Style 25 2 6 5" xfId="25220" xr:uid="{00000000-0005-0000-0000-0000F7970000}"/>
    <cellStyle name="Style 25 2 6 6" xfId="52690" xr:uid="{00000000-0005-0000-0000-0000F8970000}"/>
    <cellStyle name="Style 25 2 7" xfId="25221" xr:uid="{00000000-0005-0000-0000-0000F9970000}"/>
    <cellStyle name="Style 25 2 7 2" xfId="25222" xr:uid="{00000000-0005-0000-0000-0000FA970000}"/>
    <cellStyle name="Style 25 2 7 2 2" xfId="25223" xr:uid="{00000000-0005-0000-0000-0000FB970000}"/>
    <cellStyle name="Style 25 2 7 3" xfId="25224" xr:uid="{00000000-0005-0000-0000-0000FC970000}"/>
    <cellStyle name="Style 25 2 7 4" xfId="52691" xr:uid="{00000000-0005-0000-0000-0000FD970000}"/>
    <cellStyle name="Style 25 2 8" xfId="25225" xr:uid="{00000000-0005-0000-0000-0000FE970000}"/>
    <cellStyle name="Style 25 2 8 2" xfId="25226" xr:uid="{00000000-0005-0000-0000-0000FF970000}"/>
    <cellStyle name="Style 25 2 8 2 2" xfId="25227" xr:uid="{00000000-0005-0000-0000-000000980000}"/>
    <cellStyle name="Style 25 2 8 3" xfId="25228" xr:uid="{00000000-0005-0000-0000-000001980000}"/>
    <cellStyle name="Style 25 2 8 4" xfId="52692" xr:uid="{00000000-0005-0000-0000-000002980000}"/>
    <cellStyle name="Style 25 2 9" xfId="25229" xr:uid="{00000000-0005-0000-0000-000003980000}"/>
    <cellStyle name="Style 25 2 9 2" xfId="25230" xr:uid="{00000000-0005-0000-0000-000004980000}"/>
    <cellStyle name="Style 25 2 9 2 2" xfId="25231" xr:uid="{00000000-0005-0000-0000-000005980000}"/>
    <cellStyle name="Style 25 2 9 3" xfId="25232" xr:uid="{00000000-0005-0000-0000-000006980000}"/>
    <cellStyle name="Style 25 2 9 4" xfId="52693" xr:uid="{00000000-0005-0000-0000-000007980000}"/>
    <cellStyle name="Style 25 3" xfId="9407" xr:uid="{00000000-0005-0000-0000-000008980000}"/>
    <cellStyle name="Style 25 3 2" xfId="25233" xr:uid="{00000000-0005-0000-0000-000009980000}"/>
    <cellStyle name="Style 25 3 2 2" xfId="25234" xr:uid="{00000000-0005-0000-0000-00000A980000}"/>
    <cellStyle name="Style 25 3 2 2 2" xfId="25235" xr:uid="{00000000-0005-0000-0000-00000B980000}"/>
    <cellStyle name="Style 25 3 2 2 3" xfId="52696" xr:uid="{00000000-0005-0000-0000-00000C980000}"/>
    <cellStyle name="Style 25 3 2 3" xfId="25236" xr:uid="{00000000-0005-0000-0000-00000D980000}"/>
    <cellStyle name="Style 25 3 2 3 2" xfId="52697" xr:uid="{00000000-0005-0000-0000-00000E980000}"/>
    <cellStyle name="Style 25 3 2 4" xfId="52698" xr:uid="{00000000-0005-0000-0000-00000F980000}"/>
    <cellStyle name="Style 25 3 2 5" xfId="52699" xr:uid="{00000000-0005-0000-0000-000010980000}"/>
    <cellStyle name="Style 25 3 2 6" xfId="52695" xr:uid="{00000000-0005-0000-0000-000011980000}"/>
    <cellStyle name="Style 25 3 3" xfId="25237" xr:uid="{00000000-0005-0000-0000-000012980000}"/>
    <cellStyle name="Style 25 3 3 2" xfId="25238" xr:uid="{00000000-0005-0000-0000-000013980000}"/>
    <cellStyle name="Style 25 3 3 2 2" xfId="25239" xr:uid="{00000000-0005-0000-0000-000014980000}"/>
    <cellStyle name="Style 25 3 3 2 3" xfId="52701" xr:uid="{00000000-0005-0000-0000-000015980000}"/>
    <cellStyle name="Style 25 3 3 3" xfId="25240" xr:uid="{00000000-0005-0000-0000-000016980000}"/>
    <cellStyle name="Style 25 3 3 3 2" xfId="52702" xr:uid="{00000000-0005-0000-0000-000017980000}"/>
    <cellStyle name="Style 25 3 3 4" xfId="52700" xr:uid="{00000000-0005-0000-0000-000018980000}"/>
    <cellStyle name="Style 25 3 4" xfId="25241" xr:uid="{00000000-0005-0000-0000-000019980000}"/>
    <cellStyle name="Style 25 3 4 2" xfId="25242" xr:uid="{00000000-0005-0000-0000-00001A980000}"/>
    <cellStyle name="Style 25 3 4 3" xfId="52703" xr:uid="{00000000-0005-0000-0000-00001B980000}"/>
    <cellStyle name="Style 25 3 5" xfId="25243" xr:uid="{00000000-0005-0000-0000-00001C980000}"/>
    <cellStyle name="Style 25 3 5 2" xfId="52704" xr:uid="{00000000-0005-0000-0000-00001D980000}"/>
    <cellStyle name="Style 25 3 6" xfId="52705" xr:uid="{00000000-0005-0000-0000-00001E980000}"/>
    <cellStyle name="Style 25 3 7" xfId="52706" xr:uid="{00000000-0005-0000-0000-00001F980000}"/>
    <cellStyle name="Style 25 3 8" xfId="52707" xr:uid="{00000000-0005-0000-0000-000020980000}"/>
    <cellStyle name="Style 25 3 9" xfId="52694" xr:uid="{00000000-0005-0000-0000-000021980000}"/>
    <cellStyle name="Style 25 4" xfId="25244" xr:uid="{00000000-0005-0000-0000-000022980000}"/>
    <cellStyle name="Style 25 4 2" xfId="25245" xr:uid="{00000000-0005-0000-0000-000023980000}"/>
    <cellStyle name="Style 25 4 2 2" xfId="25246" xr:uid="{00000000-0005-0000-0000-000024980000}"/>
    <cellStyle name="Style 25 4 2 2 2" xfId="25247" xr:uid="{00000000-0005-0000-0000-000025980000}"/>
    <cellStyle name="Style 25 4 2 3" xfId="25248" xr:uid="{00000000-0005-0000-0000-000026980000}"/>
    <cellStyle name="Style 25 4 2 4" xfId="52709" xr:uid="{00000000-0005-0000-0000-000027980000}"/>
    <cellStyle name="Style 25 4 3" xfId="25249" xr:uid="{00000000-0005-0000-0000-000028980000}"/>
    <cellStyle name="Style 25 4 3 2" xfId="25250" xr:uid="{00000000-0005-0000-0000-000029980000}"/>
    <cellStyle name="Style 25 4 3 2 2" xfId="25251" xr:uid="{00000000-0005-0000-0000-00002A980000}"/>
    <cellStyle name="Style 25 4 3 3" xfId="25252" xr:uid="{00000000-0005-0000-0000-00002B980000}"/>
    <cellStyle name="Style 25 4 3 4" xfId="52710" xr:uid="{00000000-0005-0000-0000-00002C980000}"/>
    <cellStyle name="Style 25 4 4" xfId="25253" xr:uid="{00000000-0005-0000-0000-00002D980000}"/>
    <cellStyle name="Style 25 4 4 2" xfId="25254" xr:uid="{00000000-0005-0000-0000-00002E980000}"/>
    <cellStyle name="Style 25 4 4 3" xfId="52711" xr:uid="{00000000-0005-0000-0000-00002F980000}"/>
    <cellStyle name="Style 25 4 5" xfId="25255" xr:uid="{00000000-0005-0000-0000-000030980000}"/>
    <cellStyle name="Style 25 4 5 2" xfId="52712" xr:uid="{00000000-0005-0000-0000-000031980000}"/>
    <cellStyle name="Style 25 4 6" xfId="52708" xr:uid="{00000000-0005-0000-0000-000032980000}"/>
    <cellStyle name="Style 25 5" xfId="25256" xr:uid="{00000000-0005-0000-0000-000033980000}"/>
    <cellStyle name="Style 25 5 2" xfId="25257" xr:uid="{00000000-0005-0000-0000-000034980000}"/>
    <cellStyle name="Style 25 5 2 2" xfId="25258" xr:uid="{00000000-0005-0000-0000-000035980000}"/>
    <cellStyle name="Style 25 5 2 2 2" xfId="25259" xr:uid="{00000000-0005-0000-0000-000036980000}"/>
    <cellStyle name="Style 25 5 2 3" xfId="25260" xr:uid="{00000000-0005-0000-0000-000037980000}"/>
    <cellStyle name="Style 25 5 3" xfId="25261" xr:uid="{00000000-0005-0000-0000-000038980000}"/>
    <cellStyle name="Style 25 5 3 2" xfId="25262" xr:uid="{00000000-0005-0000-0000-000039980000}"/>
    <cellStyle name="Style 25 5 3 2 2" xfId="25263" xr:uid="{00000000-0005-0000-0000-00003A980000}"/>
    <cellStyle name="Style 25 5 3 3" xfId="25264" xr:uid="{00000000-0005-0000-0000-00003B980000}"/>
    <cellStyle name="Style 25 5 4" xfId="25265" xr:uid="{00000000-0005-0000-0000-00003C980000}"/>
    <cellStyle name="Style 25 5 4 2" xfId="25266" xr:uid="{00000000-0005-0000-0000-00003D980000}"/>
    <cellStyle name="Style 25 5 5" xfId="25267" xr:uid="{00000000-0005-0000-0000-00003E980000}"/>
    <cellStyle name="Style 25 5 6" xfId="52713" xr:uid="{00000000-0005-0000-0000-00003F980000}"/>
    <cellStyle name="Style 25 6" xfId="25268" xr:uid="{00000000-0005-0000-0000-000040980000}"/>
    <cellStyle name="Style 25 6 2" xfId="25269" xr:uid="{00000000-0005-0000-0000-000041980000}"/>
    <cellStyle name="Style 25 6 2 2" xfId="25270" xr:uid="{00000000-0005-0000-0000-000042980000}"/>
    <cellStyle name="Style 25 6 2 2 2" xfId="25271" xr:uid="{00000000-0005-0000-0000-000043980000}"/>
    <cellStyle name="Style 25 6 2 3" xfId="25272" xr:uid="{00000000-0005-0000-0000-000044980000}"/>
    <cellStyle name="Style 25 6 3" xfId="25273" xr:uid="{00000000-0005-0000-0000-000045980000}"/>
    <cellStyle name="Style 25 6 3 2" xfId="25274" xr:uid="{00000000-0005-0000-0000-000046980000}"/>
    <cellStyle name="Style 25 6 3 2 2" xfId="25275" xr:uid="{00000000-0005-0000-0000-000047980000}"/>
    <cellStyle name="Style 25 6 3 3" xfId="25276" xr:uid="{00000000-0005-0000-0000-000048980000}"/>
    <cellStyle name="Style 25 6 4" xfId="25277" xr:uid="{00000000-0005-0000-0000-000049980000}"/>
    <cellStyle name="Style 25 6 4 2" xfId="25278" xr:uid="{00000000-0005-0000-0000-00004A980000}"/>
    <cellStyle name="Style 25 6 4 2 2" xfId="25279" xr:uid="{00000000-0005-0000-0000-00004B980000}"/>
    <cellStyle name="Style 25 6 4 3" xfId="25280" xr:uid="{00000000-0005-0000-0000-00004C980000}"/>
    <cellStyle name="Style 25 6 5" xfId="25281" xr:uid="{00000000-0005-0000-0000-00004D980000}"/>
    <cellStyle name="Style 25 6 5 2" xfId="25282" xr:uid="{00000000-0005-0000-0000-00004E980000}"/>
    <cellStyle name="Style 25 6 6" xfId="25283" xr:uid="{00000000-0005-0000-0000-00004F980000}"/>
    <cellStyle name="Style 25 6 7" xfId="52714" xr:uid="{00000000-0005-0000-0000-000050980000}"/>
    <cellStyle name="Style 25 7" xfId="25284" xr:uid="{00000000-0005-0000-0000-000051980000}"/>
    <cellStyle name="Style 25 7 2" xfId="25285" xr:uid="{00000000-0005-0000-0000-000052980000}"/>
    <cellStyle name="Style 25 7 2 2" xfId="25286" xr:uid="{00000000-0005-0000-0000-000053980000}"/>
    <cellStyle name="Style 25 7 2 2 2" xfId="25287" xr:uid="{00000000-0005-0000-0000-000054980000}"/>
    <cellStyle name="Style 25 7 2 3" xfId="25288" xr:uid="{00000000-0005-0000-0000-000055980000}"/>
    <cellStyle name="Style 25 7 3" xfId="25289" xr:uid="{00000000-0005-0000-0000-000056980000}"/>
    <cellStyle name="Style 25 7 3 2" xfId="25290" xr:uid="{00000000-0005-0000-0000-000057980000}"/>
    <cellStyle name="Style 25 7 3 2 2" xfId="25291" xr:uid="{00000000-0005-0000-0000-000058980000}"/>
    <cellStyle name="Style 25 7 3 3" xfId="25292" xr:uid="{00000000-0005-0000-0000-000059980000}"/>
    <cellStyle name="Style 25 7 4" xfId="25293" xr:uid="{00000000-0005-0000-0000-00005A980000}"/>
    <cellStyle name="Style 25 7 4 2" xfId="25294" xr:uid="{00000000-0005-0000-0000-00005B980000}"/>
    <cellStyle name="Style 25 7 5" xfId="25295" xr:uid="{00000000-0005-0000-0000-00005C980000}"/>
    <cellStyle name="Style 25 7 6" xfId="52715" xr:uid="{00000000-0005-0000-0000-00005D980000}"/>
    <cellStyle name="Style 25 8" xfId="25296" xr:uid="{00000000-0005-0000-0000-00005E980000}"/>
    <cellStyle name="Style 25 8 2" xfId="25297" xr:uid="{00000000-0005-0000-0000-00005F980000}"/>
    <cellStyle name="Style 25 8 2 2" xfId="25298" xr:uid="{00000000-0005-0000-0000-000060980000}"/>
    <cellStyle name="Style 25 8 3" xfId="25299" xr:uid="{00000000-0005-0000-0000-000061980000}"/>
    <cellStyle name="Style 25 8 4" xfId="52716" xr:uid="{00000000-0005-0000-0000-000062980000}"/>
    <cellStyle name="Style 25 9" xfId="25300" xr:uid="{00000000-0005-0000-0000-000063980000}"/>
    <cellStyle name="Style 25 9 2" xfId="25301" xr:uid="{00000000-0005-0000-0000-000064980000}"/>
    <cellStyle name="Style 25 9 2 2" xfId="25302" xr:uid="{00000000-0005-0000-0000-000065980000}"/>
    <cellStyle name="Style 25 9 3" xfId="25303" xr:uid="{00000000-0005-0000-0000-000066980000}"/>
    <cellStyle name="Style 25 9 4" xfId="52717" xr:uid="{00000000-0005-0000-0000-000067980000}"/>
    <cellStyle name="Style 26" xfId="4620" xr:uid="{00000000-0005-0000-0000-000068980000}"/>
    <cellStyle name="Style 26 10" xfId="25304" xr:uid="{00000000-0005-0000-0000-000069980000}"/>
    <cellStyle name="Style 26 10 2" xfId="25305" xr:uid="{00000000-0005-0000-0000-00006A980000}"/>
    <cellStyle name="Style 26 10 2 2" xfId="25306" xr:uid="{00000000-0005-0000-0000-00006B980000}"/>
    <cellStyle name="Style 26 10 3" xfId="25307" xr:uid="{00000000-0005-0000-0000-00006C980000}"/>
    <cellStyle name="Style 26 10 4" xfId="52719" xr:uid="{00000000-0005-0000-0000-00006D980000}"/>
    <cellStyle name="Style 26 11" xfId="25308" xr:uid="{00000000-0005-0000-0000-00006E980000}"/>
    <cellStyle name="Style 26 11 2" xfId="25309" xr:uid="{00000000-0005-0000-0000-00006F980000}"/>
    <cellStyle name="Style 26 11 3" xfId="56054" xr:uid="{00000000-0005-0000-0000-000070980000}"/>
    <cellStyle name="Style 26 12" xfId="25310" xr:uid="{00000000-0005-0000-0000-000071980000}"/>
    <cellStyle name="Style 26 13" xfId="52718" xr:uid="{00000000-0005-0000-0000-000072980000}"/>
    <cellStyle name="Style 26 2" xfId="9409" xr:uid="{00000000-0005-0000-0000-000073980000}"/>
    <cellStyle name="Style 26 2 2" xfId="25311" xr:uid="{00000000-0005-0000-0000-000074980000}"/>
    <cellStyle name="Style 26 2 2 2" xfId="25312" xr:uid="{00000000-0005-0000-0000-000075980000}"/>
    <cellStyle name="Style 26 2 2 2 2" xfId="25313" xr:uid="{00000000-0005-0000-0000-000076980000}"/>
    <cellStyle name="Style 26 2 2 3" xfId="25314" xr:uid="{00000000-0005-0000-0000-000077980000}"/>
    <cellStyle name="Style 26 2 2 4" xfId="52721" xr:uid="{00000000-0005-0000-0000-000078980000}"/>
    <cellStyle name="Style 26 2 3" xfId="25315" xr:uid="{00000000-0005-0000-0000-000079980000}"/>
    <cellStyle name="Style 26 2 3 2" xfId="25316" xr:uid="{00000000-0005-0000-0000-00007A980000}"/>
    <cellStyle name="Style 26 2 3 2 2" xfId="25317" xr:uid="{00000000-0005-0000-0000-00007B980000}"/>
    <cellStyle name="Style 26 2 3 3" xfId="25318" xr:uid="{00000000-0005-0000-0000-00007C980000}"/>
    <cellStyle name="Style 26 2 3 4" xfId="52722" xr:uid="{00000000-0005-0000-0000-00007D980000}"/>
    <cellStyle name="Style 26 2 4" xfId="25319" xr:uid="{00000000-0005-0000-0000-00007E980000}"/>
    <cellStyle name="Style 26 2 4 2" xfId="25320" xr:uid="{00000000-0005-0000-0000-00007F980000}"/>
    <cellStyle name="Style 26 2 4 3" xfId="52723" xr:uid="{00000000-0005-0000-0000-000080980000}"/>
    <cellStyle name="Style 26 2 5" xfId="25321" xr:uid="{00000000-0005-0000-0000-000081980000}"/>
    <cellStyle name="Style 26 2 5 2" xfId="52724" xr:uid="{00000000-0005-0000-0000-000082980000}"/>
    <cellStyle name="Style 26 2 6" xfId="52720" xr:uid="{00000000-0005-0000-0000-000083980000}"/>
    <cellStyle name="Style 26 3" xfId="25322" xr:uid="{00000000-0005-0000-0000-000084980000}"/>
    <cellStyle name="Style 26 3 2" xfId="25323" xr:uid="{00000000-0005-0000-0000-000085980000}"/>
    <cellStyle name="Style 26 3 2 2" xfId="25324" xr:uid="{00000000-0005-0000-0000-000086980000}"/>
    <cellStyle name="Style 26 3 2 2 2" xfId="25325" xr:uid="{00000000-0005-0000-0000-000087980000}"/>
    <cellStyle name="Style 26 3 2 3" xfId="25326" xr:uid="{00000000-0005-0000-0000-000088980000}"/>
    <cellStyle name="Style 26 3 2 4" xfId="52726" xr:uid="{00000000-0005-0000-0000-000089980000}"/>
    <cellStyle name="Style 26 3 3" xfId="25327" xr:uid="{00000000-0005-0000-0000-00008A980000}"/>
    <cellStyle name="Style 26 3 3 2" xfId="25328" xr:uid="{00000000-0005-0000-0000-00008B980000}"/>
    <cellStyle name="Style 26 3 3 2 2" xfId="25329" xr:uid="{00000000-0005-0000-0000-00008C980000}"/>
    <cellStyle name="Style 26 3 3 3" xfId="25330" xr:uid="{00000000-0005-0000-0000-00008D980000}"/>
    <cellStyle name="Style 26 3 3 4" xfId="52727" xr:uid="{00000000-0005-0000-0000-00008E980000}"/>
    <cellStyle name="Style 26 3 4" xfId="25331" xr:uid="{00000000-0005-0000-0000-00008F980000}"/>
    <cellStyle name="Style 26 3 4 2" xfId="25332" xr:uid="{00000000-0005-0000-0000-000090980000}"/>
    <cellStyle name="Style 26 3 4 3" xfId="52728" xr:uid="{00000000-0005-0000-0000-000091980000}"/>
    <cellStyle name="Style 26 3 5" xfId="25333" xr:uid="{00000000-0005-0000-0000-000092980000}"/>
    <cellStyle name="Style 26 3 5 2" xfId="52729" xr:uid="{00000000-0005-0000-0000-000093980000}"/>
    <cellStyle name="Style 26 3 6" xfId="52725" xr:uid="{00000000-0005-0000-0000-000094980000}"/>
    <cellStyle name="Style 26 4" xfId="25334" xr:uid="{00000000-0005-0000-0000-000095980000}"/>
    <cellStyle name="Style 26 4 2" xfId="25335" xr:uid="{00000000-0005-0000-0000-000096980000}"/>
    <cellStyle name="Style 26 4 2 2" xfId="25336" xr:uid="{00000000-0005-0000-0000-000097980000}"/>
    <cellStyle name="Style 26 4 2 2 2" xfId="25337" xr:uid="{00000000-0005-0000-0000-000098980000}"/>
    <cellStyle name="Style 26 4 2 3" xfId="25338" xr:uid="{00000000-0005-0000-0000-000099980000}"/>
    <cellStyle name="Style 26 4 3" xfId="25339" xr:uid="{00000000-0005-0000-0000-00009A980000}"/>
    <cellStyle name="Style 26 4 3 2" xfId="25340" xr:uid="{00000000-0005-0000-0000-00009B980000}"/>
    <cellStyle name="Style 26 4 3 2 2" xfId="25341" xr:uid="{00000000-0005-0000-0000-00009C980000}"/>
    <cellStyle name="Style 26 4 3 3" xfId="25342" xr:uid="{00000000-0005-0000-0000-00009D980000}"/>
    <cellStyle name="Style 26 4 4" xfId="25343" xr:uid="{00000000-0005-0000-0000-00009E980000}"/>
    <cellStyle name="Style 26 4 4 2" xfId="25344" xr:uid="{00000000-0005-0000-0000-00009F980000}"/>
    <cellStyle name="Style 26 4 5" xfId="25345" xr:uid="{00000000-0005-0000-0000-0000A0980000}"/>
    <cellStyle name="Style 26 4 6" xfId="52730" xr:uid="{00000000-0005-0000-0000-0000A1980000}"/>
    <cellStyle name="Style 26 5" xfId="25346" xr:uid="{00000000-0005-0000-0000-0000A2980000}"/>
    <cellStyle name="Style 26 5 2" xfId="25347" xr:uid="{00000000-0005-0000-0000-0000A3980000}"/>
    <cellStyle name="Style 26 5 2 2" xfId="25348" xr:uid="{00000000-0005-0000-0000-0000A4980000}"/>
    <cellStyle name="Style 26 5 2 2 2" xfId="25349" xr:uid="{00000000-0005-0000-0000-0000A5980000}"/>
    <cellStyle name="Style 26 5 2 3" xfId="25350" xr:uid="{00000000-0005-0000-0000-0000A6980000}"/>
    <cellStyle name="Style 26 5 3" xfId="25351" xr:uid="{00000000-0005-0000-0000-0000A7980000}"/>
    <cellStyle name="Style 26 5 3 2" xfId="25352" xr:uid="{00000000-0005-0000-0000-0000A8980000}"/>
    <cellStyle name="Style 26 5 3 2 2" xfId="25353" xr:uid="{00000000-0005-0000-0000-0000A9980000}"/>
    <cellStyle name="Style 26 5 3 3" xfId="25354" xr:uid="{00000000-0005-0000-0000-0000AA980000}"/>
    <cellStyle name="Style 26 5 4" xfId="25355" xr:uid="{00000000-0005-0000-0000-0000AB980000}"/>
    <cellStyle name="Style 26 5 4 2" xfId="25356" xr:uid="{00000000-0005-0000-0000-0000AC980000}"/>
    <cellStyle name="Style 26 5 4 2 2" xfId="25357" xr:uid="{00000000-0005-0000-0000-0000AD980000}"/>
    <cellStyle name="Style 26 5 4 3" xfId="25358" xr:uid="{00000000-0005-0000-0000-0000AE980000}"/>
    <cellStyle name="Style 26 5 5" xfId="25359" xr:uid="{00000000-0005-0000-0000-0000AF980000}"/>
    <cellStyle name="Style 26 5 5 2" xfId="25360" xr:uid="{00000000-0005-0000-0000-0000B0980000}"/>
    <cellStyle name="Style 26 5 6" xfId="25361" xr:uid="{00000000-0005-0000-0000-0000B1980000}"/>
    <cellStyle name="Style 26 5 7" xfId="52731" xr:uid="{00000000-0005-0000-0000-0000B2980000}"/>
    <cellStyle name="Style 26 6" xfId="25362" xr:uid="{00000000-0005-0000-0000-0000B3980000}"/>
    <cellStyle name="Style 26 6 2" xfId="25363" xr:uid="{00000000-0005-0000-0000-0000B4980000}"/>
    <cellStyle name="Style 26 6 2 2" xfId="25364" xr:uid="{00000000-0005-0000-0000-0000B5980000}"/>
    <cellStyle name="Style 26 6 2 2 2" xfId="25365" xr:uid="{00000000-0005-0000-0000-0000B6980000}"/>
    <cellStyle name="Style 26 6 2 3" xfId="25366" xr:uid="{00000000-0005-0000-0000-0000B7980000}"/>
    <cellStyle name="Style 26 6 3" xfId="25367" xr:uid="{00000000-0005-0000-0000-0000B8980000}"/>
    <cellStyle name="Style 26 6 3 2" xfId="25368" xr:uid="{00000000-0005-0000-0000-0000B9980000}"/>
    <cellStyle name="Style 26 6 3 2 2" xfId="25369" xr:uid="{00000000-0005-0000-0000-0000BA980000}"/>
    <cellStyle name="Style 26 6 3 3" xfId="25370" xr:uid="{00000000-0005-0000-0000-0000BB980000}"/>
    <cellStyle name="Style 26 6 4" xfId="25371" xr:uid="{00000000-0005-0000-0000-0000BC980000}"/>
    <cellStyle name="Style 26 6 4 2" xfId="25372" xr:uid="{00000000-0005-0000-0000-0000BD980000}"/>
    <cellStyle name="Style 26 6 5" xfId="25373" xr:uid="{00000000-0005-0000-0000-0000BE980000}"/>
    <cellStyle name="Style 26 6 6" xfId="52732" xr:uid="{00000000-0005-0000-0000-0000BF980000}"/>
    <cellStyle name="Style 26 7" xfId="25374" xr:uid="{00000000-0005-0000-0000-0000C0980000}"/>
    <cellStyle name="Style 26 7 2" xfId="25375" xr:uid="{00000000-0005-0000-0000-0000C1980000}"/>
    <cellStyle name="Style 26 7 2 2" xfId="25376" xr:uid="{00000000-0005-0000-0000-0000C2980000}"/>
    <cellStyle name="Style 26 7 3" xfId="25377" xr:uid="{00000000-0005-0000-0000-0000C3980000}"/>
    <cellStyle name="Style 26 7 4" xfId="52733" xr:uid="{00000000-0005-0000-0000-0000C4980000}"/>
    <cellStyle name="Style 26 8" xfId="25378" xr:uid="{00000000-0005-0000-0000-0000C5980000}"/>
    <cellStyle name="Style 26 8 2" xfId="25379" xr:uid="{00000000-0005-0000-0000-0000C6980000}"/>
    <cellStyle name="Style 26 8 2 2" xfId="25380" xr:uid="{00000000-0005-0000-0000-0000C7980000}"/>
    <cellStyle name="Style 26 8 3" xfId="25381" xr:uid="{00000000-0005-0000-0000-0000C8980000}"/>
    <cellStyle name="Style 26 8 4" xfId="52734" xr:uid="{00000000-0005-0000-0000-0000C9980000}"/>
    <cellStyle name="Style 26 9" xfId="25382" xr:uid="{00000000-0005-0000-0000-0000CA980000}"/>
    <cellStyle name="Style 26 9 2" xfId="25383" xr:uid="{00000000-0005-0000-0000-0000CB980000}"/>
    <cellStyle name="Style 26 9 2 2" xfId="25384" xr:uid="{00000000-0005-0000-0000-0000CC980000}"/>
    <cellStyle name="Style 26 9 3" xfId="25385" xr:uid="{00000000-0005-0000-0000-0000CD980000}"/>
    <cellStyle name="Style 26 9 4" xfId="52735" xr:uid="{00000000-0005-0000-0000-0000CE980000}"/>
    <cellStyle name="Style 27" xfId="52736" xr:uid="{00000000-0005-0000-0000-0000CF980000}"/>
    <cellStyle name="Style 27 2" xfId="52737" xr:uid="{00000000-0005-0000-0000-0000D0980000}"/>
    <cellStyle name="Style 27 2 2" xfId="52738" xr:uid="{00000000-0005-0000-0000-0000D1980000}"/>
    <cellStyle name="Style 27 2 3" xfId="52739" xr:uid="{00000000-0005-0000-0000-0000D2980000}"/>
    <cellStyle name="Style 27 2 4" xfId="52740" xr:uid="{00000000-0005-0000-0000-0000D3980000}"/>
    <cellStyle name="Style 27 2 5" xfId="52741" xr:uid="{00000000-0005-0000-0000-0000D4980000}"/>
    <cellStyle name="Style 27 3" xfId="52742" xr:uid="{00000000-0005-0000-0000-0000D5980000}"/>
    <cellStyle name="Style 27 4" xfId="52743" xr:uid="{00000000-0005-0000-0000-0000D6980000}"/>
    <cellStyle name="Style 27 5" xfId="52744" xr:uid="{00000000-0005-0000-0000-0000D7980000}"/>
    <cellStyle name="Style 27 6" xfId="52745" xr:uid="{00000000-0005-0000-0000-0000D8980000}"/>
    <cellStyle name="Style 35" xfId="52746" xr:uid="{00000000-0005-0000-0000-0000D9980000}"/>
    <cellStyle name="Style 35 2" xfId="52747" xr:uid="{00000000-0005-0000-0000-0000DA980000}"/>
    <cellStyle name="Style 35 2 2" xfId="52748" xr:uid="{00000000-0005-0000-0000-0000DB980000}"/>
    <cellStyle name="Style 35 2 3" xfId="52749" xr:uid="{00000000-0005-0000-0000-0000DC980000}"/>
    <cellStyle name="Style 35 2 4" xfId="52750" xr:uid="{00000000-0005-0000-0000-0000DD980000}"/>
    <cellStyle name="Style 35 2 5" xfId="52751" xr:uid="{00000000-0005-0000-0000-0000DE980000}"/>
    <cellStyle name="Style 35 3" xfId="52752" xr:uid="{00000000-0005-0000-0000-0000DF980000}"/>
    <cellStyle name="Style 35 3 2" xfId="52753" xr:uid="{00000000-0005-0000-0000-0000E0980000}"/>
    <cellStyle name="Style 35 3 3" xfId="52754" xr:uid="{00000000-0005-0000-0000-0000E1980000}"/>
    <cellStyle name="Style 35 3 4" xfId="52755" xr:uid="{00000000-0005-0000-0000-0000E2980000}"/>
    <cellStyle name="Style 35 3 5" xfId="52756" xr:uid="{00000000-0005-0000-0000-0000E3980000}"/>
    <cellStyle name="Style 35 4" xfId="52757" xr:uid="{00000000-0005-0000-0000-0000E4980000}"/>
    <cellStyle name="Style 35 5" xfId="52758" xr:uid="{00000000-0005-0000-0000-0000E5980000}"/>
    <cellStyle name="Style 35 6" xfId="52759" xr:uid="{00000000-0005-0000-0000-0000E6980000}"/>
    <cellStyle name="Style 35 7" xfId="52760" xr:uid="{00000000-0005-0000-0000-0000E7980000}"/>
    <cellStyle name="Style 36" xfId="52761" xr:uid="{00000000-0005-0000-0000-0000E8980000}"/>
    <cellStyle name="Style 36 2" xfId="52762" xr:uid="{00000000-0005-0000-0000-0000E9980000}"/>
    <cellStyle name="Style 36 2 2" xfId="52763" xr:uid="{00000000-0005-0000-0000-0000EA980000}"/>
    <cellStyle name="Style 36 2 3" xfId="52764" xr:uid="{00000000-0005-0000-0000-0000EB980000}"/>
    <cellStyle name="Style 36 2 4" xfId="52765" xr:uid="{00000000-0005-0000-0000-0000EC980000}"/>
    <cellStyle name="Style 36 2 5" xfId="52766" xr:uid="{00000000-0005-0000-0000-0000ED980000}"/>
    <cellStyle name="Style 36 3" xfId="52767" xr:uid="{00000000-0005-0000-0000-0000EE980000}"/>
    <cellStyle name="Style 36 4" xfId="52768" xr:uid="{00000000-0005-0000-0000-0000EF980000}"/>
    <cellStyle name="Style 36 5" xfId="52769" xr:uid="{00000000-0005-0000-0000-0000F0980000}"/>
    <cellStyle name="Style 36 6" xfId="52770" xr:uid="{00000000-0005-0000-0000-0000F1980000}"/>
    <cellStyle name="Style 37" xfId="52771" xr:uid="{00000000-0005-0000-0000-0000F2980000}"/>
    <cellStyle name="Style 37 2" xfId="52772" xr:uid="{00000000-0005-0000-0000-0000F3980000}"/>
    <cellStyle name="Style 37 2 2" xfId="52773" xr:uid="{00000000-0005-0000-0000-0000F4980000}"/>
    <cellStyle name="Style 37 2 3" xfId="52774" xr:uid="{00000000-0005-0000-0000-0000F5980000}"/>
    <cellStyle name="Style 37 2 4" xfId="52775" xr:uid="{00000000-0005-0000-0000-0000F6980000}"/>
    <cellStyle name="Style 37 2 5" xfId="52776" xr:uid="{00000000-0005-0000-0000-0000F7980000}"/>
    <cellStyle name="Style 37 3" xfId="52777" xr:uid="{00000000-0005-0000-0000-0000F8980000}"/>
    <cellStyle name="Style 37 4" xfId="52778" xr:uid="{00000000-0005-0000-0000-0000F9980000}"/>
    <cellStyle name="Style 37 5" xfId="52779" xr:uid="{00000000-0005-0000-0000-0000FA980000}"/>
    <cellStyle name="Style 37 6" xfId="52780" xr:uid="{00000000-0005-0000-0000-0000FB980000}"/>
    <cellStyle name="Style 38" xfId="52781" xr:uid="{00000000-0005-0000-0000-0000FC980000}"/>
    <cellStyle name="Style 38 2" xfId="52782" xr:uid="{00000000-0005-0000-0000-0000FD980000}"/>
    <cellStyle name="Style 38 2 2" xfId="52783" xr:uid="{00000000-0005-0000-0000-0000FE980000}"/>
    <cellStyle name="Style 38 2 3" xfId="52784" xr:uid="{00000000-0005-0000-0000-0000FF980000}"/>
    <cellStyle name="Style 38 2 4" xfId="52785" xr:uid="{00000000-0005-0000-0000-000000990000}"/>
    <cellStyle name="Style 38 2 5" xfId="52786" xr:uid="{00000000-0005-0000-0000-000001990000}"/>
    <cellStyle name="Style 38 3" xfId="52787" xr:uid="{00000000-0005-0000-0000-000002990000}"/>
    <cellStyle name="Style 38 4" xfId="52788" xr:uid="{00000000-0005-0000-0000-000003990000}"/>
    <cellStyle name="Style 38 5" xfId="52789" xr:uid="{00000000-0005-0000-0000-000004990000}"/>
    <cellStyle name="Style 38 6" xfId="52790" xr:uid="{00000000-0005-0000-0000-000005990000}"/>
    <cellStyle name="Style 39" xfId="52791" xr:uid="{00000000-0005-0000-0000-000006990000}"/>
    <cellStyle name="Style 39 2" xfId="52792" xr:uid="{00000000-0005-0000-0000-000007990000}"/>
    <cellStyle name="Style 39 2 2" xfId="52793" xr:uid="{00000000-0005-0000-0000-000008990000}"/>
    <cellStyle name="Style 39 2 3" xfId="52794" xr:uid="{00000000-0005-0000-0000-000009990000}"/>
    <cellStyle name="Style 39 2 4" xfId="52795" xr:uid="{00000000-0005-0000-0000-00000A990000}"/>
    <cellStyle name="Style 39 2 5" xfId="52796" xr:uid="{00000000-0005-0000-0000-00000B990000}"/>
    <cellStyle name="Style 39 3" xfId="52797" xr:uid="{00000000-0005-0000-0000-00000C990000}"/>
    <cellStyle name="Style 39 3 2" xfId="52798" xr:uid="{00000000-0005-0000-0000-00000D990000}"/>
    <cellStyle name="Style 39 3 3" xfId="52799" xr:uid="{00000000-0005-0000-0000-00000E990000}"/>
    <cellStyle name="Style 39 3 4" xfId="52800" xr:uid="{00000000-0005-0000-0000-00000F990000}"/>
    <cellStyle name="Style 39 3 5" xfId="52801" xr:uid="{00000000-0005-0000-0000-000010990000}"/>
    <cellStyle name="Style 39 4" xfId="52802" xr:uid="{00000000-0005-0000-0000-000011990000}"/>
    <cellStyle name="Style 39 5" xfId="52803" xr:uid="{00000000-0005-0000-0000-000012990000}"/>
    <cellStyle name="Style 39 6" xfId="52804" xr:uid="{00000000-0005-0000-0000-000013990000}"/>
    <cellStyle name="Style 39 7" xfId="52805" xr:uid="{00000000-0005-0000-0000-000014990000}"/>
    <cellStyle name="Style 40" xfId="52806" xr:uid="{00000000-0005-0000-0000-000015990000}"/>
    <cellStyle name="Style 40 2" xfId="52807" xr:uid="{00000000-0005-0000-0000-000016990000}"/>
    <cellStyle name="Style 40 2 2" xfId="52808" xr:uid="{00000000-0005-0000-0000-000017990000}"/>
    <cellStyle name="Style 40 2 3" xfId="52809" xr:uid="{00000000-0005-0000-0000-000018990000}"/>
    <cellStyle name="Style 40 2 4" xfId="52810" xr:uid="{00000000-0005-0000-0000-000019990000}"/>
    <cellStyle name="Style 40 2 5" xfId="52811" xr:uid="{00000000-0005-0000-0000-00001A990000}"/>
    <cellStyle name="Style 40 3" xfId="52812" xr:uid="{00000000-0005-0000-0000-00001B990000}"/>
    <cellStyle name="Style 40 4" xfId="52813" xr:uid="{00000000-0005-0000-0000-00001C990000}"/>
    <cellStyle name="Style 40 5" xfId="52814" xr:uid="{00000000-0005-0000-0000-00001D990000}"/>
    <cellStyle name="Style 40 6" xfId="52815" xr:uid="{00000000-0005-0000-0000-00001E990000}"/>
    <cellStyle name="Style 41" xfId="52816" xr:uid="{00000000-0005-0000-0000-00001F990000}"/>
    <cellStyle name="Style 41 2" xfId="52817" xr:uid="{00000000-0005-0000-0000-000020990000}"/>
    <cellStyle name="Style 41 2 2" xfId="52818" xr:uid="{00000000-0005-0000-0000-000021990000}"/>
    <cellStyle name="Style 41 2 3" xfId="52819" xr:uid="{00000000-0005-0000-0000-000022990000}"/>
    <cellStyle name="Style 41 2 4" xfId="52820" xr:uid="{00000000-0005-0000-0000-000023990000}"/>
    <cellStyle name="Style 41 2 5" xfId="52821" xr:uid="{00000000-0005-0000-0000-000024990000}"/>
    <cellStyle name="Style 41 3" xfId="52822" xr:uid="{00000000-0005-0000-0000-000025990000}"/>
    <cellStyle name="Style 41 4" xfId="52823" xr:uid="{00000000-0005-0000-0000-000026990000}"/>
    <cellStyle name="Style 41 5" xfId="52824" xr:uid="{00000000-0005-0000-0000-000027990000}"/>
    <cellStyle name="Style 41 6" xfId="52825" xr:uid="{00000000-0005-0000-0000-000028990000}"/>
    <cellStyle name="Style 46" xfId="52826" xr:uid="{00000000-0005-0000-0000-000029990000}"/>
    <cellStyle name="Style 46 2" xfId="52827" xr:uid="{00000000-0005-0000-0000-00002A990000}"/>
    <cellStyle name="Style 46 2 2" xfId="52828" xr:uid="{00000000-0005-0000-0000-00002B990000}"/>
    <cellStyle name="Style 46 2 3" xfId="52829" xr:uid="{00000000-0005-0000-0000-00002C990000}"/>
    <cellStyle name="Style 46 2 4" xfId="52830" xr:uid="{00000000-0005-0000-0000-00002D990000}"/>
    <cellStyle name="Style 46 2 5" xfId="52831" xr:uid="{00000000-0005-0000-0000-00002E990000}"/>
    <cellStyle name="Style 46 3" xfId="52832" xr:uid="{00000000-0005-0000-0000-00002F990000}"/>
    <cellStyle name="Style 46 3 2" xfId="52833" xr:uid="{00000000-0005-0000-0000-000030990000}"/>
    <cellStyle name="Style 46 3 3" xfId="52834" xr:uid="{00000000-0005-0000-0000-000031990000}"/>
    <cellStyle name="Style 46 3 4" xfId="52835" xr:uid="{00000000-0005-0000-0000-000032990000}"/>
    <cellStyle name="Style 46 3 5" xfId="52836" xr:uid="{00000000-0005-0000-0000-000033990000}"/>
    <cellStyle name="Style 46 4" xfId="52837" xr:uid="{00000000-0005-0000-0000-000034990000}"/>
    <cellStyle name="Style 46 5" xfId="52838" xr:uid="{00000000-0005-0000-0000-000035990000}"/>
    <cellStyle name="Style 46 6" xfId="52839" xr:uid="{00000000-0005-0000-0000-000036990000}"/>
    <cellStyle name="Style 46 7" xfId="52840" xr:uid="{00000000-0005-0000-0000-000037990000}"/>
    <cellStyle name="Style 47" xfId="52841" xr:uid="{00000000-0005-0000-0000-000038990000}"/>
    <cellStyle name="Style 47 2" xfId="52842" xr:uid="{00000000-0005-0000-0000-000039990000}"/>
    <cellStyle name="Style 47 2 2" xfId="52843" xr:uid="{00000000-0005-0000-0000-00003A990000}"/>
    <cellStyle name="Style 47 2 3" xfId="52844" xr:uid="{00000000-0005-0000-0000-00003B990000}"/>
    <cellStyle name="Style 47 2 4" xfId="52845" xr:uid="{00000000-0005-0000-0000-00003C990000}"/>
    <cellStyle name="Style 47 2 5" xfId="52846" xr:uid="{00000000-0005-0000-0000-00003D990000}"/>
    <cellStyle name="Style 47 3" xfId="52847" xr:uid="{00000000-0005-0000-0000-00003E990000}"/>
    <cellStyle name="Style 47 4" xfId="52848" xr:uid="{00000000-0005-0000-0000-00003F990000}"/>
    <cellStyle name="Style 47 5" xfId="52849" xr:uid="{00000000-0005-0000-0000-000040990000}"/>
    <cellStyle name="Style 47 6" xfId="52850" xr:uid="{00000000-0005-0000-0000-000041990000}"/>
    <cellStyle name="Style 48" xfId="52851" xr:uid="{00000000-0005-0000-0000-000042990000}"/>
    <cellStyle name="Style 48 2" xfId="52852" xr:uid="{00000000-0005-0000-0000-000043990000}"/>
    <cellStyle name="Style 48 2 2" xfId="52853" xr:uid="{00000000-0005-0000-0000-000044990000}"/>
    <cellStyle name="Style 48 2 3" xfId="52854" xr:uid="{00000000-0005-0000-0000-000045990000}"/>
    <cellStyle name="Style 48 2 4" xfId="52855" xr:uid="{00000000-0005-0000-0000-000046990000}"/>
    <cellStyle name="Style 48 2 5" xfId="52856" xr:uid="{00000000-0005-0000-0000-000047990000}"/>
    <cellStyle name="Style 48 3" xfId="52857" xr:uid="{00000000-0005-0000-0000-000048990000}"/>
    <cellStyle name="Style 48 4" xfId="52858" xr:uid="{00000000-0005-0000-0000-000049990000}"/>
    <cellStyle name="Style 48 5" xfId="52859" xr:uid="{00000000-0005-0000-0000-00004A990000}"/>
    <cellStyle name="Style 48 6" xfId="52860" xr:uid="{00000000-0005-0000-0000-00004B990000}"/>
    <cellStyle name="Style 49" xfId="52861" xr:uid="{00000000-0005-0000-0000-00004C990000}"/>
    <cellStyle name="Style 49 2" xfId="52862" xr:uid="{00000000-0005-0000-0000-00004D990000}"/>
    <cellStyle name="Style 49 2 2" xfId="52863" xr:uid="{00000000-0005-0000-0000-00004E990000}"/>
    <cellStyle name="Style 49 2 3" xfId="52864" xr:uid="{00000000-0005-0000-0000-00004F990000}"/>
    <cellStyle name="Style 49 2 4" xfId="52865" xr:uid="{00000000-0005-0000-0000-000050990000}"/>
    <cellStyle name="Style 49 2 5" xfId="52866" xr:uid="{00000000-0005-0000-0000-000051990000}"/>
    <cellStyle name="Style 49 3" xfId="52867" xr:uid="{00000000-0005-0000-0000-000052990000}"/>
    <cellStyle name="Style 49 4" xfId="52868" xr:uid="{00000000-0005-0000-0000-000053990000}"/>
    <cellStyle name="Style 49 5" xfId="52869" xr:uid="{00000000-0005-0000-0000-000054990000}"/>
    <cellStyle name="Style 49 6" xfId="52870" xr:uid="{00000000-0005-0000-0000-000055990000}"/>
    <cellStyle name="Style 50" xfId="52871" xr:uid="{00000000-0005-0000-0000-000056990000}"/>
    <cellStyle name="Style 50 2" xfId="52872" xr:uid="{00000000-0005-0000-0000-000057990000}"/>
    <cellStyle name="Style 50 2 2" xfId="52873" xr:uid="{00000000-0005-0000-0000-000058990000}"/>
    <cellStyle name="Style 50 2 3" xfId="52874" xr:uid="{00000000-0005-0000-0000-000059990000}"/>
    <cellStyle name="Style 50 2 4" xfId="52875" xr:uid="{00000000-0005-0000-0000-00005A990000}"/>
    <cellStyle name="Style 50 2 5" xfId="52876" xr:uid="{00000000-0005-0000-0000-00005B990000}"/>
    <cellStyle name="Style 50 3" xfId="52877" xr:uid="{00000000-0005-0000-0000-00005C990000}"/>
    <cellStyle name="Style 50 3 2" xfId="52878" xr:uid="{00000000-0005-0000-0000-00005D990000}"/>
    <cellStyle name="Style 50 3 3" xfId="52879" xr:uid="{00000000-0005-0000-0000-00005E990000}"/>
    <cellStyle name="Style 50 3 4" xfId="52880" xr:uid="{00000000-0005-0000-0000-00005F990000}"/>
    <cellStyle name="Style 50 3 5" xfId="52881" xr:uid="{00000000-0005-0000-0000-000060990000}"/>
    <cellStyle name="Style 50 4" xfId="52882" xr:uid="{00000000-0005-0000-0000-000061990000}"/>
    <cellStyle name="Style 50 5" xfId="52883" xr:uid="{00000000-0005-0000-0000-000062990000}"/>
    <cellStyle name="Style 50 6" xfId="52884" xr:uid="{00000000-0005-0000-0000-000063990000}"/>
    <cellStyle name="Style 50 7" xfId="52885" xr:uid="{00000000-0005-0000-0000-000064990000}"/>
    <cellStyle name="Style 51" xfId="52886" xr:uid="{00000000-0005-0000-0000-000065990000}"/>
    <cellStyle name="Style 51 2" xfId="52887" xr:uid="{00000000-0005-0000-0000-000066990000}"/>
    <cellStyle name="Style 51 2 2" xfId="52888" xr:uid="{00000000-0005-0000-0000-000067990000}"/>
    <cellStyle name="Style 51 2 3" xfId="52889" xr:uid="{00000000-0005-0000-0000-000068990000}"/>
    <cellStyle name="Style 51 2 4" xfId="52890" xr:uid="{00000000-0005-0000-0000-000069990000}"/>
    <cellStyle name="Style 51 2 5" xfId="52891" xr:uid="{00000000-0005-0000-0000-00006A990000}"/>
    <cellStyle name="Style 51 3" xfId="52892" xr:uid="{00000000-0005-0000-0000-00006B990000}"/>
    <cellStyle name="Style 51 4" xfId="52893" xr:uid="{00000000-0005-0000-0000-00006C990000}"/>
    <cellStyle name="Style 51 5" xfId="52894" xr:uid="{00000000-0005-0000-0000-00006D990000}"/>
    <cellStyle name="Style 51 6" xfId="52895" xr:uid="{00000000-0005-0000-0000-00006E990000}"/>
    <cellStyle name="Style 52" xfId="52896" xr:uid="{00000000-0005-0000-0000-00006F990000}"/>
    <cellStyle name="Style 52 2" xfId="52897" xr:uid="{00000000-0005-0000-0000-000070990000}"/>
    <cellStyle name="Style 52 2 2" xfId="52898" xr:uid="{00000000-0005-0000-0000-000071990000}"/>
    <cellStyle name="Style 52 2 3" xfId="52899" xr:uid="{00000000-0005-0000-0000-000072990000}"/>
    <cellStyle name="Style 52 2 4" xfId="52900" xr:uid="{00000000-0005-0000-0000-000073990000}"/>
    <cellStyle name="Style 52 2 5" xfId="52901" xr:uid="{00000000-0005-0000-0000-000074990000}"/>
    <cellStyle name="Style 52 3" xfId="52902" xr:uid="{00000000-0005-0000-0000-000075990000}"/>
    <cellStyle name="Style 52 4" xfId="52903" xr:uid="{00000000-0005-0000-0000-000076990000}"/>
    <cellStyle name="Style 52 5" xfId="52904" xr:uid="{00000000-0005-0000-0000-000077990000}"/>
    <cellStyle name="Style 52 6" xfId="52905" xr:uid="{00000000-0005-0000-0000-000078990000}"/>
    <cellStyle name="Style 58" xfId="52906" xr:uid="{00000000-0005-0000-0000-000079990000}"/>
    <cellStyle name="Style 58 2" xfId="52907" xr:uid="{00000000-0005-0000-0000-00007A990000}"/>
    <cellStyle name="Style 58 2 2" xfId="52908" xr:uid="{00000000-0005-0000-0000-00007B990000}"/>
    <cellStyle name="Style 58 2 3" xfId="52909" xr:uid="{00000000-0005-0000-0000-00007C990000}"/>
    <cellStyle name="Style 58 2 4" xfId="52910" xr:uid="{00000000-0005-0000-0000-00007D990000}"/>
    <cellStyle name="Style 58 2 5" xfId="52911" xr:uid="{00000000-0005-0000-0000-00007E990000}"/>
    <cellStyle name="Style 58 3" xfId="52912" xr:uid="{00000000-0005-0000-0000-00007F990000}"/>
    <cellStyle name="Style 58 3 2" xfId="52913" xr:uid="{00000000-0005-0000-0000-000080990000}"/>
    <cellStyle name="Style 58 3 3" xfId="52914" xr:uid="{00000000-0005-0000-0000-000081990000}"/>
    <cellStyle name="Style 58 3 4" xfId="52915" xr:uid="{00000000-0005-0000-0000-000082990000}"/>
    <cellStyle name="Style 58 3 5" xfId="52916" xr:uid="{00000000-0005-0000-0000-000083990000}"/>
    <cellStyle name="Style 58 4" xfId="52917" xr:uid="{00000000-0005-0000-0000-000084990000}"/>
    <cellStyle name="Style 58 5" xfId="52918" xr:uid="{00000000-0005-0000-0000-000085990000}"/>
    <cellStyle name="Style 58 6" xfId="52919" xr:uid="{00000000-0005-0000-0000-000086990000}"/>
    <cellStyle name="Style 58 7" xfId="52920" xr:uid="{00000000-0005-0000-0000-000087990000}"/>
    <cellStyle name="Style 59" xfId="52921" xr:uid="{00000000-0005-0000-0000-000088990000}"/>
    <cellStyle name="Style 59 2" xfId="52922" xr:uid="{00000000-0005-0000-0000-000089990000}"/>
    <cellStyle name="Style 59 2 2" xfId="52923" xr:uid="{00000000-0005-0000-0000-00008A990000}"/>
    <cellStyle name="Style 59 2 3" xfId="52924" xr:uid="{00000000-0005-0000-0000-00008B990000}"/>
    <cellStyle name="Style 59 2 4" xfId="52925" xr:uid="{00000000-0005-0000-0000-00008C990000}"/>
    <cellStyle name="Style 59 2 5" xfId="52926" xr:uid="{00000000-0005-0000-0000-00008D990000}"/>
    <cellStyle name="Style 59 3" xfId="52927" xr:uid="{00000000-0005-0000-0000-00008E990000}"/>
    <cellStyle name="Style 59 4" xfId="52928" xr:uid="{00000000-0005-0000-0000-00008F990000}"/>
    <cellStyle name="Style 59 5" xfId="52929" xr:uid="{00000000-0005-0000-0000-000090990000}"/>
    <cellStyle name="Style 59 6" xfId="52930" xr:uid="{00000000-0005-0000-0000-000091990000}"/>
    <cellStyle name="Style 60" xfId="52931" xr:uid="{00000000-0005-0000-0000-000092990000}"/>
    <cellStyle name="Style 60 2" xfId="52932" xr:uid="{00000000-0005-0000-0000-000093990000}"/>
    <cellStyle name="Style 60 2 2" xfId="52933" xr:uid="{00000000-0005-0000-0000-000094990000}"/>
    <cellStyle name="Style 60 2 3" xfId="52934" xr:uid="{00000000-0005-0000-0000-000095990000}"/>
    <cellStyle name="Style 60 2 4" xfId="52935" xr:uid="{00000000-0005-0000-0000-000096990000}"/>
    <cellStyle name="Style 60 2 5" xfId="52936" xr:uid="{00000000-0005-0000-0000-000097990000}"/>
    <cellStyle name="Style 60 3" xfId="52937" xr:uid="{00000000-0005-0000-0000-000098990000}"/>
    <cellStyle name="Style 60 4" xfId="52938" xr:uid="{00000000-0005-0000-0000-000099990000}"/>
    <cellStyle name="Style 60 5" xfId="52939" xr:uid="{00000000-0005-0000-0000-00009A990000}"/>
    <cellStyle name="Style 60 6" xfId="52940" xr:uid="{00000000-0005-0000-0000-00009B990000}"/>
    <cellStyle name="Style 61" xfId="52941" xr:uid="{00000000-0005-0000-0000-00009C990000}"/>
    <cellStyle name="Style 61 2" xfId="52942" xr:uid="{00000000-0005-0000-0000-00009D990000}"/>
    <cellStyle name="Style 61 2 2" xfId="52943" xr:uid="{00000000-0005-0000-0000-00009E990000}"/>
    <cellStyle name="Style 61 2 3" xfId="52944" xr:uid="{00000000-0005-0000-0000-00009F990000}"/>
    <cellStyle name="Style 61 2 4" xfId="52945" xr:uid="{00000000-0005-0000-0000-0000A0990000}"/>
    <cellStyle name="Style 61 2 5" xfId="52946" xr:uid="{00000000-0005-0000-0000-0000A1990000}"/>
    <cellStyle name="Style 61 3" xfId="52947" xr:uid="{00000000-0005-0000-0000-0000A2990000}"/>
    <cellStyle name="Style 61 4" xfId="52948" xr:uid="{00000000-0005-0000-0000-0000A3990000}"/>
    <cellStyle name="Style 61 5" xfId="52949" xr:uid="{00000000-0005-0000-0000-0000A4990000}"/>
    <cellStyle name="Style 61 6" xfId="52950" xr:uid="{00000000-0005-0000-0000-0000A5990000}"/>
    <cellStyle name="Style 62" xfId="52951" xr:uid="{00000000-0005-0000-0000-0000A6990000}"/>
    <cellStyle name="Style 62 2" xfId="52952" xr:uid="{00000000-0005-0000-0000-0000A7990000}"/>
    <cellStyle name="Style 62 2 2" xfId="52953" xr:uid="{00000000-0005-0000-0000-0000A8990000}"/>
    <cellStyle name="Style 62 2 3" xfId="52954" xr:uid="{00000000-0005-0000-0000-0000A9990000}"/>
    <cellStyle name="Style 62 2 4" xfId="52955" xr:uid="{00000000-0005-0000-0000-0000AA990000}"/>
    <cellStyle name="Style 62 2 5" xfId="52956" xr:uid="{00000000-0005-0000-0000-0000AB990000}"/>
    <cellStyle name="Style 62 3" xfId="52957" xr:uid="{00000000-0005-0000-0000-0000AC990000}"/>
    <cellStyle name="Style 62 3 2" xfId="52958" xr:uid="{00000000-0005-0000-0000-0000AD990000}"/>
    <cellStyle name="Style 62 3 3" xfId="52959" xr:uid="{00000000-0005-0000-0000-0000AE990000}"/>
    <cellStyle name="Style 62 3 4" xfId="52960" xr:uid="{00000000-0005-0000-0000-0000AF990000}"/>
    <cellStyle name="Style 62 3 5" xfId="52961" xr:uid="{00000000-0005-0000-0000-0000B0990000}"/>
    <cellStyle name="Style 62 4" xfId="52962" xr:uid="{00000000-0005-0000-0000-0000B1990000}"/>
    <cellStyle name="Style 62 5" xfId="52963" xr:uid="{00000000-0005-0000-0000-0000B2990000}"/>
    <cellStyle name="Style 62 6" xfId="52964" xr:uid="{00000000-0005-0000-0000-0000B3990000}"/>
    <cellStyle name="Style 62 7" xfId="52965" xr:uid="{00000000-0005-0000-0000-0000B4990000}"/>
    <cellStyle name="Style 63" xfId="52966" xr:uid="{00000000-0005-0000-0000-0000B5990000}"/>
    <cellStyle name="Style 63 2" xfId="52967" xr:uid="{00000000-0005-0000-0000-0000B6990000}"/>
    <cellStyle name="Style 63 2 2" xfId="52968" xr:uid="{00000000-0005-0000-0000-0000B7990000}"/>
    <cellStyle name="Style 63 2 3" xfId="52969" xr:uid="{00000000-0005-0000-0000-0000B8990000}"/>
    <cellStyle name="Style 63 2 4" xfId="52970" xr:uid="{00000000-0005-0000-0000-0000B9990000}"/>
    <cellStyle name="Style 63 2 5" xfId="52971" xr:uid="{00000000-0005-0000-0000-0000BA990000}"/>
    <cellStyle name="Style 63 3" xfId="52972" xr:uid="{00000000-0005-0000-0000-0000BB990000}"/>
    <cellStyle name="Style 63 4" xfId="52973" xr:uid="{00000000-0005-0000-0000-0000BC990000}"/>
    <cellStyle name="Style 63 5" xfId="52974" xr:uid="{00000000-0005-0000-0000-0000BD990000}"/>
    <cellStyle name="Style 63 6" xfId="52975" xr:uid="{00000000-0005-0000-0000-0000BE990000}"/>
    <cellStyle name="Style 64" xfId="52976" xr:uid="{00000000-0005-0000-0000-0000BF990000}"/>
    <cellStyle name="Style 64 2" xfId="52977" xr:uid="{00000000-0005-0000-0000-0000C0990000}"/>
    <cellStyle name="Style 64 2 2" xfId="52978" xr:uid="{00000000-0005-0000-0000-0000C1990000}"/>
    <cellStyle name="Style 64 2 3" xfId="52979" xr:uid="{00000000-0005-0000-0000-0000C2990000}"/>
    <cellStyle name="Style 64 2 4" xfId="52980" xr:uid="{00000000-0005-0000-0000-0000C3990000}"/>
    <cellStyle name="Style 64 2 5" xfId="52981" xr:uid="{00000000-0005-0000-0000-0000C4990000}"/>
    <cellStyle name="Style 64 3" xfId="52982" xr:uid="{00000000-0005-0000-0000-0000C5990000}"/>
    <cellStyle name="Style 64 4" xfId="52983" xr:uid="{00000000-0005-0000-0000-0000C6990000}"/>
    <cellStyle name="Style 64 5" xfId="52984" xr:uid="{00000000-0005-0000-0000-0000C7990000}"/>
    <cellStyle name="Style 64 6" xfId="52985" xr:uid="{00000000-0005-0000-0000-0000C8990000}"/>
    <cellStyle name="Style 69" xfId="52986" xr:uid="{00000000-0005-0000-0000-0000C9990000}"/>
    <cellStyle name="Style 69 2" xfId="52987" xr:uid="{00000000-0005-0000-0000-0000CA990000}"/>
    <cellStyle name="Style 69 2 2" xfId="52988" xr:uid="{00000000-0005-0000-0000-0000CB990000}"/>
    <cellStyle name="Style 69 2 3" xfId="52989" xr:uid="{00000000-0005-0000-0000-0000CC990000}"/>
    <cellStyle name="Style 69 2 4" xfId="52990" xr:uid="{00000000-0005-0000-0000-0000CD990000}"/>
    <cellStyle name="Style 69 2 5" xfId="52991" xr:uid="{00000000-0005-0000-0000-0000CE990000}"/>
    <cellStyle name="Style 69 3" xfId="52992" xr:uid="{00000000-0005-0000-0000-0000CF990000}"/>
    <cellStyle name="Style 69 3 2" xfId="52993" xr:uid="{00000000-0005-0000-0000-0000D0990000}"/>
    <cellStyle name="Style 69 3 3" xfId="52994" xr:uid="{00000000-0005-0000-0000-0000D1990000}"/>
    <cellStyle name="Style 69 3 4" xfId="52995" xr:uid="{00000000-0005-0000-0000-0000D2990000}"/>
    <cellStyle name="Style 69 3 5" xfId="52996" xr:uid="{00000000-0005-0000-0000-0000D3990000}"/>
    <cellStyle name="Style 69 4" xfId="52997" xr:uid="{00000000-0005-0000-0000-0000D4990000}"/>
    <cellStyle name="Style 69 5" xfId="52998" xr:uid="{00000000-0005-0000-0000-0000D5990000}"/>
    <cellStyle name="Style 69 6" xfId="52999" xr:uid="{00000000-0005-0000-0000-0000D6990000}"/>
    <cellStyle name="Style 69 7" xfId="53000" xr:uid="{00000000-0005-0000-0000-0000D7990000}"/>
    <cellStyle name="Style 70" xfId="53001" xr:uid="{00000000-0005-0000-0000-0000D8990000}"/>
    <cellStyle name="Style 70 2" xfId="53002" xr:uid="{00000000-0005-0000-0000-0000D9990000}"/>
    <cellStyle name="Style 70 2 2" xfId="53003" xr:uid="{00000000-0005-0000-0000-0000DA990000}"/>
    <cellStyle name="Style 70 2 3" xfId="53004" xr:uid="{00000000-0005-0000-0000-0000DB990000}"/>
    <cellStyle name="Style 70 2 4" xfId="53005" xr:uid="{00000000-0005-0000-0000-0000DC990000}"/>
    <cellStyle name="Style 70 2 5" xfId="53006" xr:uid="{00000000-0005-0000-0000-0000DD990000}"/>
    <cellStyle name="Style 70 3" xfId="53007" xr:uid="{00000000-0005-0000-0000-0000DE990000}"/>
    <cellStyle name="Style 70 4" xfId="53008" xr:uid="{00000000-0005-0000-0000-0000DF990000}"/>
    <cellStyle name="Style 70 5" xfId="53009" xr:uid="{00000000-0005-0000-0000-0000E0990000}"/>
    <cellStyle name="Style 70 6" xfId="53010" xr:uid="{00000000-0005-0000-0000-0000E1990000}"/>
    <cellStyle name="Style 71" xfId="53011" xr:uid="{00000000-0005-0000-0000-0000E2990000}"/>
    <cellStyle name="Style 71 2" xfId="53012" xr:uid="{00000000-0005-0000-0000-0000E3990000}"/>
    <cellStyle name="Style 71 2 2" xfId="53013" xr:uid="{00000000-0005-0000-0000-0000E4990000}"/>
    <cellStyle name="Style 71 2 3" xfId="53014" xr:uid="{00000000-0005-0000-0000-0000E5990000}"/>
    <cellStyle name="Style 71 2 4" xfId="53015" xr:uid="{00000000-0005-0000-0000-0000E6990000}"/>
    <cellStyle name="Style 71 2 5" xfId="53016" xr:uid="{00000000-0005-0000-0000-0000E7990000}"/>
    <cellStyle name="Style 71 3" xfId="53017" xr:uid="{00000000-0005-0000-0000-0000E8990000}"/>
    <cellStyle name="Style 71 4" xfId="53018" xr:uid="{00000000-0005-0000-0000-0000E9990000}"/>
    <cellStyle name="Style 71 5" xfId="53019" xr:uid="{00000000-0005-0000-0000-0000EA990000}"/>
    <cellStyle name="Style 71 6" xfId="53020" xr:uid="{00000000-0005-0000-0000-0000EB990000}"/>
    <cellStyle name="Style 72" xfId="53021" xr:uid="{00000000-0005-0000-0000-0000EC990000}"/>
    <cellStyle name="Style 72 2" xfId="53022" xr:uid="{00000000-0005-0000-0000-0000ED990000}"/>
    <cellStyle name="Style 72 2 2" xfId="53023" xr:uid="{00000000-0005-0000-0000-0000EE990000}"/>
    <cellStyle name="Style 72 2 3" xfId="53024" xr:uid="{00000000-0005-0000-0000-0000EF990000}"/>
    <cellStyle name="Style 72 2 4" xfId="53025" xr:uid="{00000000-0005-0000-0000-0000F0990000}"/>
    <cellStyle name="Style 72 2 5" xfId="53026" xr:uid="{00000000-0005-0000-0000-0000F1990000}"/>
    <cellStyle name="Style 72 3" xfId="53027" xr:uid="{00000000-0005-0000-0000-0000F2990000}"/>
    <cellStyle name="Style 72 4" xfId="53028" xr:uid="{00000000-0005-0000-0000-0000F3990000}"/>
    <cellStyle name="Style 72 5" xfId="53029" xr:uid="{00000000-0005-0000-0000-0000F4990000}"/>
    <cellStyle name="Style 72 6" xfId="53030" xr:uid="{00000000-0005-0000-0000-0000F5990000}"/>
    <cellStyle name="Style 73" xfId="53031" xr:uid="{00000000-0005-0000-0000-0000F6990000}"/>
    <cellStyle name="Style 73 2" xfId="53032" xr:uid="{00000000-0005-0000-0000-0000F7990000}"/>
    <cellStyle name="Style 73 2 2" xfId="53033" xr:uid="{00000000-0005-0000-0000-0000F8990000}"/>
    <cellStyle name="Style 73 2 3" xfId="53034" xr:uid="{00000000-0005-0000-0000-0000F9990000}"/>
    <cellStyle name="Style 73 2 4" xfId="53035" xr:uid="{00000000-0005-0000-0000-0000FA990000}"/>
    <cellStyle name="Style 73 2 5" xfId="53036" xr:uid="{00000000-0005-0000-0000-0000FB990000}"/>
    <cellStyle name="Style 73 3" xfId="53037" xr:uid="{00000000-0005-0000-0000-0000FC990000}"/>
    <cellStyle name="Style 73 3 2" xfId="53038" xr:uid="{00000000-0005-0000-0000-0000FD990000}"/>
    <cellStyle name="Style 73 3 3" xfId="53039" xr:uid="{00000000-0005-0000-0000-0000FE990000}"/>
    <cellStyle name="Style 73 3 4" xfId="53040" xr:uid="{00000000-0005-0000-0000-0000FF990000}"/>
    <cellStyle name="Style 73 3 5" xfId="53041" xr:uid="{00000000-0005-0000-0000-0000009A0000}"/>
    <cellStyle name="Style 73 4" xfId="53042" xr:uid="{00000000-0005-0000-0000-0000019A0000}"/>
    <cellStyle name="Style 73 5" xfId="53043" xr:uid="{00000000-0005-0000-0000-0000029A0000}"/>
    <cellStyle name="Style 73 6" xfId="53044" xr:uid="{00000000-0005-0000-0000-0000039A0000}"/>
    <cellStyle name="Style 73 7" xfId="53045" xr:uid="{00000000-0005-0000-0000-0000049A0000}"/>
    <cellStyle name="Style 74" xfId="53046" xr:uid="{00000000-0005-0000-0000-0000059A0000}"/>
    <cellStyle name="Style 74 2" xfId="53047" xr:uid="{00000000-0005-0000-0000-0000069A0000}"/>
    <cellStyle name="Style 74 2 2" xfId="53048" xr:uid="{00000000-0005-0000-0000-0000079A0000}"/>
    <cellStyle name="Style 74 2 3" xfId="53049" xr:uid="{00000000-0005-0000-0000-0000089A0000}"/>
    <cellStyle name="Style 74 2 4" xfId="53050" xr:uid="{00000000-0005-0000-0000-0000099A0000}"/>
    <cellStyle name="Style 74 2 5" xfId="53051" xr:uid="{00000000-0005-0000-0000-00000A9A0000}"/>
    <cellStyle name="Style 74 3" xfId="53052" xr:uid="{00000000-0005-0000-0000-00000B9A0000}"/>
    <cellStyle name="Style 74 4" xfId="53053" xr:uid="{00000000-0005-0000-0000-00000C9A0000}"/>
    <cellStyle name="Style 74 5" xfId="53054" xr:uid="{00000000-0005-0000-0000-00000D9A0000}"/>
    <cellStyle name="Style 74 6" xfId="53055" xr:uid="{00000000-0005-0000-0000-00000E9A0000}"/>
    <cellStyle name="Style 75" xfId="53056" xr:uid="{00000000-0005-0000-0000-00000F9A0000}"/>
    <cellStyle name="Style 75 2" xfId="53057" xr:uid="{00000000-0005-0000-0000-0000109A0000}"/>
    <cellStyle name="Style 75 2 2" xfId="53058" xr:uid="{00000000-0005-0000-0000-0000119A0000}"/>
    <cellStyle name="Style 75 2 3" xfId="53059" xr:uid="{00000000-0005-0000-0000-0000129A0000}"/>
    <cellStyle name="Style 75 2 4" xfId="53060" xr:uid="{00000000-0005-0000-0000-0000139A0000}"/>
    <cellStyle name="Style 75 2 5" xfId="53061" xr:uid="{00000000-0005-0000-0000-0000149A0000}"/>
    <cellStyle name="Style 75 3" xfId="53062" xr:uid="{00000000-0005-0000-0000-0000159A0000}"/>
    <cellStyle name="Style 75 4" xfId="53063" xr:uid="{00000000-0005-0000-0000-0000169A0000}"/>
    <cellStyle name="Style 75 5" xfId="53064" xr:uid="{00000000-0005-0000-0000-0000179A0000}"/>
    <cellStyle name="Style 75 6" xfId="53065" xr:uid="{00000000-0005-0000-0000-0000189A0000}"/>
    <cellStyle name="Style 80" xfId="53066" xr:uid="{00000000-0005-0000-0000-0000199A0000}"/>
    <cellStyle name="Style 80 2" xfId="53067" xr:uid="{00000000-0005-0000-0000-00001A9A0000}"/>
    <cellStyle name="Style 80 2 2" xfId="53068" xr:uid="{00000000-0005-0000-0000-00001B9A0000}"/>
    <cellStyle name="Style 80 2 3" xfId="53069" xr:uid="{00000000-0005-0000-0000-00001C9A0000}"/>
    <cellStyle name="Style 80 2 4" xfId="53070" xr:uid="{00000000-0005-0000-0000-00001D9A0000}"/>
    <cellStyle name="Style 80 2 5" xfId="53071" xr:uid="{00000000-0005-0000-0000-00001E9A0000}"/>
    <cellStyle name="Style 80 3" xfId="53072" xr:uid="{00000000-0005-0000-0000-00001F9A0000}"/>
    <cellStyle name="Style 80 3 2" xfId="53073" xr:uid="{00000000-0005-0000-0000-0000209A0000}"/>
    <cellStyle name="Style 80 3 3" xfId="53074" xr:uid="{00000000-0005-0000-0000-0000219A0000}"/>
    <cellStyle name="Style 80 3 4" xfId="53075" xr:uid="{00000000-0005-0000-0000-0000229A0000}"/>
    <cellStyle name="Style 80 3 5" xfId="53076" xr:uid="{00000000-0005-0000-0000-0000239A0000}"/>
    <cellStyle name="Style 80 4" xfId="53077" xr:uid="{00000000-0005-0000-0000-0000249A0000}"/>
    <cellStyle name="Style 80 5" xfId="53078" xr:uid="{00000000-0005-0000-0000-0000259A0000}"/>
    <cellStyle name="Style 80 6" xfId="53079" xr:uid="{00000000-0005-0000-0000-0000269A0000}"/>
    <cellStyle name="Style 80 7" xfId="53080" xr:uid="{00000000-0005-0000-0000-0000279A0000}"/>
    <cellStyle name="Style 81" xfId="53081" xr:uid="{00000000-0005-0000-0000-0000289A0000}"/>
    <cellStyle name="Style 81 2" xfId="53082" xr:uid="{00000000-0005-0000-0000-0000299A0000}"/>
    <cellStyle name="Style 81 2 2" xfId="53083" xr:uid="{00000000-0005-0000-0000-00002A9A0000}"/>
    <cellStyle name="Style 81 2 3" xfId="53084" xr:uid="{00000000-0005-0000-0000-00002B9A0000}"/>
    <cellStyle name="Style 81 2 4" xfId="53085" xr:uid="{00000000-0005-0000-0000-00002C9A0000}"/>
    <cellStyle name="Style 81 2 5" xfId="53086" xr:uid="{00000000-0005-0000-0000-00002D9A0000}"/>
    <cellStyle name="Style 81 3" xfId="53087" xr:uid="{00000000-0005-0000-0000-00002E9A0000}"/>
    <cellStyle name="Style 81 3 2" xfId="53088" xr:uid="{00000000-0005-0000-0000-00002F9A0000}"/>
    <cellStyle name="Style 81 3 3" xfId="53089" xr:uid="{00000000-0005-0000-0000-0000309A0000}"/>
    <cellStyle name="Style 81 3 4" xfId="53090" xr:uid="{00000000-0005-0000-0000-0000319A0000}"/>
    <cellStyle name="Style 81 3 5" xfId="53091" xr:uid="{00000000-0005-0000-0000-0000329A0000}"/>
    <cellStyle name="Style 81 4" xfId="53092" xr:uid="{00000000-0005-0000-0000-0000339A0000}"/>
    <cellStyle name="Style 81 5" xfId="53093" xr:uid="{00000000-0005-0000-0000-0000349A0000}"/>
    <cellStyle name="Style 81 6" xfId="53094" xr:uid="{00000000-0005-0000-0000-0000359A0000}"/>
    <cellStyle name="Style 81 7" xfId="53095" xr:uid="{00000000-0005-0000-0000-0000369A0000}"/>
    <cellStyle name="Style 82" xfId="53096" xr:uid="{00000000-0005-0000-0000-0000379A0000}"/>
    <cellStyle name="Style 82 2" xfId="53097" xr:uid="{00000000-0005-0000-0000-0000389A0000}"/>
    <cellStyle name="Style 82 2 2" xfId="53098" xr:uid="{00000000-0005-0000-0000-0000399A0000}"/>
    <cellStyle name="Style 82 2 3" xfId="53099" xr:uid="{00000000-0005-0000-0000-00003A9A0000}"/>
    <cellStyle name="Style 82 2 4" xfId="53100" xr:uid="{00000000-0005-0000-0000-00003B9A0000}"/>
    <cellStyle name="Style 82 2 5" xfId="53101" xr:uid="{00000000-0005-0000-0000-00003C9A0000}"/>
    <cellStyle name="Style 82 3" xfId="53102" xr:uid="{00000000-0005-0000-0000-00003D9A0000}"/>
    <cellStyle name="Style 82 4" xfId="53103" xr:uid="{00000000-0005-0000-0000-00003E9A0000}"/>
    <cellStyle name="Style 82 5" xfId="53104" xr:uid="{00000000-0005-0000-0000-00003F9A0000}"/>
    <cellStyle name="Style 82 6" xfId="53105" xr:uid="{00000000-0005-0000-0000-0000409A0000}"/>
    <cellStyle name="Style 83" xfId="53106" xr:uid="{00000000-0005-0000-0000-0000419A0000}"/>
    <cellStyle name="Style 83 2" xfId="53107" xr:uid="{00000000-0005-0000-0000-0000429A0000}"/>
    <cellStyle name="Style 83 2 2" xfId="53108" xr:uid="{00000000-0005-0000-0000-0000439A0000}"/>
    <cellStyle name="Style 83 2 3" xfId="53109" xr:uid="{00000000-0005-0000-0000-0000449A0000}"/>
    <cellStyle name="Style 83 2 4" xfId="53110" xr:uid="{00000000-0005-0000-0000-0000459A0000}"/>
    <cellStyle name="Style 83 2 5" xfId="53111" xr:uid="{00000000-0005-0000-0000-0000469A0000}"/>
    <cellStyle name="Style 83 3" xfId="53112" xr:uid="{00000000-0005-0000-0000-0000479A0000}"/>
    <cellStyle name="Style 83 4" xfId="53113" xr:uid="{00000000-0005-0000-0000-0000489A0000}"/>
    <cellStyle name="Style 83 5" xfId="53114" xr:uid="{00000000-0005-0000-0000-0000499A0000}"/>
    <cellStyle name="Style 83 6" xfId="53115" xr:uid="{00000000-0005-0000-0000-00004A9A0000}"/>
    <cellStyle name="Style 84" xfId="53116" xr:uid="{00000000-0005-0000-0000-00004B9A0000}"/>
    <cellStyle name="Style 84 2" xfId="53117" xr:uid="{00000000-0005-0000-0000-00004C9A0000}"/>
    <cellStyle name="Style 84 2 2" xfId="53118" xr:uid="{00000000-0005-0000-0000-00004D9A0000}"/>
    <cellStyle name="Style 84 2 3" xfId="53119" xr:uid="{00000000-0005-0000-0000-00004E9A0000}"/>
    <cellStyle name="Style 84 2 4" xfId="53120" xr:uid="{00000000-0005-0000-0000-00004F9A0000}"/>
    <cellStyle name="Style 84 2 5" xfId="53121" xr:uid="{00000000-0005-0000-0000-0000509A0000}"/>
    <cellStyle name="Style 84 3" xfId="53122" xr:uid="{00000000-0005-0000-0000-0000519A0000}"/>
    <cellStyle name="Style 84 4" xfId="53123" xr:uid="{00000000-0005-0000-0000-0000529A0000}"/>
    <cellStyle name="Style 84 5" xfId="53124" xr:uid="{00000000-0005-0000-0000-0000539A0000}"/>
    <cellStyle name="Style 84 6" xfId="53125" xr:uid="{00000000-0005-0000-0000-0000549A0000}"/>
    <cellStyle name="Style 85" xfId="53126" xr:uid="{00000000-0005-0000-0000-0000559A0000}"/>
    <cellStyle name="Style 85 2" xfId="53127" xr:uid="{00000000-0005-0000-0000-0000569A0000}"/>
    <cellStyle name="Style 85 2 2" xfId="53128" xr:uid="{00000000-0005-0000-0000-0000579A0000}"/>
    <cellStyle name="Style 85 2 3" xfId="53129" xr:uid="{00000000-0005-0000-0000-0000589A0000}"/>
    <cellStyle name="Style 85 2 4" xfId="53130" xr:uid="{00000000-0005-0000-0000-0000599A0000}"/>
    <cellStyle name="Style 85 2 5" xfId="53131" xr:uid="{00000000-0005-0000-0000-00005A9A0000}"/>
    <cellStyle name="Style 85 3" xfId="53132" xr:uid="{00000000-0005-0000-0000-00005B9A0000}"/>
    <cellStyle name="Style 85 3 2" xfId="53133" xr:uid="{00000000-0005-0000-0000-00005C9A0000}"/>
    <cellStyle name="Style 85 3 3" xfId="53134" xr:uid="{00000000-0005-0000-0000-00005D9A0000}"/>
    <cellStyle name="Style 85 3 4" xfId="53135" xr:uid="{00000000-0005-0000-0000-00005E9A0000}"/>
    <cellStyle name="Style 85 3 5" xfId="53136" xr:uid="{00000000-0005-0000-0000-00005F9A0000}"/>
    <cellStyle name="Style 85 4" xfId="53137" xr:uid="{00000000-0005-0000-0000-0000609A0000}"/>
    <cellStyle name="Style 85 5" xfId="53138" xr:uid="{00000000-0005-0000-0000-0000619A0000}"/>
    <cellStyle name="Style 85 6" xfId="53139" xr:uid="{00000000-0005-0000-0000-0000629A0000}"/>
    <cellStyle name="Style 85 7" xfId="53140" xr:uid="{00000000-0005-0000-0000-0000639A0000}"/>
    <cellStyle name="Style 86" xfId="53141" xr:uid="{00000000-0005-0000-0000-0000649A0000}"/>
    <cellStyle name="Style 86 2" xfId="53142" xr:uid="{00000000-0005-0000-0000-0000659A0000}"/>
    <cellStyle name="Style 86 2 2" xfId="53143" xr:uid="{00000000-0005-0000-0000-0000669A0000}"/>
    <cellStyle name="Style 86 2 3" xfId="53144" xr:uid="{00000000-0005-0000-0000-0000679A0000}"/>
    <cellStyle name="Style 86 2 4" xfId="53145" xr:uid="{00000000-0005-0000-0000-0000689A0000}"/>
    <cellStyle name="Style 86 2 5" xfId="53146" xr:uid="{00000000-0005-0000-0000-0000699A0000}"/>
    <cellStyle name="Style 86 3" xfId="53147" xr:uid="{00000000-0005-0000-0000-00006A9A0000}"/>
    <cellStyle name="Style 86 4" xfId="53148" xr:uid="{00000000-0005-0000-0000-00006B9A0000}"/>
    <cellStyle name="Style 86 5" xfId="53149" xr:uid="{00000000-0005-0000-0000-00006C9A0000}"/>
    <cellStyle name="Style 86 6" xfId="53150" xr:uid="{00000000-0005-0000-0000-00006D9A0000}"/>
    <cellStyle name="Style 87" xfId="53151" xr:uid="{00000000-0005-0000-0000-00006E9A0000}"/>
    <cellStyle name="Style 87 2" xfId="53152" xr:uid="{00000000-0005-0000-0000-00006F9A0000}"/>
    <cellStyle name="Style 87 2 2" xfId="53153" xr:uid="{00000000-0005-0000-0000-0000709A0000}"/>
    <cellStyle name="Style 87 2 3" xfId="53154" xr:uid="{00000000-0005-0000-0000-0000719A0000}"/>
    <cellStyle name="Style 87 2 4" xfId="53155" xr:uid="{00000000-0005-0000-0000-0000729A0000}"/>
    <cellStyle name="Style 87 2 5" xfId="53156" xr:uid="{00000000-0005-0000-0000-0000739A0000}"/>
    <cellStyle name="Style 87 3" xfId="53157" xr:uid="{00000000-0005-0000-0000-0000749A0000}"/>
    <cellStyle name="Style 87 4" xfId="53158" xr:uid="{00000000-0005-0000-0000-0000759A0000}"/>
    <cellStyle name="Style 87 5" xfId="53159" xr:uid="{00000000-0005-0000-0000-0000769A0000}"/>
    <cellStyle name="Style 87 6" xfId="53160" xr:uid="{00000000-0005-0000-0000-0000779A0000}"/>
    <cellStyle name="Style 93" xfId="53161" xr:uid="{00000000-0005-0000-0000-0000789A0000}"/>
    <cellStyle name="Style 93 2" xfId="53162" xr:uid="{00000000-0005-0000-0000-0000799A0000}"/>
    <cellStyle name="Style 93 2 2" xfId="53163" xr:uid="{00000000-0005-0000-0000-00007A9A0000}"/>
    <cellStyle name="Style 93 2 3" xfId="53164" xr:uid="{00000000-0005-0000-0000-00007B9A0000}"/>
    <cellStyle name="Style 93 2 4" xfId="53165" xr:uid="{00000000-0005-0000-0000-00007C9A0000}"/>
    <cellStyle name="Style 93 2 5" xfId="53166" xr:uid="{00000000-0005-0000-0000-00007D9A0000}"/>
    <cellStyle name="Style 93 3" xfId="53167" xr:uid="{00000000-0005-0000-0000-00007E9A0000}"/>
    <cellStyle name="Style 93 3 2" xfId="53168" xr:uid="{00000000-0005-0000-0000-00007F9A0000}"/>
    <cellStyle name="Style 93 3 3" xfId="53169" xr:uid="{00000000-0005-0000-0000-0000809A0000}"/>
    <cellStyle name="Style 93 3 4" xfId="53170" xr:uid="{00000000-0005-0000-0000-0000819A0000}"/>
    <cellStyle name="Style 93 3 5" xfId="53171" xr:uid="{00000000-0005-0000-0000-0000829A0000}"/>
    <cellStyle name="Style 93 4" xfId="53172" xr:uid="{00000000-0005-0000-0000-0000839A0000}"/>
    <cellStyle name="Style 93 5" xfId="53173" xr:uid="{00000000-0005-0000-0000-0000849A0000}"/>
    <cellStyle name="Style 93 6" xfId="53174" xr:uid="{00000000-0005-0000-0000-0000859A0000}"/>
    <cellStyle name="Style 93 7" xfId="53175" xr:uid="{00000000-0005-0000-0000-0000869A0000}"/>
    <cellStyle name="Style 94" xfId="53176" xr:uid="{00000000-0005-0000-0000-0000879A0000}"/>
    <cellStyle name="Style 94 2" xfId="53177" xr:uid="{00000000-0005-0000-0000-0000889A0000}"/>
    <cellStyle name="Style 94 2 2" xfId="53178" xr:uid="{00000000-0005-0000-0000-0000899A0000}"/>
    <cellStyle name="Style 94 2 3" xfId="53179" xr:uid="{00000000-0005-0000-0000-00008A9A0000}"/>
    <cellStyle name="Style 94 2 4" xfId="53180" xr:uid="{00000000-0005-0000-0000-00008B9A0000}"/>
    <cellStyle name="Style 94 2 5" xfId="53181" xr:uid="{00000000-0005-0000-0000-00008C9A0000}"/>
    <cellStyle name="Style 94 3" xfId="53182" xr:uid="{00000000-0005-0000-0000-00008D9A0000}"/>
    <cellStyle name="Style 94 4" xfId="53183" xr:uid="{00000000-0005-0000-0000-00008E9A0000}"/>
    <cellStyle name="Style 94 5" xfId="53184" xr:uid="{00000000-0005-0000-0000-00008F9A0000}"/>
    <cellStyle name="Style 94 6" xfId="53185" xr:uid="{00000000-0005-0000-0000-0000909A0000}"/>
    <cellStyle name="Style 95" xfId="53186" xr:uid="{00000000-0005-0000-0000-0000919A0000}"/>
    <cellStyle name="Style 95 2" xfId="53187" xr:uid="{00000000-0005-0000-0000-0000929A0000}"/>
    <cellStyle name="Style 95 2 2" xfId="53188" xr:uid="{00000000-0005-0000-0000-0000939A0000}"/>
    <cellStyle name="Style 95 2 3" xfId="53189" xr:uid="{00000000-0005-0000-0000-0000949A0000}"/>
    <cellStyle name="Style 95 2 4" xfId="53190" xr:uid="{00000000-0005-0000-0000-0000959A0000}"/>
    <cellStyle name="Style 95 2 5" xfId="53191" xr:uid="{00000000-0005-0000-0000-0000969A0000}"/>
    <cellStyle name="Style 95 3" xfId="53192" xr:uid="{00000000-0005-0000-0000-0000979A0000}"/>
    <cellStyle name="Style 95 4" xfId="53193" xr:uid="{00000000-0005-0000-0000-0000989A0000}"/>
    <cellStyle name="Style 95 5" xfId="53194" xr:uid="{00000000-0005-0000-0000-0000999A0000}"/>
    <cellStyle name="Style 95 6" xfId="53195" xr:uid="{00000000-0005-0000-0000-00009A9A0000}"/>
    <cellStyle name="Style 96" xfId="53196" xr:uid="{00000000-0005-0000-0000-00009B9A0000}"/>
    <cellStyle name="Style 96 2" xfId="53197" xr:uid="{00000000-0005-0000-0000-00009C9A0000}"/>
    <cellStyle name="Style 96 2 2" xfId="53198" xr:uid="{00000000-0005-0000-0000-00009D9A0000}"/>
    <cellStyle name="Style 96 2 3" xfId="53199" xr:uid="{00000000-0005-0000-0000-00009E9A0000}"/>
    <cellStyle name="Style 96 2 4" xfId="53200" xr:uid="{00000000-0005-0000-0000-00009F9A0000}"/>
    <cellStyle name="Style 96 2 5" xfId="53201" xr:uid="{00000000-0005-0000-0000-0000A09A0000}"/>
    <cellStyle name="Style 96 3" xfId="53202" xr:uid="{00000000-0005-0000-0000-0000A19A0000}"/>
    <cellStyle name="Style 96 4" xfId="53203" xr:uid="{00000000-0005-0000-0000-0000A29A0000}"/>
    <cellStyle name="Style 96 5" xfId="53204" xr:uid="{00000000-0005-0000-0000-0000A39A0000}"/>
    <cellStyle name="Style 96 6" xfId="53205" xr:uid="{00000000-0005-0000-0000-0000A49A0000}"/>
    <cellStyle name="Style 97" xfId="53206" xr:uid="{00000000-0005-0000-0000-0000A59A0000}"/>
    <cellStyle name="Style 97 2" xfId="53207" xr:uid="{00000000-0005-0000-0000-0000A69A0000}"/>
    <cellStyle name="Style 97 2 2" xfId="53208" xr:uid="{00000000-0005-0000-0000-0000A79A0000}"/>
    <cellStyle name="Style 97 2 3" xfId="53209" xr:uid="{00000000-0005-0000-0000-0000A89A0000}"/>
    <cellStyle name="Style 97 2 4" xfId="53210" xr:uid="{00000000-0005-0000-0000-0000A99A0000}"/>
    <cellStyle name="Style 97 2 5" xfId="53211" xr:uid="{00000000-0005-0000-0000-0000AA9A0000}"/>
    <cellStyle name="Style 97 3" xfId="53212" xr:uid="{00000000-0005-0000-0000-0000AB9A0000}"/>
    <cellStyle name="Style 97 3 2" xfId="53213" xr:uid="{00000000-0005-0000-0000-0000AC9A0000}"/>
    <cellStyle name="Style 97 3 3" xfId="53214" xr:uid="{00000000-0005-0000-0000-0000AD9A0000}"/>
    <cellStyle name="Style 97 3 4" xfId="53215" xr:uid="{00000000-0005-0000-0000-0000AE9A0000}"/>
    <cellStyle name="Style 97 3 5" xfId="53216" xr:uid="{00000000-0005-0000-0000-0000AF9A0000}"/>
    <cellStyle name="Style 97 4" xfId="53217" xr:uid="{00000000-0005-0000-0000-0000B09A0000}"/>
    <cellStyle name="Style 97 5" xfId="53218" xr:uid="{00000000-0005-0000-0000-0000B19A0000}"/>
    <cellStyle name="Style 97 6" xfId="53219" xr:uid="{00000000-0005-0000-0000-0000B29A0000}"/>
    <cellStyle name="Style 97 7" xfId="53220" xr:uid="{00000000-0005-0000-0000-0000B39A0000}"/>
    <cellStyle name="Style 98" xfId="53221" xr:uid="{00000000-0005-0000-0000-0000B49A0000}"/>
    <cellStyle name="Style 98 2" xfId="53222" xr:uid="{00000000-0005-0000-0000-0000B59A0000}"/>
    <cellStyle name="Style 98 2 2" xfId="53223" xr:uid="{00000000-0005-0000-0000-0000B69A0000}"/>
    <cellStyle name="Style 98 2 3" xfId="53224" xr:uid="{00000000-0005-0000-0000-0000B79A0000}"/>
    <cellStyle name="Style 98 2 4" xfId="53225" xr:uid="{00000000-0005-0000-0000-0000B89A0000}"/>
    <cellStyle name="Style 98 2 5" xfId="53226" xr:uid="{00000000-0005-0000-0000-0000B99A0000}"/>
    <cellStyle name="Style 98 3" xfId="53227" xr:uid="{00000000-0005-0000-0000-0000BA9A0000}"/>
    <cellStyle name="Style 98 4" xfId="53228" xr:uid="{00000000-0005-0000-0000-0000BB9A0000}"/>
    <cellStyle name="Style 98 5" xfId="53229" xr:uid="{00000000-0005-0000-0000-0000BC9A0000}"/>
    <cellStyle name="Style 98 6" xfId="53230" xr:uid="{00000000-0005-0000-0000-0000BD9A0000}"/>
    <cellStyle name="Style 99" xfId="53231" xr:uid="{00000000-0005-0000-0000-0000BE9A0000}"/>
    <cellStyle name="Style 99 2" xfId="53232" xr:uid="{00000000-0005-0000-0000-0000BF9A0000}"/>
    <cellStyle name="Style 99 2 2" xfId="53233" xr:uid="{00000000-0005-0000-0000-0000C09A0000}"/>
    <cellStyle name="Style 99 2 3" xfId="53234" xr:uid="{00000000-0005-0000-0000-0000C19A0000}"/>
    <cellStyle name="Style 99 2 4" xfId="53235" xr:uid="{00000000-0005-0000-0000-0000C29A0000}"/>
    <cellStyle name="Style 99 2 5" xfId="53236" xr:uid="{00000000-0005-0000-0000-0000C39A0000}"/>
    <cellStyle name="Style 99 3" xfId="53237" xr:uid="{00000000-0005-0000-0000-0000C49A0000}"/>
    <cellStyle name="Style 99 4" xfId="53238" xr:uid="{00000000-0005-0000-0000-0000C59A0000}"/>
    <cellStyle name="Style 99 5" xfId="53239" xr:uid="{00000000-0005-0000-0000-0000C69A0000}"/>
    <cellStyle name="Style 99 6" xfId="53240" xr:uid="{00000000-0005-0000-0000-0000C79A0000}"/>
    <cellStyle name="tableau | cellule | normal | decimal 1" xfId="4621" xr:uid="{00000000-0005-0000-0000-0000C89A0000}"/>
    <cellStyle name="tableau | cellule | normal | decimal 1 10" xfId="25386" xr:uid="{00000000-0005-0000-0000-0000C99A0000}"/>
    <cellStyle name="tableau | cellule | normal | decimal 1 10 2" xfId="25387" xr:uid="{00000000-0005-0000-0000-0000CA9A0000}"/>
    <cellStyle name="tableau | cellule | normal | decimal 1 10 2 2" xfId="25388" xr:uid="{00000000-0005-0000-0000-0000CB9A0000}"/>
    <cellStyle name="tableau | cellule | normal | decimal 1 10 3" xfId="25389" xr:uid="{00000000-0005-0000-0000-0000CC9A0000}"/>
    <cellStyle name="tableau | cellule | normal | decimal 1 10 4" xfId="53242" xr:uid="{00000000-0005-0000-0000-0000CD9A0000}"/>
    <cellStyle name="tableau | cellule | normal | decimal 1 11" xfId="25390" xr:uid="{00000000-0005-0000-0000-0000CE9A0000}"/>
    <cellStyle name="tableau | cellule | normal | decimal 1 11 2" xfId="25391" xr:uid="{00000000-0005-0000-0000-0000CF9A0000}"/>
    <cellStyle name="tableau | cellule | normal | decimal 1 12" xfId="25392" xr:uid="{00000000-0005-0000-0000-0000D09A0000}"/>
    <cellStyle name="tableau | cellule | normal | decimal 1 13" xfId="53241" xr:uid="{00000000-0005-0000-0000-0000D19A0000}"/>
    <cellStyle name="tableau | cellule | normal | decimal 1 2" xfId="9410" xr:uid="{00000000-0005-0000-0000-0000D29A0000}"/>
    <cellStyle name="tableau | cellule | normal | decimal 1 2 2" xfId="25393" xr:uid="{00000000-0005-0000-0000-0000D39A0000}"/>
    <cellStyle name="tableau | cellule | normal | decimal 1 2 2 2" xfId="25394" xr:uid="{00000000-0005-0000-0000-0000D49A0000}"/>
    <cellStyle name="tableau | cellule | normal | decimal 1 2 2 2 2" xfId="25395" xr:uid="{00000000-0005-0000-0000-0000D59A0000}"/>
    <cellStyle name="tableau | cellule | normal | decimal 1 2 2 3" xfId="25396" xr:uid="{00000000-0005-0000-0000-0000D69A0000}"/>
    <cellStyle name="tableau | cellule | normal | decimal 1 2 3" xfId="25397" xr:uid="{00000000-0005-0000-0000-0000D79A0000}"/>
    <cellStyle name="tableau | cellule | normal | decimal 1 2 3 2" xfId="25398" xr:uid="{00000000-0005-0000-0000-0000D89A0000}"/>
    <cellStyle name="tableau | cellule | normal | decimal 1 2 3 2 2" xfId="25399" xr:uid="{00000000-0005-0000-0000-0000D99A0000}"/>
    <cellStyle name="tableau | cellule | normal | decimal 1 2 3 3" xfId="25400" xr:uid="{00000000-0005-0000-0000-0000DA9A0000}"/>
    <cellStyle name="tableau | cellule | normal | decimal 1 2 4" xfId="25401" xr:uid="{00000000-0005-0000-0000-0000DB9A0000}"/>
    <cellStyle name="tableau | cellule | normal | decimal 1 2 4 2" xfId="25402" xr:uid="{00000000-0005-0000-0000-0000DC9A0000}"/>
    <cellStyle name="tableau | cellule | normal | decimal 1 2 5" xfId="25403" xr:uid="{00000000-0005-0000-0000-0000DD9A0000}"/>
    <cellStyle name="tableau | cellule | normal | decimal 1 2 6" xfId="53243" xr:uid="{00000000-0005-0000-0000-0000DE9A0000}"/>
    <cellStyle name="tableau | cellule | normal | decimal 1 3" xfId="25404" xr:uid="{00000000-0005-0000-0000-0000DF9A0000}"/>
    <cellStyle name="tableau | cellule | normal | decimal 1 3 2" xfId="25405" xr:uid="{00000000-0005-0000-0000-0000E09A0000}"/>
    <cellStyle name="tableau | cellule | normal | decimal 1 3 2 2" xfId="25406" xr:uid="{00000000-0005-0000-0000-0000E19A0000}"/>
    <cellStyle name="tableau | cellule | normal | decimal 1 3 2 2 2" xfId="25407" xr:uid="{00000000-0005-0000-0000-0000E29A0000}"/>
    <cellStyle name="tableau | cellule | normal | decimal 1 3 2 3" xfId="25408" xr:uid="{00000000-0005-0000-0000-0000E39A0000}"/>
    <cellStyle name="tableau | cellule | normal | decimal 1 3 3" xfId="25409" xr:uid="{00000000-0005-0000-0000-0000E49A0000}"/>
    <cellStyle name="tableau | cellule | normal | decimal 1 3 3 2" xfId="25410" xr:uid="{00000000-0005-0000-0000-0000E59A0000}"/>
    <cellStyle name="tableau | cellule | normal | decimal 1 3 3 2 2" xfId="25411" xr:uid="{00000000-0005-0000-0000-0000E69A0000}"/>
    <cellStyle name="tableau | cellule | normal | decimal 1 3 3 3" xfId="25412" xr:uid="{00000000-0005-0000-0000-0000E79A0000}"/>
    <cellStyle name="tableau | cellule | normal | decimal 1 3 4" xfId="25413" xr:uid="{00000000-0005-0000-0000-0000E89A0000}"/>
    <cellStyle name="tableau | cellule | normal | decimal 1 3 4 2" xfId="25414" xr:uid="{00000000-0005-0000-0000-0000E99A0000}"/>
    <cellStyle name="tableau | cellule | normal | decimal 1 3 5" xfId="25415" xr:uid="{00000000-0005-0000-0000-0000EA9A0000}"/>
    <cellStyle name="tableau | cellule | normal | decimal 1 3 6" xfId="53244" xr:uid="{00000000-0005-0000-0000-0000EB9A0000}"/>
    <cellStyle name="tableau | cellule | normal | decimal 1 4" xfId="25416" xr:uid="{00000000-0005-0000-0000-0000EC9A0000}"/>
    <cellStyle name="tableau | cellule | normal | decimal 1 4 2" xfId="25417" xr:uid="{00000000-0005-0000-0000-0000ED9A0000}"/>
    <cellStyle name="tableau | cellule | normal | decimal 1 4 2 2" xfId="25418" xr:uid="{00000000-0005-0000-0000-0000EE9A0000}"/>
    <cellStyle name="tableau | cellule | normal | decimal 1 4 2 2 2" xfId="25419" xr:uid="{00000000-0005-0000-0000-0000EF9A0000}"/>
    <cellStyle name="tableau | cellule | normal | decimal 1 4 2 3" xfId="25420" xr:uid="{00000000-0005-0000-0000-0000F09A0000}"/>
    <cellStyle name="tableau | cellule | normal | decimal 1 4 3" xfId="25421" xr:uid="{00000000-0005-0000-0000-0000F19A0000}"/>
    <cellStyle name="tableau | cellule | normal | decimal 1 4 3 2" xfId="25422" xr:uid="{00000000-0005-0000-0000-0000F29A0000}"/>
    <cellStyle name="tableau | cellule | normal | decimal 1 4 3 2 2" xfId="25423" xr:uid="{00000000-0005-0000-0000-0000F39A0000}"/>
    <cellStyle name="tableau | cellule | normal | decimal 1 4 3 3" xfId="25424" xr:uid="{00000000-0005-0000-0000-0000F49A0000}"/>
    <cellStyle name="tableau | cellule | normal | decimal 1 4 4" xfId="25425" xr:uid="{00000000-0005-0000-0000-0000F59A0000}"/>
    <cellStyle name="tableau | cellule | normal | decimal 1 4 4 2" xfId="25426" xr:uid="{00000000-0005-0000-0000-0000F69A0000}"/>
    <cellStyle name="tableau | cellule | normal | decimal 1 4 5" xfId="25427" xr:uid="{00000000-0005-0000-0000-0000F79A0000}"/>
    <cellStyle name="tableau | cellule | normal | decimal 1 4 6" xfId="53245" xr:uid="{00000000-0005-0000-0000-0000F89A0000}"/>
    <cellStyle name="tableau | cellule | normal | decimal 1 5" xfId="25428" xr:uid="{00000000-0005-0000-0000-0000F99A0000}"/>
    <cellStyle name="tableau | cellule | normal | decimal 1 5 2" xfId="25429" xr:uid="{00000000-0005-0000-0000-0000FA9A0000}"/>
    <cellStyle name="tableau | cellule | normal | decimal 1 5 2 2" xfId="25430" xr:uid="{00000000-0005-0000-0000-0000FB9A0000}"/>
    <cellStyle name="tableau | cellule | normal | decimal 1 5 2 2 2" xfId="25431" xr:uid="{00000000-0005-0000-0000-0000FC9A0000}"/>
    <cellStyle name="tableau | cellule | normal | decimal 1 5 2 3" xfId="25432" xr:uid="{00000000-0005-0000-0000-0000FD9A0000}"/>
    <cellStyle name="tableau | cellule | normal | decimal 1 5 3" xfId="25433" xr:uid="{00000000-0005-0000-0000-0000FE9A0000}"/>
    <cellStyle name="tableau | cellule | normal | decimal 1 5 3 2" xfId="25434" xr:uid="{00000000-0005-0000-0000-0000FF9A0000}"/>
    <cellStyle name="tableau | cellule | normal | decimal 1 5 3 2 2" xfId="25435" xr:uid="{00000000-0005-0000-0000-0000009B0000}"/>
    <cellStyle name="tableau | cellule | normal | decimal 1 5 3 3" xfId="25436" xr:uid="{00000000-0005-0000-0000-0000019B0000}"/>
    <cellStyle name="tableau | cellule | normal | decimal 1 5 4" xfId="25437" xr:uid="{00000000-0005-0000-0000-0000029B0000}"/>
    <cellStyle name="tableau | cellule | normal | decimal 1 5 4 2" xfId="25438" xr:uid="{00000000-0005-0000-0000-0000039B0000}"/>
    <cellStyle name="tableau | cellule | normal | decimal 1 5 4 2 2" xfId="25439" xr:uid="{00000000-0005-0000-0000-0000049B0000}"/>
    <cellStyle name="tableau | cellule | normal | decimal 1 5 4 3" xfId="25440" xr:uid="{00000000-0005-0000-0000-0000059B0000}"/>
    <cellStyle name="tableau | cellule | normal | decimal 1 5 5" xfId="25441" xr:uid="{00000000-0005-0000-0000-0000069B0000}"/>
    <cellStyle name="tableau | cellule | normal | decimal 1 5 5 2" xfId="25442" xr:uid="{00000000-0005-0000-0000-0000079B0000}"/>
    <cellStyle name="tableau | cellule | normal | decimal 1 5 6" xfId="25443" xr:uid="{00000000-0005-0000-0000-0000089B0000}"/>
    <cellStyle name="tableau | cellule | normal | decimal 1 5 7" xfId="53246" xr:uid="{00000000-0005-0000-0000-0000099B0000}"/>
    <cellStyle name="tableau | cellule | normal | decimal 1 6" xfId="25444" xr:uid="{00000000-0005-0000-0000-00000A9B0000}"/>
    <cellStyle name="tableau | cellule | normal | decimal 1 6 2" xfId="25445" xr:uid="{00000000-0005-0000-0000-00000B9B0000}"/>
    <cellStyle name="tableau | cellule | normal | decimal 1 6 2 2" xfId="25446" xr:uid="{00000000-0005-0000-0000-00000C9B0000}"/>
    <cellStyle name="tableau | cellule | normal | decimal 1 6 2 2 2" xfId="25447" xr:uid="{00000000-0005-0000-0000-00000D9B0000}"/>
    <cellStyle name="tableau | cellule | normal | decimal 1 6 2 3" xfId="25448" xr:uid="{00000000-0005-0000-0000-00000E9B0000}"/>
    <cellStyle name="tableau | cellule | normal | decimal 1 6 3" xfId="25449" xr:uid="{00000000-0005-0000-0000-00000F9B0000}"/>
    <cellStyle name="tableau | cellule | normal | decimal 1 6 3 2" xfId="25450" xr:uid="{00000000-0005-0000-0000-0000109B0000}"/>
    <cellStyle name="tableau | cellule | normal | decimal 1 6 3 2 2" xfId="25451" xr:uid="{00000000-0005-0000-0000-0000119B0000}"/>
    <cellStyle name="tableau | cellule | normal | decimal 1 6 3 3" xfId="25452" xr:uid="{00000000-0005-0000-0000-0000129B0000}"/>
    <cellStyle name="tableau | cellule | normal | decimal 1 6 4" xfId="25453" xr:uid="{00000000-0005-0000-0000-0000139B0000}"/>
    <cellStyle name="tableau | cellule | normal | decimal 1 6 4 2" xfId="25454" xr:uid="{00000000-0005-0000-0000-0000149B0000}"/>
    <cellStyle name="tableau | cellule | normal | decimal 1 6 5" xfId="25455" xr:uid="{00000000-0005-0000-0000-0000159B0000}"/>
    <cellStyle name="tableau | cellule | normal | decimal 1 6 6" xfId="53247" xr:uid="{00000000-0005-0000-0000-0000169B0000}"/>
    <cellStyle name="tableau | cellule | normal | decimal 1 7" xfId="25456" xr:uid="{00000000-0005-0000-0000-0000179B0000}"/>
    <cellStyle name="tableau | cellule | normal | decimal 1 7 2" xfId="25457" xr:uid="{00000000-0005-0000-0000-0000189B0000}"/>
    <cellStyle name="tableau | cellule | normal | decimal 1 7 2 2" xfId="25458" xr:uid="{00000000-0005-0000-0000-0000199B0000}"/>
    <cellStyle name="tableau | cellule | normal | decimal 1 7 3" xfId="25459" xr:uid="{00000000-0005-0000-0000-00001A9B0000}"/>
    <cellStyle name="tableau | cellule | normal | decimal 1 7 4" xfId="53248" xr:uid="{00000000-0005-0000-0000-00001B9B0000}"/>
    <cellStyle name="tableau | cellule | normal | decimal 1 8" xfId="25460" xr:uid="{00000000-0005-0000-0000-00001C9B0000}"/>
    <cellStyle name="tableau | cellule | normal | decimal 1 8 2" xfId="25461" xr:uid="{00000000-0005-0000-0000-00001D9B0000}"/>
    <cellStyle name="tableau | cellule | normal | decimal 1 8 2 2" xfId="25462" xr:uid="{00000000-0005-0000-0000-00001E9B0000}"/>
    <cellStyle name="tableau | cellule | normal | decimal 1 8 3" xfId="25463" xr:uid="{00000000-0005-0000-0000-00001F9B0000}"/>
    <cellStyle name="tableau | cellule | normal | decimal 1 8 4" xfId="53249" xr:uid="{00000000-0005-0000-0000-0000209B0000}"/>
    <cellStyle name="tableau | cellule | normal | decimal 1 9" xfId="25464" xr:uid="{00000000-0005-0000-0000-0000219B0000}"/>
    <cellStyle name="tableau | cellule | normal | decimal 1 9 2" xfId="25465" xr:uid="{00000000-0005-0000-0000-0000229B0000}"/>
    <cellStyle name="tableau | cellule | normal | decimal 1 9 2 2" xfId="25466" xr:uid="{00000000-0005-0000-0000-0000239B0000}"/>
    <cellStyle name="tableau | cellule | normal | decimal 1 9 3" xfId="25467" xr:uid="{00000000-0005-0000-0000-0000249B0000}"/>
    <cellStyle name="tableau | cellule | normal | decimal 1 9 4" xfId="53250" xr:uid="{00000000-0005-0000-0000-0000259B0000}"/>
    <cellStyle name="tableau | cellule | normal | pourcentage | decimal 1" xfId="4622" xr:uid="{00000000-0005-0000-0000-0000269B0000}"/>
    <cellStyle name="tableau | cellule | normal | pourcentage | decimal 1 10" xfId="25468" xr:uid="{00000000-0005-0000-0000-0000279B0000}"/>
    <cellStyle name="tableau | cellule | normal | pourcentage | decimal 1 10 2" xfId="25469" xr:uid="{00000000-0005-0000-0000-0000289B0000}"/>
    <cellStyle name="tableau | cellule | normal | pourcentage | decimal 1 10 2 2" xfId="25470" xr:uid="{00000000-0005-0000-0000-0000299B0000}"/>
    <cellStyle name="tableau | cellule | normal | pourcentage | decimal 1 10 3" xfId="25471" xr:uid="{00000000-0005-0000-0000-00002A9B0000}"/>
    <cellStyle name="tableau | cellule | normal | pourcentage | decimal 1 10 4" xfId="53252" xr:uid="{00000000-0005-0000-0000-00002B9B0000}"/>
    <cellStyle name="tableau | cellule | normal | pourcentage | decimal 1 11" xfId="25472" xr:uid="{00000000-0005-0000-0000-00002C9B0000}"/>
    <cellStyle name="tableau | cellule | normal | pourcentage | decimal 1 11 2" xfId="25473" xr:uid="{00000000-0005-0000-0000-00002D9B0000}"/>
    <cellStyle name="tableau | cellule | normal | pourcentage | decimal 1 12" xfId="25474" xr:uid="{00000000-0005-0000-0000-00002E9B0000}"/>
    <cellStyle name="tableau | cellule | normal | pourcentage | decimal 1 13" xfId="53251" xr:uid="{00000000-0005-0000-0000-00002F9B0000}"/>
    <cellStyle name="tableau | cellule | normal | pourcentage | decimal 1 2" xfId="9411" xr:uid="{00000000-0005-0000-0000-0000309B0000}"/>
    <cellStyle name="tableau | cellule | normal | pourcentage | decimal 1 2 2" xfId="25475" xr:uid="{00000000-0005-0000-0000-0000319B0000}"/>
    <cellStyle name="tableau | cellule | normal | pourcentage | decimal 1 2 2 2" xfId="25476" xr:uid="{00000000-0005-0000-0000-0000329B0000}"/>
    <cellStyle name="tableau | cellule | normal | pourcentage | decimal 1 2 2 2 2" xfId="25477" xr:uid="{00000000-0005-0000-0000-0000339B0000}"/>
    <cellStyle name="tableau | cellule | normal | pourcentage | decimal 1 2 2 3" xfId="25478" xr:uid="{00000000-0005-0000-0000-0000349B0000}"/>
    <cellStyle name="tableau | cellule | normal | pourcentage | decimal 1 2 3" xfId="25479" xr:uid="{00000000-0005-0000-0000-0000359B0000}"/>
    <cellStyle name="tableau | cellule | normal | pourcentage | decimal 1 2 3 2" xfId="25480" xr:uid="{00000000-0005-0000-0000-0000369B0000}"/>
    <cellStyle name="tableau | cellule | normal | pourcentage | decimal 1 2 3 2 2" xfId="25481" xr:uid="{00000000-0005-0000-0000-0000379B0000}"/>
    <cellStyle name="tableau | cellule | normal | pourcentage | decimal 1 2 3 3" xfId="25482" xr:uid="{00000000-0005-0000-0000-0000389B0000}"/>
    <cellStyle name="tableau | cellule | normal | pourcentage | decimal 1 2 4" xfId="25483" xr:uid="{00000000-0005-0000-0000-0000399B0000}"/>
    <cellStyle name="tableau | cellule | normal | pourcentage | decimal 1 2 4 2" xfId="25484" xr:uid="{00000000-0005-0000-0000-00003A9B0000}"/>
    <cellStyle name="tableau | cellule | normal | pourcentage | decimal 1 2 5" xfId="25485" xr:uid="{00000000-0005-0000-0000-00003B9B0000}"/>
    <cellStyle name="tableau | cellule | normal | pourcentage | decimal 1 2 6" xfId="53253" xr:uid="{00000000-0005-0000-0000-00003C9B0000}"/>
    <cellStyle name="tableau | cellule | normal | pourcentage | decimal 1 3" xfId="25486" xr:uid="{00000000-0005-0000-0000-00003D9B0000}"/>
    <cellStyle name="tableau | cellule | normal | pourcentage | decimal 1 3 2" xfId="25487" xr:uid="{00000000-0005-0000-0000-00003E9B0000}"/>
    <cellStyle name="tableau | cellule | normal | pourcentage | decimal 1 3 2 2" xfId="25488" xr:uid="{00000000-0005-0000-0000-00003F9B0000}"/>
    <cellStyle name="tableau | cellule | normal | pourcentage | decimal 1 3 2 2 2" xfId="25489" xr:uid="{00000000-0005-0000-0000-0000409B0000}"/>
    <cellStyle name="tableau | cellule | normal | pourcentage | decimal 1 3 2 3" xfId="25490" xr:uid="{00000000-0005-0000-0000-0000419B0000}"/>
    <cellStyle name="tableau | cellule | normal | pourcentage | decimal 1 3 3" xfId="25491" xr:uid="{00000000-0005-0000-0000-0000429B0000}"/>
    <cellStyle name="tableau | cellule | normal | pourcentage | decimal 1 3 3 2" xfId="25492" xr:uid="{00000000-0005-0000-0000-0000439B0000}"/>
    <cellStyle name="tableau | cellule | normal | pourcentage | decimal 1 3 3 2 2" xfId="25493" xr:uid="{00000000-0005-0000-0000-0000449B0000}"/>
    <cellStyle name="tableau | cellule | normal | pourcentage | decimal 1 3 3 3" xfId="25494" xr:uid="{00000000-0005-0000-0000-0000459B0000}"/>
    <cellStyle name="tableau | cellule | normal | pourcentage | decimal 1 3 4" xfId="25495" xr:uid="{00000000-0005-0000-0000-0000469B0000}"/>
    <cellStyle name="tableau | cellule | normal | pourcentage | decimal 1 3 4 2" xfId="25496" xr:uid="{00000000-0005-0000-0000-0000479B0000}"/>
    <cellStyle name="tableau | cellule | normal | pourcentage | decimal 1 3 5" xfId="25497" xr:uid="{00000000-0005-0000-0000-0000489B0000}"/>
    <cellStyle name="tableau | cellule | normal | pourcentage | decimal 1 3 6" xfId="53254" xr:uid="{00000000-0005-0000-0000-0000499B0000}"/>
    <cellStyle name="tableau | cellule | normal | pourcentage | decimal 1 4" xfId="25498" xr:uid="{00000000-0005-0000-0000-00004A9B0000}"/>
    <cellStyle name="tableau | cellule | normal | pourcentage | decimal 1 4 2" xfId="25499" xr:uid="{00000000-0005-0000-0000-00004B9B0000}"/>
    <cellStyle name="tableau | cellule | normal | pourcentage | decimal 1 4 2 2" xfId="25500" xr:uid="{00000000-0005-0000-0000-00004C9B0000}"/>
    <cellStyle name="tableau | cellule | normal | pourcentage | decimal 1 4 2 2 2" xfId="25501" xr:uid="{00000000-0005-0000-0000-00004D9B0000}"/>
    <cellStyle name="tableau | cellule | normal | pourcentage | decimal 1 4 2 3" xfId="25502" xr:uid="{00000000-0005-0000-0000-00004E9B0000}"/>
    <cellStyle name="tableau | cellule | normal | pourcentage | decimal 1 4 3" xfId="25503" xr:uid="{00000000-0005-0000-0000-00004F9B0000}"/>
    <cellStyle name="tableau | cellule | normal | pourcentage | decimal 1 4 3 2" xfId="25504" xr:uid="{00000000-0005-0000-0000-0000509B0000}"/>
    <cellStyle name="tableau | cellule | normal | pourcentage | decimal 1 4 3 2 2" xfId="25505" xr:uid="{00000000-0005-0000-0000-0000519B0000}"/>
    <cellStyle name="tableau | cellule | normal | pourcentage | decimal 1 4 3 3" xfId="25506" xr:uid="{00000000-0005-0000-0000-0000529B0000}"/>
    <cellStyle name="tableau | cellule | normal | pourcentage | decimal 1 4 4" xfId="25507" xr:uid="{00000000-0005-0000-0000-0000539B0000}"/>
    <cellStyle name="tableau | cellule | normal | pourcentage | decimal 1 4 4 2" xfId="25508" xr:uid="{00000000-0005-0000-0000-0000549B0000}"/>
    <cellStyle name="tableau | cellule | normal | pourcentage | decimal 1 4 5" xfId="25509" xr:uid="{00000000-0005-0000-0000-0000559B0000}"/>
    <cellStyle name="tableau | cellule | normal | pourcentage | decimal 1 4 6" xfId="53255" xr:uid="{00000000-0005-0000-0000-0000569B0000}"/>
    <cellStyle name="tableau | cellule | normal | pourcentage | decimal 1 5" xfId="25510" xr:uid="{00000000-0005-0000-0000-0000579B0000}"/>
    <cellStyle name="tableau | cellule | normal | pourcentage | decimal 1 5 2" xfId="25511" xr:uid="{00000000-0005-0000-0000-0000589B0000}"/>
    <cellStyle name="tableau | cellule | normal | pourcentage | decimal 1 5 2 2" xfId="25512" xr:uid="{00000000-0005-0000-0000-0000599B0000}"/>
    <cellStyle name="tableau | cellule | normal | pourcentage | decimal 1 5 2 2 2" xfId="25513" xr:uid="{00000000-0005-0000-0000-00005A9B0000}"/>
    <cellStyle name="tableau | cellule | normal | pourcentage | decimal 1 5 2 3" xfId="25514" xr:uid="{00000000-0005-0000-0000-00005B9B0000}"/>
    <cellStyle name="tableau | cellule | normal | pourcentage | decimal 1 5 3" xfId="25515" xr:uid="{00000000-0005-0000-0000-00005C9B0000}"/>
    <cellStyle name="tableau | cellule | normal | pourcentage | decimal 1 5 3 2" xfId="25516" xr:uid="{00000000-0005-0000-0000-00005D9B0000}"/>
    <cellStyle name="tableau | cellule | normal | pourcentage | decimal 1 5 3 2 2" xfId="25517" xr:uid="{00000000-0005-0000-0000-00005E9B0000}"/>
    <cellStyle name="tableau | cellule | normal | pourcentage | decimal 1 5 3 3" xfId="25518" xr:uid="{00000000-0005-0000-0000-00005F9B0000}"/>
    <cellStyle name="tableau | cellule | normal | pourcentage | decimal 1 5 4" xfId="25519" xr:uid="{00000000-0005-0000-0000-0000609B0000}"/>
    <cellStyle name="tableau | cellule | normal | pourcentage | decimal 1 5 4 2" xfId="25520" xr:uid="{00000000-0005-0000-0000-0000619B0000}"/>
    <cellStyle name="tableau | cellule | normal | pourcentage | decimal 1 5 4 2 2" xfId="25521" xr:uid="{00000000-0005-0000-0000-0000629B0000}"/>
    <cellStyle name="tableau | cellule | normal | pourcentage | decimal 1 5 4 3" xfId="25522" xr:uid="{00000000-0005-0000-0000-0000639B0000}"/>
    <cellStyle name="tableau | cellule | normal | pourcentage | decimal 1 5 5" xfId="25523" xr:uid="{00000000-0005-0000-0000-0000649B0000}"/>
    <cellStyle name="tableau | cellule | normal | pourcentage | decimal 1 5 5 2" xfId="25524" xr:uid="{00000000-0005-0000-0000-0000659B0000}"/>
    <cellStyle name="tableau | cellule | normal | pourcentage | decimal 1 5 6" xfId="25525" xr:uid="{00000000-0005-0000-0000-0000669B0000}"/>
    <cellStyle name="tableau | cellule | normal | pourcentage | decimal 1 5 7" xfId="53256" xr:uid="{00000000-0005-0000-0000-0000679B0000}"/>
    <cellStyle name="tableau | cellule | normal | pourcentage | decimal 1 6" xfId="25526" xr:uid="{00000000-0005-0000-0000-0000689B0000}"/>
    <cellStyle name="tableau | cellule | normal | pourcentage | decimal 1 6 2" xfId="25527" xr:uid="{00000000-0005-0000-0000-0000699B0000}"/>
    <cellStyle name="tableau | cellule | normal | pourcentage | decimal 1 6 2 2" xfId="25528" xr:uid="{00000000-0005-0000-0000-00006A9B0000}"/>
    <cellStyle name="tableau | cellule | normal | pourcentage | decimal 1 6 2 2 2" xfId="25529" xr:uid="{00000000-0005-0000-0000-00006B9B0000}"/>
    <cellStyle name="tableau | cellule | normal | pourcentage | decimal 1 6 2 3" xfId="25530" xr:uid="{00000000-0005-0000-0000-00006C9B0000}"/>
    <cellStyle name="tableau | cellule | normal | pourcentage | decimal 1 6 3" xfId="25531" xr:uid="{00000000-0005-0000-0000-00006D9B0000}"/>
    <cellStyle name="tableau | cellule | normal | pourcentage | decimal 1 6 3 2" xfId="25532" xr:uid="{00000000-0005-0000-0000-00006E9B0000}"/>
    <cellStyle name="tableau | cellule | normal | pourcentage | decimal 1 6 3 2 2" xfId="25533" xr:uid="{00000000-0005-0000-0000-00006F9B0000}"/>
    <cellStyle name="tableau | cellule | normal | pourcentage | decimal 1 6 3 3" xfId="25534" xr:uid="{00000000-0005-0000-0000-0000709B0000}"/>
    <cellStyle name="tableau | cellule | normal | pourcentage | decimal 1 6 4" xfId="25535" xr:uid="{00000000-0005-0000-0000-0000719B0000}"/>
    <cellStyle name="tableau | cellule | normal | pourcentage | decimal 1 6 4 2" xfId="25536" xr:uid="{00000000-0005-0000-0000-0000729B0000}"/>
    <cellStyle name="tableau | cellule | normal | pourcentage | decimal 1 6 5" xfId="25537" xr:uid="{00000000-0005-0000-0000-0000739B0000}"/>
    <cellStyle name="tableau | cellule | normal | pourcentage | decimal 1 6 6" xfId="53257" xr:uid="{00000000-0005-0000-0000-0000749B0000}"/>
    <cellStyle name="tableau | cellule | normal | pourcentage | decimal 1 7" xfId="25538" xr:uid="{00000000-0005-0000-0000-0000759B0000}"/>
    <cellStyle name="tableau | cellule | normal | pourcentage | decimal 1 7 2" xfId="25539" xr:uid="{00000000-0005-0000-0000-0000769B0000}"/>
    <cellStyle name="tableau | cellule | normal | pourcentage | decimal 1 7 2 2" xfId="25540" xr:uid="{00000000-0005-0000-0000-0000779B0000}"/>
    <cellStyle name="tableau | cellule | normal | pourcentage | decimal 1 7 3" xfId="25541" xr:uid="{00000000-0005-0000-0000-0000789B0000}"/>
    <cellStyle name="tableau | cellule | normal | pourcentage | decimal 1 7 4" xfId="53258" xr:uid="{00000000-0005-0000-0000-0000799B0000}"/>
    <cellStyle name="tableau | cellule | normal | pourcentage | decimal 1 8" xfId="25542" xr:uid="{00000000-0005-0000-0000-00007A9B0000}"/>
    <cellStyle name="tableau | cellule | normal | pourcentage | decimal 1 8 2" xfId="25543" xr:uid="{00000000-0005-0000-0000-00007B9B0000}"/>
    <cellStyle name="tableau | cellule | normal | pourcentage | decimal 1 8 2 2" xfId="25544" xr:uid="{00000000-0005-0000-0000-00007C9B0000}"/>
    <cellStyle name="tableau | cellule | normal | pourcentage | decimal 1 8 3" xfId="25545" xr:uid="{00000000-0005-0000-0000-00007D9B0000}"/>
    <cellStyle name="tableau | cellule | normal | pourcentage | decimal 1 8 4" xfId="53259" xr:uid="{00000000-0005-0000-0000-00007E9B0000}"/>
    <cellStyle name="tableau | cellule | normal | pourcentage | decimal 1 9" xfId="25546" xr:uid="{00000000-0005-0000-0000-00007F9B0000}"/>
    <cellStyle name="tableau | cellule | normal | pourcentage | decimal 1 9 2" xfId="25547" xr:uid="{00000000-0005-0000-0000-0000809B0000}"/>
    <cellStyle name="tableau | cellule | normal | pourcentage | decimal 1 9 2 2" xfId="25548" xr:uid="{00000000-0005-0000-0000-0000819B0000}"/>
    <cellStyle name="tableau | cellule | normal | pourcentage | decimal 1 9 3" xfId="25549" xr:uid="{00000000-0005-0000-0000-0000829B0000}"/>
    <cellStyle name="tableau | cellule | normal | pourcentage | decimal 1 9 4" xfId="53260" xr:uid="{00000000-0005-0000-0000-0000839B0000}"/>
    <cellStyle name="tableau | cellule | total | decimal 1" xfId="4623" xr:uid="{00000000-0005-0000-0000-0000849B0000}"/>
    <cellStyle name="tableau | cellule | total | decimal 1 10" xfId="25550" xr:uid="{00000000-0005-0000-0000-0000859B0000}"/>
    <cellStyle name="tableau | cellule | total | decimal 1 10 2" xfId="25551" xr:uid="{00000000-0005-0000-0000-0000869B0000}"/>
    <cellStyle name="tableau | cellule | total | decimal 1 10 2 2" xfId="25552" xr:uid="{00000000-0005-0000-0000-0000879B0000}"/>
    <cellStyle name="tableau | cellule | total | decimal 1 10 3" xfId="25553" xr:uid="{00000000-0005-0000-0000-0000889B0000}"/>
    <cellStyle name="tableau | cellule | total | decimal 1 10 4" xfId="53262" xr:uid="{00000000-0005-0000-0000-0000899B0000}"/>
    <cellStyle name="tableau | cellule | total | decimal 1 11" xfId="25554" xr:uid="{00000000-0005-0000-0000-00008A9B0000}"/>
    <cellStyle name="tableau | cellule | total | decimal 1 11 2" xfId="25555" xr:uid="{00000000-0005-0000-0000-00008B9B0000}"/>
    <cellStyle name="tableau | cellule | total | decimal 1 12" xfId="25556" xr:uid="{00000000-0005-0000-0000-00008C9B0000}"/>
    <cellStyle name="tableau | cellule | total | decimal 1 13" xfId="53261" xr:uid="{00000000-0005-0000-0000-00008D9B0000}"/>
    <cellStyle name="tableau | cellule | total | decimal 1 2" xfId="9412" xr:uid="{00000000-0005-0000-0000-00008E9B0000}"/>
    <cellStyle name="tableau | cellule | total | decimal 1 2 2" xfId="25557" xr:uid="{00000000-0005-0000-0000-00008F9B0000}"/>
    <cellStyle name="tableau | cellule | total | decimal 1 2 2 2" xfId="25558" xr:uid="{00000000-0005-0000-0000-0000909B0000}"/>
    <cellStyle name="tableau | cellule | total | decimal 1 2 2 2 2" xfId="25559" xr:uid="{00000000-0005-0000-0000-0000919B0000}"/>
    <cellStyle name="tableau | cellule | total | decimal 1 2 2 3" xfId="25560" xr:uid="{00000000-0005-0000-0000-0000929B0000}"/>
    <cellStyle name="tableau | cellule | total | decimal 1 2 3" xfId="25561" xr:uid="{00000000-0005-0000-0000-0000939B0000}"/>
    <cellStyle name="tableau | cellule | total | decimal 1 2 3 2" xfId="25562" xr:uid="{00000000-0005-0000-0000-0000949B0000}"/>
    <cellStyle name="tableau | cellule | total | decimal 1 2 3 2 2" xfId="25563" xr:uid="{00000000-0005-0000-0000-0000959B0000}"/>
    <cellStyle name="tableau | cellule | total | decimal 1 2 3 3" xfId="25564" xr:uid="{00000000-0005-0000-0000-0000969B0000}"/>
    <cellStyle name="tableau | cellule | total | decimal 1 2 4" xfId="25565" xr:uid="{00000000-0005-0000-0000-0000979B0000}"/>
    <cellStyle name="tableau | cellule | total | decimal 1 2 4 2" xfId="25566" xr:uid="{00000000-0005-0000-0000-0000989B0000}"/>
    <cellStyle name="tableau | cellule | total | decimal 1 2 5" xfId="25567" xr:uid="{00000000-0005-0000-0000-0000999B0000}"/>
    <cellStyle name="tableau | cellule | total | decimal 1 2 6" xfId="53263" xr:uid="{00000000-0005-0000-0000-00009A9B0000}"/>
    <cellStyle name="tableau | cellule | total | decimal 1 3" xfId="25568" xr:uid="{00000000-0005-0000-0000-00009B9B0000}"/>
    <cellStyle name="tableau | cellule | total | decimal 1 3 2" xfId="25569" xr:uid="{00000000-0005-0000-0000-00009C9B0000}"/>
    <cellStyle name="tableau | cellule | total | decimal 1 3 2 2" xfId="25570" xr:uid="{00000000-0005-0000-0000-00009D9B0000}"/>
    <cellStyle name="tableau | cellule | total | decimal 1 3 2 2 2" xfId="25571" xr:uid="{00000000-0005-0000-0000-00009E9B0000}"/>
    <cellStyle name="tableau | cellule | total | decimal 1 3 2 3" xfId="25572" xr:uid="{00000000-0005-0000-0000-00009F9B0000}"/>
    <cellStyle name="tableau | cellule | total | decimal 1 3 3" xfId="25573" xr:uid="{00000000-0005-0000-0000-0000A09B0000}"/>
    <cellStyle name="tableau | cellule | total | decimal 1 3 3 2" xfId="25574" xr:uid="{00000000-0005-0000-0000-0000A19B0000}"/>
    <cellStyle name="tableau | cellule | total | decimal 1 3 3 2 2" xfId="25575" xr:uid="{00000000-0005-0000-0000-0000A29B0000}"/>
    <cellStyle name="tableau | cellule | total | decimal 1 3 3 3" xfId="25576" xr:uid="{00000000-0005-0000-0000-0000A39B0000}"/>
    <cellStyle name="tableau | cellule | total | decimal 1 3 4" xfId="25577" xr:uid="{00000000-0005-0000-0000-0000A49B0000}"/>
    <cellStyle name="tableau | cellule | total | decimal 1 3 4 2" xfId="25578" xr:uid="{00000000-0005-0000-0000-0000A59B0000}"/>
    <cellStyle name="tableau | cellule | total | decimal 1 3 5" xfId="25579" xr:uid="{00000000-0005-0000-0000-0000A69B0000}"/>
    <cellStyle name="tableau | cellule | total | decimal 1 3 6" xfId="53264" xr:uid="{00000000-0005-0000-0000-0000A79B0000}"/>
    <cellStyle name="tableau | cellule | total | decimal 1 4" xfId="25580" xr:uid="{00000000-0005-0000-0000-0000A89B0000}"/>
    <cellStyle name="tableau | cellule | total | decimal 1 4 2" xfId="25581" xr:uid="{00000000-0005-0000-0000-0000A99B0000}"/>
    <cellStyle name="tableau | cellule | total | decimal 1 4 2 2" xfId="25582" xr:uid="{00000000-0005-0000-0000-0000AA9B0000}"/>
    <cellStyle name="tableau | cellule | total | decimal 1 4 2 2 2" xfId="25583" xr:uid="{00000000-0005-0000-0000-0000AB9B0000}"/>
    <cellStyle name="tableau | cellule | total | decimal 1 4 2 3" xfId="25584" xr:uid="{00000000-0005-0000-0000-0000AC9B0000}"/>
    <cellStyle name="tableau | cellule | total | decimal 1 4 3" xfId="25585" xr:uid="{00000000-0005-0000-0000-0000AD9B0000}"/>
    <cellStyle name="tableau | cellule | total | decimal 1 4 3 2" xfId="25586" xr:uid="{00000000-0005-0000-0000-0000AE9B0000}"/>
    <cellStyle name="tableau | cellule | total | decimal 1 4 3 2 2" xfId="25587" xr:uid="{00000000-0005-0000-0000-0000AF9B0000}"/>
    <cellStyle name="tableau | cellule | total | decimal 1 4 3 3" xfId="25588" xr:uid="{00000000-0005-0000-0000-0000B09B0000}"/>
    <cellStyle name="tableau | cellule | total | decimal 1 4 4" xfId="25589" xr:uid="{00000000-0005-0000-0000-0000B19B0000}"/>
    <cellStyle name="tableau | cellule | total | decimal 1 4 4 2" xfId="25590" xr:uid="{00000000-0005-0000-0000-0000B29B0000}"/>
    <cellStyle name="tableau | cellule | total | decimal 1 4 5" xfId="25591" xr:uid="{00000000-0005-0000-0000-0000B39B0000}"/>
    <cellStyle name="tableau | cellule | total | decimal 1 4 6" xfId="53265" xr:uid="{00000000-0005-0000-0000-0000B49B0000}"/>
    <cellStyle name="tableau | cellule | total | decimal 1 5" xfId="25592" xr:uid="{00000000-0005-0000-0000-0000B59B0000}"/>
    <cellStyle name="tableau | cellule | total | decimal 1 5 2" xfId="25593" xr:uid="{00000000-0005-0000-0000-0000B69B0000}"/>
    <cellStyle name="tableau | cellule | total | decimal 1 5 2 2" xfId="25594" xr:uid="{00000000-0005-0000-0000-0000B79B0000}"/>
    <cellStyle name="tableau | cellule | total | decimal 1 5 2 2 2" xfId="25595" xr:uid="{00000000-0005-0000-0000-0000B89B0000}"/>
    <cellStyle name="tableau | cellule | total | decimal 1 5 2 3" xfId="25596" xr:uid="{00000000-0005-0000-0000-0000B99B0000}"/>
    <cellStyle name="tableau | cellule | total | decimal 1 5 3" xfId="25597" xr:uid="{00000000-0005-0000-0000-0000BA9B0000}"/>
    <cellStyle name="tableau | cellule | total | decimal 1 5 3 2" xfId="25598" xr:uid="{00000000-0005-0000-0000-0000BB9B0000}"/>
    <cellStyle name="tableau | cellule | total | decimal 1 5 3 2 2" xfId="25599" xr:uid="{00000000-0005-0000-0000-0000BC9B0000}"/>
    <cellStyle name="tableau | cellule | total | decimal 1 5 3 3" xfId="25600" xr:uid="{00000000-0005-0000-0000-0000BD9B0000}"/>
    <cellStyle name="tableau | cellule | total | decimal 1 5 4" xfId="25601" xr:uid="{00000000-0005-0000-0000-0000BE9B0000}"/>
    <cellStyle name="tableau | cellule | total | decimal 1 5 4 2" xfId="25602" xr:uid="{00000000-0005-0000-0000-0000BF9B0000}"/>
    <cellStyle name="tableau | cellule | total | decimal 1 5 4 2 2" xfId="25603" xr:uid="{00000000-0005-0000-0000-0000C09B0000}"/>
    <cellStyle name="tableau | cellule | total | decimal 1 5 4 3" xfId="25604" xr:uid="{00000000-0005-0000-0000-0000C19B0000}"/>
    <cellStyle name="tableau | cellule | total | decimal 1 5 5" xfId="25605" xr:uid="{00000000-0005-0000-0000-0000C29B0000}"/>
    <cellStyle name="tableau | cellule | total | decimal 1 5 5 2" xfId="25606" xr:uid="{00000000-0005-0000-0000-0000C39B0000}"/>
    <cellStyle name="tableau | cellule | total | decimal 1 5 6" xfId="25607" xr:uid="{00000000-0005-0000-0000-0000C49B0000}"/>
    <cellStyle name="tableau | cellule | total | decimal 1 5 7" xfId="53266" xr:uid="{00000000-0005-0000-0000-0000C59B0000}"/>
    <cellStyle name="tableau | cellule | total | decimal 1 6" xfId="25608" xr:uid="{00000000-0005-0000-0000-0000C69B0000}"/>
    <cellStyle name="tableau | cellule | total | decimal 1 6 2" xfId="25609" xr:uid="{00000000-0005-0000-0000-0000C79B0000}"/>
    <cellStyle name="tableau | cellule | total | decimal 1 6 2 2" xfId="25610" xr:uid="{00000000-0005-0000-0000-0000C89B0000}"/>
    <cellStyle name="tableau | cellule | total | decimal 1 6 2 2 2" xfId="25611" xr:uid="{00000000-0005-0000-0000-0000C99B0000}"/>
    <cellStyle name="tableau | cellule | total | decimal 1 6 2 3" xfId="25612" xr:uid="{00000000-0005-0000-0000-0000CA9B0000}"/>
    <cellStyle name="tableau | cellule | total | decimal 1 6 3" xfId="25613" xr:uid="{00000000-0005-0000-0000-0000CB9B0000}"/>
    <cellStyle name="tableau | cellule | total | decimal 1 6 3 2" xfId="25614" xr:uid="{00000000-0005-0000-0000-0000CC9B0000}"/>
    <cellStyle name="tableau | cellule | total | decimal 1 6 3 2 2" xfId="25615" xr:uid="{00000000-0005-0000-0000-0000CD9B0000}"/>
    <cellStyle name="tableau | cellule | total | decimal 1 6 3 3" xfId="25616" xr:uid="{00000000-0005-0000-0000-0000CE9B0000}"/>
    <cellStyle name="tableau | cellule | total | decimal 1 6 4" xfId="25617" xr:uid="{00000000-0005-0000-0000-0000CF9B0000}"/>
    <cellStyle name="tableau | cellule | total | decimal 1 6 4 2" xfId="25618" xr:uid="{00000000-0005-0000-0000-0000D09B0000}"/>
    <cellStyle name="tableau | cellule | total | decimal 1 6 5" xfId="25619" xr:uid="{00000000-0005-0000-0000-0000D19B0000}"/>
    <cellStyle name="tableau | cellule | total | decimal 1 6 6" xfId="53267" xr:uid="{00000000-0005-0000-0000-0000D29B0000}"/>
    <cellStyle name="tableau | cellule | total | decimal 1 7" xfId="25620" xr:uid="{00000000-0005-0000-0000-0000D39B0000}"/>
    <cellStyle name="tableau | cellule | total | decimal 1 7 2" xfId="25621" xr:uid="{00000000-0005-0000-0000-0000D49B0000}"/>
    <cellStyle name="tableau | cellule | total | decimal 1 7 2 2" xfId="25622" xr:uid="{00000000-0005-0000-0000-0000D59B0000}"/>
    <cellStyle name="tableau | cellule | total | decimal 1 7 3" xfId="25623" xr:uid="{00000000-0005-0000-0000-0000D69B0000}"/>
    <cellStyle name="tableau | cellule | total | decimal 1 7 4" xfId="53268" xr:uid="{00000000-0005-0000-0000-0000D79B0000}"/>
    <cellStyle name="tableau | cellule | total | decimal 1 8" xfId="25624" xr:uid="{00000000-0005-0000-0000-0000D89B0000}"/>
    <cellStyle name="tableau | cellule | total | decimal 1 8 2" xfId="25625" xr:uid="{00000000-0005-0000-0000-0000D99B0000}"/>
    <cellStyle name="tableau | cellule | total | decimal 1 8 2 2" xfId="25626" xr:uid="{00000000-0005-0000-0000-0000DA9B0000}"/>
    <cellStyle name="tableau | cellule | total | decimal 1 8 3" xfId="25627" xr:uid="{00000000-0005-0000-0000-0000DB9B0000}"/>
    <cellStyle name="tableau | cellule | total | decimal 1 8 4" xfId="53269" xr:uid="{00000000-0005-0000-0000-0000DC9B0000}"/>
    <cellStyle name="tableau | cellule | total | decimal 1 9" xfId="25628" xr:uid="{00000000-0005-0000-0000-0000DD9B0000}"/>
    <cellStyle name="tableau | cellule | total | decimal 1 9 2" xfId="25629" xr:uid="{00000000-0005-0000-0000-0000DE9B0000}"/>
    <cellStyle name="tableau | cellule | total | decimal 1 9 2 2" xfId="25630" xr:uid="{00000000-0005-0000-0000-0000DF9B0000}"/>
    <cellStyle name="tableau | cellule | total | decimal 1 9 3" xfId="25631" xr:uid="{00000000-0005-0000-0000-0000E09B0000}"/>
    <cellStyle name="tableau | cellule | total | decimal 1 9 4" xfId="53270" xr:uid="{00000000-0005-0000-0000-0000E19B0000}"/>
    <cellStyle name="tableau | coin superieur gauche" xfId="4624" xr:uid="{00000000-0005-0000-0000-0000E29B0000}"/>
    <cellStyle name="tableau | coin superieur gauche 10" xfId="25632" xr:uid="{00000000-0005-0000-0000-0000E39B0000}"/>
    <cellStyle name="tableau | coin superieur gauche 10 2" xfId="25633" xr:uid="{00000000-0005-0000-0000-0000E49B0000}"/>
    <cellStyle name="tableau | coin superieur gauche 10 2 2" xfId="25634" xr:uid="{00000000-0005-0000-0000-0000E59B0000}"/>
    <cellStyle name="tableau | coin superieur gauche 10 3" xfId="25635" xr:uid="{00000000-0005-0000-0000-0000E69B0000}"/>
    <cellStyle name="tableau | coin superieur gauche 10 4" xfId="53272" xr:uid="{00000000-0005-0000-0000-0000E79B0000}"/>
    <cellStyle name="tableau | coin superieur gauche 11" xfId="25636" xr:uid="{00000000-0005-0000-0000-0000E89B0000}"/>
    <cellStyle name="tableau | coin superieur gauche 11 2" xfId="25637" xr:uid="{00000000-0005-0000-0000-0000E99B0000}"/>
    <cellStyle name="tableau | coin superieur gauche 12" xfId="25638" xr:uid="{00000000-0005-0000-0000-0000EA9B0000}"/>
    <cellStyle name="tableau | coin superieur gauche 13" xfId="53271" xr:uid="{00000000-0005-0000-0000-0000EB9B0000}"/>
    <cellStyle name="tableau | coin superieur gauche 2" xfId="9413" xr:uid="{00000000-0005-0000-0000-0000EC9B0000}"/>
    <cellStyle name="tableau | coin superieur gauche 2 2" xfId="25639" xr:uid="{00000000-0005-0000-0000-0000ED9B0000}"/>
    <cellStyle name="tableau | coin superieur gauche 2 2 2" xfId="25640" xr:uid="{00000000-0005-0000-0000-0000EE9B0000}"/>
    <cellStyle name="tableau | coin superieur gauche 2 2 2 2" xfId="25641" xr:uid="{00000000-0005-0000-0000-0000EF9B0000}"/>
    <cellStyle name="tableau | coin superieur gauche 2 2 3" xfId="25642" xr:uid="{00000000-0005-0000-0000-0000F09B0000}"/>
    <cellStyle name="tableau | coin superieur gauche 2 3" xfId="25643" xr:uid="{00000000-0005-0000-0000-0000F19B0000}"/>
    <cellStyle name="tableau | coin superieur gauche 2 3 2" xfId="25644" xr:uid="{00000000-0005-0000-0000-0000F29B0000}"/>
    <cellStyle name="tableau | coin superieur gauche 2 3 2 2" xfId="25645" xr:uid="{00000000-0005-0000-0000-0000F39B0000}"/>
    <cellStyle name="tableau | coin superieur gauche 2 3 3" xfId="25646" xr:uid="{00000000-0005-0000-0000-0000F49B0000}"/>
    <cellStyle name="tableau | coin superieur gauche 2 4" xfId="25647" xr:uid="{00000000-0005-0000-0000-0000F59B0000}"/>
    <cellStyle name="tableau | coin superieur gauche 2 4 2" xfId="25648" xr:uid="{00000000-0005-0000-0000-0000F69B0000}"/>
    <cellStyle name="tableau | coin superieur gauche 2 5" xfId="25649" xr:uid="{00000000-0005-0000-0000-0000F79B0000}"/>
    <cellStyle name="tableau | coin superieur gauche 2 6" xfId="53273" xr:uid="{00000000-0005-0000-0000-0000F89B0000}"/>
    <cellStyle name="tableau | coin superieur gauche 3" xfId="25650" xr:uid="{00000000-0005-0000-0000-0000F99B0000}"/>
    <cellStyle name="tableau | coin superieur gauche 3 2" xfId="25651" xr:uid="{00000000-0005-0000-0000-0000FA9B0000}"/>
    <cellStyle name="tableau | coin superieur gauche 3 2 2" xfId="25652" xr:uid="{00000000-0005-0000-0000-0000FB9B0000}"/>
    <cellStyle name="tableau | coin superieur gauche 3 2 2 2" xfId="25653" xr:uid="{00000000-0005-0000-0000-0000FC9B0000}"/>
    <cellStyle name="tableau | coin superieur gauche 3 2 3" xfId="25654" xr:uid="{00000000-0005-0000-0000-0000FD9B0000}"/>
    <cellStyle name="tableau | coin superieur gauche 3 3" xfId="25655" xr:uid="{00000000-0005-0000-0000-0000FE9B0000}"/>
    <cellStyle name="tableau | coin superieur gauche 3 3 2" xfId="25656" xr:uid="{00000000-0005-0000-0000-0000FF9B0000}"/>
    <cellStyle name="tableau | coin superieur gauche 3 3 2 2" xfId="25657" xr:uid="{00000000-0005-0000-0000-0000009C0000}"/>
    <cellStyle name="tableau | coin superieur gauche 3 3 3" xfId="25658" xr:uid="{00000000-0005-0000-0000-0000019C0000}"/>
    <cellStyle name="tableau | coin superieur gauche 3 4" xfId="25659" xr:uid="{00000000-0005-0000-0000-0000029C0000}"/>
    <cellStyle name="tableau | coin superieur gauche 3 4 2" xfId="25660" xr:uid="{00000000-0005-0000-0000-0000039C0000}"/>
    <cellStyle name="tableau | coin superieur gauche 3 5" xfId="25661" xr:uid="{00000000-0005-0000-0000-0000049C0000}"/>
    <cellStyle name="tableau | coin superieur gauche 3 6" xfId="53274" xr:uid="{00000000-0005-0000-0000-0000059C0000}"/>
    <cellStyle name="tableau | coin superieur gauche 4" xfId="25662" xr:uid="{00000000-0005-0000-0000-0000069C0000}"/>
    <cellStyle name="tableau | coin superieur gauche 4 2" xfId="25663" xr:uid="{00000000-0005-0000-0000-0000079C0000}"/>
    <cellStyle name="tableau | coin superieur gauche 4 2 2" xfId="25664" xr:uid="{00000000-0005-0000-0000-0000089C0000}"/>
    <cellStyle name="tableau | coin superieur gauche 4 2 2 2" xfId="25665" xr:uid="{00000000-0005-0000-0000-0000099C0000}"/>
    <cellStyle name="tableau | coin superieur gauche 4 2 3" xfId="25666" xr:uid="{00000000-0005-0000-0000-00000A9C0000}"/>
    <cellStyle name="tableau | coin superieur gauche 4 3" xfId="25667" xr:uid="{00000000-0005-0000-0000-00000B9C0000}"/>
    <cellStyle name="tableau | coin superieur gauche 4 3 2" xfId="25668" xr:uid="{00000000-0005-0000-0000-00000C9C0000}"/>
    <cellStyle name="tableau | coin superieur gauche 4 3 2 2" xfId="25669" xr:uid="{00000000-0005-0000-0000-00000D9C0000}"/>
    <cellStyle name="tableau | coin superieur gauche 4 3 3" xfId="25670" xr:uid="{00000000-0005-0000-0000-00000E9C0000}"/>
    <cellStyle name="tableau | coin superieur gauche 4 4" xfId="25671" xr:uid="{00000000-0005-0000-0000-00000F9C0000}"/>
    <cellStyle name="tableau | coin superieur gauche 4 4 2" xfId="25672" xr:uid="{00000000-0005-0000-0000-0000109C0000}"/>
    <cellStyle name="tableau | coin superieur gauche 4 5" xfId="25673" xr:uid="{00000000-0005-0000-0000-0000119C0000}"/>
    <cellStyle name="tableau | coin superieur gauche 4 6" xfId="53275" xr:uid="{00000000-0005-0000-0000-0000129C0000}"/>
    <cellStyle name="tableau | coin superieur gauche 5" xfId="25674" xr:uid="{00000000-0005-0000-0000-0000139C0000}"/>
    <cellStyle name="tableau | coin superieur gauche 5 2" xfId="25675" xr:uid="{00000000-0005-0000-0000-0000149C0000}"/>
    <cellStyle name="tableau | coin superieur gauche 5 2 2" xfId="25676" xr:uid="{00000000-0005-0000-0000-0000159C0000}"/>
    <cellStyle name="tableau | coin superieur gauche 5 2 2 2" xfId="25677" xr:uid="{00000000-0005-0000-0000-0000169C0000}"/>
    <cellStyle name="tableau | coin superieur gauche 5 2 3" xfId="25678" xr:uid="{00000000-0005-0000-0000-0000179C0000}"/>
    <cellStyle name="tableau | coin superieur gauche 5 3" xfId="25679" xr:uid="{00000000-0005-0000-0000-0000189C0000}"/>
    <cellStyle name="tableau | coin superieur gauche 5 3 2" xfId="25680" xr:uid="{00000000-0005-0000-0000-0000199C0000}"/>
    <cellStyle name="tableau | coin superieur gauche 5 3 2 2" xfId="25681" xr:uid="{00000000-0005-0000-0000-00001A9C0000}"/>
    <cellStyle name="tableau | coin superieur gauche 5 3 3" xfId="25682" xr:uid="{00000000-0005-0000-0000-00001B9C0000}"/>
    <cellStyle name="tableau | coin superieur gauche 5 4" xfId="25683" xr:uid="{00000000-0005-0000-0000-00001C9C0000}"/>
    <cellStyle name="tableau | coin superieur gauche 5 4 2" xfId="25684" xr:uid="{00000000-0005-0000-0000-00001D9C0000}"/>
    <cellStyle name="tableau | coin superieur gauche 5 4 2 2" xfId="25685" xr:uid="{00000000-0005-0000-0000-00001E9C0000}"/>
    <cellStyle name="tableau | coin superieur gauche 5 4 3" xfId="25686" xr:uid="{00000000-0005-0000-0000-00001F9C0000}"/>
    <cellStyle name="tableau | coin superieur gauche 5 5" xfId="25687" xr:uid="{00000000-0005-0000-0000-0000209C0000}"/>
    <cellStyle name="tableau | coin superieur gauche 5 5 2" xfId="25688" xr:uid="{00000000-0005-0000-0000-0000219C0000}"/>
    <cellStyle name="tableau | coin superieur gauche 5 6" xfId="25689" xr:uid="{00000000-0005-0000-0000-0000229C0000}"/>
    <cellStyle name="tableau | coin superieur gauche 5 7" xfId="53276" xr:uid="{00000000-0005-0000-0000-0000239C0000}"/>
    <cellStyle name="tableau | coin superieur gauche 6" xfId="25690" xr:uid="{00000000-0005-0000-0000-0000249C0000}"/>
    <cellStyle name="tableau | coin superieur gauche 6 2" xfId="25691" xr:uid="{00000000-0005-0000-0000-0000259C0000}"/>
    <cellStyle name="tableau | coin superieur gauche 6 2 2" xfId="25692" xr:uid="{00000000-0005-0000-0000-0000269C0000}"/>
    <cellStyle name="tableau | coin superieur gauche 6 2 2 2" xfId="25693" xr:uid="{00000000-0005-0000-0000-0000279C0000}"/>
    <cellStyle name="tableau | coin superieur gauche 6 2 3" xfId="25694" xr:uid="{00000000-0005-0000-0000-0000289C0000}"/>
    <cellStyle name="tableau | coin superieur gauche 6 3" xfId="25695" xr:uid="{00000000-0005-0000-0000-0000299C0000}"/>
    <cellStyle name="tableau | coin superieur gauche 6 3 2" xfId="25696" xr:uid="{00000000-0005-0000-0000-00002A9C0000}"/>
    <cellStyle name="tableau | coin superieur gauche 6 3 2 2" xfId="25697" xr:uid="{00000000-0005-0000-0000-00002B9C0000}"/>
    <cellStyle name="tableau | coin superieur gauche 6 3 3" xfId="25698" xr:uid="{00000000-0005-0000-0000-00002C9C0000}"/>
    <cellStyle name="tableau | coin superieur gauche 6 4" xfId="25699" xr:uid="{00000000-0005-0000-0000-00002D9C0000}"/>
    <cellStyle name="tableau | coin superieur gauche 6 4 2" xfId="25700" xr:uid="{00000000-0005-0000-0000-00002E9C0000}"/>
    <cellStyle name="tableau | coin superieur gauche 6 5" xfId="25701" xr:uid="{00000000-0005-0000-0000-00002F9C0000}"/>
    <cellStyle name="tableau | coin superieur gauche 6 6" xfId="53277" xr:uid="{00000000-0005-0000-0000-0000309C0000}"/>
    <cellStyle name="tableau | coin superieur gauche 7" xfId="25702" xr:uid="{00000000-0005-0000-0000-0000319C0000}"/>
    <cellStyle name="tableau | coin superieur gauche 7 2" xfId="25703" xr:uid="{00000000-0005-0000-0000-0000329C0000}"/>
    <cellStyle name="tableau | coin superieur gauche 7 2 2" xfId="25704" xr:uid="{00000000-0005-0000-0000-0000339C0000}"/>
    <cellStyle name="tableau | coin superieur gauche 7 3" xfId="25705" xr:uid="{00000000-0005-0000-0000-0000349C0000}"/>
    <cellStyle name="tableau | coin superieur gauche 7 4" xfId="53278" xr:uid="{00000000-0005-0000-0000-0000359C0000}"/>
    <cellStyle name="tableau | coin superieur gauche 8" xfId="25706" xr:uid="{00000000-0005-0000-0000-0000369C0000}"/>
    <cellStyle name="tableau | coin superieur gauche 8 2" xfId="25707" xr:uid="{00000000-0005-0000-0000-0000379C0000}"/>
    <cellStyle name="tableau | coin superieur gauche 8 2 2" xfId="25708" xr:uid="{00000000-0005-0000-0000-0000389C0000}"/>
    <cellStyle name="tableau | coin superieur gauche 8 3" xfId="25709" xr:uid="{00000000-0005-0000-0000-0000399C0000}"/>
    <cellStyle name="tableau | coin superieur gauche 8 4" xfId="53279" xr:uid="{00000000-0005-0000-0000-00003A9C0000}"/>
    <cellStyle name="tableau | coin superieur gauche 9" xfId="25710" xr:uid="{00000000-0005-0000-0000-00003B9C0000}"/>
    <cellStyle name="tableau | coin superieur gauche 9 2" xfId="25711" xr:uid="{00000000-0005-0000-0000-00003C9C0000}"/>
    <cellStyle name="tableau | coin superieur gauche 9 2 2" xfId="25712" xr:uid="{00000000-0005-0000-0000-00003D9C0000}"/>
    <cellStyle name="tableau | coin superieur gauche 9 3" xfId="25713" xr:uid="{00000000-0005-0000-0000-00003E9C0000}"/>
    <cellStyle name="tableau | coin superieur gauche 9 4" xfId="53280" xr:uid="{00000000-0005-0000-0000-00003F9C0000}"/>
    <cellStyle name="tableau | entete-colonne | series" xfId="4625" xr:uid="{00000000-0005-0000-0000-0000409C0000}"/>
    <cellStyle name="tableau | entete-colonne | series 10" xfId="25714" xr:uid="{00000000-0005-0000-0000-0000419C0000}"/>
    <cellStyle name="tableau | entete-colonne | series 10 2" xfId="25715" xr:uid="{00000000-0005-0000-0000-0000429C0000}"/>
    <cellStyle name="tableau | entete-colonne | series 10 2 2" xfId="25716" xr:uid="{00000000-0005-0000-0000-0000439C0000}"/>
    <cellStyle name="tableau | entete-colonne | series 10 3" xfId="25717" xr:uid="{00000000-0005-0000-0000-0000449C0000}"/>
    <cellStyle name="tableau | entete-colonne | series 10 4" xfId="53282" xr:uid="{00000000-0005-0000-0000-0000459C0000}"/>
    <cellStyle name="tableau | entete-colonne | series 11" xfId="25718" xr:uid="{00000000-0005-0000-0000-0000469C0000}"/>
    <cellStyle name="tableau | entete-colonne | series 11 2" xfId="25719" xr:uid="{00000000-0005-0000-0000-0000479C0000}"/>
    <cellStyle name="tableau | entete-colonne | series 12" xfId="25720" xr:uid="{00000000-0005-0000-0000-0000489C0000}"/>
    <cellStyle name="tableau | entete-colonne | series 13" xfId="53281" xr:uid="{00000000-0005-0000-0000-0000499C0000}"/>
    <cellStyle name="tableau | entete-colonne | series 2" xfId="9414" xr:uid="{00000000-0005-0000-0000-00004A9C0000}"/>
    <cellStyle name="tableau | entete-colonne | series 2 2" xfId="25721" xr:uid="{00000000-0005-0000-0000-00004B9C0000}"/>
    <cellStyle name="tableau | entete-colonne | series 2 2 2" xfId="25722" xr:uid="{00000000-0005-0000-0000-00004C9C0000}"/>
    <cellStyle name="tableau | entete-colonne | series 2 2 2 2" xfId="25723" xr:uid="{00000000-0005-0000-0000-00004D9C0000}"/>
    <cellStyle name="tableau | entete-colonne | series 2 2 3" xfId="25724" xr:uid="{00000000-0005-0000-0000-00004E9C0000}"/>
    <cellStyle name="tableau | entete-colonne | series 2 3" xfId="25725" xr:uid="{00000000-0005-0000-0000-00004F9C0000}"/>
    <cellStyle name="tableau | entete-colonne | series 2 3 2" xfId="25726" xr:uid="{00000000-0005-0000-0000-0000509C0000}"/>
    <cellStyle name="tableau | entete-colonne | series 2 3 2 2" xfId="25727" xr:uid="{00000000-0005-0000-0000-0000519C0000}"/>
    <cellStyle name="tableau | entete-colonne | series 2 3 3" xfId="25728" xr:uid="{00000000-0005-0000-0000-0000529C0000}"/>
    <cellStyle name="tableau | entete-colonne | series 2 4" xfId="25729" xr:uid="{00000000-0005-0000-0000-0000539C0000}"/>
    <cellStyle name="tableau | entete-colonne | series 2 4 2" xfId="25730" xr:uid="{00000000-0005-0000-0000-0000549C0000}"/>
    <cellStyle name="tableau | entete-colonne | series 2 5" xfId="25731" xr:uid="{00000000-0005-0000-0000-0000559C0000}"/>
    <cellStyle name="tableau | entete-colonne | series 2 6" xfId="53283" xr:uid="{00000000-0005-0000-0000-0000569C0000}"/>
    <cellStyle name="tableau | entete-colonne | series 3" xfId="25732" xr:uid="{00000000-0005-0000-0000-0000579C0000}"/>
    <cellStyle name="tableau | entete-colonne | series 3 2" xfId="25733" xr:uid="{00000000-0005-0000-0000-0000589C0000}"/>
    <cellStyle name="tableau | entete-colonne | series 3 2 2" xfId="25734" xr:uid="{00000000-0005-0000-0000-0000599C0000}"/>
    <cellStyle name="tableau | entete-colonne | series 3 2 2 2" xfId="25735" xr:uid="{00000000-0005-0000-0000-00005A9C0000}"/>
    <cellStyle name="tableau | entete-colonne | series 3 2 3" xfId="25736" xr:uid="{00000000-0005-0000-0000-00005B9C0000}"/>
    <cellStyle name="tableau | entete-colonne | series 3 3" xfId="25737" xr:uid="{00000000-0005-0000-0000-00005C9C0000}"/>
    <cellStyle name="tableau | entete-colonne | series 3 3 2" xfId="25738" xr:uid="{00000000-0005-0000-0000-00005D9C0000}"/>
    <cellStyle name="tableau | entete-colonne | series 3 3 2 2" xfId="25739" xr:uid="{00000000-0005-0000-0000-00005E9C0000}"/>
    <cellStyle name="tableau | entete-colonne | series 3 3 3" xfId="25740" xr:uid="{00000000-0005-0000-0000-00005F9C0000}"/>
    <cellStyle name="tableau | entete-colonne | series 3 4" xfId="25741" xr:uid="{00000000-0005-0000-0000-0000609C0000}"/>
    <cellStyle name="tableau | entete-colonne | series 3 4 2" xfId="25742" xr:uid="{00000000-0005-0000-0000-0000619C0000}"/>
    <cellStyle name="tableau | entete-colonne | series 3 5" xfId="25743" xr:uid="{00000000-0005-0000-0000-0000629C0000}"/>
    <cellStyle name="tableau | entete-colonne | series 3 6" xfId="53284" xr:uid="{00000000-0005-0000-0000-0000639C0000}"/>
    <cellStyle name="tableau | entete-colonne | series 4" xfId="25744" xr:uid="{00000000-0005-0000-0000-0000649C0000}"/>
    <cellStyle name="tableau | entete-colonne | series 4 2" xfId="25745" xr:uid="{00000000-0005-0000-0000-0000659C0000}"/>
    <cellStyle name="tableau | entete-colonne | series 4 2 2" xfId="25746" xr:uid="{00000000-0005-0000-0000-0000669C0000}"/>
    <cellStyle name="tableau | entete-colonne | series 4 2 2 2" xfId="25747" xr:uid="{00000000-0005-0000-0000-0000679C0000}"/>
    <cellStyle name="tableau | entete-colonne | series 4 2 3" xfId="25748" xr:uid="{00000000-0005-0000-0000-0000689C0000}"/>
    <cellStyle name="tableau | entete-colonne | series 4 3" xfId="25749" xr:uid="{00000000-0005-0000-0000-0000699C0000}"/>
    <cellStyle name="tableau | entete-colonne | series 4 3 2" xfId="25750" xr:uid="{00000000-0005-0000-0000-00006A9C0000}"/>
    <cellStyle name="tableau | entete-colonne | series 4 3 2 2" xfId="25751" xr:uid="{00000000-0005-0000-0000-00006B9C0000}"/>
    <cellStyle name="tableau | entete-colonne | series 4 3 3" xfId="25752" xr:uid="{00000000-0005-0000-0000-00006C9C0000}"/>
    <cellStyle name="tableau | entete-colonne | series 4 4" xfId="25753" xr:uid="{00000000-0005-0000-0000-00006D9C0000}"/>
    <cellStyle name="tableau | entete-colonne | series 4 4 2" xfId="25754" xr:uid="{00000000-0005-0000-0000-00006E9C0000}"/>
    <cellStyle name="tableau | entete-colonne | series 4 5" xfId="25755" xr:uid="{00000000-0005-0000-0000-00006F9C0000}"/>
    <cellStyle name="tableau | entete-colonne | series 4 6" xfId="53285" xr:uid="{00000000-0005-0000-0000-0000709C0000}"/>
    <cellStyle name="tableau | entete-colonne | series 5" xfId="25756" xr:uid="{00000000-0005-0000-0000-0000719C0000}"/>
    <cellStyle name="tableau | entete-colonne | series 5 2" xfId="25757" xr:uid="{00000000-0005-0000-0000-0000729C0000}"/>
    <cellStyle name="tableau | entete-colonne | series 5 2 2" xfId="25758" xr:uid="{00000000-0005-0000-0000-0000739C0000}"/>
    <cellStyle name="tableau | entete-colonne | series 5 2 2 2" xfId="25759" xr:uid="{00000000-0005-0000-0000-0000749C0000}"/>
    <cellStyle name="tableau | entete-colonne | series 5 2 3" xfId="25760" xr:uid="{00000000-0005-0000-0000-0000759C0000}"/>
    <cellStyle name="tableau | entete-colonne | series 5 3" xfId="25761" xr:uid="{00000000-0005-0000-0000-0000769C0000}"/>
    <cellStyle name="tableau | entete-colonne | series 5 3 2" xfId="25762" xr:uid="{00000000-0005-0000-0000-0000779C0000}"/>
    <cellStyle name="tableau | entete-colonne | series 5 3 2 2" xfId="25763" xr:uid="{00000000-0005-0000-0000-0000789C0000}"/>
    <cellStyle name="tableau | entete-colonne | series 5 3 3" xfId="25764" xr:uid="{00000000-0005-0000-0000-0000799C0000}"/>
    <cellStyle name="tableau | entete-colonne | series 5 4" xfId="25765" xr:uid="{00000000-0005-0000-0000-00007A9C0000}"/>
    <cellStyle name="tableau | entete-colonne | series 5 4 2" xfId="25766" xr:uid="{00000000-0005-0000-0000-00007B9C0000}"/>
    <cellStyle name="tableau | entete-colonne | series 5 4 2 2" xfId="25767" xr:uid="{00000000-0005-0000-0000-00007C9C0000}"/>
    <cellStyle name="tableau | entete-colonne | series 5 4 3" xfId="25768" xr:uid="{00000000-0005-0000-0000-00007D9C0000}"/>
    <cellStyle name="tableau | entete-colonne | series 5 5" xfId="25769" xr:uid="{00000000-0005-0000-0000-00007E9C0000}"/>
    <cellStyle name="tableau | entete-colonne | series 5 5 2" xfId="25770" xr:uid="{00000000-0005-0000-0000-00007F9C0000}"/>
    <cellStyle name="tableau | entete-colonne | series 5 6" xfId="25771" xr:uid="{00000000-0005-0000-0000-0000809C0000}"/>
    <cellStyle name="tableau | entete-colonne | series 5 7" xfId="53286" xr:uid="{00000000-0005-0000-0000-0000819C0000}"/>
    <cellStyle name="tableau | entete-colonne | series 6" xfId="25772" xr:uid="{00000000-0005-0000-0000-0000829C0000}"/>
    <cellStyle name="tableau | entete-colonne | series 6 2" xfId="25773" xr:uid="{00000000-0005-0000-0000-0000839C0000}"/>
    <cellStyle name="tableau | entete-colonne | series 6 2 2" xfId="25774" xr:uid="{00000000-0005-0000-0000-0000849C0000}"/>
    <cellStyle name="tableau | entete-colonne | series 6 2 2 2" xfId="25775" xr:uid="{00000000-0005-0000-0000-0000859C0000}"/>
    <cellStyle name="tableau | entete-colonne | series 6 2 3" xfId="25776" xr:uid="{00000000-0005-0000-0000-0000869C0000}"/>
    <cellStyle name="tableau | entete-colonne | series 6 3" xfId="25777" xr:uid="{00000000-0005-0000-0000-0000879C0000}"/>
    <cellStyle name="tableau | entete-colonne | series 6 3 2" xfId="25778" xr:uid="{00000000-0005-0000-0000-0000889C0000}"/>
    <cellStyle name="tableau | entete-colonne | series 6 3 2 2" xfId="25779" xr:uid="{00000000-0005-0000-0000-0000899C0000}"/>
    <cellStyle name="tableau | entete-colonne | series 6 3 3" xfId="25780" xr:uid="{00000000-0005-0000-0000-00008A9C0000}"/>
    <cellStyle name="tableau | entete-colonne | series 6 4" xfId="25781" xr:uid="{00000000-0005-0000-0000-00008B9C0000}"/>
    <cellStyle name="tableau | entete-colonne | series 6 4 2" xfId="25782" xr:uid="{00000000-0005-0000-0000-00008C9C0000}"/>
    <cellStyle name="tableau | entete-colonne | series 6 5" xfId="25783" xr:uid="{00000000-0005-0000-0000-00008D9C0000}"/>
    <cellStyle name="tableau | entete-colonne | series 6 6" xfId="53287" xr:uid="{00000000-0005-0000-0000-00008E9C0000}"/>
    <cellStyle name="tableau | entete-colonne | series 7" xfId="25784" xr:uid="{00000000-0005-0000-0000-00008F9C0000}"/>
    <cellStyle name="tableau | entete-colonne | series 7 2" xfId="25785" xr:uid="{00000000-0005-0000-0000-0000909C0000}"/>
    <cellStyle name="tableau | entete-colonne | series 7 2 2" xfId="25786" xr:uid="{00000000-0005-0000-0000-0000919C0000}"/>
    <cellStyle name="tableau | entete-colonne | series 7 3" xfId="25787" xr:uid="{00000000-0005-0000-0000-0000929C0000}"/>
    <cellStyle name="tableau | entete-colonne | series 7 4" xfId="53288" xr:uid="{00000000-0005-0000-0000-0000939C0000}"/>
    <cellStyle name="tableau | entete-colonne | series 8" xfId="25788" xr:uid="{00000000-0005-0000-0000-0000949C0000}"/>
    <cellStyle name="tableau | entete-colonne | series 8 2" xfId="25789" xr:uid="{00000000-0005-0000-0000-0000959C0000}"/>
    <cellStyle name="tableau | entete-colonne | series 8 2 2" xfId="25790" xr:uid="{00000000-0005-0000-0000-0000969C0000}"/>
    <cellStyle name="tableau | entete-colonne | series 8 3" xfId="25791" xr:uid="{00000000-0005-0000-0000-0000979C0000}"/>
    <cellStyle name="tableau | entete-colonne | series 8 4" xfId="53289" xr:uid="{00000000-0005-0000-0000-0000989C0000}"/>
    <cellStyle name="tableau | entete-colonne | series 9" xfId="25792" xr:uid="{00000000-0005-0000-0000-0000999C0000}"/>
    <cellStyle name="tableau | entete-colonne | series 9 2" xfId="25793" xr:uid="{00000000-0005-0000-0000-00009A9C0000}"/>
    <cellStyle name="tableau | entete-colonne | series 9 2 2" xfId="25794" xr:uid="{00000000-0005-0000-0000-00009B9C0000}"/>
    <cellStyle name="tableau | entete-colonne | series 9 3" xfId="25795" xr:uid="{00000000-0005-0000-0000-00009C9C0000}"/>
    <cellStyle name="tableau | entete-colonne | series 9 4" xfId="53290" xr:uid="{00000000-0005-0000-0000-00009D9C0000}"/>
    <cellStyle name="tableau | entete-ligne | normal" xfId="4626" xr:uid="{00000000-0005-0000-0000-00009E9C0000}"/>
    <cellStyle name="tableau | entete-ligne | normal 10" xfId="25796" xr:uid="{00000000-0005-0000-0000-00009F9C0000}"/>
    <cellStyle name="tableau | entete-ligne | normal 10 2" xfId="25797" xr:uid="{00000000-0005-0000-0000-0000A09C0000}"/>
    <cellStyle name="tableau | entete-ligne | normal 10 2 2" xfId="25798" xr:uid="{00000000-0005-0000-0000-0000A19C0000}"/>
    <cellStyle name="tableau | entete-ligne | normal 10 3" xfId="25799" xr:uid="{00000000-0005-0000-0000-0000A29C0000}"/>
    <cellStyle name="tableau | entete-ligne | normal 10 4" xfId="53292" xr:uid="{00000000-0005-0000-0000-0000A39C0000}"/>
    <cellStyle name="tableau | entete-ligne | normal 11" xfId="25800" xr:uid="{00000000-0005-0000-0000-0000A49C0000}"/>
    <cellStyle name="tableau | entete-ligne | normal 11 2" xfId="25801" xr:uid="{00000000-0005-0000-0000-0000A59C0000}"/>
    <cellStyle name="tableau | entete-ligne | normal 12" xfId="25802" xr:uid="{00000000-0005-0000-0000-0000A69C0000}"/>
    <cellStyle name="tableau | entete-ligne | normal 13" xfId="53291" xr:uid="{00000000-0005-0000-0000-0000A79C0000}"/>
    <cellStyle name="tableau | entete-ligne | normal 2" xfId="9415" xr:uid="{00000000-0005-0000-0000-0000A89C0000}"/>
    <cellStyle name="tableau | entete-ligne | normal 2 2" xfId="25803" xr:uid="{00000000-0005-0000-0000-0000A99C0000}"/>
    <cellStyle name="tableau | entete-ligne | normal 2 2 2" xfId="25804" xr:uid="{00000000-0005-0000-0000-0000AA9C0000}"/>
    <cellStyle name="tableau | entete-ligne | normal 2 2 2 2" xfId="25805" xr:uid="{00000000-0005-0000-0000-0000AB9C0000}"/>
    <cellStyle name="tableau | entete-ligne | normal 2 2 3" xfId="25806" xr:uid="{00000000-0005-0000-0000-0000AC9C0000}"/>
    <cellStyle name="tableau | entete-ligne | normal 2 3" xfId="25807" xr:uid="{00000000-0005-0000-0000-0000AD9C0000}"/>
    <cellStyle name="tableau | entete-ligne | normal 2 3 2" xfId="25808" xr:uid="{00000000-0005-0000-0000-0000AE9C0000}"/>
    <cellStyle name="tableau | entete-ligne | normal 2 3 2 2" xfId="25809" xr:uid="{00000000-0005-0000-0000-0000AF9C0000}"/>
    <cellStyle name="tableau | entete-ligne | normal 2 3 3" xfId="25810" xr:uid="{00000000-0005-0000-0000-0000B09C0000}"/>
    <cellStyle name="tableau | entete-ligne | normal 2 4" xfId="25811" xr:uid="{00000000-0005-0000-0000-0000B19C0000}"/>
    <cellStyle name="tableau | entete-ligne | normal 2 4 2" xfId="25812" xr:uid="{00000000-0005-0000-0000-0000B29C0000}"/>
    <cellStyle name="tableau | entete-ligne | normal 2 5" xfId="25813" xr:uid="{00000000-0005-0000-0000-0000B39C0000}"/>
    <cellStyle name="tableau | entete-ligne | normal 2 6" xfId="53293" xr:uid="{00000000-0005-0000-0000-0000B49C0000}"/>
    <cellStyle name="tableau | entete-ligne | normal 3" xfId="25814" xr:uid="{00000000-0005-0000-0000-0000B59C0000}"/>
    <cellStyle name="tableau | entete-ligne | normal 3 2" xfId="25815" xr:uid="{00000000-0005-0000-0000-0000B69C0000}"/>
    <cellStyle name="tableau | entete-ligne | normal 3 2 2" xfId="25816" xr:uid="{00000000-0005-0000-0000-0000B79C0000}"/>
    <cellStyle name="tableau | entete-ligne | normal 3 2 2 2" xfId="25817" xr:uid="{00000000-0005-0000-0000-0000B89C0000}"/>
    <cellStyle name="tableau | entete-ligne | normal 3 2 3" xfId="25818" xr:uid="{00000000-0005-0000-0000-0000B99C0000}"/>
    <cellStyle name="tableau | entete-ligne | normal 3 3" xfId="25819" xr:uid="{00000000-0005-0000-0000-0000BA9C0000}"/>
    <cellStyle name="tableau | entete-ligne | normal 3 3 2" xfId="25820" xr:uid="{00000000-0005-0000-0000-0000BB9C0000}"/>
    <cellStyle name="tableau | entete-ligne | normal 3 3 2 2" xfId="25821" xr:uid="{00000000-0005-0000-0000-0000BC9C0000}"/>
    <cellStyle name="tableau | entete-ligne | normal 3 3 3" xfId="25822" xr:uid="{00000000-0005-0000-0000-0000BD9C0000}"/>
    <cellStyle name="tableau | entete-ligne | normal 3 4" xfId="25823" xr:uid="{00000000-0005-0000-0000-0000BE9C0000}"/>
    <cellStyle name="tableau | entete-ligne | normal 3 4 2" xfId="25824" xr:uid="{00000000-0005-0000-0000-0000BF9C0000}"/>
    <cellStyle name="tableau | entete-ligne | normal 3 5" xfId="25825" xr:uid="{00000000-0005-0000-0000-0000C09C0000}"/>
    <cellStyle name="tableau | entete-ligne | normal 3 6" xfId="53294" xr:uid="{00000000-0005-0000-0000-0000C19C0000}"/>
    <cellStyle name="tableau | entete-ligne | normal 4" xfId="25826" xr:uid="{00000000-0005-0000-0000-0000C29C0000}"/>
    <cellStyle name="tableau | entete-ligne | normal 4 2" xfId="25827" xr:uid="{00000000-0005-0000-0000-0000C39C0000}"/>
    <cellStyle name="tableau | entete-ligne | normal 4 2 2" xfId="25828" xr:uid="{00000000-0005-0000-0000-0000C49C0000}"/>
    <cellStyle name="tableau | entete-ligne | normal 4 2 2 2" xfId="25829" xr:uid="{00000000-0005-0000-0000-0000C59C0000}"/>
    <cellStyle name="tableau | entete-ligne | normal 4 2 3" xfId="25830" xr:uid="{00000000-0005-0000-0000-0000C69C0000}"/>
    <cellStyle name="tableau | entete-ligne | normal 4 3" xfId="25831" xr:uid="{00000000-0005-0000-0000-0000C79C0000}"/>
    <cellStyle name="tableau | entete-ligne | normal 4 3 2" xfId="25832" xr:uid="{00000000-0005-0000-0000-0000C89C0000}"/>
    <cellStyle name="tableau | entete-ligne | normal 4 3 2 2" xfId="25833" xr:uid="{00000000-0005-0000-0000-0000C99C0000}"/>
    <cellStyle name="tableau | entete-ligne | normal 4 3 3" xfId="25834" xr:uid="{00000000-0005-0000-0000-0000CA9C0000}"/>
    <cellStyle name="tableau | entete-ligne | normal 4 4" xfId="25835" xr:uid="{00000000-0005-0000-0000-0000CB9C0000}"/>
    <cellStyle name="tableau | entete-ligne | normal 4 4 2" xfId="25836" xr:uid="{00000000-0005-0000-0000-0000CC9C0000}"/>
    <cellStyle name="tableau | entete-ligne | normal 4 5" xfId="25837" xr:uid="{00000000-0005-0000-0000-0000CD9C0000}"/>
    <cellStyle name="tableau | entete-ligne | normal 4 6" xfId="53295" xr:uid="{00000000-0005-0000-0000-0000CE9C0000}"/>
    <cellStyle name="tableau | entete-ligne | normal 5" xfId="25838" xr:uid="{00000000-0005-0000-0000-0000CF9C0000}"/>
    <cellStyle name="tableau | entete-ligne | normal 5 2" xfId="25839" xr:uid="{00000000-0005-0000-0000-0000D09C0000}"/>
    <cellStyle name="tableau | entete-ligne | normal 5 2 2" xfId="25840" xr:uid="{00000000-0005-0000-0000-0000D19C0000}"/>
    <cellStyle name="tableau | entete-ligne | normal 5 2 2 2" xfId="25841" xr:uid="{00000000-0005-0000-0000-0000D29C0000}"/>
    <cellStyle name="tableau | entete-ligne | normal 5 2 3" xfId="25842" xr:uid="{00000000-0005-0000-0000-0000D39C0000}"/>
    <cellStyle name="tableau | entete-ligne | normal 5 3" xfId="25843" xr:uid="{00000000-0005-0000-0000-0000D49C0000}"/>
    <cellStyle name="tableau | entete-ligne | normal 5 3 2" xfId="25844" xr:uid="{00000000-0005-0000-0000-0000D59C0000}"/>
    <cellStyle name="tableau | entete-ligne | normal 5 3 2 2" xfId="25845" xr:uid="{00000000-0005-0000-0000-0000D69C0000}"/>
    <cellStyle name="tableau | entete-ligne | normal 5 3 3" xfId="25846" xr:uid="{00000000-0005-0000-0000-0000D79C0000}"/>
    <cellStyle name="tableau | entete-ligne | normal 5 4" xfId="25847" xr:uid="{00000000-0005-0000-0000-0000D89C0000}"/>
    <cellStyle name="tableau | entete-ligne | normal 5 4 2" xfId="25848" xr:uid="{00000000-0005-0000-0000-0000D99C0000}"/>
    <cellStyle name="tableau | entete-ligne | normal 5 4 2 2" xfId="25849" xr:uid="{00000000-0005-0000-0000-0000DA9C0000}"/>
    <cellStyle name="tableau | entete-ligne | normal 5 4 3" xfId="25850" xr:uid="{00000000-0005-0000-0000-0000DB9C0000}"/>
    <cellStyle name="tableau | entete-ligne | normal 5 5" xfId="25851" xr:uid="{00000000-0005-0000-0000-0000DC9C0000}"/>
    <cellStyle name="tableau | entete-ligne | normal 5 5 2" xfId="25852" xr:uid="{00000000-0005-0000-0000-0000DD9C0000}"/>
    <cellStyle name="tableau | entete-ligne | normal 5 6" xfId="25853" xr:uid="{00000000-0005-0000-0000-0000DE9C0000}"/>
    <cellStyle name="tableau | entete-ligne | normal 5 7" xfId="53296" xr:uid="{00000000-0005-0000-0000-0000DF9C0000}"/>
    <cellStyle name="tableau | entete-ligne | normal 6" xfId="25854" xr:uid="{00000000-0005-0000-0000-0000E09C0000}"/>
    <cellStyle name="tableau | entete-ligne | normal 6 2" xfId="25855" xr:uid="{00000000-0005-0000-0000-0000E19C0000}"/>
    <cellStyle name="tableau | entete-ligne | normal 6 2 2" xfId="25856" xr:uid="{00000000-0005-0000-0000-0000E29C0000}"/>
    <cellStyle name="tableau | entete-ligne | normal 6 2 2 2" xfId="25857" xr:uid="{00000000-0005-0000-0000-0000E39C0000}"/>
    <cellStyle name="tableau | entete-ligne | normal 6 2 3" xfId="25858" xr:uid="{00000000-0005-0000-0000-0000E49C0000}"/>
    <cellStyle name="tableau | entete-ligne | normal 6 3" xfId="25859" xr:uid="{00000000-0005-0000-0000-0000E59C0000}"/>
    <cellStyle name="tableau | entete-ligne | normal 6 3 2" xfId="25860" xr:uid="{00000000-0005-0000-0000-0000E69C0000}"/>
    <cellStyle name="tableau | entete-ligne | normal 6 3 2 2" xfId="25861" xr:uid="{00000000-0005-0000-0000-0000E79C0000}"/>
    <cellStyle name="tableau | entete-ligne | normal 6 3 3" xfId="25862" xr:uid="{00000000-0005-0000-0000-0000E89C0000}"/>
    <cellStyle name="tableau | entete-ligne | normal 6 4" xfId="25863" xr:uid="{00000000-0005-0000-0000-0000E99C0000}"/>
    <cellStyle name="tableau | entete-ligne | normal 6 4 2" xfId="25864" xr:uid="{00000000-0005-0000-0000-0000EA9C0000}"/>
    <cellStyle name="tableau | entete-ligne | normal 6 5" xfId="25865" xr:uid="{00000000-0005-0000-0000-0000EB9C0000}"/>
    <cellStyle name="tableau | entete-ligne | normal 6 6" xfId="53297" xr:uid="{00000000-0005-0000-0000-0000EC9C0000}"/>
    <cellStyle name="tableau | entete-ligne | normal 7" xfId="25866" xr:uid="{00000000-0005-0000-0000-0000ED9C0000}"/>
    <cellStyle name="tableau | entete-ligne | normal 7 2" xfId="25867" xr:uid="{00000000-0005-0000-0000-0000EE9C0000}"/>
    <cellStyle name="tableau | entete-ligne | normal 7 2 2" xfId="25868" xr:uid="{00000000-0005-0000-0000-0000EF9C0000}"/>
    <cellStyle name="tableau | entete-ligne | normal 7 3" xfId="25869" xr:uid="{00000000-0005-0000-0000-0000F09C0000}"/>
    <cellStyle name="tableau | entete-ligne | normal 7 4" xfId="53298" xr:uid="{00000000-0005-0000-0000-0000F19C0000}"/>
    <cellStyle name="tableau | entete-ligne | normal 8" xfId="25870" xr:uid="{00000000-0005-0000-0000-0000F29C0000}"/>
    <cellStyle name="tableau | entete-ligne | normal 8 2" xfId="25871" xr:uid="{00000000-0005-0000-0000-0000F39C0000}"/>
    <cellStyle name="tableau | entete-ligne | normal 8 2 2" xfId="25872" xr:uid="{00000000-0005-0000-0000-0000F49C0000}"/>
    <cellStyle name="tableau | entete-ligne | normal 8 3" xfId="25873" xr:uid="{00000000-0005-0000-0000-0000F59C0000}"/>
    <cellStyle name="tableau | entete-ligne | normal 8 4" xfId="53299" xr:uid="{00000000-0005-0000-0000-0000F69C0000}"/>
    <cellStyle name="tableau | entete-ligne | normal 9" xfId="25874" xr:uid="{00000000-0005-0000-0000-0000F79C0000}"/>
    <cellStyle name="tableau | entete-ligne | normal 9 2" xfId="25875" xr:uid="{00000000-0005-0000-0000-0000F89C0000}"/>
    <cellStyle name="tableau | entete-ligne | normal 9 2 2" xfId="25876" xr:uid="{00000000-0005-0000-0000-0000F99C0000}"/>
    <cellStyle name="tableau | entete-ligne | normal 9 3" xfId="25877" xr:uid="{00000000-0005-0000-0000-0000FA9C0000}"/>
    <cellStyle name="tableau | entete-ligne | normal 9 4" xfId="53300" xr:uid="{00000000-0005-0000-0000-0000FB9C0000}"/>
    <cellStyle name="tableau | entete-ligne | total" xfId="4627" xr:uid="{00000000-0005-0000-0000-0000FC9C0000}"/>
    <cellStyle name="tableau | entete-ligne | total 10" xfId="25878" xr:uid="{00000000-0005-0000-0000-0000FD9C0000}"/>
    <cellStyle name="tableau | entete-ligne | total 10 2" xfId="25879" xr:uid="{00000000-0005-0000-0000-0000FE9C0000}"/>
    <cellStyle name="tableau | entete-ligne | total 10 2 2" xfId="25880" xr:uid="{00000000-0005-0000-0000-0000FF9C0000}"/>
    <cellStyle name="tableau | entete-ligne | total 10 3" xfId="25881" xr:uid="{00000000-0005-0000-0000-0000009D0000}"/>
    <cellStyle name="tableau | entete-ligne | total 10 4" xfId="53302" xr:uid="{00000000-0005-0000-0000-0000019D0000}"/>
    <cellStyle name="tableau | entete-ligne | total 11" xfId="25882" xr:uid="{00000000-0005-0000-0000-0000029D0000}"/>
    <cellStyle name="tableau | entete-ligne | total 11 2" xfId="25883" xr:uid="{00000000-0005-0000-0000-0000039D0000}"/>
    <cellStyle name="tableau | entete-ligne | total 12" xfId="25884" xr:uid="{00000000-0005-0000-0000-0000049D0000}"/>
    <cellStyle name="tableau | entete-ligne | total 13" xfId="53301" xr:uid="{00000000-0005-0000-0000-0000059D0000}"/>
    <cellStyle name="tableau | entete-ligne | total 2" xfId="9416" xr:uid="{00000000-0005-0000-0000-0000069D0000}"/>
    <cellStyle name="tableau | entete-ligne | total 2 2" xfId="25885" xr:uid="{00000000-0005-0000-0000-0000079D0000}"/>
    <cellStyle name="tableau | entete-ligne | total 2 2 2" xfId="25886" xr:uid="{00000000-0005-0000-0000-0000089D0000}"/>
    <cellStyle name="tableau | entete-ligne | total 2 2 2 2" xfId="25887" xr:uid="{00000000-0005-0000-0000-0000099D0000}"/>
    <cellStyle name="tableau | entete-ligne | total 2 2 3" xfId="25888" xr:uid="{00000000-0005-0000-0000-00000A9D0000}"/>
    <cellStyle name="tableau | entete-ligne | total 2 3" xfId="25889" xr:uid="{00000000-0005-0000-0000-00000B9D0000}"/>
    <cellStyle name="tableau | entete-ligne | total 2 3 2" xfId="25890" xr:uid="{00000000-0005-0000-0000-00000C9D0000}"/>
    <cellStyle name="tableau | entete-ligne | total 2 3 2 2" xfId="25891" xr:uid="{00000000-0005-0000-0000-00000D9D0000}"/>
    <cellStyle name="tableau | entete-ligne | total 2 3 3" xfId="25892" xr:uid="{00000000-0005-0000-0000-00000E9D0000}"/>
    <cellStyle name="tableau | entete-ligne | total 2 4" xfId="25893" xr:uid="{00000000-0005-0000-0000-00000F9D0000}"/>
    <cellStyle name="tableau | entete-ligne | total 2 4 2" xfId="25894" xr:uid="{00000000-0005-0000-0000-0000109D0000}"/>
    <cellStyle name="tableau | entete-ligne | total 2 5" xfId="25895" xr:uid="{00000000-0005-0000-0000-0000119D0000}"/>
    <cellStyle name="tableau | entete-ligne | total 2 6" xfId="53303" xr:uid="{00000000-0005-0000-0000-0000129D0000}"/>
    <cellStyle name="tableau | entete-ligne | total 3" xfId="25896" xr:uid="{00000000-0005-0000-0000-0000139D0000}"/>
    <cellStyle name="tableau | entete-ligne | total 3 2" xfId="25897" xr:uid="{00000000-0005-0000-0000-0000149D0000}"/>
    <cellStyle name="tableau | entete-ligne | total 3 2 2" xfId="25898" xr:uid="{00000000-0005-0000-0000-0000159D0000}"/>
    <cellStyle name="tableau | entete-ligne | total 3 2 2 2" xfId="25899" xr:uid="{00000000-0005-0000-0000-0000169D0000}"/>
    <cellStyle name="tableau | entete-ligne | total 3 2 3" xfId="25900" xr:uid="{00000000-0005-0000-0000-0000179D0000}"/>
    <cellStyle name="tableau | entete-ligne | total 3 3" xfId="25901" xr:uid="{00000000-0005-0000-0000-0000189D0000}"/>
    <cellStyle name="tableau | entete-ligne | total 3 3 2" xfId="25902" xr:uid="{00000000-0005-0000-0000-0000199D0000}"/>
    <cellStyle name="tableau | entete-ligne | total 3 3 2 2" xfId="25903" xr:uid="{00000000-0005-0000-0000-00001A9D0000}"/>
    <cellStyle name="tableau | entete-ligne | total 3 3 3" xfId="25904" xr:uid="{00000000-0005-0000-0000-00001B9D0000}"/>
    <cellStyle name="tableau | entete-ligne | total 3 4" xfId="25905" xr:uid="{00000000-0005-0000-0000-00001C9D0000}"/>
    <cellStyle name="tableau | entete-ligne | total 3 4 2" xfId="25906" xr:uid="{00000000-0005-0000-0000-00001D9D0000}"/>
    <cellStyle name="tableau | entete-ligne | total 3 5" xfId="25907" xr:uid="{00000000-0005-0000-0000-00001E9D0000}"/>
    <cellStyle name="tableau | entete-ligne | total 3 6" xfId="53304" xr:uid="{00000000-0005-0000-0000-00001F9D0000}"/>
    <cellStyle name="tableau | entete-ligne | total 4" xfId="25908" xr:uid="{00000000-0005-0000-0000-0000209D0000}"/>
    <cellStyle name="tableau | entete-ligne | total 4 2" xfId="25909" xr:uid="{00000000-0005-0000-0000-0000219D0000}"/>
    <cellStyle name="tableau | entete-ligne | total 4 2 2" xfId="25910" xr:uid="{00000000-0005-0000-0000-0000229D0000}"/>
    <cellStyle name="tableau | entete-ligne | total 4 2 2 2" xfId="25911" xr:uid="{00000000-0005-0000-0000-0000239D0000}"/>
    <cellStyle name="tableau | entete-ligne | total 4 2 3" xfId="25912" xr:uid="{00000000-0005-0000-0000-0000249D0000}"/>
    <cellStyle name="tableau | entete-ligne | total 4 3" xfId="25913" xr:uid="{00000000-0005-0000-0000-0000259D0000}"/>
    <cellStyle name="tableau | entete-ligne | total 4 3 2" xfId="25914" xr:uid="{00000000-0005-0000-0000-0000269D0000}"/>
    <cellStyle name="tableau | entete-ligne | total 4 3 2 2" xfId="25915" xr:uid="{00000000-0005-0000-0000-0000279D0000}"/>
    <cellStyle name="tableau | entete-ligne | total 4 3 3" xfId="25916" xr:uid="{00000000-0005-0000-0000-0000289D0000}"/>
    <cellStyle name="tableau | entete-ligne | total 4 4" xfId="25917" xr:uid="{00000000-0005-0000-0000-0000299D0000}"/>
    <cellStyle name="tableau | entete-ligne | total 4 4 2" xfId="25918" xr:uid="{00000000-0005-0000-0000-00002A9D0000}"/>
    <cellStyle name="tableau | entete-ligne | total 4 5" xfId="25919" xr:uid="{00000000-0005-0000-0000-00002B9D0000}"/>
    <cellStyle name="tableau | entete-ligne | total 4 6" xfId="53305" xr:uid="{00000000-0005-0000-0000-00002C9D0000}"/>
    <cellStyle name="tableau | entete-ligne | total 5" xfId="25920" xr:uid="{00000000-0005-0000-0000-00002D9D0000}"/>
    <cellStyle name="tableau | entete-ligne | total 5 2" xfId="25921" xr:uid="{00000000-0005-0000-0000-00002E9D0000}"/>
    <cellStyle name="tableau | entete-ligne | total 5 2 2" xfId="25922" xr:uid="{00000000-0005-0000-0000-00002F9D0000}"/>
    <cellStyle name="tableau | entete-ligne | total 5 2 2 2" xfId="25923" xr:uid="{00000000-0005-0000-0000-0000309D0000}"/>
    <cellStyle name="tableau | entete-ligne | total 5 2 3" xfId="25924" xr:uid="{00000000-0005-0000-0000-0000319D0000}"/>
    <cellStyle name="tableau | entete-ligne | total 5 3" xfId="25925" xr:uid="{00000000-0005-0000-0000-0000329D0000}"/>
    <cellStyle name="tableau | entete-ligne | total 5 3 2" xfId="25926" xr:uid="{00000000-0005-0000-0000-0000339D0000}"/>
    <cellStyle name="tableau | entete-ligne | total 5 3 2 2" xfId="25927" xr:uid="{00000000-0005-0000-0000-0000349D0000}"/>
    <cellStyle name="tableau | entete-ligne | total 5 3 3" xfId="25928" xr:uid="{00000000-0005-0000-0000-0000359D0000}"/>
    <cellStyle name="tableau | entete-ligne | total 5 4" xfId="25929" xr:uid="{00000000-0005-0000-0000-0000369D0000}"/>
    <cellStyle name="tableau | entete-ligne | total 5 4 2" xfId="25930" xr:uid="{00000000-0005-0000-0000-0000379D0000}"/>
    <cellStyle name="tableau | entete-ligne | total 5 4 2 2" xfId="25931" xr:uid="{00000000-0005-0000-0000-0000389D0000}"/>
    <cellStyle name="tableau | entete-ligne | total 5 4 3" xfId="25932" xr:uid="{00000000-0005-0000-0000-0000399D0000}"/>
    <cellStyle name="tableau | entete-ligne | total 5 5" xfId="25933" xr:uid="{00000000-0005-0000-0000-00003A9D0000}"/>
    <cellStyle name="tableau | entete-ligne | total 5 5 2" xfId="25934" xr:uid="{00000000-0005-0000-0000-00003B9D0000}"/>
    <cellStyle name="tableau | entete-ligne | total 5 6" xfId="25935" xr:uid="{00000000-0005-0000-0000-00003C9D0000}"/>
    <cellStyle name="tableau | entete-ligne | total 5 7" xfId="53306" xr:uid="{00000000-0005-0000-0000-00003D9D0000}"/>
    <cellStyle name="tableau | entete-ligne | total 6" xfId="25936" xr:uid="{00000000-0005-0000-0000-00003E9D0000}"/>
    <cellStyle name="tableau | entete-ligne | total 6 2" xfId="25937" xr:uid="{00000000-0005-0000-0000-00003F9D0000}"/>
    <cellStyle name="tableau | entete-ligne | total 6 2 2" xfId="25938" xr:uid="{00000000-0005-0000-0000-0000409D0000}"/>
    <cellStyle name="tableau | entete-ligne | total 6 2 2 2" xfId="25939" xr:uid="{00000000-0005-0000-0000-0000419D0000}"/>
    <cellStyle name="tableau | entete-ligne | total 6 2 3" xfId="25940" xr:uid="{00000000-0005-0000-0000-0000429D0000}"/>
    <cellStyle name="tableau | entete-ligne | total 6 3" xfId="25941" xr:uid="{00000000-0005-0000-0000-0000439D0000}"/>
    <cellStyle name="tableau | entete-ligne | total 6 3 2" xfId="25942" xr:uid="{00000000-0005-0000-0000-0000449D0000}"/>
    <cellStyle name="tableau | entete-ligne | total 6 3 2 2" xfId="25943" xr:uid="{00000000-0005-0000-0000-0000459D0000}"/>
    <cellStyle name="tableau | entete-ligne | total 6 3 3" xfId="25944" xr:uid="{00000000-0005-0000-0000-0000469D0000}"/>
    <cellStyle name="tableau | entete-ligne | total 6 4" xfId="25945" xr:uid="{00000000-0005-0000-0000-0000479D0000}"/>
    <cellStyle name="tableau | entete-ligne | total 6 4 2" xfId="25946" xr:uid="{00000000-0005-0000-0000-0000489D0000}"/>
    <cellStyle name="tableau | entete-ligne | total 6 5" xfId="25947" xr:uid="{00000000-0005-0000-0000-0000499D0000}"/>
    <cellStyle name="tableau | entete-ligne | total 6 6" xfId="53307" xr:uid="{00000000-0005-0000-0000-00004A9D0000}"/>
    <cellStyle name="tableau | entete-ligne | total 7" xfId="25948" xr:uid="{00000000-0005-0000-0000-00004B9D0000}"/>
    <cellStyle name="tableau | entete-ligne | total 7 2" xfId="25949" xr:uid="{00000000-0005-0000-0000-00004C9D0000}"/>
    <cellStyle name="tableau | entete-ligne | total 7 2 2" xfId="25950" xr:uid="{00000000-0005-0000-0000-00004D9D0000}"/>
    <cellStyle name="tableau | entete-ligne | total 7 3" xfId="25951" xr:uid="{00000000-0005-0000-0000-00004E9D0000}"/>
    <cellStyle name="tableau | entete-ligne | total 7 4" xfId="53308" xr:uid="{00000000-0005-0000-0000-00004F9D0000}"/>
    <cellStyle name="tableau | entete-ligne | total 8" xfId="25952" xr:uid="{00000000-0005-0000-0000-0000509D0000}"/>
    <cellStyle name="tableau | entete-ligne | total 8 2" xfId="25953" xr:uid="{00000000-0005-0000-0000-0000519D0000}"/>
    <cellStyle name="tableau | entete-ligne | total 8 2 2" xfId="25954" xr:uid="{00000000-0005-0000-0000-0000529D0000}"/>
    <cellStyle name="tableau | entete-ligne | total 8 3" xfId="25955" xr:uid="{00000000-0005-0000-0000-0000539D0000}"/>
    <cellStyle name="tableau | entete-ligne | total 8 4" xfId="53309" xr:uid="{00000000-0005-0000-0000-0000549D0000}"/>
    <cellStyle name="tableau | entete-ligne | total 9" xfId="25956" xr:uid="{00000000-0005-0000-0000-0000559D0000}"/>
    <cellStyle name="tableau | entete-ligne | total 9 2" xfId="25957" xr:uid="{00000000-0005-0000-0000-0000569D0000}"/>
    <cellStyle name="tableau | entete-ligne | total 9 2 2" xfId="25958" xr:uid="{00000000-0005-0000-0000-0000579D0000}"/>
    <cellStyle name="tableau | entete-ligne | total 9 3" xfId="25959" xr:uid="{00000000-0005-0000-0000-0000589D0000}"/>
    <cellStyle name="tableau | entete-ligne | total 9 4" xfId="53310" xr:uid="{00000000-0005-0000-0000-0000599D0000}"/>
    <cellStyle name="tableau | ligne-titre | niveau1" xfId="4628" xr:uid="{00000000-0005-0000-0000-00005A9D0000}"/>
    <cellStyle name="tableau | ligne-titre | niveau1 10" xfId="25960" xr:uid="{00000000-0005-0000-0000-00005B9D0000}"/>
    <cellStyle name="tableau | ligne-titre | niveau1 10 2" xfId="25961" xr:uid="{00000000-0005-0000-0000-00005C9D0000}"/>
    <cellStyle name="tableau | ligne-titre | niveau1 10 2 2" xfId="25962" xr:uid="{00000000-0005-0000-0000-00005D9D0000}"/>
    <cellStyle name="tableau | ligne-titre | niveau1 10 3" xfId="25963" xr:uid="{00000000-0005-0000-0000-00005E9D0000}"/>
    <cellStyle name="tableau | ligne-titre | niveau1 10 4" xfId="53312" xr:uid="{00000000-0005-0000-0000-00005F9D0000}"/>
    <cellStyle name="tableau | ligne-titre | niveau1 11" xfId="25964" xr:uid="{00000000-0005-0000-0000-0000609D0000}"/>
    <cellStyle name="tableau | ligne-titre | niveau1 11 2" xfId="25965" xr:uid="{00000000-0005-0000-0000-0000619D0000}"/>
    <cellStyle name="tableau | ligne-titre | niveau1 12" xfId="25966" xr:uid="{00000000-0005-0000-0000-0000629D0000}"/>
    <cellStyle name="tableau | ligne-titre | niveau1 13" xfId="53311" xr:uid="{00000000-0005-0000-0000-0000639D0000}"/>
    <cellStyle name="tableau | ligne-titre | niveau1 2" xfId="9417" xr:uid="{00000000-0005-0000-0000-0000649D0000}"/>
    <cellStyle name="tableau | ligne-titre | niveau1 2 2" xfId="25967" xr:uid="{00000000-0005-0000-0000-0000659D0000}"/>
    <cellStyle name="tableau | ligne-titre | niveau1 2 2 2" xfId="25968" xr:uid="{00000000-0005-0000-0000-0000669D0000}"/>
    <cellStyle name="tableau | ligne-titre | niveau1 2 2 2 2" xfId="25969" xr:uid="{00000000-0005-0000-0000-0000679D0000}"/>
    <cellStyle name="tableau | ligne-titre | niveau1 2 2 3" xfId="25970" xr:uid="{00000000-0005-0000-0000-0000689D0000}"/>
    <cellStyle name="tableau | ligne-titre | niveau1 2 3" xfId="25971" xr:uid="{00000000-0005-0000-0000-0000699D0000}"/>
    <cellStyle name="tableau | ligne-titre | niveau1 2 3 2" xfId="25972" xr:uid="{00000000-0005-0000-0000-00006A9D0000}"/>
    <cellStyle name="tableau | ligne-titre | niveau1 2 3 2 2" xfId="25973" xr:uid="{00000000-0005-0000-0000-00006B9D0000}"/>
    <cellStyle name="tableau | ligne-titre | niveau1 2 3 3" xfId="25974" xr:uid="{00000000-0005-0000-0000-00006C9D0000}"/>
    <cellStyle name="tableau | ligne-titre | niveau1 2 4" xfId="25975" xr:uid="{00000000-0005-0000-0000-00006D9D0000}"/>
    <cellStyle name="tableau | ligne-titre | niveau1 2 4 2" xfId="25976" xr:uid="{00000000-0005-0000-0000-00006E9D0000}"/>
    <cellStyle name="tableau | ligne-titre | niveau1 2 5" xfId="25977" xr:uid="{00000000-0005-0000-0000-00006F9D0000}"/>
    <cellStyle name="tableau | ligne-titre | niveau1 2 6" xfId="53313" xr:uid="{00000000-0005-0000-0000-0000709D0000}"/>
    <cellStyle name="tableau | ligne-titre | niveau1 3" xfId="25978" xr:uid="{00000000-0005-0000-0000-0000719D0000}"/>
    <cellStyle name="tableau | ligne-titre | niveau1 3 2" xfId="25979" xr:uid="{00000000-0005-0000-0000-0000729D0000}"/>
    <cellStyle name="tableau | ligne-titre | niveau1 3 2 2" xfId="25980" xr:uid="{00000000-0005-0000-0000-0000739D0000}"/>
    <cellStyle name="tableau | ligne-titre | niveau1 3 2 2 2" xfId="25981" xr:uid="{00000000-0005-0000-0000-0000749D0000}"/>
    <cellStyle name="tableau | ligne-titre | niveau1 3 2 3" xfId="25982" xr:uid="{00000000-0005-0000-0000-0000759D0000}"/>
    <cellStyle name="tableau | ligne-titre | niveau1 3 3" xfId="25983" xr:uid="{00000000-0005-0000-0000-0000769D0000}"/>
    <cellStyle name="tableau | ligne-titre | niveau1 3 3 2" xfId="25984" xr:uid="{00000000-0005-0000-0000-0000779D0000}"/>
    <cellStyle name="tableau | ligne-titre | niveau1 3 3 2 2" xfId="25985" xr:uid="{00000000-0005-0000-0000-0000789D0000}"/>
    <cellStyle name="tableau | ligne-titre | niveau1 3 3 3" xfId="25986" xr:uid="{00000000-0005-0000-0000-0000799D0000}"/>
    <cellStyle name="tableau | ligne-titre | niveau1 3 4" xfId="25987" xr:uid="{00000000-0005-0000-0000-00007A9D0000}"/>
    <cellStyle name="tableau | ligne-titre | niveau1 3 4 2" xfId="25988" xr:uid="{00000000-0005-0000-0000-00007B9D0000}"/>
    <cellStyle name="tableau | ligne-titre | niveau1 3 5" xfId="25989" xr:uid="{00000000-0005-0000-0000-00007C9D0000}"/>
    <cellStyle name="tableau | ligne-titre | niveau1 3 6" xfId="53314" xr:uid="{00000000-0005-0000-0000-00007D9D0000}"/>
    <cellStyle name="tableau | ligne-titre | niveau1 4" xfId="25990" xr:uid="{00000000-0005-0000-0000-00007E9D0000}"/>
    <cellStyle name="tableau | ligne-titre | niveau1 4 2" xfId="25991" xr:uid="{00000000-0005-0000-0000-00007F9D0000}"/>
    <cellStyle name="tableau | ligne-titre | niveau1 4 2 2" xfId="25992" xr:uid="{00000000-0005-0000-0000-0000809D0000}"/>
    <cellStyle name="tableau | ligne-titre | niveau1 4 2 2 2" xfId="25993" xr:uid="{00000000-0005-0000-0000-0000819D0000}"/>
    <cellStyle name="tableau | ligne-titre | niveau1 4 2 3" xfId="25994" xr:uid="{00000000-0005-0000-0000-0000829D0000}"/>
    <cellStyle name="tableau | ligne-titre | niveau1 4 3" xfId="25995" xr:uid="{00000000-0005-0000-0000-0000839D0000}"/>
    <cellStyle name="tableau | ligne-titre | niveau1 4 3 2" xfId="25996" xr:uid="{00000000-0005-0000-0000-0000849D0000}"/>
    <cellStyle name="tableau | ligne-titre | niveau1 4 3 2 2" xfId="25997" xr:uid="{00000000-0005-0000-0000-0000859D0000}"/>
    <cellStyle name="tableau | ligne-titre | niveau1 4 3 3" xfId="25998" xr:uid="{00000000-0005-0000-0000-0000869D0000}"/>
    <cellStyle name="tableau | ligne-titre | niveau1 4 4" xfId="25999" xr:uid="{00000000-0005-0000-0000-0000879D0000}"/>
    <cellStyle name="tableau | ligne-titre | niveau1 4 4 2" xfId="26000" xr:uid="{00000000-0005-0000-0000-0000889D0000}"/>
    <cellStyle name="tableau | ligne-titre | niveau1 4 5" xfId="26001" xr:uid="{00000000-0005-0000-0000-0000899D0000}"/>
    <cellStyle name="tableau | ligne-titre | niveau1 4 6" xfId="53315" xr:uid="{00000000-0005-0000-0000-00008A9D0000}"/>
    <cellStyle name="tableau | ligne-titre | niveau1 5" xfId="26002" xr:uid="{00000000-0005-0000-0000-00008B9D0000}"/>
    <cellStyle name="tableau | ligne-titre | niveau1 5 2" xfId="26003" xr:uid="{00000000-0005-0000-0000-00008C9D0000}"/>
    <cellStyle name="tableau | ligne-titre | niveau1 5 2 2" xfId="26004" xr:uid="{00000000-0005-0000-0000-00008D9D0000}"/>
    <cellStyle name="tableau | ligne-titre | niveau1 5 2 2 2" xfId="26005" xr:uid="{00000000-0005-0000-0000-00008E9D0000}"/>
    <cellStyle name="tableau | ligne-titre | niveau1 5 2 3" xfId="26006" xr:uid="{00000000-0005-0000-0000-00008F9D0000}"/>
    <cellStyle name="tableau | ligne-titre | niveau1 5 3" xfId="26007" xr:uid="{00000000-0005-0000-0000-0000909D0000}"/>
    <cellStyle name="tableau | ligne-titre | niveau1 5 3 2" xfId="26008" xr:uid="{00000000-0005-0000-0000-0000919D0000}"/>
    <cellStyle name="tableau | ligne-titre | niveau1 5 3 2 2" xfId="26009" xr:uid="{00000000-0005-0000-0000-0000929D0000}"/>
    <cellStyle name="tableau | ligne-titre | niveau1 5 3 3" xfId="26010" xr:uid="{00000000-0005-0000-0000-0000939D0000}"/>
    <cellStyle name="tableau | ligne-titre | niveau1 5 4" xfId="26011" xr:uid="{00000000-0005-0000-0000-0000949D0000}"/>
    <cellStyle name="tableau | ligne-titre | niveau1 5 4 2" xfId="26012" xr:uid="{00000000-0005-0000-0000-0000959D0000}"/>
    <cellStyle name="tableau | ligne-titre | niveau1 5 4 2 2" xfId="26013" xr:uid="{00000000-0005-0000-0000-0000969D0000}"/>
    <cellStyle name="tableau | ligne-titre | niveau1 5 4 3" xfId="26014" xr:uid="{00000000-0005-0000-0000-0000979D0000}"/>
    <cellStyle name="tableau | ligne-titre | niveau1 5 5" xfId="26015" xr:uid="{00000000-0005-0000-0000-0000989D0000}"/>
    <cellStyle name="tableau | ligne-titre | niveau1 5 5 2" xfId="26016" xr:uid="{00000000-0005-0000-0000-0000999D0000}"/>
    <cellStyle name="tableau | ligne-titre | niveau1 5 6" xfId="26017" xr:uid="{00000000-0005-0000-0000-00009A9D0000}"/>
    <cellStyle name="tableau | ligne-titre | niveau1 5 7" xfId="53316" xr:uid="{00000000-0005-0000-0000-00009B9D0000}"/>
    <cellStyle name="tableau | ligne-titre | niveau1 6" xfId="26018" xr:uid="{00000000-0005-0000-0000-00009C9D0000}"/>
    <cellStyle name="tableau | ligne-titre | niveau1 6 2" xfId="26019" xr:uid="{00000000-0005-0000-0000-00009D9D0000}"/>
    <cellStyle name="tableau | ligne-titre | niveau1 6 2 2" xfId="26020" xr:uid="{00000000-0005-0000-0000-00009E9D0000}"/>
    <cellStyle name="tableau | ligne-titre | niveau1 6 2 2 2" xfId="26021" xr:uid="{00000000-0005-0000-0000-00009F9D0000}"/>
    <cellStyle name="tableau | ligne-titre | niveau1 6 2 3" xfId="26022" xr:uid="{00000000-0005-0000-0000-0000A09D0000}"/>
    <cellStyle name="tableau | ligne-titre | niveau1 6 3" xfId="26023" xr:uid="{00000000-0005-0000-0000-0000A19D0000}"/>
    <cellStyle name="tableau | ligne-titre | niveau1 6 3 2" xfId="26024" xr:uid="{00000000-0005-0000-0000-0000A29D0000}"/>
    <cellStyle name="tableau | ligne-titre | niveau1 6 3 2 2" xfId="26025" xr:uid="{00000000-0005-0000-0000-0000A39D0000}"/>
    <cellStyle name="tableau | ligne-titre | niveau1 6 3 3" xfId="26026" xr:uid="{00000000-0005-0000-0000-0000A49D0000}"/>
    <cellStyle name="tableau | ligne-titre | niveau1 6 4" xfId="26027" xr:uid="{00000000-0005-0000-0000-0000A59D0000}"/>
    <cellStyle name="tableau | ligne-titre | niveau1 6 4 2" xfId="26028" xr:uid="{00000000-0005-0000-0000-0000A69D0000}"/>
    <cellStyle name="tableau | ligne-titre | niveau1 6 5" xfId="26029" xr:uid="{00000000-0005-0000-0000-0000A79D0000}"/>
    <cellStyle name="tableau | ligne-titre | niveau1 6 6" xfId="53317" xr:uid="{00000000-0005-0000-0000-0000A89D0000}"/>
    <cellStyle name="tableau | ligne-titre | niveau1 7" xfId="26030" xr:uid="{00000000-0005-0000-0000-0000A99D0000}"/>
    <cellStyle name="tableau | ligne-titre | niveau1 7 2" xfId="26031" xr:uid="{00000000-0005-0000-0000-0000AA9D0000}"/>
    <cellStyle name="tableau | ligne-titre | niveau1 7 2 2" xfId="26032" xr:uid="{00000000-0005-0000-0000-0000AB9D0000}"/>
    <cellStyle name="tableau | ligne-titre | niveau1 7 3" xfId="26033" xr:uid="{00000000-0005-0000-0000-0000AC9D0000}"/>
    <cellStyle name="tableau | ligne-titre | niveau1 7 4" xfId="53318" xr:uid="{00000000-0005-0000-0000-0000AD9D0000}"/>
    <cellStyle name="tableau | ligne-titre | niveau1 8" xfId="26034" xr:uid="{00000000-0005-0000-0000-0000AE9D0000}"/>
    <cellStyle name="tableau | ligne-titre | niveau1 8 2" xfId="26035" xr:uid="{00000000-0005-0000-0000-0000AF9D0000}"/>
    <cellStyle name="tableau | ligne-titre | niveau1 8 2 2" xfId="26036" xr:uid="{00000000-0005-0000-0000-0000B09D0000}"/>
    <cellStyle name="tableau | ligne-titre | niveau1 8 3" xfId="26037" xr:uid="{00000000-0005-0000-0000-0000B19D0000}"/>
    <cellStyle name="tableau | ligne-titre | niveau1 8 4" xfId="53319" xr:uid="{00000000-0005-0000-0000-0000B29D0000}"/>
    <cellStyle name="tableau | ligne-titre | niveau1 9" xfId="26038" xr:uid="{00000000-0005-0000-0000-0000B39D0000}"/>
    <cellStyle name="tableau | ligne-titre | niveau1 9 2" xfId="26039" xr:uid="{00000000-0005-0000-0000-0000B49D0000}"/>
    <cellStyle name="tableau | ligne-titre | niveau1 9 2 2" xfId="26040" xr:uid="{00000000-0005-0000-0000-0000B59D0000}"/>
    <cellStyle name="tableau | ligne-titre | niveau1 9 3" xfId="26041" xr:uid="{00000000-0005-0000-0000-0000B69D0000}"/>
    <cellStyle name="tableau | ligne-titre | niveau1 9 4" xfId="53320" xr:uid="{00000000-0005-0000-0000-0000B79D0000}"/>
    <cellStyle name="tableau | ligne-titre | niveau2" xfId="4629" xr:uid="{00000000-0005-0000-0000-0000B89D0000}"/>
    <cellStyle name="tableau | ligne-titre | niveau2 10" xfId="26042" xr:uid="{00000000-0005-0000-0000-0000B99D0000}"/>
    <cellStyle name="tableau | ligne-titre | niveau2 10 2" xfId="26043" xr:uid="{00000000-0005-0000-0000-0000BA9D0000}"/>
    <cellStyle name="tableau | ligne-titre | niveau2 10 2 2" xfId="26044" xr:uid="{00000000-0005-0000-0000-0000BB9D0000}"/>
    <cellStyle name="tableau | ligne-titre | niveau2 10 3" xfId="26045" xr:uid="{00000000-0005-0000-0000-0000BC9D0000}"/>
    <cellStyle name="tableau | ligne-titre | niveau2 10 4" xfId="53322" xr:uid="{00000000-0005-0000-0000-0000BD9D0000}"/>
    <cellStyle name="tableau | ligne-titre | niveau2 11" xfId="26046" xr:uid="{00000000-0005-0000-0000-0000BE9D0000}"/>
    <cellStyle name="tableau | ligne-titre | niveau2 11 2" xfId="26047" xr:uid="{00000000-0005-0000-0000-0000BF9D0000}"/>
    <cellStyle name="tableau | ligne-titre | niveau2 12" xfId="26048" xr:uid="{00000000-0005-0000-0000-0000C09D0000}"/>
    <cellStyle name="tableau | ligne-titre | niveau2 13" xfId="53321" xr:uid="{00000000-0005-0000-0000-0000C19D0000}"/>
    <cellStyle name="tableau | ligne-titre | niveau2 2" xfId="9418" xr:uid="{00000000-0005-0000-0000-0000C29D0000}"/>
    <cellStyle name="tableau | ligne-titre | niveau2 2 2" xfId="26049" xr:uid="{00000000-0005-0000-0000-0000C39D0000}"/>
    <cellStyle name="tableau | ligne-titre | niveau2 2 2 2" xfId="26050" xr:uid="{00000000-0005-0000-0000-0000C49D0000}"/>
    <cellStyle name="tableau | ligne-titre | niveau2 2 2 2 2" xfId="26051" xr:uid="{00000000-0005-0000-0000-0000C59D0000}"/>
    <cellStyle name="tableau | ligne-titre | niveau2 2 2 3" xfId="26052" xr:uid="{00000000-0005-0000-0000-0000C69D0000}"/>
    <cellStyle name="tableau | ligne-titre | niveau2 2 3" xfId="26053" xr:uid="{00000000-0005-0000-0000-0000C79D0000}"/>
    <cellStyle name="tableau | ligne-titre | niveau2 2 3 2" xfId="26054" xr:uid="{00000000-0005-0000-0000-0000C89D0000}"/>
    <cellStyle name="tableau | ligne-titre | niveau2 2 3 2 2" xfId="26055" xr:uid="{00000000-0005-0000-0000-0000C99D0000}"/>
    <cellStyle name="tableau | ligne-titre | niveau2 2 3 3" xfId="26056" xr:uid="{00000000-0005-0000-0000-0000CA9D0000}"/>
    <cellStyle name="tableau | ligne-titre | niveau2 2 4" xfId="26057" xr:uid="{00000000-0005-0000-0000-0000CB9D0000}"/>
    <cellStyle name="tableau | ligne-titre | niveau2 2 4 2" xfId="26058" xr:uid="{00000000-0005-0000-0000-0000CC9D0000}"/>
    <cellStyle name="tableau | ligne-titre | niveau2 2 5" xfId="26059" xr:uid="{00000000-0005-0000-0000-0000CD9D0000}"/>
    <cellStyle name="tableau | ligne-titre | niveau2 2 6" xfId="53323" xr:uid="{00000000-0005-0000-0000-0000CE9D0000}"/>
    <cellStyle name="tableau | ligne-titre | niveau2 3" xfId="26060" xr:uid="{00000000-0005-0000-0000-0000CF9D0000}"/>
    <cellStyle name="tableau | ligne-titre | niveau2 3 2" xfId="26061" xr:uid="{00000000-0005-0000-0000-0000D09D0000}"/>
    <cellStyle name="tableau | ligne-titre | niveau2 3 2 2" xfId="26062" xr:uid="{00000000-0005-0000-0000-0000D19D0000}"/>
    <cellStyle name="tableau | ligne-titre | niveau2 3 2 2 2" xfId="26063" xr:uid="{00000000-0005-0000-0000-0000D29D0000}"/>
    <cellStyle name="tableau | ligne-titre | niveau2 3 2 3" xfId="26064" xr:uid="{00000000-0005-0000-0000-0000D39D0000}"/>
    <cellStyle name="tableau | ligne-titre | niveau2 3 3" xfId="26065" xr:uid="{00000000-0005-0000-0000-0000D49D0000}"/>
    <cellStyle name="tableau | ligne-titre | niveau2 3 3 2" xfId="26066" xr:uid="{00000000-0005-0000-0000-0000D59D0000}"/>
    <cellStyle name="tableau | ligne-titre | niveau2 3 3 2 2" xfId="26067" xr:uid="{00000000-0005-0000-0000-0000D69D0000}"/>
    <cellStyle name="tableau | ligne-titre | niveau2 3 3 3" xfId="26068" xr:uid="{00000000-0005-0000-0000-0000D79D0000}"/>
    <cellStyle name="tableau | ligne-titre | niveau2 3 4" xfId="26069" xr:uid="{00000000-0005-0000-0000-0000D89D0000}"/>
    <cellStyle name="tableau | ligne-titre | niveau2 3 4 2" xfId="26070" xr:uid="{00000000-0005-0000-0000-0000D99D0000}"/>
    <cellStyle name="tableau | ligne-titre | niveau2 3 5" xfId="26071" xr:uid="{00000000-0005-0000-0000-0000DA9D0000}"/>
    <cellStyle name="tableau | ligne-titre | niveau2 3 6" xfId="53324" xr:uid="{00000000-0005-0000-0000-0000DB9D0000}"/>
    <cellStyle name="tableau | ligne-titre | niveau2 4" xfId="26072" xr:uid="{00000000-0005-0000-0000-0000DC9D0000}"/>
    <cellStyle name="tableau | ligne-titre | niveau2 4 2" xfId="26073" xr:uid="{00000000-0005-0000-0000-0000DD9D0000}"/>
    <cellStyle name="tableau | ligne-titre | niveau2 4 2 2" xfId="26074" xr:uid="{00000000-0005-0000-0000-0000DE9D0000}"/>
    <cellStyle name="tableau | ligne-titre | niveau2 4 2 2 2" xfId="26075" xr:uid="{00000000-0005-0000-0000-0000DF9D0000}"/>
    <cellStyle name="tableau | ligne-titre | niveau2 4 2 3" xfId="26076" xr:uid="{00000000-0005-0000-0000-0000E09D0000}"/>
    <cellStyle name="tableau | ligne-titre | niveau2 4 3" xfId="26077" xr:uid="{00000000-0005-0000-0000-0000E19D0000}"/>
    <cellStyle name="tableau | ligne-titre | niveau2 4 3 2" xfId="26078" xr:uid="{00000000-0005-0000-0000-0000E29D0000}"/>
    <cellStyle name="tableau | ligne-titre | niveau2 4 3 2 2" xfId="26079" xr:uid="{00000000-0005-0000-0000-0000E39D0000}"/>
    <cellStyle name="tableau | ligne-titre | niveau2 4 3 3" xfId="26080" xr:uid="{00000000-0005-0000-0000-0000E49D0000}"/>
    <cellStyle name="tableau | ligne-titre | niveau2 4 4" xfId="26081" xr:uid="{00000000-0005-0000-0000-0000E59D0000}"/>
    <cellStyle name="tableau | ligne-titre | niveau2 4 4 2" xfId="26082" xr:uid="{00000000-0005-0000-0000-0000E69D0000}"/>
    <cellStyle name="tableau | ligne-titre | niveau2 4 5" xfId="26083" xr:uid="{00000000-0005-0000-0000-0000E79D0000}"/>
    <cellStyle name="tableau | ligne-titre | niveau2 4 6" xfId="53325" xr:uid="{00000000-0005-0000-0000-0000E89D0000}"/>
    <cellStyle name="tableau | ligne-titre | niveau2 5" xfId="26084" xr:uid="{00000000-0005-0000-0000-0000E99D0000}"/>
    <cellStyle name="tableau | ligne-titre | niveau2 5 2" xfId="26085" xr:uid="{00000000-0005-0000-0000-0000EA9D0000}"/>
    <cellStyle name="tableau | ligne-titre | niveau2 5 2 2" xfId="26086" xr:uid="{00000000-0005-0000-0000-0000EB9D0000}"/>
    <cellStyle name="tableau | ligne-titre | niveau2 5 2 2 2" xfId="26087" xr:uid="{00000000-0005-0000-0000-0000EC9D0000}"/>
    <cellStyle name="tableau | ligne-titre | niveau2 5 2 3" xfId="26088" xr:uid="{00000000-0005-0000-0000-0000ED9D0000}"/>
    <cellStyle name="tableau | ligne-titre | niveau2 5 3" xfId="26089" xr:uid="{00000000-0005-0000-0000-0000EE9D0000}"/>
    <cellStyle name="tableau | ligne-titre | niveau2 5 3 2" xfId="26090" xr:uid="{00000000-0005-0000-0000-0000EF9D0000}"/>
    <cellStyle name="tableau | ligne-titre | niveau2 5 3 2 2" xfId="26091" xr:uid="{00000000-0005-0000-0000-0000F09D0000}"/>
    <cellStyle name="tableau | ligne-titre | niveau2 5 3 3" xfId="26092" xr:uid="{00000000-0005-0000-0000-0000F19D0000}"/>
    <cellStyle name="tableau | ligne-titre | niveau2 5 4" xfId="26093" xr:uid="{00000000-0005-0000-0000-0000F29D0000}"/>
    <cellStyle name="tableau | ligne-titre | niveau2 5 4 2" xfId="26094" xr:uid="{00000000-0005-0000-0000-0000F39D0000}"/>
    <cellStyle name="tableau | ligne-titre | niveau2 5 4 2 2" xfId="26095" xr:uid="{00000000-0005-0000-0000-0000F49D0000}"/>
    <cellStyle name="tableau | ligne-titre | niveau2 5 4 3" xfId="26096" xr:uid="{00000000-0005-0000-0000-0000F59D0000}"/>
    <cellStyle name="tableau | ligne-titre | niveau2 5 5" xfId="26097" xr:uid="{00000000-0005-0000-0000-0000F69D0000}"/>
    <cellStyle name="tableau | ligne-titre | niveau2 5 5 2" xfId="26098" xr:uid="{00000000-0005-0000-0000-0000F79D0000}"/>
    <cellStyle name="tableau | ligne-titre | niveau2 5 6" xfId="26099" xr:uid="{00000000-0005-0000-0000-0000F89D0000}"/>
    <cellStyle name="tableau | ligne-titre | niveau2 5 7" xfId="53326" xr:uid="{00000000-0005-0000-0000-0000F99D0000}"/>
    <cellStyle name="tableau | ligne-titre | niveau2 6" xfId="26100" xr:uid="{00000000-0005-0000-0000-0000FA9D0000}"/>
    <cellStyle name="tableau | ligne-titre | niveau2 6 2" xfId="26101" xr:uid="{00000000-0005-0000-0000-0000FB9D0000}"/>
    <cellStyle name="tableau | ligne-titre | niveau2 6 2 2" xfId="26102" xr:uid="{00000000-0005-0000-0000-0000FC9D0000}"/>
    <cellStyle name="tableau | ligne-titre | niveau2 6 2 2 2" xfId="26103" xr:uid="{00000000-0005-0000-0000-0000FD9D0000}"/>
    <cellStyle name="tableau | ligne-titre | niveau2 6 2 3" xfId="26104" xr:uid="{00000000-0005-0000-0000-0000FE9D0000}"/>
    <cellStyle name="tableau | ligne-titre | niveau2 6 3" xfId="26105" xr:uid="{00000000-0005-0000-0000-0000FF9D0000}"/>
    <cellStyle name="tableau | ligne-titre | niveau2 6 3 2" xfId="26106" xr:uid="{00000000-0005-0000-0000-0000009E0000}"/>
    <cellStyle name="tableau | ligne-titre | niveau2 6 3 2 2" xfId="26107" xr:uid="{00000000-0005-0000-0000-0000019E0000}"/>
    <cellStyle name="tableau | ligne-titre | niveau2 6 3 3" xfId="26108" xr:uid="{00000000-0005-0000-0000-0000029E0000}"/>
    <cellStyle name="tableau | ligne-titre | niveau2 6 4" xfId="26109" xr:uid="{00000000-0005-0000-0000-0000039E0000}"/>
    <cellStyle name="tableau | ligne-titre | niveau2 6 4 2" xfId="26110" xr:uid="{00000000-0005-0000-0000-0000049E0000}"/>
    <cellStyle name="tableau | ligne-titre | niveau2 6 5" xfId="26111" xr:uid="{00000000-0005-0000-0000-0000059E0000}"/>
    <cellStyle name="tableau | ligne-titre | niveau2 6 6" xfId="53327" xr:uid="{00000000-0005-0000-0000-0000069E0000}"/>
    <cellStyle name="tableau | ligne-titre | niveau2 7" xfId="26112" xr:uid="{00000000-0005-0000-0000-0000079E0000}"/>
    <cellStyle name="tableau | ligne-titre | niveau2 7 2" xfId="26113" xr:uid="{00000000-0005-0000-0000-0000089E0000}"/>
    <cellStyle name="tableau | ligne-titre | niveau2 7 2 2" xfId="26114" xr:uid="{00000000-0005-0000-0000-0000099E0000}"/>
    <cellStyle name="tableau | ligne-titre | niveau2 7 3" xfId="26115" xr:uid="{00000000-0005-0000-0000-00000A9E0000}"/>
    <cellStyle name="tableau | ligne-titre | niveau2 7 4" xfId="53328" xr:uid="{00000000-0005-0000-0000-00000B9E0000}"/>
    <cellStyle name="tableau | ligne-titre | niveau2 8" xfId="26116" xr:uid="{00000000-0005-0000-0000-00000C9E0000}"/>
    <cellStyle name="tableau | ligne-titre | niveau2 8 2" xfId="26117" xr:uid="{00000000-0005-0000-0000-00000D9E0000}"/>
    <cellStyle name="tableau | ligne-titre | niveau2 8 2 2" xfId="26118" xr:uid="{00000000-0005-0000-0000-00000E9E0000}"/>
    <cellStyle name="tableau | ligne-titre | niveau2 8 3" xfId="26119" xr:uid="{00000000-0005-0000-0000-00000F9E0000}"/>
    <cellStyle name="tableau | ligne-titre | niveau2 8 4" xfId="53329" xr:uid="{00000000-0005-0000-0000-0000109E0000}"/>
    <cellStyle name="tableau | ligne-titre | niveau2 9" xfId="26120" xr:uid="{00000000-0005-0000-0000-0000119E0000}"/>
    <cellStyle name="tableau | ligne-titre | niveau2 9 2" xfId="26121" xr:uid="{00000000-0005-0000-0000-0000129E0000}"/>
    <cellStyle name="tableau | ligne-titre | niveau2 9 2 2" xfId="26122" xr:uid="{00000000-0005-0000-0000-0000139E0000}"/>
    <cellStyle name="tableau | ligne-titre | niveau2 9 3" xfId="26123" xr:uid="{00000000-0005-0000-0000-0000149E0000}"/>
    <cellStyle name="tableau | ligne-titre | niveau2 9 4" xfId="53330" xr:uid="{00000000-0005-0000-0000-0000159E0000}"/>
    <cellStyle name="Title" xfId="4630" builtinId="15" customBuiltin="1"/>
    <cellStyle name="Title 10" xfId="4631" xr:uid="{00000000-0005-0000-0000-0000179E0000}"/>
    <cellStyle name="Title 10 10" xfId="26124" xr:uid="{00000000-0005-0000-0000-0000189E0000}"/>
    <cellStyle name="Title 10 10 2" xfId="26125" xr:uid="{00000000-0005-0000-0000-0000199E0000}"/>
    <cellStyle name="Title 10 10 2 2" xfId="26126" xr:uid="{00000000-0005-0000-0000-00001A9E0000}"/>
    <cellStyle name="Title 10 10 3" xfId="26127" xr:uid="{00000000-0005-0000-0000-00001B9E0000}"/>
    <cellStyle name="Title 10 10 4" xfId="53333" xr:uid="{00000000-0005-0000-0000-00001C9E0000}"/>
    <cellStyle name="Title 10 11" xfId="26128" xr:uid="{00000000-0005-0000-0000-00001D9E0000}"/>
    <cellStyle name="Title 10 11 2" xfId="26129" xr:uid="{00000000-0005-0000-0000-00001E9E0000}"/>
    <cellStyle name="Title 10 12" xfId="26130" xr:uid="{00000000-0005-0000-0000-00001F9E0000}"/>
    <cellStyle name="Title 10 13" xfId="53332" xr:uid="{00000000-0005-0000-0000-0000209E0000}"/>
    <cellStyle name="Title 10 2" xfId="9420" xr:uid="{00000000-0005-0000-0000-0000219E0000}"/>
    <cellStyle name="Title 10 2 2" xfId="26131" xr:uid="{00000000-0005-0000-0000-0000229E0000}"/>
    <cellStyle name="Title 10 2 2 2" xfId="26132" xr:uid="{00000000-0005-0000-0000-0000239E0000}"/>
    <cellStyle name="Title 10 2 2 2 2" xfId="26133" xr:uid="{00000000-0005-0000-0000-0000249E0000}"/>
    <cellStyle name="Title 10 2 2 3" xfId="26134" xr:uid="{00000000-0005-0000-0000-0000259E0000}"/>
    <cellStyle name="Title 10 2 3" xfId="26135" xr:uid="{00000000-0005-0000-0000-0000269E0000}"/>
    <cellStyle name="Title 10 2 3 2" xfId="26136" xr:uid="{00000000-0005-0000-0000-0000279E0000}"/>
    <cellStyle name="Title 10 2 3 2 2" xfId="26137" xr:uid="{00000000-0005-0000-0000-0000289E0000}"/>
    <cellStyle name="Title 10 2 3 3" xfId="26138" xr:uid="{00000000-0005-0000-0000-0000299E0000}"/>
    <cellStyle name="Title 10 2 4" xfId="26139" xr:uid="{00000000-0005-0000-0000-00002A9E0000}"/>
    <cellStyle name="Title 10 2 4 2" xfId="26140" xr:uid="{00000000-0005-0000-0000-00002B9E0000}"/>
    <cellStyle name="Title 10 2 5" xfId="26141" xr:uid="{00000000-0005-0000-0000-00002C9E0000}"/>
    <cellStyle name="Title 10 2 6" xfId="53334" xr:uid="{00000000-0005-0000-0000-00002D9E0000}"/>
    <cellStyle name="Title 10 3" xfId="26142" xr:uid="{00000000-0005-0000-0000-00002E9E0000}"/>
    <cellStyle name="Title 10 3 2" xfId="26143" xr:uid="{00000000-0005-0000-0000-00002F9E0000}"/>
    <cellStyle name="Title 10 3 2 2" xfId="26144" xr:uid="{00000000-0005-0000-0000-0000309E0000}"/>
    <cellStyle name="Title 10 3 2 2 2" xfId="26145" xr:uid="{00000000-0005-0000-0000-0000319E0000}"/>
    <cellStyle name="Title 10 3 2 3" xfId="26146" xr:uid="{00000000-0005-0000-0000-0000329E0000}"/>
    <cellStyle name="Title 10 3 3" xfId="26147" xr:uid="{00000000-0005-0000-0000-0000339E0000}"/>
    <cellStyle name="Title 10 3 3 2" xfId="26148" xr:uid="{00000000-0005-0000-0000-0000349E0000}"/>
    <cellStyle name="Title 10 3 3 2 2" xfId="26149" xr:uid="{00000000-0005-0000-0000-0000359E0000}"/>
    <cellStyle name="Title 10 3 3 3" xfId="26150" xr:uid="{00000000-0005-0000-0000-0000369E0000}"/>
    <cellStyle name="Title 10 3 4" xfId="26151" xr:uid="{00000000-0005-0000-0000-0000379E0000}"/>
    <cellStyle name="Title 10 3 4 2" xfId="26152" xr:uid="{00000000-0005-0000-0000-0000389E0000}"/>
    <cellStyle name="Title 10 3 5" xfId="26153" xr:uid="{00000000-0005-0000-0000-0000399E0000}"/>
    <cellStyle name="Title 10 3 6" xfId="53335" xr:uid="{00000000-0005-0000-0000-00003A9E0000}"/>
    <cellStyle name="Title 10 4" xfId="26154" xr:uid="{00000000-0005-0000-0000-00003B9E0000}"/>
    <cellStyle name="Title 10 4 2" xfId="26155" xr:uid="{00000000-0005-0000-0000-00003C9E0000}"/>
    <cellStyle name="Title 10 4 2 2" xfId="26156" xr:uid="{00000000-0005-0000-0000-00003D9E0000}"/>
    <cellStyle name="Title 10 4 2 2 2" xfId="26157" xr:uid="{00000000-0005-0000-0000-00003E9E0000}"/>
    <cellStyle name="Title 10 4 2 3" xfId="26158" xr:uid="{00000000-0005-0000-0000-00003F9E0000}"/>
    <cellStyle name="Title 10 4 3" xfId="26159" xr:uid="{00000000-0005-0000-0000-0000409E0000}"/>
    <cellStyle name="Title 10 4 3 2" xfId="26160" xr:uid="{00000000-0005-0000-0000-0000419E0000}"/>
    <cellStyle name="Title 10 4 3 2 2" xfId="26161" xr:uid="{00000000-0005-0000-0000-0000429E0000}"/>
    <cellStyle name="Title 10 4 3 3" xfId="26162" xr:uid="{00000000-0005-0000-0000-0000439E0000}"/>
    <cellStyle name="Title 10 4 4" xfId="26163" xr:uid="{00000000-0005-0000-0000-0000449E0000}"/>
    <cellStyle name="Title 10 4 4 2" xfId="26164" xr:uid="{00000000-0005-0000-0000-0000459E0000}"/>
    <cellStyle name="Title 10 4 5" xfId="26165" xr:uid="{00000000-0005-0000-0000-0000469E0000}"/>
    <cellStyle name="Title 10 4 6" xfId="53336" xr:uid="{00000000-0005-0000-0000-0000479E0000}"/>
    <cellStyle name="Title 10 5" xfId="26166" xr:uid="{00000000-0005-0000-0000-0000489E0000}"/>
    <cellStyle name="Title 10 5 2" xfId="26167" xr:uid="{00000000-0005-0000-0000-0000499E0000}"/>
    <cellStyle name="Title 10 5 2 2" xfId="26168" xr:uid="{00000000-0005-0000-0000-00004A9E0000}"/>
    <cellStyle name="Title 10 5 2 2 2" xfId="26169" xr:uid="{00000000-0005-0000-0000-00004B9E0000}"/>
    <cellStyle name="Title 10 5 2 3" xfId="26170" xr:uid="{00000000-0005-0000-0000-00004C9E0000}"/>
    <cellStyle name="Title 10 5 3" xfId="26171" xr:uid="{00000000-0005-0000-0000-00004D9E0000}"/>
    <cellStyle name="Title 10 5 3 2" xfId="26172" xr:uid="{00000000-0005-0000-0000-00004E9E0000}"/>
    <cellStyle name="Title 10 5 3 2 2" xfId="26173" xr:uid="{00000000-0005-0000-0000-00004F9E0000}"/>
    <cellStyle name="Title 10 5 3 3" xfId="26174" xr:uid="{00000000-0005-0000-0000-0000509E0000}"/>
    <cellStyle name="Title 10 5 4" xfId="26175" xr:uid="{00000000-0005-0000-0000-0000519E0000}"/>
    <cellStyle name="Title 10 5 4 2" xfId="26176" xr:uid="{00000000-0005-0000-0000-0000529E0000}"/>
    <cellStyle name="Title 10 5 4 2 2" xfId="26177" xr:uid="{00000000-0005-0000-0000-0000539E0000}"/>
    <cellStyle name="Title 10 5 4 3" xfId="26178" xr:uid="{00000000-0005-0000-0000-0000549E0000}"/>
    <cellStyle name="Title 10 5 5" xfId="26179" xr:uid="{00000000-0005-0000-0000-0000559E0000}"/>
    <cellStyle name="Title 10 5 5 2" xfId="26180" xr:uid="{00000000-0005-0000-0000-0000569E0000}"/>
    <cellStyle name="Title 10 5 6" xfId="26181" xr:uid="{00000000-0005-0000-0000-0000579E0000}"/>
    <cellStyle name="Title 10 5 7" xfId="53337" xr:uid="{00000000-0005-0000-0000-0000589E0000}"/>
    <cellStyle name="Title 10 6" xfId="26182" xr:uid="{00000000-0005-0000-0000-0000599E0000}"/>
    <cellStyle name="Title 10 6 2" xfId="26183" xr:uid="{00000000-0005-0000-0000-00005A9E0000}"/>
    <cellStyle name="Title 10 6 2 2" xfId="26184" xr:uid="{00000000-0005-0000-0000-00005B9E0000}"/>
    <cellStyle name="Title 10 6 2 2 2" xfId="26185" xr:uid="{00000000-0005-0000-0000-00005C9E0000}"/>
    <cellStyle name="Title 10 6 2 3" xfId="26186" xr:uid="{00000000-0005-0000-0000-00005D9E0000}"/>
    <cellStyle name="Title 10 6 3" xfId="26187" xr:uid="{00000000-0005-0000-0000-00005E9E0000}"/>
    <cellStyle name="Title 10 6 3 2" xfId="26188" xr:uid="{00000000-0005-0000-0000-00005F9E0000}"/>
    <cellStyle name="Title 10 6 3 2 2" xfId="26189" xr:uid="{00000000-0005-0000-0000-0000609E0000}"/>
    <cellStyle name="Title 10 6 3 3" xfId="26190" xr:uid="{00000000-0005-0000-0000-0000619E0000}"/>
    <cellStyle name="Title 10 6 4" xfId="26191" xr:uid="{00000000-0005-0000-0000-0000629E0000}"/>
    <cellStyle name="Title 10 6 4 2" xfId="26192" xr:uid="{00000000-0005-0000-0000-0000639E0000}"/>
    <cellStyle name="Title 10 6 5" xfId="26193" xr:uid="{00000000-0005-0000-0000-0000649E0000}"/>
    <cellStyle name="Title 10 6 6" xfId="53338" xr:uid="{00000000-0005-0000-0000-0000659E0000}"/>
    <cellStyle name="Title 10 7" xfId="26194" xr:uid="{00000000-0005-0000-0000-0000669E0000}"/>
    <cellStyle name="Title 10 7 2" xfId="26195" xr:uid="{00000000-0005-0000-0000-0000679E0000}"/>
    <cellStyle name="Title 10 7 2 2" xfId="26196" xr:uid="{00000000-0005-0000-0000-0000689E0000}"/>
    <cellStyle name="Title 10 7 3" xfId="26197" xr:uid="{00000000-0005-0000-0000-0000699E0000}"/>
    <cellStyle name="Title 10 7 4" xfId="53339" xr:uid="{00000000-0005-0000-0000-00006A9E0000}"/>
    <cellStyle name="Title 10 8" xfId="26198" xr:uid="{00000000-0005-0000-0000-00006B9E0000}"/>
    <cellStyle name="Title 10 8 2" xfId="26199" xr:uid="{00000000-0005-0000-0000-00006C9E0000}"/>
    <cellStyle name="Title 10 8 2 2" xfId="26200" xr:uid="{00000000-0005-0000-0000-00006D9E0000}"/>
    <cellStyle name="Title 10 8 3" xfId="26201" xr:uid="{00000000-0005-0000-0000-00006E9E0000}"/>
    <cellStyle name="Title 10 8 4" xfId="53340" xr:uid="{00000000-0005-0000-0000-00006F9E0000}"/>
    <cellStyle name="Title 10 9" xfId="26202" xr:uid="{00000000-0005-0000-0000-0000709E0000}"/>
    <cellStyle name="Title 10 9 2" xfId="26203" xr:uid="{00000000-0005-0000-0000-0000719E0000}"/>
    <cellStyle name="Title 10 9 2 2" xfId="26204" xr:uid="{00000000-0005-0000-0000-0000729E0000}"/>
    <cellStyle name="Title 10 9 3" xfId="26205" xr:uid="{00000000-0005-0000-0000-0000739E0000}"/>
    <cellStyle name="Title 10 9 4" xfId="53341" xr:uid="{00000000-0005-0000-0000-0000749E0000}"/>
    <cellStyle name="Title 11" xfId="4632" xr:uid="{00000000-0005-0000-0000-0000759E0000}"/>
    <cellStyle name="Title 11 10" xfId="26206" xr:uid="{00000000-0005-0000-0000-0000769E0000}"/>
    <cellStyle name="Title 11 10 2" xfId="26207" xr:uid="{00000000-0005-0000-0000-0000779E0000}"/>
    <cellStyle name="Title 11 10 2 2" xfId="26208" xr:uid="{00000000-0005-0000-0000-0000789E0000}"/>
    <cellStyle name="Title 11 10 3" xfId="26209" xr:uid="{00000000-0005-0000-0000-0000799E0000}"/>
    <cellStyle name="Title 11 10 4" xfId="53343" xr:uid="{00000000-0005-0000-0000-00007A9E0000}"/>
    <cellStyle name="Title 11 11" xfId="26210" xr:uid="{00000000-0005-0000-0000-00007B9E0000}"/>
    <cellStyle name="Title 11 11 2" xfId="26211" xr:uid="{00000000-0005-0000-0000-00007C9E0000}"/>
    <cellStyle name="Title 11 12" xfId="26212" xr:uid="{00000000-0005-0000-0000-00007D9E0000}"/>
    <cellStyle name="Title 11 13" xfId="53342" xr:uid="{00000000-0005-0000-0000-00007E9E0000}"/>
    <cellStyle name="Title 11 2" xfId="9421" xr:uid="{00000000-0005-0000-0000-00007F9E0000}"/>
    <cellStyle name="Title 11 2 2" xfId="26213" xr:uid="{00000000-0005-0000-0000-0000809E0000}"/>
    <cellStyle name="Title 11 2 2 2" xfId="26214" xr:uid="{00000000-0005-0000-0000-0000819E0000}"/>
    <cellStyle name="Title 11 2 2 2 2" xfId="26215" xr:uid="{00000000-0005-0000-0000-0000829E0000}"/>
    <cellStyle name="Title 11 2 2 3" xfId="26216" xr:uid="{00000000-0005-0000-0000-0000839E0000}"/>
    <cellStyle name="Title 11 2 3" xfId="26217" xr:uid="{00000000-0005-0000-0000-0000849E0000}"/>
    <cellStyle name="Title 11 2 3 2" xfId="26218" xr:uid="{00000000-0005-0000-0000-0000859E0000}"/>
    <cellStyle name="Title 11 2 3 2 2" xfId="26219" xr:uid="{00000000-0005-0000-0000-0000869E0000}"/>
    <cellStyle name="Title 11 2 3 3" xfId="26220" xr:uid="{00000000-0005-0000-0000-0000879E0000}"/>
    <cellStyle name="Title 11 2 4" xfId="26221" xr:uid="{00000000-0005-0000-0000-0000889E0000}"/>
    <cellStyle name="Title 11 2 4 2" xfId="26222" xr:uid="{00000000-0005-0000-0000-0000899E0000}"/>
    <cellStyle name="Title 11 2 5" xfId="26223" xr:uid="{00000000-0005-0000-0000-00008A9E0000}"/>
    <cellStyle name="Title 11 2 6" xfId="53344" xr:uid="{00000000-0005-0000-0000-00008B9E0000}"/>
    <cellStyle name="Title 11 3" xfId="26224" xr:uid="{00000000-0005-0000-0000-00008C9E0000}"/>
    <cellStyle name="Title 11 3 2" xfId="26225" xr:uid="{00000000-0005-0000-0000-00008D9E0000}"/>
    <cellStyle name="Title 11 3 2 2" xfId="26226" xr:uid="{00000000-0005-0000-0000-00008E9E0000}"/>
    <cellStyle name="Title 11 3 2 2 2" xfId="26227" xr:uid="{00000000-0005-0000-0000-00008F9E0000}"/>
    <cellStyle name="Title 11 3 2 3" xfId="26228" xr:uid="{00000000-0005-0000-0000-0000909E0000}"/>
    <cellStyle name="Title 11 3 3" xfId="26229" xr:uid="{00000000-0005-0000-0000-0000919E0000}"/>
    <cellStyle name="Title 11 3 3 2" xfId="26230" xr:uid="{00000000-0005-0000-0000-0000929E0000}"/>
    <cellStyle name="Title 11 3 3 2 2" xfId="26231" xr:uid="{00000000-0005-0000-0000-0000939E0000}"/>
    <cellStyle name="Title 11 3 3 3" xfId="26232" xr:uid="{00000000-0005-0000-0000-0000949E0000}"/>
    <cellStyle name="Title 11 3 4" xfId="26233" xr:uid="{00000000-0005-0000-0000-0000959E0000}"/>
    <cellStyle name="Title 11 3 4 2" xfId="26234" xr:uid="{00000000-0005-0000-0000-0000969E0000}"/>
    <cellStyle name="Title 11 3 5" xfId="26235" xr:uid="{00000000-0005-0000-0000-0000979E0000}"/>
    <cellStyle name="Title 11 3 6" xfId="53345" xr:uid="{00000000-0005-0000-0000-0000989E0000}"/>
    <cellStyle name="Title 11 4" xfId="26236" xr:uid="{00000000-0005-0000-0000-0000999E0000}"/>
    <cellStyle name="Title 11 4 2" xfId="26237" xr:uid="{00000000-0005-0000-0000-00009A9E0000}"/>
    <cellStyle name="Title 11 4 2 2" xfId="26238" xr:uid="{00000000-0005-0000-0000-00009B9E0000}"/>
    <cellStyle name="Title 11 4 2 2 2" xfId="26239" xr:uid="{00000000-0005-0000-0000-00009C9E0000}"/>
    <cellStyle name="Title 11 4 2 3" xfId="26240" xr:uid="{00000000-0005-0000-0000-00009D9E0000}"/>
    <cellStyle name="Title 11 4 3" xfId="26241" xr:uid="{00000000-0005-0000-0000-00009E9E0000}"/>
    <cellStyle name="Title 11 4 3 2" xfId="26242" xr:uid="{00000000-0005-0000-0000-00009F9E0000}"/>
    <cellStyle name="Title 11 4 3 2 2" xfId="26243" xr:uid="{00000000-0005-0000-0000-0000A09E0000}"/>
    <cellStyle name="Title 11 4 3 3" xfId="26244" xr:uid="{00000000-0005-0000-0000-0000A19E0000}"/>
    <cellStyle name="Title 11 4 4" xfId="26245" xr:uid="{00000000-0005-0000-0000-0000A29E0000}"/>
    <cellStyle name="Title 11 4 4 2" xfId="26246" xr:uid="{00000000-0005-0000-0000-0000A39E0000}"/>
    <cellStyle name="Title 11 4 5" xfId="26247" xr:uid="{00000000-0005-0000-0000-0000A49E0000}"/>
    <cellStyle name="Title 11 4 6" xfId="53346" xr:uid="{00000000-0005-0000-0000-0000A59E0000}"/>
    <cellStyle name="Title 11 5" xfId="26248" xr:uid="{00000000-0005-0000-0000-0000A69E0000}"/>
    <cellStyle name="Title 11 5 2" xfId="26249" xr:uid="{00000000-0005-0000-0000-0000A79E0000}"/>
    <cellStyle name="Title 11 5 2 2" xfId="26250" xr:uid="{00000000-0005-0000-0000-0000A89E0000}"/>
    <cellStyle name="Title 11 5 2 2 2" xfId="26251" xr:uid="{00000000-0005-0000-0000-0000A99E0000}"/>
    <cellStyle name="Title 11 5 2 3" xfId="26252" xr:uid="{00000000-0005-0000-0000-0000AA9E0000}"/>
    <cellStyle name="Title 11 5 3" xfId="26253" xr:uid="{00000000-0005-0000-0000-0000AB9E0000}"/>
    <cellStyle name="Title 11 5 3 2" xfId="26254" xr:uid="{00000000-0005-0000-0000-0000AC9E0000}"/>
    <cellStyle name="Title 11 5 3 2 2" xfId="26255" xr:uid="{00000000-0005-0000-0000-0000AD9E0000}"/>
    <cellStyle name="Title 11 5 3 3" xfId="26256" xr:uid="{00000000-0005-0000-0000-0000AE9E0000}"/>
    <cellStyle name="Title 11 5 4" xfId="26257" xr:uid="{00000000-0005-0000-0000-0000AF9E0000}"/>
    <cellStyle name="Title 11 5 4 2" xfId="26258" xr:uid="{00000000-0005-0000-0000-0000B09E0000}"/>
    <cellStyle name="Title 11 5 4 2 2" xfId="26259" xr:uid="{00000000-0005-0000-0000-0000B19E0000}"/>
    <cellStyle name="Title 11 5 4 3" xfId="26260" xr:uid="{00000000-0005-0000-0000-0000B29E0000}"/>
    <cellStyle name="Title 11 5 5" xfId="26261" xr:uid="{00000000-0005-0000-0000-0000B39E0000}"/>
    <cellStyle name="Title 11 5 5 2" xfId="26262" xr:uid="{00000000-0005-0000-0000-0000B49E0000}"/>
    <cellStyle name="Title 11 5 6" xfId="26263" xr:uid="{00000000-0005-0000-0000-0000B59E0000}"/>
    <cellStyle name="Title 11 5 7" xfId="53347" xr:uid="{00000000-0005-0000-0000-0000B69E0000}"/>
    <cellStyle name="Title 11 6" xfId="26264" xr:uid="{00000000-0005-0000-0000-0000B79E0000}"/>
    <cellStyle name="Title 11 6 2" xfId="26265" xr:uid="{00000000-0005-0000-0000-0000B89E0000}"/>
    <cellStyle name="Title 11 6 2 2" xfId="26266" xr:uid="{00000000-0005-0000-0000-0000B99E0000}"/>
    <cellStyle name="Title 11 6 2 2 2" xfId="26267" xr:uid="{00000000-0005-0000-0000-0000BA9E0000}"/>
    <cellStyle name="Title 11 6 2 3" xfId="26268" xr:uid="{00000000-0005-0000-0000-0000BB9E0000}"/>
    <cellStyle name="Title 11 6 3" xfId="26269" xr:uid="{00000000-0005-0000-0000-0000BC9E0000}"/>
    <cellStyle name="Title 11 6 3 2" xfId="26270" xr:uid="{00000000-0005-0000-0000-0000BD9E0000}"/>
    <cellStyle name="Title 11 6 3 2 2" xfId="26271" xr:uid="{00000000-0005-0000-0000-0000BE9E0000}"/>
    <cellStyle name="Title 11 6 3 3" xfId="26272" xr:uid="{00000000-0005-0000-0000-0000BF9E0000}"/>
    <cellStyle name="Title 11 6 4" xfId="26273" xr:uid="{00000000-0005-0000-0000-0000C09E0000}"/>
    <cellStyle name="Title 11 6 4 2" xfId="26274" xr:uid="{00000000-0005-0000-0000-0000C19E0000}"/>
    <cellStyle name="Title 11 6 5" xfId="26275" xr:uid="{00000000-0005-0000-0000-0000C29E0000}"/>
    <cellStyle name="Title 11 6 6" xfId="53348" xr:uid="{00000000-0005-0000-0000-0000C39E0000}"/>
    <cellStyle name="Title 11 7" xfId="26276" xr:uid="{00000000-0005-0000-0000-0000C49E0000}"/>
    <cellStyle name="Title 11 7 2" xfId="26277" xr:uid="{00000000-0005-0000-0000-0000C59E0000}"/>
    <cellStyle name="Title 11 7 2 2" xfId="26278" xr:uid="{00000000-0005-0000-0000-0000C69E0000}"/>
    <cellStyle name="Title 11 7 3" xfId="26279" xr:uid="{00000000-0005-0000-0000-0000C79E0000}"/>
    <cellStyle name="Title 11 7 4" xfId="53349" xr:uid="{00000000-0005-0000-0000-0000C89E0000}"/>
    <cellStyle name="Title 11 8" xfId="26280" xr:uid="{00000000-0005-0000-0000-0000C99E0000}"/>
    <cellStyle name="Title 11 8 2" xfId="26281" xr:uid="{00000000-0005-0000-0000-0000CA9E0000}"/>
    <cellStyle name="Title 11 8 2 2" xfId="26282" xr:uid="{00000000-0005-0000-0000-0000CB9E0000}"/>
    <cellStyle name="Title 11 8 3" xfId="26283" xr:uid="{00000000-0005-0000-0000-0000CC9E0000}"/>
    <cellStyle name="Title 11 8 4" xfId="53350" xr:uid="{00000000-0005-0000-0000-0000CD9E0000}"/>
    <cellStyle name="Title 11 9" xfId="26284" xr:uid="{00000000-0005-0000-0000-0000CE9E0000}"/>
    <cellStyle name="Title 11 9 2" xfId="26285" xr:uid="{00000000-0005-0000-0000-0000CF9E0000}"/>
    <cellStyle name="Title 11 9 2 2" xfId="26286" xr:uid="{00000000-0005-0000-0000-0000D09E0000}"/>
    <cellStyle name="Title 11 9 3" xfId="26287" xr:uid="{00000000-0005-0000-0000-0000D19E0000}"/>
    <cellStyle name="Title 11 9 4" xfId="53351" xr:uid="{00000000-0005-0000-0000-0000D29E0000}"/>
    <cellStyle name="Title 12" xfId="4633" xr:uid="{00000000-0005-0000-0000-0000D39E0000}"/>
    <cellStyle name="Title 12 10" xfId="26288" xr:uid="{00000000-0005-0000-0000-0000D49E0000}"/>
    <cellStyle name="Title 12 10 2" xfId="26289" xr:uid="{00000000-0005-0000-0000-0000D59E0000}"/>
    <cellStyle name="Title 12 10 2 2" xfId="26290" xr:uid="{00000000-0005-0000-0000-0000D69E0000}"/>
    <cellStyle name="Title 12 10 3" xfId="26291" xr:uid="{00000000-0005-0000-0000-0000D79E0000}"/>
    <cellStyle name="Title 12 10 4" xfId="53353" xr:uid="{00000000-0005-0000-0000-0000D89E0000}"/>
    <cellStyle name="Title 12 11" xfId="26292" xr:uid="{00000000-0005-0000-0000-0000D99E0000}"/>
    <cellStyle name="Title 12 11 2" xfId="26293" xr:uid="{00000000-0005-0000-0000-0000DA9E0000}"/>
    <cellStyle name="Title 12 12" xfId="26294" xr:uid="{00000000-0005-0000-0000-0000DB9E0000}"/>
    <cellStyle name="Title 12 13" xfId="53352" xr:uid="{00000000-0005-0000-0000-0000DC9E0000}"/>
    <cellStyle name="Title 12 2" xfId="9422" xr:uid="{00000000-0005-0000-0000-0000DD9E0000}"/>
    <cellStyle name="Title 12 2 2" xfId="26295" xr:uid="{00000000-0005-0000-0000-0000DE9E0000}"/>
    <cellStyle name="Title 12 2 2 2" xfId="26296" xr:uid="{00000000-0005-0000-0000-0000DF9E0000}"/>
    <cellStyle name="Title 12 2 2 2 2" xfId="26297" xr:uid="{00000000-0005-0000-0000-0000E09E0000}"/>
    <cellStyle name="Title 12 2 2 3" xfId="26298" xr:uid="{00000000-0005-0000-0000-0000E19E0000}"/>
    <cellStyle name="Title 12 2 3" xfId="26299" xr:uid="{00000000-0005-0000-0000-0000E29E0000}"/>
    <cellStyle name="Title 12 2 3 2" xfId="26300" xr:uid="{00000000-0005-0000-0000-0000E39E0000}"/>
    <cellStyle name="Title 12 2 3 2 2" xfId="26301" xr:uid="{00000000-0005-0000-0000-0000E49E0000}"/>
    <cellStyle name="Title 12 2 3 3" xfId="26302" xr:uid="{00000000-0005-0000-0000-0000E59E0000}"/>
    <cellStyle name="Title 12 2 4" xfId="26303" xr:uid="{00000000-0005-0000-0000-0000E69E0000}"/>
    <cellStyle name="Title 12 2 4 2" xfId="26304" xr:uid="{00000000-0005-0000-0000-0000E79E0000}"/>
    <cellStyle name="Title 12 2 5" xfId="26305" xr:uid="{00000000-0005-0000-0000-0000E89E0000}"/>
    <cellStyle name="Title 12 2 6" xfId="53354" xr:uid="{00000000-0005-0000-0000-0000E99E0000}"/>
    <cellStyle name="Title 12 3" xfId="26306" xr:uid="{00000000-0005-0000-0000-0000EA9E0000}"/>
    <cellStyle name="Title 12 3 2" xfId="26307" xr:uid="{00000000-0005-0000-0000-0000EB9E0000}"/>
    <cellStyle name="Title 12 3 2 2" xfId="26308" xr:uid="{00000000-0005-0000-0000-0000EC9E0000}"/>
    <cellStyle name="Title 12 3 2 2 2" xfId="26309" xr:uid="{00000000-0005-0000-0000-0000ED9E0000}"/>
    <cellStyle name="Title 12 3 2 3" xfId="26310" xr:uid="{00000000-0005-0000-0000-0000EE9E0000}"/>
    <cellStyle name="Title 12 3 3" xfId="26311" xr:uid="{00000000-0005-0000-0000-0000EF9E0000}"/>
    <cellStyle name="Title 12 3 3 2" xfId="26312" xr:uid="{00000000-0005-0000-0000-0000F09E0000}"/>
    <cellStyle name="Title 12 3 3 2 2" xfId="26313" xr:uid="{00000000-0005-0000-0000-0000F19E0000}"/>
    <cellStyle name="Title 12 3 3 3" xfId="26314" xr:uid="{00000000-0005-0000-0000-0000F29E0000}"/>
    <cellStyle name="Title 12 3 4" xfId="26315" xr:uid="{00000000-0005-0000-0000-0000F39E0000}"/>
    <cellStyle name="Title 12 3 4 2" xfId="26316" xr:uid="{00000000-0005-0000-0000-0000F49E0000}"/>
    <cellStyle name="Title 12 3 5" xfId="26317" xr:uid="{00000000-0005-0000-0000-0000F59E0000}"/>
    <cellStyle name="Title 12 3 6" xfId="53355" xr:uid="{00000000-0005-0000-0000-0000F69E0000}"/>
    <cellStyle name="Title 12 4" xfId="26318" xr:uid="{00000000-0005-0000-0000-0000F79E0000}"/>
    <cellStyle name="Title 12 4 2" xfId="26319" xr:uid="{00000000-0005-0000-0000-0000F89E0000}"/>
    <cellStyle name="Title 12 4 2 2" xfId="26320" xr:uid="{00000000-0005-0000-0000-0000F99E0000}"/>
    <cellStyle name="Title 12 4 2 2 2" xfId="26321" xr:uid="{00000000-0005-0000-0000-0000FA9E0000}"/>
    <cellStyle name="Title 12 4 2 3" xfId="26322" xr:uid="{00000000-0005-0000-0000-0000FB9E0000}"/>
    <cellStyle name="Title 12 4 3" xfId="26323" xr:uid="{00000000-0005-0000-0000-0000FC9E0000}"/>
    <cellStyle name="Title 12 4 3 2" xfId="26324" xr:uid="{00000000-0005-0000-0000-0000FD9E0000}"/>
    <cellStyle name="Title 12 4 3 2 2" xfId="26325" xr:uid="{00000000-0005-0000-0000-0000FE9E0000}"/>
    <cellStyle name="Title 12 4 3 3" xfId="26326" xr:uid="{00000000-0005-0000-0000-0000FF9E0000}"/>
    <cellStyle name="Title 12 4 4" xfId="26327" xr:uid="{00000000-0005-0000-0000-0000009F0000}"/>
    <cellStyle name="Title 12 4 4 2" xfId="26328" xr:uid="{00000000-0005-0000-0000-0000019F0000}"/>
    <cellStyle name="Title 12 4 5" xfId="26329" xr:uid="{00000000-0005-0000-0000-0000029F0000}"/>
    <cellStyle name="Title 12 4 6" xfId="53356" xr:uid="{00000000-0005-0000-0000-0000039F0000}"/>
    <cellStyle name="Title 12 5" xfId="26330" xr:uid="{00000000-0005-0000-0000-0000049F0000}"/>
    <cellStyle name="Title 12 5 2" xfId="26331" xr:uid="{00000000-0005-0000-0000-0000059F0000}"/>
    <cellStyle name="Title 12 5 2 2" xfId="26332" xr:uid="{00000000-0005-0000-0000-0000069F0000}"/>
    <cellStyle name="Title 12 5 2 2 2" xfId="26333" xr:uid="{00000000-0005-0000-0000-0000079F0000}"/>
    <cellStyle name="Title 12 5 2 3" xfId="26334" xr:uid="{00000000-0005-0000-0000-0000089F0000}"/>
    <cellStyle name="Title 12 5 3" xfId="26335" xr:uid="{00000000-0005-0000-0000-0000099F0000}"/>
    <cellStyle name="Title 12 5 3 2" xfId="26336" xr:uid="{00000000-0005-0000-0000-00000A9F0000}"/>
    <cellStyle name="Title 12 5 3 2 2" xfId="26337" xr:uid="{00000000-0005-0000-0000-00000B9F0000}"/>
    <cellStyle name="Title 12 5 3 3" xfId="26338" xr:uid="{00000000-0005-0000-0000-00000C9F0000}"/>
    <cellStyle name="Title 12 5 4" xfId="26339" xr:uid="{00000000-0005-0000-0000-00000D9F0000}"/>
    <cellStyle name="Title 12 5 4 2" xfId="26340" xr:uid="{00000000-0005-0000-0000-00000E9F0000}"/>
    <cellStyle name="Title 12 5 4 2 2" xfId="26341" xr:uid="{00000000-0005-0000-0000-00000F9F0000}"/>
    <cellStyle name="Title 12 5 4 3" xfId="26342" xr:uid="{00000000-0005-0000-0000-0000109F0000}"/>
    <cellStyle name="Title 12 5 5" xfId="26343" xr:uid="{00000000-0005-0000-0000-0000119F0000}"/>
    <cellStyle name="Title 12 5 5 2" xfId="26344" xr:uid="{00000000-0005-0000-0000-0000129F0000}"/>
    <cellStyle name="Title 12 5 6" xfId="26345" xr:uid="{00000000-0005-0000-0000-0000139F0000}"/>
    <cellStyle name="Title 12 5 7" xfId="53357" xr:uid="{00000000-0005-0000-0000-0000149F0000}"/>
    <cellStyle name="Title 12 6" xfId="26346" xr:uid="{00000000-0005-0000-0000-0000159F0000}"/>
    <cellStyle name="Title 12 6 2" xfId="26347" xr:uid="{00000000-0005-0000-0000-0000169F0000}"/>
    <cellStyle name="Title 12 6 2 2" xfId="26348" xr:uid="{00000000-0005-0000-0000-0000179F0000}"/>
    <cellStyle name="Title 12 6 2 2 2" xfId="26349" xr:uid="{00000000-0005-0000-0000-0000189F0000}"/>
    <cellStyle name="Title 12 6 2 3" xfId="26350" xr:uid="{00000000-0005-0000-0000-0000199F0000}"/>
    <cellStyle name="Title 12 6 3" xfId="26351" xr:uid="{00000000-0005-0000-0000-00001A9F0000}"/>
    <cellStyle name="Title 12 6 3 2" xfId="26352" xr:uid="{00000000-0005-0000-0000-00001B9F0000}"/>
    <cellStyle name="Title 12 6 3 2 2" xfId="26353" xr:uid="{00000000-0005-0000-0000-00001C9F0000}"/>
    <cellStyle name="Title 12 6 3 3" xfId="26354" xr:uid="{00000000-0005-0000-0000-00001D9F0000}"/>
    <cellStyle name="Title 12 6 4" xfId="26355" xr:uid="{00000000-0005-0000-0000-00001E9F0000}"/>
    <cellStyle name="Title 12 6 4 2" xfId="26356" xr:uid="{00000000-0005-0000-0000-00001F9F0000}"/>
    <cellStyle name="Title 12 6 5" xfId="26357" xr:uid="{00000000-0005-0000-0000-0000209F0000}"/>
    <cellStyle name="Title 12 6 6" xfId="53358" xr:uid="{00000000-0005-0000-0000-0000219F0000}"/>
    <cellStyle name="Title 12 7" xfId="26358" xr:uid="{00000000-0005-0000-0000-0000229F0000}"/>
    <cellStyle name="Title 12 7 2" xfId="26359" xr:uid="{00000000-0005-0000-0000-0000239F0000}"/>
    <cellStyle name="Title 12 7 2 2" xfId="26360" xr:uid="{00000000-0005-0000-0000-0000249F0000}"/>
    <cellStyle name="Title 12 7 3" xfId="26361" xr:uid="{00000000-0005-0000-0000-0000259F0000}"/>
    <cellStyle name="Title 12 7 4" xfId="53359" xr:uid="{00000000-0005-0000-0000-0000269F0000}"/>
    <cellStyle name="Title 12 8" xfId="26362" xr:uid="{00000000-0005-0000-0000-0000279F0000}"/>
    <cellStyle name="Title 12 8 2" xfId="26363" xr:uid="{00000000-0005-0000-0000-0000289F0000}"/>
    <cellStyle name="Title 12 8 2 2" xfId="26364" xr:uid="{00000000-0005-0000-0000-0000299F0000}"/>
    <cellStyle name="Title 12 8 3" xfId="26365" xr:uid="{00000000-0005-0000-0000-00002A9F0000}"/>
    <cellStyle name="Title 12 8 4" xfId="53360" xr:uid="{00000000-0005-0000-0000-00002B9F0000}"/>
    <cellStyle name="Title 12 9" xfId="26366" xr:uid="{00000000-0005-0000-0000-00002C9F0000}"/>
    <cellStyle name="Title 12 9 2" xfId="26367" xr:uid="{00000000-0005-0000-0000-00002D9F0000}"/>
    <cellStyle name="Title 12 9 2 2" xfId="26368" xr:uid="{00000000-0005-0000-0000-00002E9F0000}"/>
    <cellStyle name="Title 12 9 3" xfId="26369" xr:uid="{00000000-0005-0000-0000-00002F9F0000}"/>
    <cellStyle name="Title 12 9 4" xfId="53361" xr:uid="{00000000-0005-0000-0000-0000309F0000}"/>
    <cellStyle name="Title 13" xfId="4634" xr:uid="{00000000-0005-0000-0000-0000319F0000}"/>
    <cellStyle name="Title 13 10" xfId="26370" xr:uid="{00000000-0005-0000-0000-0000329F0000}"/>
    <cellStyle name="Title 13 10 2" xfId="26371" xr:uid="{00000000-0005-0000-0000-0000339F0000}"/>
    <cellStyle name="Title 13 10 2 2" xfId="26372" xr:uid="{00000000-0005-0000-0000-0000349F0000}"/>
    <cellStyle name="Title 13 10 3" xfId="26373" xr:uid="{00000000-0005-0000-0000-0000359F0000}"/>
    <cellStyle name="Title 13 10 4" xfId="53363" xr:uid="{00000000-0005-0000-0000-0000369F0000}"/>
    <cellStyle name="Title 13 11" xfId="26374" xr:uid="{00000000-0005-0000-0000-0000379F0000}"/>
    <cellStyle name="Title 13 11 2" xfId="26375" xr:uid="{00000000-0005-0000-0000-0000389F0000}"/>
    <cellStyle name="Title 13 12" xfId="26376" xr:uid="{00000000-0005-0000-0000-0000399F0000}"/>
    <cellStyle name="Title 13 13" xfId="53362" xr:uid="{00000000-0005-0000-0000-00003A9F0000}"/>
    <cellStyle name="Title 13 2" xfId="9423" xr:uid="{00000000-0005-0000-0000-00003B9F0000}"/>
    <cellStyle name="Title 13 2 2" xfId="26377" xr:uid="{00000000-0005-0000-0000-00003C9F0000}"/>
    <cellStyle name="Title 13 2 2 2" xfId="26378" xr:uid="{00000000-0005-0000-0000-00003D9F0000}"/>
    <cellStyle name="Title 13 2 2 2 2" xfId="26379" xr:uid="{00000000-0005-0000-0000-00003E9F0000}"/>
    <cellStyle name="Title 13 2 2 3" xfId="26380" xr:uid="{00000000-0005-0000-0000-00003F9F0000}"/>
    <cellStyle name="Title 13 2 3" xfId="26381" xr:uid="{00000000-0005-0000-0000-0000409F0000}"/>
    <cellStyle name="Title 13 2 3 2" xfId="26382" xr:uid="{00000000-0005-0000-0000-0000419F0000}"/>
    <cellStyle name="Title 13 2 3 2 2" xfId="26383" xr:uid="{00000000-0005-0000-0000-0000429F0000}"/>
    <cellStyle name="Title 13 2 3 3" xfId="26384" xr:uid="{00000000-0005-0000-0000-0000439F0000}"/>
    <cellStyle name="Title 13 2 4" xfId="26385" xr:uid="{00000000-0005-0000-0000-0000449F0000}"/>
    <cellStyle name="Title 13 2 4 2" xfId="26386" xr:uid="{00000000-0005-0000-0000-0000459F0000}"/>
    <cellStyle name="Title 13 2 5" xfId="26387" xr:uid="{00000000-0005-0000-0000-0000469F0000}"/>
    <cellStyle name="Title 13 2 6" xfId="53364" xr:uid="{00000000-0005-0000-0000-0000479F0000}"/>
    <cellStyle name="Title 13 3" xfId="26388" xr:uid="{00000000-0005-0000-0000-0000489F0000}"/>
    <cellStyle name="Title 13 3 2" xfId="26389" xr:uid="{00000000-0005-0000-0000-0000499F0000}"/>
    <cellStyle name="Title 13 3 2 2" xfId="26390" xr:uid="{00000000-0005-0000-0000-00004A9F0000}"/>
    <cellStyle name="Title 13 3 2 2 2" xfId="26391" xr:uid="{00000000-0005-0000-0000-00004B9F0000}"/>
    <cellStyle name="Title 13 3 2 3" xfId="26392" xr:uid="{00000000-0005-0000-0000-00004C9F0000}"/>
    <cellStyle name="Title 13 3 3" xfId="26393" xr:uid="{00000000-0005-0000-0000-00004D9F0000}"/>
    <cellStyle name="Title 13 3 3 2" xfId="26394" xr:uid="{00000000-0005-0000-0000-00004E9F0000}"/>
    <cellStyle name="Title 13 3 3 2 2" xfId="26395" xr:uid="{00000000-0005-0000-0000-00004F9F0000}"/>
    <cellStyle name="Title 13 3 3 3" xfId="26396" xr:uid="{00000000-0005-0000-0000-0000509F0000}"/>
    <cellStyle name="Title 13 3 4" xfId="26397" xr:uid="{00000000-0005-0000-0000-0000519F0000}"/>
    <cellStyle name="Title 13 3 4 2" xfId="26398" xr:uid="{00000000-0005-0000-0000-0000529F0000}"/>
    <cellStyle name="Title 13 3 5" xfId="26399" xr:uid="{00000000-0005-0000-0000-0000539F0000}"/>
    <cellStyle name="Title 13 3 6" xfId="53365" xr:uid="{00000000-0005-0000-0000-0000549F0000}"/>
    <cellStyle name="Title 13 4" xfId="26400" xr:uid="{00000000-0005-0000-0000-0000559F0000}"/>
    <cellStyle name="Title 13 4 2" xfId="26401" xr:uid="{00000000-0005-0000-0000-0000569F0000}"/>
    <cellStyle name="Title 13 4 2 2" xfId="26402" xr:uid="{00000000-0005-0000-0000-0000579F0000}"/>
    <cellStyle name="Title 13 4 2 2 2" xfId="26403" xr:uid="{00000000-0005-0000-0000-0000589F0000}"/>
    <cellStyle name="Title 13 4 2 3" xfId="26404" xr:uid="{00000000-0005-0000-0000-0000599F0000}"/>
    <cellStyle name="Title 13 4 3" xfId="26405" xr:uid="{00000000-0005-0000-0000-00005A9F0000}"/>
    <cellStyle name="Title 13 4 3 2" xfId="26406" xr:uid="{00000000-0005-0000-0000-00005B9F0000}"/>
    <cellStyle name="Title 13 4 3 2 2" xfId="26407" xr:uid="{00000000-0005-0000-0000-00005C9F0000}"/>
    <cellStyle name="Title 13 4 3 3" xfId="26408" xr:uid="{00000000-0005-0000-0000-00005D9F0000}"/>
    <cellStyle name="Title 13 4 4" xfId="26409" xr:uid="{00000000-0005-0000-0000-00005E9F0000}"/>
    <cellStyle name="Title 13 4 4 2" xfId="26410" xr:uid="{00000000-0005-0000-0000-00005F9F0000}"/>
    <cellStyle name="Title 13 4 5" xfId="26411" xr:uid="{00000000-0005-0000-0000-0000609F0000}"/>
    <cellStyle name="Title 13 4 6" xfId="53366" xr:uid="{00000000-0005-0000-0000-0000619F0000}"/>
    <cellStyle name="Title 13 5" xfId="26412" xr:uid="{00000000-0005-0000-0000-0000629F0000}"/>
    <cellStyle name="Title 13 5 2" xfId="26413" xr:uid="{00000000-0005-0000-0000-0000639F0000}"/>
    <cellStyle name="Title 13 5 2 2" xfId="26414" xr:uid="{00000000-0005-0000-0000-0000649F0000}"/>
    <cellStyle name="Title 13 5 2 2 2" xfId="26415" xr:uid="{00000000-0005-0000-0000-0000659F0000}"/>
    <cellStyle name="Title 13 5 2 3" xfId="26416" xr:uid="{00000000-0005-0000-0000-0000669F0000}"/>
    <cellStyle name="Title 13 5 3" xfId="26417" xr:uid="{00000000-0005-0000-0000-0000679F0000}"/>
    <cellStyle name="Title 13 5 3 2" xfId="26418" xr:uid="{00000000-0005-0000-0000-0000689F0000}"/>
    <cellStyle name="Title 13 5 3 2 2" xfId="26419" xr:uid="{00000000-0005-0000-0000-0000699F0000}"/>
    <cellStyle name="Title 13 5 3 3" xfId="26420" xr:uid="{00000000-0005-0000-0000-00006A9F0000}"/>
    <cellStyle name="Title 13 5 4" xfId="26421" xr:uid="{00000000-0005-0000-0000-00006B9F0000}"/>
    <cellStyle name="Title 13 5 4 2" xfId="26422" xr:uid="{00000000-0005-0000-0000-00006C9F0000}"/>
    <cellStyle name="Title 13 5 4 2 2" xfId="26423" xr:uid="{00000000-0005-0000-0000-00006D9F0000}"/>
    <cellStyle name="Title 13 5 4 3" xfId="26424" xr:uid="{00000000-0005-0000-0000-00006E9F0000}"/>
    <cellStyle name="Title 13 5 5" xfId="26425" xr:uid="{00000000-0005-0000-0000-00006F9F0000}"/>
    <cellStyle name="Title 13 5 5 2" xfId="26426" xr:uid="{00000000-0005-0000-0000-0000709F0000}"/>
    <cellStyle name="Title 13 5 6" xfId="26427" xr:uid="{00000000-0005-0000-0000-0000719F0000}"/>
    <cellStyle name="Title 13 5 7" xfId="53367" xr:uid="{00000000-0005-0000-0000-0000729F0000}"/>
    <cellStyle name="Title 13 6" xfId="26428" xr:uid="{00000000-0005-0000-0000-0000739F0000}"/>
    <cellStyle name="Title 13 6 2" xfId="26429" xr:uid="{00000000-0005-0000-0000-0000749F0000}"/>
    <cellStyle name="Title 13 6 2 2" xfId="26430" xr:uid="{00000000-0005-0000-0000-0000759F0000}"/>
    <cellStyle name="Title 13 6 2 2 2" xfId="26431" xr:uid="{00000000-0005-0000-0000-0000769F0000}"/>
    <cellStyle name="Title 13 6 2 3" xfId="26432" xr:uid="{00000000-0005-0000-0000-0000779F0000}"/>
    <cellStyle name="Title 13 6 3" xfId="26433" xr:uid="{00000000-0005-0000-0000-0000789F0000}"/>
    <cellStyle name="Title 13 6 3 2" xfId="26434" xr:uid="{00000000-0005-0000-0000-0000799F0000}"/>
    <cellStyle name="Title 13 6 3 2 2" xfId="26435" xr:uid="{00000000-0005-0000-0000-00007A9F0000}"/>
    <cellStyle name="Title 13 6 3 3" xfId="26436" xr:uid="{00000000-0005-0000-0000-00007B9F0000}"/>
    <cellStyle name="Title 13 6 4" xfId="26437" xr:uid="{00000000-0005-0000-0000-00007C9F0000}"/>
    <cellStyle name="Title 13 6 4 2" xfId="26438" xr:uid="{00000000-0005-0000-0000-00007D9F0000}"/>
    <cellStyle name="Title 13 6 5" xfId="26439" xr:uid="{00000000-0005-0000-0000-00007E9F0000}"/>
    <cellStyle name="Title 13 6 6" xfId="53368" xr:uid="{00000000-0005-0000-0000-00007F9F0000}"/>
    <cellStyle name="Title 13 7" xfId="26440" xr:uid="{00000000-0005-0000-0000-0000809F0000}"/>
    <cellStyle name="Title 13 7 2" xfId="26441" xr:uid="{00000000-0005-0000-0000-0000819F0000}"/>
    <cellStyle name="Title 13 7 2 2" xfId="26442" xr:uid="{00000000-0005-0000-0000-0000829F0000}"/>
    <cellStyle name="Title 13 7 3" xfId="26443" xr:uid="{00000000-0005-0000-0000-0000839F0000}"/>
    <cellStyle name="Title 13 7 4" xfId="53369" xr:uid="{00000000-0005-0000-0000-0000849F0000}"/>
    <cellStyle name="Title 13 8" xfId="26444" xr:uid="{00000000-0005-0000-0000-0000859F0000}"/>
    <cellStyle name="Title 13 8 2" xfId="26445" xr:uid="{00000000-0005-0000-0000-0000869F0000}"/>
    <cellStyle name="Title 13 8 2 2" xfId="26446" xr:uid="{00000000-0005-0000-0000-0000879F0000}"/>
    <cellStyle name="Title 13 8 3" xfId="26447" xr:uid="{00000000-0005-0000-0000-0000889F0000}"/>
    <cellStyle name="Title 13 8 4" xfId="53370" xr:uid="{00000000-0005-0000-0000-0000899F0000}"/>
    <cellStyle name="Title 13 9" xfId="26448" xr:uid="{00000000-0005-0000-0000-00008A9F0000}"/>
    <cellStyle name="Title 13 9 2" xfId="26449" xr:uid="{00000000-0005-0000-0000-00008B9F0000}"/>
    <cellStyle name="Title 13 9 2 2" xfId="26450" xr:uid="{00000000-0005-0000-0000-00008C9F0000}"/>
    <cellStyle name="Title 13 9 3" xfId="26451" xr:uid="{00000000-0005-0000-0000-00008D9F0000}"/>
    <cellStyle name="Title 13 9 4" xfId="53371" xr:uid="{00000000-0005-0000-0000-00008E9F0000}"/>
    <cellStyle name="Title 14" xfId="4635" xr:uid="{00000000-0005-0000-0000-00008F9F0000}"/>
    <cellStyle name="Title 14 10" xfId="26452" xr:uid="{00000000-0005-0000-0000-0000909F0000}"/>
    <cellStyle name="Title 14 10 2" xfId="26453" xr:uid="{00000000-0005-0000-0000-0000919F0000}"/>
    <cellStyle name="Title 14 10 2 2" xfId="26454" xr:uid="{00000000-0005-0000-0000-0000929F0000}"/>
    <cellStyle name="Title 14 10 3" xfId="26455" xr:uid="{00000000-0005-0000-0000-0000939F0000}"/>
    <cellStyle name="Title 14 10 4" xfId="53373" xr:uid="{00000000-0005-0000-0000-0000949F0000}"/>
    <cellStyle name="Title 14 11" xfId="26456" xr:uid="{00000000-0005-0000-0000-0000959F0000}"/>
    <cellStyle name="Title 14 11 2" xfId="26457" xr:uid="{00000000-0005-0000-0000-0000969F0000}"/>
    <cellStyle name="Title 14 12" xfId="26458" xr:uid="{00000000-0005-0000-0000-0000979F0000}"/>
    <cellStyle name="Title 14 13" xfId="53372" xr:uid="{00000000-0005-0000-0000-0000989F0000}"/>
    <cellStyle name="Title 14 2" xfId="9424" xr:uid="{00000000-0005-0000-0000-0000999F0000}"/>
    <cellStyle name="Title 14 2 2" xfId="26459" xr:uid="{00000000-0005-0000-0000-00009A9F0000}"/>
    <cellStyle name="Title 14 2 2 2" xfId="26460" xr:uid="{00000000-0005-0000-0000-00009B9F0000}"/>
    <cellStyle name="Title 14 2 2 2 2" xfId="26461" xr:uid="{00000000-0005-0000-0000-00009C9F0000}"/>
    <cellStyle name="Title 14 2 2 3" xfId="26462" xr:uid="{00000000-0005-0000-0000-00009D9F0000}"/>
    <cellStyle name="Title 14 2 3" xfId="26463" xr:uid="{00000000-0005-0000-0000-00009E9F0000}"/>
    <cellStyle name="Title 14 2 3 2" xfId="26464" xr:uid="{00000000-0005-0000-0000-00009F9F0000}"/>
    <cellStyle name="Title 14 2 3 2 2" xfId="26465" xr:uid="{00000000-0005-0000-0000-0000A09F0000}"/>
    <cellStyle name="Title 14 2 3 3" xfId="26466" xr:uid="{00000000-0005-0000-0000-0000A19F0000}"/>
    <cellStyle name="Title 14 2 4" xfId="26467" xr:uid="{00000000-0005-0000-0000-0000A29F0000}"/>
    <cellStyle name="Title 14 2 4 2" xfId="26468" xr:uid="{00000000-0005-0000-0000-0000A39F0000}"/>
    <cellStyle name="Title 14 2 5" xfId="26469" xr:uid="{00000000-0005-0000-0000-0000A49F0000}"/>
    <cellStyle name="Title 14 2 6" xfId="53374" xr:uid="{00000000-0005-0000-0000-0000A59F0000}"/>
    <cellStyle name="Title 14 3" xfId="26470" xr:uid="{00000000-0005-0000-0000-0000A69F0000}"/>
    <cellStyle name="Title 14 3 2" xfId="26471" xr:uid="{00000000-0005-0000-0000-0000A79F0000}"/>
    <cellStyle name="Title 14 3 2 2" xfId="26472" xr:uid="{00000000-0005-0000-0000-0000A89F0000}"/>
    <cellStyle name="Title 14 3 2 2 2" xfId="26473" xr:uid="{00000000-0005-0000-0000-0000A99F0000}"/>
    <cellStyle name="Title 14 3 2 3" xfId="26474" xr:uid="{00000000-0005-0000-0000-0000AA9F0000}"/>
    <cellStyle name="Title 14 3 3" xfId="26475" xr:uid="{00000000-0005-0000-0000-0000AB9F0000}"/>
    <cellStyle name="Title 14 3 3 2" xfId="26476" xr:uid="{00000000-0005-0000-0000-0000AC9F0000}"/>
    <cellStyle name="Title 14 3 3 2 2" xfId="26477" xr:uid="{00000000-0005-0000-0000-0000AD9F0000}"/>
    <cellStyle name="Title 14 3 3 3" xfId="26478" xr:uid="{00000000-0005-0000-0000-0000AE9F0000}"/>
    <cellStyle name="Title 14 3 4" xfId="26479" xr:uid="{00000000-0005-0000-0000-0000AF9F0000}"/>
    <cellStyle name="Title 14 3 4 2" xfId="26480" xr:uid="{00000000-0005-0000-0000-0000B09F0000}"/>
    <cellStyle name="Title 14 3 5" xfId="26481" xr:uid="{00000000-0005-0000-0000-0000B19F0000}"/>
    <cellStyle name="Title 14 3 6" xfId="53375" xr:uid="{00000000-0005-0000-0000-0000B29F0000}"/>
    <cellStyle name="Title 14 4" xfId="26482" xr:uid="{00000000-0005-0000-0000-0000B39F0000}"/>
    <cellStyle name="Title 14 4 2" xfId="26483" xr:uid="{00000000-0005-0000-0000-0000B49F0000}"/>
    <cellStyle name="Title 14 4 2 2" xfId="26484" xr:uid="{00000000-0005-0000-0000-0000B59F0000}"/>
    <cellStyle name="Title 14 4 2 2 2" xfId="26485" xr:uid="{00000000-0005-0000-0000-0000B69F0000}"/>
    <cellStyle name="Title 14 4 2 3" xfId="26486" xr:uid="{00000000-0005-0000-0000-0000B79F0000}"/>
    <cellStyle name="Title 14 4 3" xfId="26487" xr:uid="{00000000-0005-0000-0000-0000B89F0000}"/>
    <cellStyle name="Title 14 4 3 2" xfId="26488" xr:uid="{00000000-0005-0000-0000-0000B99F0000}"/>
    <cellStyle name="Title 14 4 3 2 2" xfId="26489" xr:uid="{00000000-0005-0000-0000-0000BA9F0000}"/>
    <cellStyle name="Title 14 4 3 3" xfId="26490" xr:uid="{00000000-0005-0000-0000-0000BB9F0000}"/>
    <cellStyle name="Title 14 4 4" xfId="26491" xr:uid="{00000000-0005-0000-0000-0000BC9F0000}"/>
    <cellStyle name="Title 14 4 4 2" xfId="26492" xr:uid="{00000000-0005-0000-0000-0000BD9F0000}"/>
    <cellStyle name="Title 14 4 5" xfId="26493" xr:uid="{00000000-0005-0000-0000-0000BE9F0000}"/>
    <cellStyle name="Title 14 4 6" xfId="53376" xr:uid="{00000000-0005-0000-0000-0000BF9F0000}"/>
    <cellStyle name="Title 14 5" xfId="26494" xr:uid="{00000000-0005-0000-0000-0000C09F0000}"/>
    <cellStyle name="Title 14 5 2" xfId="26495" xr:uid="{00000000-0005-0000-0000-0000C19F0000}"/>
    <cellStyle name="Title 14 5 2 2" xfId="26496" xr:uid="{00000000-0005-0000-0000-0000C29F0000}"/>
    <cellStyle name="Title 14 5 2 2 2" xfId="26497" xr:uid="{00000000-0005-0000-0000-0000C39F0000}"/>
    <cellStyle name="Title 14 5 2 3" xfId="26498" xr:uid="{00000000-0005-0000-0000-0000C49F0000}"/>
    <cellStyle name="Title 14 5 3" xfId="26499" xr:uid="{00000000-0005-0000-0000-0000C59F0000}"/>
    <cellStyle name="Title 14 5 3 2" xfId="26500" xr:uid="{00000000-0005-0000-0000-0000C69F0000}"/>
    <cellStyle name="Title 14 5 3 2 2" xfId="26501" xr:uid="{00000000-0005-0000-0000-0000C79F0000}"/>
    <cellStyle name="Title 14 5 3 3" xfId="26502" xr:uid="{00000000-0005-0000-0000-0000C89F0000}"/>
    <cellStyle name="Title 14 5 4" xfId="26503" xr:uid="{00000000-0005-0000-0000-0000C99F0000}"/>
    <cellStyle name="Title 14 5 4 2" xfId="26504" xr:uid="{00000000-0005-0000-0000-0000CA9F0000}"/>
    <cellStyle name="Title 14 5 4 2 2" xfId="26505" xr:uid="{00000000-0005-0000-0000-0000CB9F0000}"/>
    <cellStyle name="Title 14 5 4 3" xfId="26506" xr:uid="{00000000-0005-0000-0000-0000CC9F0000}"/>
    <cellStyle name="Title 14 5 5" xfId="26507" xr:uid="{00000000-0005-0000-0000-0000CD9F0000}"/>
    <cellStyle name="Title 14 5 5 2" xfId="26508" xr:uid="{00000000-0005-0000-0000-0000CE9F0000}"/>
    <cellStyle name="Title 14 5 6" xfId="26509" xr:uid="{00000000-0005-0000-0000-0000CF9F0000}"/>
    <cellStyle name="Title 14 5 7" xfId="53377" xr:uid="{00000000-0005-0000-0000-0000D09F0000}"/>
    <cellStyle name="Title 14 6" xfId="26510" xr:uid="{00000000-0005-0000-0000-0000D19F0000}"/>
    <cellStyle name="Title 14 6 2" xfId="26511" xr:uid="{00000000-0005-0000-0000-0000D29F0000}"/>
    <cellStyle name="Title 14 6 2 2" xfId="26512" xr:uid="{00000000-0005-0000-0000-0000D39F0000}"/>
    <cellStyle name="Title 14 6 2 2 2" xfId="26513" xr:uid="{00000000-0005-0000-0000-0000D49F0000}"/>
    <cellStyle name="Title 14 6 2 3" xfId="26514" xr:uid="{00000000-0005-0000-0000-0000D59F0000}"/>
    <cellStyle name="Title 14 6 3" xfId="26515" xr:uid="{00000000-0005-0000-0000-0000D69F0000}"/>
    <cellStyle name="Title 14 6 3 2" xfId="26516" xr:uid="{00000000-0005-0000-0000-0000D79F0000}"/>
    <cellStyle name="Title 14 6 3 2 2" xfId="26517" xr:uid="{00000000-0005-0000-0000-0000D89F0000}"/>
    <cellStyle name="Title 14 6 3 3" xfId="26518" xr:uid="{00000000-0005-0000-0000-0000D99F0000}"/>
    <cellStyle name="Title 14 6 4" xfId="26519" xr:uid="{00000000-0005-0000-0000-0000DA9F0000}"/>
    <cellStyle name="Title 14 6 4 2" xfId="26520" xr:uid="{00000000-0005-0000-0000-0000DB9F0000}"/>
    <cellStyle name="Title 14 6 5" xfId="26521" xr:uid="{00000000-0005-0000-0000-0000DC9F0000}"/>
    <cellStyle name="Title 14 6 6" xfId="53378" xr:uid="{00000000-0005-0000-0000-0000DD9F0000}"/>
    <cellStyle name="Title 14 7" xfId="26522" xr:uid="{00000000-0005-0000-0000-0000DE9F0000}"/>
    <cellStyle name="Title 14 7 2" xfId="26523" xr:uid="{00000000-0005-0000-0000-0000DF9F0000}"/>
    <cellStyle name="Title 14 7 2 2" xfId="26524" xr:uid="{00000000-0005-0000-0000-0000E09F0000}"/>
    <cellStyle name="Title 14 7 3" xfId="26525" xr:uid="{00000000-0005-0000-0000-0000E19F0000}"/>
    <cellStyle name="Title 14 7 4" xfId="53379" xr:uid="{00000000-0005-0000-0000-0000E29F0000}"/>
    <cellStyle name="Title 14 8" xfId="26526" xr:uid="{00000000-0005-0000-0000-0000E39F0000}"/>
    <cellStyle name="Title 14 8 2" xfId="26527" xr:uid="{00000000-0005-0000-0000-0000E49F0000}"/>
    <cellStyle name="Title 14 8 2 2" xfId="26528" xr:uid="{00000000-0005-0000-0000-0000E59F0000}"/>
    <cellStyle name="Title 14 8 3" xfId="26529" xr:uid="{00000000-0005-0000-0000-0000E69F0000}"/>
    <cellStyle name="Title 14 8 4" xfId="53380" xr:uid="{00000000-0005-0000-0000-0000E79F0000}"/>
    <cellStyle name="Title 14 9" xfId="26530" xr:uid="{00000000-0005-0000-0000-0000E89F0000}"/>
    <cellStyle name="Title 14 9 2" xfId="26531" xr:uid="{00000000-0005-0000-0000-0000E99F0000}"/>
    <cellStyle name="Title 14 9 2 2" xfId="26532" xr:uid="{00000000-0005-0000-0000-0000EA9F0000}"/>
    <cellStyle name="Title 14 9 3" xfId="26533" xr:uid="{00000000-0005-0000-0000-0000EB9F0000}"/>
    <cellStyle name="Title 14 9 4" xfId="53381" xr:uid="{00000000-0005-0000-0000-0000EC9F0000}"/>
    <cellStyle name="Title 15" xfId="4636" xr:uid="{00000000-0005-0000-0000-0000ED9F0000}"/>
    <cellStyle name="Title 15 10" xfId="26534" xr:uid="{00000000-0005-0000-0000-0000EE9F0000}"/>
    <cellStyle name="Title 15 10 2" xfId="26535" xr:uid="{00000000-0005-0000-0000-0000EF9F0000}"/>
    <cellStyle name="Title 15 10 2 2" xfId="26536" xr:uid="{00000000-0005-0000-0000-0000F09F0000}"/>
    <cellStyle name="Title 15 10 3" xfId="26537" xr:uid="{00000000-0005-0000-0000-0000F19F0000}"/>
    <cellStyle name="Title 15 10 4" xfId="53383" xr:uid="{00000000-0005-0000-0000-0000F29F0000}"/>
    <cellStyle name="Title 15 11" xfId="26538" xr:uid="{00000000-0005-0000-0000-0000F39F0000}"/>
    <cellStyle name="Title 15 11 2" xfId="26539" xr:uid="{00000000-0005-0000-0000-0000F49F0000}"/>
    <cellStyle name="Title 15 12" xfId="26540" xr:uid="{00000000-0005-0000-0000-0000F59F0000}"/>
    <cellStyle name="Title 15 13" xfId="53382" xr:uid="{00000000-0005-0000-0000-0000F69F0000}"/>
    <cellStyle name="Title 15 2" xfId="9425" xr:uid="{00000000-0005-0000-0000-0000F79F0000}"/>
    <cellStyle name="Title 15 2 2" xfId="26541" xr:uid="{00000000-0005-0000-0000-0000F89F0000}"/>
    <cellStyle name="Title 15 2 2 2" xfId="26542" xr:uid="{00000000-0005-0000-0000-0000F99F0000}"/>
    <cellStyle name="Title 15 2 2 2 2" xfId="26543" xr:uid="{00000000-0005-0000-0000-0000FA9F0000}"/>
    <cellStyle name="Title 15 2 2 3" xfId="26544" xr:uid="{00000000-0005-0000-0000-0000FB9F0000}"/>
    <cellStyle name="Title 15 2 3" xfId="26545" xr:uid="{00000000-0005-0000-0000-0000FC9F0000}"/>
    <cellStyle name="Title 15 2 3 2" xfId="26546" xr:uid="{00000000-0005-0000-0000-0000FD9F0000}"/>
    <cellStyle name="Title 15 2 3 2 2" xfId="26547" xr:uid="{00000000-0005-0000-0000-0000FE9F0000}"/>
    <cellStyle name="Title 15 2 3 3" xfId="26548" xr:uid="{00000000-0005-0000-0000-0000FF9F0000}"/>
    <cellStyle name="Title 15 2 4" xfId="26549" xr:uid="{00000000-0005-0000-0000-000000A00000}"/>
    <cellStyle name="Title 15 2 4 2" xfId="26550" xr:uid="{00000000-0005-0000-0000-000001A00000}"/>
    <cellStyle name="Title 15 2 5" xfId="26551" xr:uid="{00000000-0005-0000-0000-000002A00000}"/>
    <cellStyle name="Title 15 2 6" xfId="53384" xr:uid="{00000000-0005-0000-0000-000003A00000}"/>
    <cellStyle name="Title 15 3" xfId="26552" xr:uid="{00000000-0005-0000-0000-000004A00000}"/>
    <cellStyle name="Title 15 3 2" xfId="26553" xr:uid="{00000000-0005-0000-0000-000005A00000}"/>
    <cellStyle name="Title 15 3 2 2" xfId="26554" xr:uid="{00000000-0005-0000-0000-000006A00000}"/>
    <cellStyle name="Title 15 3 2 2 2" xfId="26555" xr:uid="{00000000-0005-0000-0000-000007A00000}"/>
    <cellStyle name="Title 15 3 2 3" xfId="26556" xr:uid="{00000000-0005-0000-0000-000008A00000}"/>
    <cellStyle name="Title 15 3 3" xfId="26557" xr:uid="{00000000-0005-0000-0000-000009A00000}"/>
    <cellStyle name="Title 15 3 3 2" xfId="26558" xr:uid="{00000000-0005-0000-0000-00000AA00000}"/>
    <cellStyle name="Title 15 3 3 2 2" xfId="26559" xr:uid="{00000000-0005-0000-0000-00000BA00000}"/>
    <cellStyle name="Title 15 3 3 3" xfId="26560" xr:uid="{00000000-0005-0000-0000-00000CA00000}"/>
    <cellStyle name="Title 15 3 4" xfId="26561" xr:uid="{00000000-0005-0000-0000-00000DA00000}"/>
    <cellStyle name="Title 15 3 4 2" xfId="26562" xr:uid="{00000000-0005-0000-0000-00000EA00000}"/>
    <cellStyle name="Title 15 3 5" xfId="26563" xr:uid="{00000000-0005-0000-0000-00000FA00000}"/>
    <cellStyle name="Title 15 3 6" xfId="53385" xr:uid="{00000000-0005-0000-0000-000010A00000}"/>
    <cellStyle name="Title 15 4" xfId="26564" xr:uid="{00000000-0005-0000-0000-000011A00000}"/>
    <cellStyle name="Title 15 4 2" xfId="26565" xr:uid="{00000000-0005-0000-0000-000012A00000}"/>
    <cellStyle name="Title 15 4 2 2" xfId="26566" xr:uid="{00000000-0005-0000-0000-000013A00000}"/>
    <cellStyle name="Title 15 4 2 2 2" xfId="26567" xr:uid="{00000000-0005-0000-0000-000014A00000}"/>
    <cellStyle name="Title 15 4 2 3" xfId="26568" xr:uid="{00000000-0005-0000-0000-000015A00000}"/>
    <cellStyle name="Title 15 4 3" xfId="26569" xr:uid="{00000000-0005-0000-0000-000016A00000}"/>
    <cellStyle name="Title 15 4 3 2" xfId="26570" xr:uid="{00000000-0005-0000-0000-000017A00000}"/>
    <cellStyle name="Title 15 4 3 2 2" xfId="26571" xr:uid="{00000000-0005-0000-0000-000018A00000}"/>
    <cellStyle name="Title 15 4 3 3" xfId="26572" xr:uid="{00000000-0005-0000-0000-000019A00000}"/>
    <cellStyle name="Title 15 4 4" xfId="26573" xr:uid="{00000000-0005-0000-0000-00001AA00000}"/>
    <cellStyle name="Title 15 4 4 2" xfId="26574" xr:uid="{00000000-0005-0000-0000-00001BA00000}"/>
    <cellStyle name="Title 15 4 5" xfId="26575" xr:uid="{00000000-0005-0000-0000-00001CA00000}"/>
    <cellStyle name="Title 15 4 6" xfId="53386" xr:uid="{00000000-0005-0000-0000-00001DA00000}"/>
    <cellStyle name="Title 15 5" xfId="26576" xr:uid="{00000000-0005-0000-0000-00001EA00000}"/>
    <cellStyle name="Title 15 5 2" xfId="26577" xr:uid="{00000000-0005-0000-0000-00001FA00000}"/>
    <cellStyle name="Title 15 5 2 2" xfId="26578" xr:uid="{00000000-0005-0000-0000-000020A00000}"/>
    <cellStyle name="Title 15 5 2 2 2" xfId="26579" xr:uid="{00000000-0005-0000-0000-000021A00000}"/>
    <cellStyle name="Title 15 5 2 3" xfId="26580" xr:uid="{00000000-0005-0000-0000-000022A00000}"/>
    <cellStyle name="Title 15 5 3" xfId="26581" xr:uid="{00000000-0005-0000-0000-000023A00000}"/>
    <cellStyle name="Title 15 5 3 2" xfId="26582" xr:uid="{00000000-0005-0000-0000-000024A00000}"/>
    <cellStyle name="Title 15 5 3 2 2" xfId="26583" xr:uid="{00000000-0005-0000-0000-000025A00000}"/>
    <cellStyle name="Title 15 5 3 3" xfId="26584" xr:uid="{00000000-0005-0000-0000-000026A00000}"/>
    <cellStyle name="Title 15 5 4" xfId="26585" xr:uid="{00000000-0005-0000-0000-000027A00000}"/>
    <cellStyle name="Title 15 5 4 2" xfId="26586" xr:uid="{00000000-0005-0000-0000-000028A00000}"/>
    <cellStyle name="Title 15 5 4 2 2" xfId="26587" xr:uid="{00000000-0005-0000-0000-000029A00000}"/>
    <cellStyle name="Title 15 5 4 3" xfId="26588" xr:uid="{00000000-0005-0000-0000-00002AA00000}"/>
    <cellStyle name="Title 15 5 5" xfId="26589" xr:uid="{00000000-0005-0000-0000-00002BA00000}"/>
    <cellStyle name="Title 15 5 5 2" xfId="26590" xr:uid="{00000000-0005-0000-0000-00002CA00000}"/>
    <cellStyle name="Title 15 5 6" xfId="26591" xr:uid="{00000000-0005-0000-0000-00002DA00000}"/>
    <cellStyle name="Title 15 5 7" xfId="53387" xr:uid="{00000000-0005-0000-0000-00002EA00000}"/>
    <cellStyle name="Title 15 6" xfId="26592" xr:uid="{00000000-0005-0000-0000-00002FA00000}"/>
    <cellStyle name="Title 15 6 2" xfId="26593" xr:uid="{00000000-0005-0000-0000-000030A00000}"/>
    <cellStyle name="Title 15 6 2 2" xfId="26594" xr:uid="{00000000-0005-0000-0000-000031A00000}"/>
    <cellStyle name="Title 15 6 2 2 2" xfId="26595" xr:uid="{00000000-0005-0000-0000-000032A00000}"/>
    <cellStyle name="Title 15 6 2 3" xfId="26596" xr:uid="{00000000-0005-0000-0000-000033A00000}"/>
    <cellStyle name="Title 15 6 3" xfId="26597" xr:uid="{00000000-0005-0000-0000-000034A00000}"/>
    <cellStyle name="Title 15 6 3 2" xfId="26598" xr:uid="{00000000-0005-0000-0000-000035A00000}"/>
    <cellStyle name="Title 15 6 3 2 2" xfId="26599" xr:uid="{00000000-0005-0000-0000-000036A00000}"/>
    <cellStyle name="Title 15 6 3 3" xfId="26600" xr:uid="{00000000-0005-0000-0000-000037A00000}"/>
    <cellStyle name="Title 15 6 4" xfId="26601" xr:uid="{00000000-0005-0000-0000-000038A00000}"/>
    <cellStyle name="Title 15 6 4 2" xfId="26602" xr:uid="{00000000-0005-0000-0000-000039A00000}"/>
    <cellStyle name="Title 15 6 5" xfId="26603" xr:uid="{00000000-0005-0000-0000-00003AA00000}"/>
    <cellStyle name="Title 15 6 6" xfId="53388" xr:uid="{00000000-0005-0000-0000-00003BA00000}"/>
    <cellStyle name="Title 15 7" xfId="26604" xr:uid="{00000000-0005-0000-0000-00003CA00000}"/>
    <cellStyle name="Title 15 7 2" xfId="26605" xr:uid="{00000000-0005-0000-0000-00003DA00000}"/>
    <cellStyle name="Title 15 7 2 2" xfId="26606" xr:uid="{00000000-0005-0000-0000-00003EA00000}"/>
    <cellStyle name="Title 15 7 3" xfId="26607" xr:uid="{00000000-0005-0000-0000-00003FA00000}"/>
    <cellStyle name="Title 15 7 4" xfId="53389" xr:uid="{00000000-0005-0000-0000-000040A00000}"/>
    <cellStyle name="Title 15 8" xfId="26608" xr:uid="{00000000-0005-0000-0000-000041A00000}"/>
    <cellStyle name="Title 15 8 2" xfId="26609" xr:uid="{00000000-0005-0000-0000-000042A00000}"/>
    <cellStyle name="Title 15 8 2 2" xfId="26610" xr:uid="{00000000-0005-0000-0000-000043A00000}"/>
    <cellStyle name="Title 15 8 3" xfId="26611" xr:uid="{00000000-0005-0000-0000-000044A00000}"/>
    <cellStyle name="Title 15 8 4" xfId="53390" xr:uid="{00000000-0005-0000-0000-000045A00000}"/>
    <cellStyle name="Title 15 9" xfId="26612" xr:uid="{00000000-0005-0000-0000-000046A00000}"/>
    <cellStyle name="Title 15 9 2" xfId="26613" xr:uid="{00000000-0005-0000-0000-000047A00000}"/>
    <cellStyle name="Title 15 9 2 2" xfId="26614" xr:uid="{00000000-0005-0000-0000-000048A00000}"/>
    <cellStyle name="Title 15 9 3" xfId="26615" xr:uid="{00000000-0005-0000-0000-000049A00000}"/>
    <cellStyle name="Title 15 9 4" xfId="53391" xr:uid="{00000000-0005-0000-0000-00004AA00000}"/>
    <cellStyle name="Title 16" xfId="4637" xr:uid="{00000000-0005-0000-0000-00004BA00000}"/>
    <cellStyle name="Title 16 10" xfId="26616" xr:uid="{00000000-0005-0000-0000-00004CA00000}"/>
    <cellStyle name="Title 16 10 2" xfId="26617" xr:uid="{00000000-0005-0000-0000-00004DA00000}"/>
    <cellStyle name="Title 16 10 2 2" xfId="26618" xr:uid="{00000000-0005-0000-0000-00004EA00000}"/>
    <cellStyle name="Title 16 10 3" xfId="26619" xr:uid="{00000000-0005-0000-0000-00004FA00000}"/>
    <cellStyle name="Title 16 10 4" xfId="53393" xr:uid="{00000000-0005-0000-0000-000050A00000}"/>
    <cellStyle name="Title 16 11" xfId="26620" xr:uid="{00000000-0005-0000-0000-000051A00000}"/>
    <cellStyle name="Title 16 11 2" xfId="26621" xr:uid="{00000000-0005-0000-0000-000052A00000}"/>
    <cellStyle name="Title 16 12" xfId="26622" xr:uid="{00000000-0005-0000-0000-000053A00000}"/>
    <cellStyle name="Title 16 13" xfId="53392" xr:uid="{00000000-0005-0000-0000-000054A00000}"/>
    <cellStyle name="Title 16 2" xfId="9426" xr:uid="{00000000-0005-0000-0000-000055A00000}"/>
    <cellStyle name="Title 16 2 2" xfId="26623" xr:uid="{00000000-0005-0000-0000-000056A00000}"/>
    <cellStyle name="Title 16 2 2 2" xfId="26624" xr:uid="{00000000-0005-0000-0000-000057A00000}"/>
    <cellStyle name="Title 16 2 2 2 2" xfId="26625" xr:uid="{00000000-0005-0000-0000-000058A00000}"/>
    <cellStyle name="Title 16 2 2 3" xfId="26626" xr:uid="{00000000-0005-0000-0000-000059A00000}"/>
    <cellStyle name="Title 16 2 3" xfId="26627" xr:uid="{00000000-0005-0000-0000-00005AA00000}"/>
    <cellStyle name="Title 16 2 3 2" xfId="26628" xr:uid="{00000000-0005-0000-0000-00005BA00000}"/>
    <cellStyle name="Title 16 2 3 2 2" xfId="26629" xr:uid="{00000000-0005-0000-0000-00005CA00000}"/>
    <cellStyle name="Title 16 2 3 3" xfId="26630" xr:uid="{00000000-0005-0000-0000-00005DA00000}"/>
    <cellStyle name="Title 16 2 4" xfId="26631" xr:uid="{00000000-0005-0000-0000-00005EA00000}"/>
    <cellStyle name="Title 16 2 4 2" xfId="26632" xr:uid="{00000000-0005-0000-0000-00005FA00000}"/>
    <cellStyle name="Title 16 2 5" xfId="26633" xr:uid="{00000000-0005-0000-0000-000060A00000}"/>
    <cellStyle name="Title 16 2 6" xfId="53394" xr:uid="{00000000-0005-0000-0000-000061A00000}"/>
    <cellStyle name="Title 16 3" xfId="26634" xr:uid="{00000000-0005-0000-0000-000062A00000}"/>
    <cellStyle name="Title 16 3 2" xfId="26635" xr:uid="{00000000-0005-0000-0000-000063A00000}"/>
    <cellStyle name="Title 16 3 2 2" xfId="26636" xr:uid="{00000000-0005-0000-0000-000064A00000}"/>
    <cellStyle name="Title 16 3 2 2 2" xfId="26637" xr:uid="{00000000-0005-0000-0000-000065A00000}"/>
    <cellStyle name="Title 16 3 2 3" xfId="26638" xr:uid="{00000000-0005-0000-0000-000066A00000}"/>
    <cellStyle name="Title 16 3 3" xfId="26639" xr:uid="{00000000-0005-0000-0000-000067A00000}"/>
    <cellStyle name="Title 16 3 3 2" xfId="26640" xr:uid="{00000000-0005-0000-0000-000068A00000}"/>
    <cellStyle name="Title 16 3 3 2 2" xfId="26641" xr:uid="{00000000-0005-0000-0000-000069A00000}"/>
    <cellStyle name="Title 16 3 3 3" xfId="26642" xr:uid="{00000000-0005-0000-0000-00006AA00000}"/>
    <cellStyle name="Title 16 3 4" xfId="26643" xr:uid="{00000000-0005-0000-0000-00006BA00000}"/>
    <cellStyle name="Title 16 3 4 2" xfId="26644" xr:uid="{00000000-0005-0000-0000-00006CA00000}"/>
    <cellStyle name="Title 16 3 5" xfId="26645" xr:uid="{00000000-0005-0000-0000-00006DA00000}"/>
    <cellStyle name="Title 16 3 6" xfId="53395" xr:uid="{00000000-0005-0000-0000-00006EA00000}"/>
    <cellStyle name="Title 16 4" xfId="26646" xr:uid="{00000000-0005-0000-0000-00006FA00000}"/>
    <cellStyle name="Title 16 4 2" xfId="26647" xr:uid="{00000000-0005-0000-0000-000070A00000}"/>
    <cellStyle name="Title 16 4 2 2" xfId="26648" xr:uid="{00000000-0005-0000-0000-000071A00000}"/>
    <cellStyle name="Title 16 4 2 2 2" xfId="26649" xr:uid="{00000000-0005-0000-0000-000072A00000}"/>
    <cellStyle name="Title 16 4 2 3" xfId="26650" xr:uid="{00000000-0005-0000-0000-000073A00000}"/>
    <cellStyle name="Title 16 4 3" xfId="26651" xr:uid="{00000000-0005-0000-0000-000074A00000}"/>
    <cellStyle name="Title 16 4 3 2" xfId="26652" xr:uid="{00000000-0005-0000-0000-000075A00000}"/>
    <cellStyle name="Title 16 4 3 2 2" xfId="26653" xr:uid="{00000000-0005-0000-0000-000076A00000}"/>
    <cellStyle name="Title 16 4 3 3" xfId="26654" xr:uid="{00000000-0005-0000-0000-000077A00000}"/>
    <cellStyle name="Title 16 4 4" xfId="26655" xr:uid="{00000000-0005-0000-0000-000078A00000}"/>
    <cellStyle name="Title 16 4 4 2" xfId="26656" xr:uid="{00000000-0005-0000-0000-000079A00000}"/>
    <cellStyle name="Title 16 4 5" xfId="26657" xr:uid="{00000000-0005-0000-0000-00007AA00000}"/>
    <cellStyle name="Title 16 4 6" xfId="53396" xr:uid="{00000000-0005-0000-0000-00007BA00000}"/>
    <cellStyle name="Title 16 5" xfId="26658" xr:uid="{00000000-0005-0000-0000-00007CA00000}"/>
    <cellStyle name="Title 16 5 2" xfId="26659" xr:uid="{00000000-0005-0000-0000-00007DA00000}"/>
    <cellStyle name="Title 16 5 2 2" xfId="26660" xr:uid="{00000000-0005-0000-0000-00007EA00000}"/>
    <cellStyle name="Title 16 5 2 2 2" xfId="26661" xr:uid="{00000000-0005-0000-0000-00007FA00000}"/>
    <cellStyle name="Title 16 5 2 3" xfId="26662" xr:uid="{00000000-0005-0000-0000-000080A00000}"/>
    <cellStyle name="Title 16 5 3" xfId="26663" xr:uid="{00000000-0005-0000-0000-000081A00000}"/>
    <cellStyle name="Title 16 5 3 2" xfId="26664" xr:uid="{00000000-0005-0000-0000-000082A00000}"/>
    <cellStyle name="Title 16 5 3 2 2" xfId="26665" xr:uid="{00000000-0005-0000-0000-000083A00000}"/>
    <cellStyle name="Title 16 5 3 3" xfId="26666" xr:uid="{00000000-0005-0000-0000-000084A00000}"/>
    <cellStyle name="Title 16 5 4" xfId="26667" xr:uid="{00000000-0005-0000-0000-000085A00000}"/>
    <cellStyle name="Title 16 5 4 2" xfId="26668" xr:uid="{00000000-0005-0000-0000-000086A00000}"/>
    <cellStyle name="Title 16 5 4 2 2" xfId="26669" xr:uid="{00000000-0005-0000-0000-000087A00000}"/>
    <cellStyle name="Title 16 5 4 3" xfId="26670" xr:uid="{00000000-0005-0000-0000-000088A00000}"/>
    <cellStyle name="Title 16 5 5" xfId="26671" xr:uid="{00000000-0005-0000-0000-000089A00000}"/>
    <cellStyle name="Title 16 5 5 2" xfId="26672" xr:uid="{00000000-0005-0000-0000-00008AA00000}"/>
    <cellStyle name="Title 16 5 6" xfId="26673" xr:uid="{00000000-0005-0000-0000-00008BA00000}"/>
    <cellStyle name="Title 16 5 7" xfId="53397" xr:uid="{00000000-0005-0000-0000-00008CA00000}"/>
    <cellStyle name="Title 16 6" xfId="26674" xr:uid="{00000000-0005-0000-0000-00008DA00000}"/>
    <cellStyle name="Title 16 6 2" xfId="26675" xr:uid="{00000000-0005-0000-0000-00008EA00000}"/>
    <cellStyle name="Title 16 6 2 2" xfId="26676" xr:uid="{00000000-0005-0000-0000-00008FA00000}"/>
    <cellStyle name="Title 16 6 2 2 2" xfId="26677" xr:uid="{00000000-0005-0000-0000-000090A00000}"/>
    <cellStyle name="Title 16 6 2 3" xfId="26678" xr:uid="{00000000-0005-0000-0000-000091A00000}"/>
    <cellStyle name="Title 16 6 3" xfId="26679" xr:uid="{00000000-0005-0000-0000-000092A00000}"/>
    <cellStyle name="Title 16 6 3 2" xfId="26680" xr:uid="{00000000-0005-0000-0000-000093A00000}"/>
    <cellStyle name="Title 16 6 3 2 2" xfId="26681" xr:uid="{00000000-0005-0000-0000-000094A00000}"/>
    <cellStyle name="Title 16 6 3 3" xfId="26682" xr:uid="{00000000-0005-0000-0000-000095A00000}"/>
    <cellStyle name="Title 16 6 4" xfId="26683" xr:uid="{00000000-0005-0000-0000-000096A00000}"/>
    <cellStyle name="Title 16 6 4 2" xfId="26684" xr:uid="{00000000-0005-0000-0000-000097A00000}"/>
    <cellStyle name="Title 16 6 5" xfId="26685" xr:uid="{00000000-0005-0000-0000-000098A00000}"/>
    <cellStyle name="Title 16 6 6" xfId="53398" xr:uid="{00000000-0005-0000-0000-000099A00000}"/>
    <cellStyle name="Title 16 7" xfId="26686" xr:uid="{00000000-0005-0000-0000-00009AA00000}"/>
    <cellStyle name="Title 16 7 2" xfId="26687" xr:uid="{00000000-0005-0000-0000-00009BA00000}"/>
    <cellStyle name="Title 16 7 2 2" xfId="26688" xr:uid="{00000000-0005-0000-0000-00009CA00000}"/>
    <cellStyle name="Title 16 7 3" xfId="26689" xr:uid="{00000000-0005-0000-0000-00009DA00000}"/>
    <cellStyle name="Title 16 7 4" xfId="53399" xr:uid="{00000000-0005-0000-0000-00009EA00000}"/>
    <cellStyle name="Title 16 8" xfId="26690" xr:uid="{00000000-0005-0000-0000-00009FA00000}"/>
    <cellStyle name="Title 16 8 2" xfId="26691" xr:uid="{00000000-0005-0000-0000-0000A0A00000}"/>
    <cellStyle name="Title 16 8 2 2" xfId="26692" xr:uid="{00000000-0005-0000-0000-0000A1A00000}"/>
    <cellStyle name="Title 16 8 3" xfId="26693" xr:uid="{00000000-0005-0000-0000-0000A2A00000}"/>
    <cellStyle name="Title 16 8 4" xfId="53400" xr:uid="{00000000-0005-0000-0000-0000A3A00000}"/>
    <cellStyle name="Title 16 9" xfId="26694" xr:uid="{00000000-0005-0000-0000-0000A4A00000}"/>
    <cellStyle name="Title 16 9 2" xfId="26695" xr:uid="{00000000-0005-0000-0000-0000A5A00000}"/>
    <cellStyle name="Title 16 9 2 2" xfId="26696" xr:uid="{00000000-0005-0000-0000-0000A6A00000}"/>
    <cellStyle name="Title 16 9 3" xfId="26697" xr:uid="{00000000-0005-0000-0000-0000A7A00000}"/>
    <cellStyle name="Title 16 9 4" xfId="53401" xr:uid="{00000000-0005-0000-0000-0000A8A00000}"/>
    <cellStyle name="Title 17" xfId="4638" xr:uid="{00000000-0005-0000-0000-0000A9A00000}"/>
    <cellStyle name="Title 17 10" xfId="26698" xr:uid="{00000000-0005-0000-0000-0000AAA00000}"/>
    <cellStyle name="Title 17 10 2" xfId="26699" xr:uid="{00000000-0005-0000-0000-0000ABA00000}"/>
    <cellStyle name="Title 17 10 2 2" xfId="26700" xr:uid="{00000000-0005-0000-0000-0000ACA00000}"/>
    <cellStyle name="Title 17 10 3" xfId="26701" xr:uid="{00000000-0005-0000-0000-0000ADA00000}"/>
    <cellStyle name="Title 17 10 4" xfId="53403" xr:uid="{00000000-0005-0000-0000-0000AEA00000}"/>
    <cellStyle name="Title 17 11" xfId="26702" xr:uid="{00000000-0005-0000-0000-0000AFA00000}"/>
    <cellStyle name="Title 17 11 2" xfId="26703" xr:uid="{00000000-0005-0000-0000-0000B0A00000}"/>
    <cellStyle name="Title 17 12" xfId="26704" xr:uid="{00000000-0005-0000-0000-0000B1A00000}"/>
    <cellStyle name="Title 17 13" xfId="53402" xr:uid="{00000000-0005-0000-0000-0000B2A00000}"/>
    <cellStyle name="Title 17 2" xfId="9427" xr:uid="{00000000-0005-0000-0000-0000B3A00000}"/>
    <cellStyle name="Title 17 2 2" xfId="26705" xr:uid="{00000000-0005-0000-0000-0000B4A00000}"/>
    <cellStyle name="Title 17 2 2 2" xfId="26706" xr:uid="{00000000-0005-0000-0000-0000B5A00000}"/>
    <cellStyle name="Title 17 2 2 2 2" xfId="26707" xr:uid="{00000000-0005-0000-0000-0000B6A00000}"/>
    <cellStyle name="Title 17 2 2 3" xfId="26708" xr:uid="{00000000-0005-0000-0000-0000B7A00000}"/>
    <cellStyle name="Title 17 2 3" xfId="26709" xr:uid="{00000000-0005-0000-0000-0000B8A00000}"/>
    <cellStyle name="Title 17 2 3 2" xfId="26710" xr:uid="{00000000-0005-0000-0000-0000B9A00000}"/>
    <cellStyle name="Title 17 2 3 2 2" xfId="26711" xr:uid="{00000000-0005-0000-0000-0000BAA00000}"/>
    <cellStyle name="Title 17 2 3 3" xfId="26712" xr:uid="{00000000-0005-0000-0000-0000BBA00000}"/>
    <cellStyle name="Title 17 2 4" xfId="26713" xr:uid="{00000000-0005-0000-0000-0000BCA00000}"/>
    <cellStyle name="Title 17 2 4 2" xfId="26714" xr:uid="{00000000-0005-0000-0000-0000BDA00000}"/>
    <cellStyle name="Title 17 2 5" xfId="26715" xr:uid="{00000000-0005-0000-0000-0000BEA00000}"/>
    <cellStyle name="Title 17 2 6" xfId="53404" xr:uid="{00000000-0005-0000-0000-0000BFA00000}"/>
    <cellStyle name="Title 17 3" xfId="26716" xr:uid="{00000000-0005-0000-0000-0000C0A00000}"/>
    <cellStyle name="Title 17 3 2" xfId="26717" xr:uid="{00000000-0005-0000-0000-0000C1A00000}"/>
    <cellStyle name="Title 17 3 2 2" xfId="26718" xr:uid="{00000000-0005-0000-0000-0000C2A00000}"/>
    <cellStyle name="Title 17 3 2 2 2" xfId="26719" xr:uid="{00000000-0005-0000-0000-0000C3A00000}"/>
    <cellStyle name="Title 17 3 2 3" xfId="26720" xr:uid="{00000000-0005-0000-0000-0000C4A00000}"/>
    <cellStyle name="Title 17 3 3" xfId="26721" xr:uid="{00000000-0005-0000-0000-0000C5A00000}"/>
    <cellStyle name="Title 17 3 3 2" xfId="26722" xr:uid="{00000000-0005-0000-0000-0000C6A00000}"/>
    <cellStyle name="Title 17 3 3 2 2" xfId="26723" xr:uid="{00000000-0005-0000-0000-0000C7A00000}"/>
    <cellStyle name="Title 17 3 3 3" xfId="26724" xr:uid="{00000000-0005-0000-0000-0000C8A00000}"/>
    <cellStyle name="Title 17 3 4" xfId="26725" xr:uid="{00000000-0005-0000-0000-0000C9A00000}"/>
    <cellStyle name="Title 17 3 4 2" xfId="26726" xr:uid="{00000000-0005-0000-0000-0000CAA00000}"/>
    <cellStyle name="Title 17 3 5" xfId="26727" xr:uid="{00000000-0005-0000-0000-0000CBA00000}"/>
    <cellStyle name="Title 17 3 6" xfId="53405" xr:uid="{00000000-0005-0000-0000-0000CCA00000}"/>
    <cellStyle name="Title 17 4" xfId="26728" xr:uid="{00000000-0005-0000-0000-0000CDA00000}"/>
    <cellStyle name="Title 17 4 2" xfId="26729" xr:uid="{00000000-0005-0000-0000-0000CEA00000}"/>
    <cellStyle name="Title 17 4 2 2" xfId="26730" xr:uid="{00000000-0005-0000-0000-0000CFA00000}"/>
    <cellStyle name="Title 17 4 2 2 2" xfId="26731" xr:uid="{00000000-0005-0000-0000-0000D0A00000}"/>
    <cellStyle name="Title 17 4 2 3" xfId="26732" xr:uid="{00000000-0005-0000-0000-0000D1A00000}"/>
    <cellStyle name="Title 17 4 3" xfId="26733" xr:uid="{00000000-0005-0000-0000-0000D2A00000}"/>
    <cellStyle name="Title 17 4 3 2" xfId="26734" xr:uid="{00000000-0005-0000-0000-0000D3A00000}"/>
    <cellStyle name="Title 17 4 3 2 2" xfId="26735" xr:uid="{00000000-0005-0000-0000-0000D4A00000}"/>
    <cellStyle name="Title 17 4 3 3" xfId="26736" xr:uid="{00000000-0005-0000-0000-0000D5A00000}"/>
    <cellStyle name="Title 17 4 4" xfId="26737" xr:uid="{00000000-0005-0000-0000-0000D6A00000}"/>
    <cellStyle name="Title 17 4 4 2" xfId="26738" xr:uid="{00000000-0005-0000-0000-0000D7A00000}"/>
    <cellStyle name="Title 17 4 5" xfId="26739" xr:uid="{00000000-0005-0000-0000-0000D8A00000}"/>
    <cellStyle name="Title 17 4 6" xfId="53406" xr:uid="{00000000-0005-0000-0000-0000D9A00000}"/>
    <cellStyle name="Title 17 5" xfId="26740" xr:uid="{00000000-0005-0000-0000-0000DAA00000}"/>
    <cellStyle name="Title 17 5 2" xfId="26741" xr:uid="{00000000-0005-0000-0000-0000DBA00000}"/>
    <cellStyle name="Title 17 5 2 2" xfId="26742" xr:uid="{00000000-0005-0000-0000-0000DCA00000}"/>
    <cellStyle name="Title 17 5 2 2 2" xfId="26743" xr:uid="{00000000-0005-0000-0000-0000DDA00000}"/>
    <cellStyle name="Title 17 5 2 3" xfId="26744" xr:uid="{00000000-0005-0000-0000-0000DEA00000}"/>
    <cellStyle name="Title 17 5 3" xfId="26745" xr:uid="{00000000-0005-0000-0000-0000DFA00000}"/>
    <cellStyle name="Title 17 5 3 2" xfId="26746" xr:uid="{00000000-0005-0000-0000-0000E0A00000}"/>
    <cellStyle name="Title 17 5 3 2 2" xfId="26747" xr:uid="{00000000-0005-0000-0000-0000E1A00000}"/>
    <cellStyle name="Title 17 5 3 3" xfId="26748" xr:uid="{00000000-0005-0000-0000-0000E2A00000}"/>
    <cellStyle name="Title 17 5 4" xfId="26749" xr:uid="{00000000-0005-0000-0000-0000E3A00000}"/>
    <cellStyle name="Title 17 5 4 2" xfId="26750" xr:uid="{00000000-0005-0000-0000-0000E4A00000}"/>
    <cellStyle name="Title 17 5 4 2 2" xfId="26751" xr:uid="{00000000-0005-0000-0000-0000E5A00000}"/>
    <cellStyle name="Title 17 5 4 3" xfId="26752" xr:uid="{00000000-0005-0000-0000-0000E6A00000}"/>
    <cellStyle name="Title 17 5 5" xfId="26753" xr:uid="{00000000-0005-0000-0000-0000E7A00000}"/>
    <cellStyle name="Title 17 5 5 2" xfId="26754" xr:uid="{00000000-0005-0000-0000-0000E8A00000}"/>
    <cellStyle name="Title 17 5 6" xfId="26755" xr:uid="{00000000-0005-0000-0000-0000E9A00000}"/>
    <cellStyle name="Title 17 5 7" xfId="53407" xr:uid="{00000000-0005-0000-0000-0000EAA00000}"/>
    <cellStyle name="Title 17 6" xfId="26756" xr:uid="{00000000-0005-0000-0000-0000EBA00000}"/>
    <cellStyle name="Title 17 6 2" xfId="26757" xr:uid="{00000000-0005-0000-0000-0000ECA00000}"/>
    <cellStyle name="Title 17 6 2 2" xfId="26758" xr:uid="{00000000-0005-0000-0000-0000EDA00000}"/>
    <cellStyle name="Title 17 6 2 2 2" xfId="26759" xr:uid="{00000000-0005-0000-0000-0000EEA00000}"/>
    <cellStyle name="Title 17 6 2 3" xfId="26760" xr:uid="{00000000-0005-0000-0000-0000EFA00000}"/>
    <cellStyle name="Title 17 6 3" xfId="26761" xr:uid="{00000000-0005-0000-0000-0000F0A00000}"/>
    <cellStyle name="Title 17 6 3 2" xfId="26762" xr:uid="{00000000-0005-0000-0000-0000F1A00000}"/>
    <cellStyle name="Title 17 6 3 2 2" xfId="26763" xr:uid="{00000000-0005-0000-0000-0000F2A00000}"/>
    <cellStyle name="Title 17 6 3 3" xfId="26764" xr:uid="{00000000-0005-0000-0000-0000F3A00000}"/>
    <cellStyle name="Title 17 6 4" xfId="26765" xr:uid="{00000000-0005-0000-0000-0000F4A00000}"/>
    <cellStyle name="Title 17 6 4 2" xfId="26766" xr:uid="{00000000-0005-0000-0000-0000F5A00000}"/>
    <cellStyle name="Title 17 6 5" xfId="26767" xr:uid="{00000000-0005-0000-0000-0000F6A00000}"/>
    <cellStyle name="Title 17 6 6" xfId="53408" xr:uid="{00000000-0005-0000-0000-0000F7A00000}"/>
    <cellStyle name="Title 17 7" xfId="26768" xr:uid="{00000000-0005-0000-0000-0000F8A00000}"/>
    <cellStyle name="Title 17 7 2" xfId="26769" xr:uid="{00000000-0005-0000-0000-0000F9A00000}"/>
    <cellStyle name="Title 17 7 2 2" xfId="26770" xr:uid="{00000000-0005-0000-0000-0000FAA00000}"/>
    <cellStyle name="Title 17 7 3" xfId="26771" xr:uid="{00000000-0005-0000-0000-0000FBA00000}"/>
    <cellStyle name="Title 17 7 4" xfId="53409" xr:uid="{00000000-0005-0000-0000-0000FCA00000}"/>
    <cellStyle name="Title 17 8" xfId="26772" xr:uid="{00000000-0005-0000-0000-0000FDA00000}"/>
    <cellStyle name="Title 17 8 2" xfId="26773" xr:uid="{00000000-0005-0000-0000-0000FEA00000}"/>
    <cellStyle name="Title 17 8 2 2" xfId="26774" xr:uid="{00000000-0005-0000-0000-0000FFA00000}"/>
    <cellStyle name="Title 17 8 3" xfId="26775" xr:uid="{00000000-0005-0000-0000-000000A10000}"/>
    <cellStyle name="Title 17 8 4" xfId="53410" xr:uid="{00000000-0005-0000-0000-000001A10000}"/>
    <cellStyle name="Title 17 9" xfId="26776" xr:uid="{00000000-0005-0000-0000-000002A10000}"/>
    <cellStyle name="Title 17 9 2" xfId="26777" xr:uid="{00000000-0005-0000-0000-000003A10000}"/>
    <cellStyle name="Title 17 9 2 2" xfId="26778" xr:uid="{00000000-0005-0000-0000-000004A10000}"/>
    <cellStyle name="Title 17 9 3" xfId="26779" xr:uid="{00000000-0005-0000-0000-000005A10000}"/>
    <cellStyle name="Title 17 9 4" xfId="53411" xr:uid="{00000000-0005-0000-0000-000006A10000}"/>
    <cellStyle name="Title 18" xfId="4639" xr:uid="{00000000-0005-0000-0000-000007A10000}"/>
    <cellStyle name="Title 18 10" xfId="26780" xr:uid="{00000000-0005-0000-0000-000008A10000}"/>
    <cellStyle name="Title 18 10 2" xfId="26781" xr:uid="{00000000-0005-0000-0000-000009A10000}"/>
    <cellStyle name="Title 18 10 2 2" xfId="26782" xr:uid="{00000000-0005-0000-0000-00000AA10000}"/>
    <cellStyle name="Title 18 10 3" xfId="26783" xr:uid="{00000000-0005-0000-0000-00000BA10000}"/>
    <cellStyle name="Title 18 10 4" xfId="53413" xr:uid="{00000000-0005-0000-0000-00000CA10000}"/>
    <cellStyle name="Title 18 11" xfId="26784" xr:uid="{00000000-0005-0000-0000-00000DA10000}"/>
    <cellStyle name="Title 18 11 2" xfId="26785" xr:uid="{00000000-0005-0000-0000-00000EA10000}"/>
    <cellStyle name="Title 18 12" xfId="26786" xr:uid="{00000000-0005-0000-0000-00000FA10000}"/>
    <cellStyle name="Title 18 13" xfId="53412" xr:uid="{00000000-0005-0000-0000-000010A10000}"/>
    <cellStyle name="Title 18 2" xfId="9428" xr:uid="{00000000-0005-0000-0000-000011A10000}"/>
    <cellStyle name="Title 18 2 2" xfId="26787" xr:uid="{00000000-0005-0000-0000-000012A10000}"/>
    <cellStyle name="Title 18 2 2 2" xfId="26788" xr:uid="{00000000-0005-0000-0000-000013A10000}"/>
    <cellStyle name="Title 18 2 2 2 2" xfId="26789" xr:uid="{00000000-0005-0000-0000-000014A10000}"/>
    <cellStyle name="Title 18 2 2 3" xfId="26790" xr:uid="{00000000-0005-0000-0000-000015A10000}"/>
    <cellStyle name="Title 18 2 3" xfId="26791" xr:uid="{00000000-0005-0000-0000-000016A10000}"/>
    <cellStyle name="Title 18 2 3 2" xfId="26792" xr:uid="{00000000-0005-0000-0000-000017A10000}"/>
    <cellStyle name="Title 18 2 3 2 2" xfId="26793" xr:uid="{00000000-0005-0000-0000-000018A10000}"/>
    <cellStyle name="Title 18 2 3 3" xfId="26794" xr:uid="{00000000-0005-0000-0000-000019A10000}"/>
    <cellStyle name="Title 18 2 4" xfId="26795" xr:uid="{00000000-0005-0000-0000-00001AA10000}"/>
    <cellStyle name="Title 18 2 4 2" xfId="26796" xr:uid="{00000000-0005-0000-0000-00001BA10000}"/>
    <cellStyle name="Title 18 2 5" xfId="26797" xr:uid="{00000000-0005-0000-0000-00001CA10000}"/>
    <cellStyle name="Title 18 2 6" xfId="53414" xr:uid="{00000000-0005-0000-0000-00001DA10000}"/>
    <cellStyle name="Title 18 3" xfId="26798" xr:uid="{00000000-0005-0000-0000-00001EA10000}"/>
    <cellStyle name="Title 18 3 2" xfId="26799" xr:uid="{00000000-0005-0000-0000-00001FA10000}"/>
    <cellStyle name="Title 18 3 2 2" xfId="26800" xr:uid="{00000000-0005-0000-0000-000020A10000}"/>
    <cellStyle name="Title 18 3 2 2 2" xfId="26801" xr:uid="{00000000-0005-0000-0000-000021A10000}"/>
    <cellStyle name="Title 18 3 2 3" xfId="26802" xr:uid="{00000000-0005-0000-0000-000022A10000}"/>
    <cellStyle name="Title 18 3 3" xfId="26803" xr:uid="{00000000-0005-0000-0000-000023A10000}"/>
    <cellStyle name="Title 18 3 3 2" xfId="26804" xr:uid="{00000000-0005-0000-0000-000024A10000}"/>
    <cellStyle name="Title 18 3 3 2 2" xfId="26805" xr:uid="{00000000-0005-0000-0000-000025A10000}"/>
    <cellStyle name="Title 18 3 3 3" xfId="26806" xr:uid="{00000000-0005-0000-0000-000026A10000}"/>
    <cellStyle name="Title 18 3 4" xfId="26807" xr:uid="{00000000-0005-0000-0000-000027A10000}"/>
    <cellStyle name="Title 18 3 4 2" xfId="26808" xr:uid="{00000000-0005-0000-0000-000028A10000}"/>
    <cellStyle name="Title 18 3 5" xfId="26809" xr:uid="{00000000-0005-0000-0000-000029A10000}"/>
    <cellStyle name="Title 18 3 6" xfId="53415" xr:uid="{00000000-0005-0000-0000-00002AA10000}"/>
    <cellStyle name="Title 18 4" xfId="26810" xr:uid="{00000000-0005-0000-0000-00002BA10000}"/>
    <cellStyle name="Title 18 4 2" xfId="26811" xr:uid="{00000000-0005-0000-0000-00002CA10000}"/>
    <cellStyle name="Title 18 4 2 2" xfId="26812" xr:uid="{00000000-0005-0000-0000-00002DA10000}"/>
    <cellStyle name="Title 18 4 2 2 2" xfId="26813" xr:uid="{00000000-0005-0000-0000-00002EA10000}"/>
    <cellStyle name="Title 18 4 2 3" xfId="26814" xr:uid="{00000000-0005-0000-0000-00002FA10000}"/>
    <cellStyle name="Title 18 4 3" xfId="26815" xr:uid="{00000000-0005-0000-0000-000030A10000}"/>
    <cellStyle name="Title 18 4 3 2" xfId="26816" xr:uid="{00000000-0005-0000-0000-000031A10000}"/>
    <cellStyle name="Title 18 4 3 2 2" xfId="26817" xr:uid="{00000000-0005-0000-0000-000032A10000}"/>
    <cellStyle name="Title 18 4 3 3" xfId="26818" xr:uid="{00000000-0005-0000-0000-000033A10000}"/>
    <cellStyle name="Title 18 4 4" xfId="26819" xr:uid="{00000000-0005-0000-0000-000034A10000}"/>
    <cellStyle name="Title 18 4 4 2" xfId="26820" xr:uid="{00000000-0005-0000-0000-000035A10000}"/>
    <cellStyle name="Title 18 4 5" xfId="26821" xr:uid="{00000000-0005-0000-0000-000036A10000}"/>
    <cellStyle name="Title 18 4 6" xfId="53416" xr:uid="{00000000-0005-0000-0000-000037A10000}"/>
    <cellStyle name="Title 18 5" xfId="26822" xr:uid="{00000000-0005-0000-0000-000038A10000}"/>
    <cellStyle name="Title 18 5 2" xfId="26823" xr:uid="{00000000-0005-0000-0000-000039A10000}"/>
    <cellStyle name="Title 18 5 2 2" xfId="26824" xr:uid="{00000000-0005-0000-0000-00003AA10000}"/>
    <cellStyle name="Title 18 5 2 2 2" xfId="26825" xr:uid="{00000000-0005-0000-0000-00003BA10000}"/>
    <cellStyle name="Title 18 5 2 3" xfId="26826" xr:uid="{00000000-0005-0000-0000-00003CA10000}"/>
    <cellStyle name="Title 18 5 3" xfId="26827" xr:uid="{00000000-0005-0000-0000-00003DA10000}"/>
    <cellStyle name="Title 18 5 3 2" xfId="26828" xr:uid="{00000000-0005-0000-0000-00003EA10000}"/>
    <cellStyle name="Title 18 5 3 2 2" xfId="26829" xr:uid="{00000000-0005-0000-0000-00003FA10000}"/>
    <cellStyle name="Title 18 5 3 3" xfId="26830" xr:uid="{00000000-0005-0000-0000-000040A10000}"/>
    <cellStyle name="Title 18 5 4" xfId="26831" xr:uid="{00000000-0005-0000-0000-000041A10000}"/>
    <cellStyle name="Title 18 5 4 2" xfId="26832" xr:uid="{00000000-0005-0000-0000-000042A10000}"/>
    <cellStyle name="Title 18 5 4 2 2" xfId="26833" xr:uid="{00000000-0005-0000-0000-000043A10000}"/>
    <cellStyle name="Title 18 5 4 3" xfId="26834" xr:uid="{00000000-0005-0000-0000-000044A10000}"/>
    <cellStyle name="Title 18 5 5" xfId="26835" xr:uid="{00000000-0005-0000-0000-000045A10000}"/>
    <cellStyle name="Title 18 5 5 2" xfId="26836" xr:uid="{00000000-0005-0000-0000-000046A10000}"/>
    <cellStyle name="Title 18 5 6" xfId="26837" xr:uid="{00000000-0005-0000-0000-000047A10000}"/>
    <cellStyle name="Title 18 5 7" xfId="53417" xr:uid="{00000000-0005-0000-0000-000048A10000}"/>
    <cellStyle name="Title 18 6" xfId="26838" xr:uid="{00000000-0005-0000-0000-000049A10000}"/>
    <cellStyle name="Title 18 6 2" xfId="26839" xr:uid="{00000000-0005-0000-0000-00004AA10000}"/>
    <cellStyle name="Title 18 6 2 2" xfId="26840" xr:uid="{00000000-0005-0000-0000-00004BA10000}"/>
    <cellStyle name="Title 18 6 2 2 2" xfId="26841" xr:uid="{00000000-0005-0000-0000-00004CA10000}"/>
    <cellStyle name="Title 18 6 2 3" xfId="26842" xr:uid="{00000000-0005-0000-0000-00004DA10000}"/>
    <cellStyle name="Title 18 6 3" xfId="26843" xr:uid="{00000000-0005-0000-0000-00004EA10000}"/>
    <cellStyle name="Title 18 6 3 2" xfId="26844" xr:uid="{00000000-0005-0000-0000-00004FA10000}"/>
    <cellStyle name="Title 18 6 3 2 2" xfId="26845" xr:uid="{00000000-0005-0000-0000-000050A10000}"/>
    <cellStyle name="Title 18 6 3 3" xfId="26846" xr:uid="{00000000-0005-0000-0000-000051A10000}"/>
    <cellStyle name="Title 18 6 4" xfId="26847" xr:uid="{00000000-0005-0000-0000-000052A10000}"/>
    <cellStyle name="Title 18 6 4 2" xfId="26848" xr:uid="{00000000-0005-0000-0000-000053A10000}"/>
    <cellStyle name="Title 18 6 5" xfId="26849" xr:uid="{00000000-0005-0000-0000-000054A10000}"/>
    <cellStyle name="Title 18 6 6" xfId="53418" xr:uid="{00000000-0005-0000-0000-000055A10000}"/>
    <cellStyle name="Title 18 7" xfId="26850" xr:uid="{00000000-0005-0000-0000-000056A10000}"/>
    <cellStyle name="Title 18 7 2" xfId="26851" xr:uid="{00000000-0005-0000-0000-000057A10000}"/>
    <cellStyle name="Title 18 7 2 2" xfId="26852" xr:uid="{00000000-0005-0000-0000-000058A10000}"/>
    <cellStyle name="Title 18 7 3" xfId="26853" xr:uid="{00000000-0005-0000-0000-000059A10000}"/>
    <cellStyle name="Title 18 7 4" xfId="53419" xr:uid="{00000000-0005-0000-0000-00005AA10000}"/>
    <cellStyle name="Title 18 8" xfId="26854" xr:uid="{00000000-0005-0000-0000-00005BA10000}"/>
    <cellStyle name="Title 18 8 2" xfId="26855" xr:uid="{00000000-0005-0000-0000-00005CA10000}"/>
    <cellStyle name="Title 18 8 2 2" xfId="26856" xr:uid="{00000000-0005-0000-0000-00005DA10000}"/>
    <cellStyle name="Title 18 8 3" xfId="26857" xr:uid="{00000000-0005-0000-0000-00005EA10000}"/>
    <cellStyle name="Title 18 8 4" xfId="53420" xr:uid="{00000000-0005-0000-0000-00005FA10000}"/>
    <cellStyle name="Title 18 9" xfId="26858" xr:uid="{00000000-0005-0000-0000-000060A10000}"/>
    <cellStyle name="Title 18 9 2" xfId="26859" xr:uid="{00000000-0005-0000-0000-000061A10000}"/>
    <cellStyle name="Title 18 9 2 2" xfId="26860" xr:uid="{00000000-0005-0000-0000-000062A10000}"/>
    <cellStyle name="Title 18 9 3" xfId="26861" xr:uid="{00000000-0005-0000-0000-000063A10000}"/>
    <cellStyle name="Title 18 9 4" xfId="53421" xr:uid="{00000000-0005-0000-0000-000064A10000}"/>
    <cellStyle name="Title 19" xfId="4640" xr:uid="{00000000-0005-0000-0000-000065A10000}"/>
    <cellStyle name="Title 19 10" xfId="26862" xr:uid="{00000000-0005-0000-0000-000066A10000}"/>
    <cellStyle name="Title 19 10 2" xfId="26863" xr:uid="{00000000-0005-0000-0000-000067A10000}"/>
    <cellStyle name="Title 19 10 2 2" xfId="26864" xr:uid="{00000000-0005-0000-0000-000068A10000}"/>
    <cellStyle name="Title 19 10 3" xfId="26865" xr:uid="{00000000-0005-0000-0000-000069A10000}"/>
    <cellStyle name="Title 19 10 4" xfId="53423" xr:uid="{00000000-0005-0000-0000-00006AA10000}"/>
    <cellStyle name="Title 19 11" xfId="26866" xr:uid="{00000000-0005-0000-0000-00006BA10000}"/>
    <cellStyle name="Title 19 11 2" xfId="26867" xr:uid="{00000000-0005-0000-0000-00006CA10000}"/>
    <cellStyle name="Title 19 12" xfId="26868" xr:uid="{00000000-0005-0000-0000-00006DA10000}"/>
    <cellStyle name="Title 19 13" xfId="53422" xr:uid="{00000000-0005-0000-0000-00006EA10000}"/>
    <cellStyle name="Title 19 2" xfId="9429" xr:uid="{00000000-0005-0000-0000-00006FA10000}"/>
    <cellStyle name="Title 19 2 2" xfId="26869" xr:uid="{00000000-0005-0000-0000-000070A10000}"/>
    <cellStyle name="Title 19 2 2 2" xfId="26870" xr:uid="{00000000-0005-0000-0000-000071A10000}"/>
    <cellStyle name="Title 19 2 2 2 2" xfId="26871" xr:uid="{00000000-0005-0000-0000-000072A10000}"/>
    <cellStyle name="Title 19 2 2 3" xfId="26872" xr:uid="{00000000-0005-0000-0000-000073A10000}"/>
    <cellStyle name="Title 19 2 3" xfId="26873" xr:uid="{00000000-0005-0000-0000-000074A10000}"/>
    <cellStyle name="Title 19 2 3 2" xfId="26874" xr:uid="{00000000-0005-0000-0000-000075A10000}"/>
    <cellStyle name="Title 19 2 3 2 2" xfId="26875" xr:uid="{00000000-0005-0000-0000-000076A10000}"/>
    <cellStyle name="Title 19 2 3 3" xfId="26876" xr:uid="{00000000-0005-0000-0000-000077A10000}"/>
    <cellStyle name="Title 19 2 4" xfId="26877" xr:uid="{00000000-0005-0000-0000-000078A10000}"/>
    <cellStyle name="Title 19 2 4 2" xfId="26878" xr:uid="{00000000-0005-0000-0000-000079A10000}"/>
    <cellStyle name="Title 19 2 5" xfId="26879" xr:uid="{00000000-0005-0000-0000-00007AA10000}"/>
    <cellStyle name="Title 19 2 6" xfId="53424" xr:uid="{00000000-0005-0000-0000-00007BA10000}"/>
    <cellStyle name="Title 19 3" xfId="26880" xr:uid="{00000000-0005-0000-0000-00007CA10000}"/>
    <cellStyle name="Title 19 3 2" xfId="26881" xr:uid="{00000000-0005-0000-0000-00007DA10000}"/>
    <cellStyle name="Title 19 3 2 2" xfId="26882" xr:uid="{00000000-0005-0000-0000-00007EA10000}"/>
    <cellStyle name="Title 19 3 2 2 2" xfId="26883" xr:uid="{00000000-0005-0000-0000-00007FA10000}"/>
    <cellStyle name="Title 19 3 2 3" xfId="26884" xr:uid="{00000000-0005-0000-0000-000080A10000}"/>
    <cellStyle name="Title 19 3 3" xfId="26885" xr:uid="{00000000-0005-0000-0000-000081A10000}"/>
    <cellStyle name="Title 19 3 3 2" xfId="26886" xr:uid="{00000000-0005-0000-0000-000082A10000}"/>
    <cellStyle name="Title 19 3 3 2 2" xfId="26887" xr:uid="{00000000-0005-0000-0000-000083A10000}"/>
    <cellStyle name="Title 19 3 3 3" xfId="26888" xr:uid="{00000000-0005-0000-0000-000084A10000}"/>
    <cellStyle name="Title 19 3 4" xfId="26889" xr:uid="{00000000-0005-0000-0000-000085A10000}"/>
    <cellStyle name="Title 19 3 4 2" xfId="26890" xr:uid="{00000000-0005-0000-0000-000086A10000}"/>
    <cellStyle name="Title 19 3 5" xfId="26891" xr:uid="{00000000-0005-0000-0000-000087A10000}"/>
    <cellStyle name="Title 19 3 6" xfId="53425" xr:uid="{00000000-0005-0000-0000-000088A10000}"/>
    <cellStyle name="Title 19 4" xfId="26892" xr:uid="{00000000-0005-0000-0000-000089A10000}"/>
    <cellStyle name="Title 19 4 2" xfId="26893" xr:uid="{00000000-0005-0000-0000-00008AA10000}"/>
    <cellStyle name="Title 19 4 2 2" xfId="26894" xr:uid="{00000000-0005-0000-0000-00008BA10000}"/>
    <cellStyle name="Title 19 4 2 2 2" xfId="26895" xr:uid="{00000000-0005-0000-0000-00008CA10000}"/>
    <cellStyle name="Title 19 4 2 3" xfId="26896" xr:uid="{00000000-0005-0000-0000-00008DA10000}"/>
    <cellStyle name="Title 19 4 3" xfId="26897" xr:uid="{00000000-0005-0000-0000-00008EA10000}"/>
    <cellStyle name="Title 19 4 3 2" xfId="26898" xr:uid="{00000000-0005-0000-0000-00008FA10000}"/>
    <cellStyle name="Title 19 4 3 2 2" xfId="26899" xr:uid="{00000000-0005-0000-0000-000090A10000}"/>
    <cellStyle name="Title 19 4 3 3" xfId="26900" xr:uid="{00000000-0005-0000-0000-000091A10000}"/>
    <cellStyle name="Title 19 4 4" xfId="26901" xr:uid="{00000000-0005-0000-0000-000092A10000}"/>
    <cellStyle name="Title 19 4 4 2" xfId="26902" xr:uid="{00000000-0005-0000-0000-000093A10000}"/>
    <cellStyle name="Title 19 4 5" xfId="26903" xr:uid="{00000000-0005-0000-0000-000094A10000}"/>
    <cellStyle name="Title 19 4 6" xfId="53426" xr:uid="{00000000-0005-0000-0000-000095A10000}"/>
    <cellStyle name="Title 19 5" xfId="26904" xr:uid="{00000000-0005-0000-0000-000096A10000}"/>
    <cellStyle name="Title 19 5 2" xfId="26905" xr:uid="{00000000-0005-0000-0000-000097A10000}"/>
    <cellStyle name="Title 19 5 2 2" xfId="26906" xr:uid="{00000000-0005-0000-0000-000098A10000}"/>
    <cellStyle name="Title 19 5 2 2 2" xfId="26907" xr:uid="{00000000-0005-0000-0000-000099A10000}"/>
    <cellStyle name="Title 19 5 2 3" xfId="26908" xr:uid="{00000000-0005-0000-0000-00009AA10000}"/>
    <cellStyle name="Title 19 5 3" xfId="26909" xr:uid="{00000000-0005-0000-0000-00009BA10000}"/>
    <cellStyle name="Title 19 5 3 2" xfId="26910" xr:uid="{00000000-0005-0000-0000-00009CA10000}"/>
    <cellStyle name="Title 19 5 3 2 2" xfId="26911" xr:uid="{00000000-0005-0000-0000-00009DA10000}"/>
    <cellStyle name="Title 19 5 3 3" xfId="26912" xr:uid="{00000000-0005-0000-0000-00009EA10000}"/>
    <cellStyle name="Title 19 5 4" xfId="26913" xr:uid="{00000000-0005-0000-0000-00009FA10000}"/>
    <cellStyle name="Title 19 5 4 2" xfId="26914" xr:uid="{00000000-0005-0000-0000-0000A0A10000}"/>
    <cellStyle name="Title 19 5 4 2 2" xfId="26915" xr:uid="{00000000-0005-0000-0000-0000A1A10000}"/>
    <cellStyle name="Title 19 5 4 3" xfId="26916" xr:uid="{00000000-0005-0000-0000-0000A2A10000}"/>
    <cellStyle name="Title 19 5 5" xfId="26917" xr:uid="{00000000-0005-0000-0000-0000A3A10000}"/>
    <cellStyle name="Title 19 5 5 2" xfId="26918" xr:uid="{00000000-0005-0000-0000-0000A4A10000}"/>
    <cellStyle name="Title 19 5 6" xfId="26919" xr:uid="{00000000-0005-0000-0000-0000A5A10000}"/>
    <cellStyle name="Title 19 5 7" xfId="53427" xr:uid="{00000000-0005-0000-0000-0000A6A10000}"/>
    <cellStyle name="Title 19 6" xfId="26920" xr:uid="{00000000-0005-0000-0000-0000A7A10000}"/>
    <cellStyle name="Title 19 6 2" xfId="26921" xr:uid="{00000000-0005-0000-0000-0000A8A10000}"/>
    <cellStyle name="Title 19 6 2 2" xfId="26922" xr:uid="{00000000-0005-0000-0000-0000A9A10000}"/>
    <cellStyle name="Title 19 6 2 2 2" xfId="26923" xr:uid="{00000000-0005-0000-0000-0000AAA10000}"/>
    <cellStyle name="Title 19 6 2 3" xfId="26924" xr:uid="{00000000-0005-0000-0000-0000ABA10000}"/>
    <cellStyle name="Title 19 6 3" xfId="26925" xr:uid="{00000000-0005-0000-0000-0000ACA10000}"/>
    <cellStyle name="Title 19 6 3 2" xfId="26926" xr:uid="{00000000-0005-0000-0000-0000ADA10000}"/>
    <cellStyle name="Title 19 6 3 2 2" xfId="26927" xr:uid="{00000000-0005-0000-0000-0000AEA10000}"/>
    <cellStyle name="Title 19 6 3 3" xfId="26928" xr:uid="{00000000-0005-0000-0000-0000AFA10000}"/>
    <cellStyle name="Title 19 6 4" xfId="26929" xr:uid="{00000000-0005-0000-0000-0000B0A10000}"/>
    <cellStyle name="Title 19 6 4 2" xfId="26930" xr:uid="{00000000-0005-0000-0000-0000B1A10000}"/>
    <cellStyle name="Title 19 6 5" xfId="26931" xr:uid="{00000000-0005-0000-0000-0000B2A10000}"/>
    <cellStyle name="Title 19 6 6" xfId="53428" xr:uid="{00000000-0005-0000-0000-0000B3A10000}"/>
    <cellStyle name="Title 19 7" xfId="26932" xr:uid="{00000000-0005-0000-0000-0000B4A10000}"/>
    <cellStyle name="Title 19 7 2" xfId="26933" xr:uid="{00000000-0005-0000-0000-0000B5A10000}"/>
    <cellStyle name="Title 19 7 2 2" xfId="26934" xr:uid="{00000000-0005-0000-0000-0000B6A10000}"/>
    <cellStyle name="Title 19 7 3" xfId="26935" xr:uid="{00000000-0005-0000-0000-0000B7A10000}"/>
    <cellStyle name="Title 19 7 4" xfId="53429" xr:uid="{00000000-0005-0000-0000-0000B8A10000}"/>
    <cellStyle name="Title 19 8" xfId="26936" xr:uid="{00000000-0005-0000-0000-0000B9A10000}"/>
    <cellStyle name="Title 19 8 2" xfId="26937" xr:uid="{00000000-0005-0000-0000-0000BAA10000}"/>
    <cellStyle name="Title 19 8 2 2" xfId="26938" xr:uid="{00000000-0005-0000-0000-0000BBA10000}"/>
    <cellStyle name="Title 19 8 3" xfId="26939" xr:uid="{00000000-0005-0000-0000-0000BCA10000}"/>
    <cellStyle name="Title 19 8 4" xfId="53430" xr:uid="{00000000-0005-0000-0000-0000BDA10000}"/>
    <cellStyle name="Title 19 9" xfId="26940" xr:uid="{00000000-0005-0000-0000-0000BEA10000}"/>
    <cellStyle name="Title 19 9 2" xfId="26941" xr:uid="{00000000-0005-0000-0000-0000BFA10000}"/>
    <cellStyle name="Title 19 9 2 2" xfId="26942" xr:uid="{00000000-0005-0000-0000-0000C0A10000}"/>
    <cellStyle name="Title 19 9 3" xfId="26943" xr:uid="{00000000-0005-0000-0000-0000C1A10000}"/>
    <cellStyle name="Title 19 9 4" xfId="53431" xr:uid="{00000000-0005-0000-0000-0000C2A10000}"/>
    <cellStyle name="Title 2" xfId="4641" xr:uid="{00000000-0005-0000-0000-0000C3A10000}"/>
    <cellStyle name="Title 2 10" xfId="4642" xr:uid="{00000000-0005-0000-0000-0000C4A10000}"/>
    <cellStyle name="Title 2 10 10" xfId="26944" xr:uid="{00000000-0005-0000-0000-0000C5A10000}"/>
    <cellStyle name="Title 2 10 10 2" xfId="56056" xr:uid="{00000000-0005-0000-0000-0000C6A10000}"/>
    <cellStyle name="Title 2 10 11" xfId="53433" xr:uid="{00000000-0005-0000-0000-0000C7A10000}"/>
    <cellStyle name="Title 2 10 2" xfId="9431" xr:uid="{00000000-0005-0000-0000-0000C8A10000}"/>
    <cellStyle name="Title 2 10 2 2" xfId="26945" xr:uid="{00000000-0005-0000-0000-0000C9A10000}"/>
    <cellStyle name="Title 2 10 2 2 2" xfId="26946" xr:uid="{00000000-0005-0000-0000-0000CAA10000}"/>
    <cellStyle name="Title 2 10 2 2 2 2" xfId="26947" xr:uid="{00000000-0005-0000-0000-0000CBA10000}"/>
    <cellStyle name="Title 2 10 2 2 3" xfId="26948" xr:uid="{00000000-0005-0000-0000-0000CCA10000}"/>
    <cellStyle name="Title 2 10 2 3" xfId="26949" xr:uid="{00000000-0005-0000-0000-0000CDA10000}"/>
    <cellStyle name="Title 2 10 2 3 2" xfId="26950" xr:uid="{00000000-0005-0000-0000-0000CEA10000}"/>
    <cellStyle name="Title 2 10 2 3 2 2" xfId="26951" xr:uid="{00000000-0005-0000-0000-0000CFA10000}"/>
    <cellStyle name="Title 2 10 2 3 3" xfId="26952" xr:uid="{00000000-0005-0000-0000-0000D0A10000}"/>
    <cellStyle name="Title 2 10 2 4" xfId="26953" xr:uid="{00000000-0005-0000-0000-0000D1A10000}"/>
    <cellStyle name="Title 2 10 2 4 2" xfId="26954" xr:uid="{00000000-0005-0000-0000-0000D2A10000}"/>
    <cellStyle name="Title 2 10 2 5" xfId="26955" xr:uid="{00000000-0005-0000-0000-0000D3A10000}"/>
    <cellStyle name="Title 2 10 2 6" xfId="53434" xr:uid="{00000000-0005-0000-0000-0000D4A10000}"/>
    <cellStyle name="Title 2 10 3" xfId="26956" xr:uid="{00000000-0005-0000-0000-0000D5A10000}"/>
    <cellStyle name="Title 2 10 3 2" xfId="26957" xr:uid="{00000000-0005-0000-0000-0000D6A10000}"/>
    <cellStyle name="Title 2 10 3 2 2" xfId="26958" xr:uid="{00000000-0005-0000-0000-0000D7A10000}"/>
    <cellStyle name="Title 2 10 3 2 2 2" xfId="26959" xr:uid="{00000000-0005-0000-0000-0000D8A10000}"/>
    <cellStyle name="Title 2 10 3 2 3" xfId="26960" xr:uid="{00000000-0005-0000-0000-0000D9A10000}"/>
    <cellStyle name="Title 2 10 3 3" xfId="26961" xr:uid="{00000000-0005-0000-0000-0000DAA10000}"/>
    <cellStyle name="Title 2 10 3 3 2" xfId="26962" xr:uid="{00000000-0005-0000-0000-0000DBA10000}"/>
    <cellStyle name="Title 2 10 3 3 2 2" xfId="26963" xr:uid="{00000000-0005-0000-0000-0000DCA10000}"/>
    <cellStyle name="Title 2 10 3 3 3" xfId="26964" xr:uid="{00000000-0005-0000-0000-0000DDA10000}"/>
    <cellStyle name="Title 2 10 3 4" xfId="26965" xr:uid="{00000000-0005-0000-0000-0000DEA10000}"/>
    <cellStyle name="Title 2 10 3 4 2" xfId="26966" xr:uid="{00000000-0005-0000-0000-0000DFA10000}"/>
    <cellStyle name="Title 2 10 3 5" xfId="26967" xr:uid="{00000000-0005-0000-0000-0000E0A10000}"/>
    <cellStyle name="Title 2 10 3 6" xfId="53435" xr:uid="{00000000-0005-0000-0000-0000E1A10000}"/>
    <cellStyle name="Title 2 10 4" xfId="26968" xr:uid="{00000000-0005-0000-0000-0000E2A10000}"/>
    <cellStyle name="Title 2 10 4 2" xfId="26969" xr:uid="{00000000-0005-0000-0000-0000E3A10000}"/>
    <cellStyle name="Title 2 10 4 2 2" xfId="26970" xr:uid="{00000000-0005-0000-0000-0000E4A10000}"/>
    <cellStyle name="Title 2 10 4 2 2 2" xfId="26971" xr:uid="{00000000-0005-0000-0000-0000E5A10000}"/>
    <cellStyle name="Title 2 10 4 2 3" xfId="26972" xr:uid="{00000000-0005-0000-0000-0000E6A10000}"/>
    <cellStyle name="Title 2 10 4 3" xfId="26973" xr:uid="{00000000-0005-0000-0000-0000E7A10000}"/>
    <cellStyle name="Title 2 10 4 3 2" xfId="26974" xr:uid="{00000000-0005-0000-0000-0000E8A10000}"/>
    <cellStyle name="Title 2 10 4 3 2 2" xfId="26975" xr:uid="{00000000-0005-0000-0000-0000E9A10000}"/>
    <cellStyle name="Title 2 10 4 3 3" xfId="26976" xr:uid="{00000000-0005-0000-0000-0000EAA10000}"/>
    <cellStyle name="Title 2 10 4 4" xfId="26977" xr:uid="{00000000-0005-0000-0000-0000EBA10000}"/>
    <cellStyle name="Title 2 10 4 4 2" xfId="26978" xr:uid="{00000000-0005-0000-0000-0000ECA10000}"/>
    <cellStyle name="Title 2 10 4 4 2 2" xfId="26979" xr:uid="{00000000-0005-0000-0000-0000EDA10000}"/>
    <cellStyle name="Title 2 10 4 4 3" xfId="26980" xr:uid="{00000000-0005-0000-0000-0000EEA10000}"/>
    <cellStyle name="Title 2 10 4 5" xfId="26981" xr:uid="{00000000-0005-0000-0000-0000EFA10000}"/>
    <cellStyle name="Title 2 10 4 5 2" xfId="26982" xr:uid="{00000000-0005-0000-0000-0000F0A10000}"/>
    <cellStyle name="Title 2 10 4 6" xfId="26983" xr:uid="{00000000-0005-0000-0000-0000F1A10000}"/>
    <cellStyle name="Title 2 10 4 7" xfId="53436" xr:uid="{00000000-0005-0000-0000-0000F2A10000}"/>
    <cellStyle name="Title 2 10 5" xfId="26984" xr:uid="{00000000-0005-0000-0000-0000F3A10000}"/>
    <cellStyle name="Title 2 10 5 2" xfId="26985" xr:uid="{00000000-0005-0000-0000-0000F4A10000}"/>
    <cellStyle name="Title 2 10 5 2 2" xfId="26986" xr:uid="{00000000-0005-0000-0000-0000F5A10000}"/>
    <cellStyle name="Title 2 10 5 2 2 2" xfId="26987" xr:uid="{00000000-0005-0000-0000-0000F6A10000}"/>
    <cellStyle name="Title 2 10 5 2 3" xfId="26988" xr:uid="{00000000-0005-0000-0000-0000F7A10000}"/>
    <cellStyle name="Title 2 10 5 3" xfId="26989" xr:uid="{00000000-0005-0000-0000-0000F8A10000}"/>
    <cellStyle name="Title 2 10 5 3 2" xfId="26990" xr:uid="{00000000-0005-0000-0000-0000F9A10000}"/>
    <cellStyle name="Title 2 10 5 3 2 2" xfId="26991" xr:uid="{00000000-0005-0000-0000-0000FAA10000}"/>
    <cellStyle name="Title 2 10 5 3 3" xfId="26992" xr:uid="{00000000-0005-0000-0000-0000FBA10000}"/>
    <cellStyle name="Title 2 10 5 4" xfId="26993" xr:uid="{00000000-0005-0000-0000-0000FCA10000}"/>
    <cellStyle name="Title 2 10 5 4 2" xfId="26994" xr:uid="{00000000-0005-0000-0000-0000FDA10000}"/>
    <cellStyle name="Title 2 10 5 5" xfId="26995" xr:uid="{00000000-0005-0000-0000-0000FEA10000}"/>
    <cellStyle name="Title 2 10 5 6" xfId="53437" xr:uid="{00000000-0005-0000-0000-0000FFA10000}"/>
    <cellStyle name="Title 2 10 6" xfId="26996" xr:uid="{00000000-0005-0000-0000-000000A20000}"/>
    <cellStyle name="Title 2 10 6 2" xfId="26997" xr:uid="{00000000-0005-0000-0000-000001A20000}"/>
    <cellStyle name="Title 2 10 6 2 2" xfId="26998" xr:uid="{00000000-0005-0000-0000-000002A20000}"/>
    <cellStyle name="Title 2 10 6 3" xfId="26999" xr:uid="{00000000-0005-0000-0000-000003A20000}"/>
    <cellStyle name="Title 2 10 6 4" xfId="53438" xr:uid="{00000000-0005-0000-0000-000004A20000}"/>
    <cellStyle name="Title 2 10 7" xfId="27000" xr:uid="{00000000-0005-0000-0000-000005A20000}"/>
    <cellStyle name="Title 2 10 7 2" xfId="27001" xr:uid="{00000000-0005-0000-0000-000006A20000}"/>
    <cellStyle name="Title 2 10 7 2 2" xfId="27002" xr:uid="{00000000-0005-0000-0000-000007A20000}"/>
    <cellStyle name="Title 2 10 7 3" xfId="27003" xr:uid="{00000000-0005-0000-0000-000008A20000}"/>
    <cellStyle name="Title 2 10 7 4" xfId="53439" xr:uid="{00000000-0005-0000-0000-000009A20000}"/>
    <cellStyle name="Title 2 10 8" xfId="27004" xr:uid="{00000000-0005-0000-0000-00000AA20000}"/>
    <cellStyle name="Title 2 10 8 2" xfId="27005" xr:uid="{00000000-0005-0000-0000-00000BA20000}"/>
    <cellStyle name="Title 2 10 8 2 2" xfId="27006" xr:uid="{00000000-0005-0000-0000-00000CA20000}"/>
    <cellStyle name="Title 2 10 8 3" xfId="27007" xr:uid="{00000000-0005-0000-0000-00000DA20000}"/>
    <cellStyle name="Title 2 10 8 4" xfId="53440" xr:uid="{00000000-0005-0000-0000-00000EA20000}"/>
    <cellStyle name="Title 2 10 9" xfId="27008" xr:uid="{00000000-0005-0000-0000-00000FA20000}"/>
    <cellStyle name="Title 2 10 9 2" xfId="27009" xr:uid="{00000000-0005-0000-0000-000010A20000}"/>
    <cellStyle name="Title 2 10 9 3" xfId="53441" xr:uid="{00000000-0005-0000-0000-000011A20000}"/>
    <cellStyle name="Title 2 11" xfId="9686" xr:uid="{00000000-0005-0000-0000-000012A20000}"/>
    <cellStyle name="Title 2 11 10" xfId="27010" xr:uid="{00000000-0005-0000-0000-000013A20000}"/>
    <cellStyle name="Title 2 11 11" xfId="53442" xr:uid="{00000000-0005-0000-0000-000014A20000}"/>
    <cellStyle name="Title 2 11 2" xfId="27011" xr:uid="{00000000-0005-0000-0000-000015A20000}"/>
    <cellStyle name="Title 2 11 2 2" xfId="27012" xr:uid="{00000000-0005-0000-0000-000016A20000}"/>
    <cellStyle name="Title 2 11 2 2 2" xfId="27013" xr:uid="{00000000-0005-0000-0000-000017A20000}"/>
    <cellStyle name="Title 2 11 2 2 2 2" xfId="27014" xr:uid="{00000000-0005-0000-0000-000018A20000}"/>
    <cellStyle name="Title 2 11 2 2 3" xfId="27015" xr:uid="{00000000-0005-0000-0000-000019A20000}"/>
    <cellStyle name="Title 2 11 2 3" xfId="27016" xr:uid="{00000000-0005-0000-0000-00001AA20000}"/>
    <cellStyle name="Title 2 11 2 3 2" xfId="27017" xr:uid="{00000000-0005-0000-0000-00001BA20000}"/>
    <cellStyle name="Title 2 11 2 3 2 2" xfId="27018" xr:uid="{00000000-0005-0000-0000-00001CA20000}"/>
    <cellStyle name="Title 2 11 2 3 3" xfId="27019" xr:uid="{00000000-0005-0000-0000-00001DA20000}"/>
    <cellStyle name="Title 2 11 2 4" xfId="27020" xr:uid="{00000000-0005-0000-0000-00001EA20000}"/>
    <cellStyle name="Title 2 11 2 4 2" xfId="27021" xr:uid="{00000000-0005-0000-0000-00001FA20000}"/>
    <cellStyle name="Title 2 11 2 5" xfId="27022" xr:uid="{00000000-0005-0000-0000-000020A20000}"/>
    <cellStyle name="Title 2 11 2 6" xfId="53443" xr:uid="{00000000-0005-0000-0000-000021A20000}"/>
    <cellStyle name="Title 2 11 3" xfId="27023" xr:uid="{00000000-0005-0000-0000-000022A20000}"/>
    <cellStyle name="Title 2 11 3 2" xfId="27024" xr:uid="{00000000-0005-0000-0000-000023A20000}"/>
    <cellStyle name="Title 2 11 3 2 2" xfId="27025" xr:uid="{00000000-0005-0000-0000-000024A20000}"/>
    <cellStyle name="Title 2 11 3 2 2 2" xfId="27026" xr:uid="{00000000-0005-0000-0000-000025A20000}"/>
    <cellStyle name="Title 2 11 3 2 3" xfId="27027" xr:uid="{00000000-0005-0000-0000-000026A20000}"/>
    <cellStyle name="Title 2 11 3 3" xfId="27028" xr:uid="{00000000-0005-0000-0000-000027A20000}"/>
    <cellStyle name="Title 2 11 3 3 2" xfId="27029" xr:uid="{00000000-0005-0000-0000-000028A20000}"/>
    <cellStyle name="Title 2 11 3 3 2 2" xfId="27030" xr:uid="{00000000-0005-0000-0000-000029A20000}"/>
    <cellStyle name="Title 2 11 3 3 3" xfId="27031" xr:uid="{00000000-0005-0000-0000-00002AA20000}"/>
    <cellStyle name="Title 2 11 3 4" xfId="27032" xr:uid="{00000000-0005-0000-0000-00002BA20000}"/>
    <cellStyle name="Title 2 11 3 4 2" xfId="27033" xr:uid="{00000000-0005-0000-0000-00002CA20000}"/>
    <cellStyle name="Title 2 11 3 5" xfId="27034" xr:uid="{00000000-0005-0000-0000-00002DA20000}"/>
    <cellStyle name="Title 2 11 3 6" xfId="53444" xr:uid="{00000000-0005-0000-0000-00002EA20000}"/>
    <cellStyle name="Title 2 11 4" xfId="27035" xr:uid="{00000000-0005-0000-0000-00002FA20000}"/>
    <cellStyle name="Title 2 11 4 2" xfId="27036" xr:uid="{00000000-0005-0000-0000-000030A20000}"/>
    <cellStyle name="Title 2 11 4 2 2" xfId="27037" xr:uid="{00000000-0005-0000-0000-000031A20000}"/>
    <cellStyle name="Title 2 11 4 2 2 2" xfId="27038" xr:uid="{00000000-0005-0000-0000-000032A20000}"/>
    <cellStyle name="Title 2 11 4 2 3" xfId="27039" xr:uid="{00000000-0005-0000-0000-000033A20000}"/>
    <cellStyle name="Title 2 11 4 3" xfId="27040" xr:uid="{00000000-0005-0000-0000-000034A20000}"/>
    <cellStyle name="Title 2 11 4 3 2" xfId="27041" xr:uid="{00000000-0005-0000-0000-000035A20000}"/>
    <cellStyle name="Title 2 11 4 3 2 2" xfId="27042" xr:uid="{00000000-0005-0000-0000-000036A20000}"/>
    <cellStyle name="Title 2 11 4 3 3" xfId="27043" xr:uid="{00000000-0005-0000-0000-000037A20000}"/>
    <cellStyle name="Title 2 11 4 4" xfId="27044" xr:uid="{00000000-0005-0000-0000-000038A20000}"/>
    <cellStyle name="Title 2 11 4 4 2" xfId="27045" xr:uid="{00000000-0005-0000-0000-000039A20000}"/>
    <cellStyle name="Title 2 11 4 4 2 2" xfId="27046" xr:uid="{00000000-0005-0000-0000-00003AA20000}"/>
    <cellStyle name="Title 2 11 4 4 3" xfId="27047" xr:uid="{00000000-0005-0000-0000-00003BA20000}"/>
    <cellStyle name="Title 2 11 4 5" xfId="27048" xr:uid="{00000000-0005-0000-0000-00003CA20000}"/>
    <cellStyle name="Title 2 11 4 5 2" xfId="27049" xr:uid="{00000000-0005-0000-0000-00003DA20000}"/>
    <cellStyle name="Title 2 11 4 6" xfId="27050" xr:uid="{00000000-0005-0000-0000-00003EA20000}"/>
    <cellStyle name="Title 2 11 4 7" xfId="53445" xr:uid="{00000000-0005-0000-0000-00003FA20000}"/>
    <cellStyle name="Title 2 11 5" xfId="27051" xr:uid="{00000000-0005-0000-0000-000040A20000}"/>
    <cellStyle name="Title 2 11 5 2" xfId="27052" xr:uid="{00000000-0005-0000-0000-000041A20000}"/>
    <cellStyle name="Title 2 11 5 2 2" xfId="27053" xr:uid="{00000000-0005-0000-0000-000042A20000}"/>
    <cellStyle name="Title 2 11 5 2 2 2" xfId="27054" xr:uid="{00000000-0005-0000-0000-000043A20000}"/>
    <cellStyle name="Title 2 11 5 2 3" xfId="27055" xr:uid="{00000000-0005-0000-0000-000044A20000}"/>
    <cellStyle name="Title 2 11 5 3" xfId="27056" xr:uid="{00000000-0005-0000-0000-000045A20000}"/>
    <cellStyle name="Title 2 11 5 3 2" xfId="27057" xr:uid="{00000000-0005-0000-0000-000046A20000}"/>
    <cellStyle name="Title 2 11 5 3 2 2" xfId="27058" xr:uid="{00000000-0005-0000-0000-000047A20000}"/>
    <cellStyle name="Title 2 11 5 3 3" xfId="27059" xr:uid="{00000000-0005-0000-0000-000048A20000}"/>
    <cellStyle name="Title 2 11 5 4" xfId="27060" xr:uid="{00000000-0005-0000-0000-000049A20000}"/>
    <cellStyle name="Title 2 11 5 4 2" xfId="27061" xr:uid="{00000000-0005-0000-0000-00004AA20000}"/>
    <cellStyle name="Title 2 11 5 5" xfId="27062" xr:uid="{00000000-0005-0000-0000-00004BA20000}"/>
    <cellStyle name="Title 2 11 5 6" xfId="53446" xr:uid="{00000000-0005-0000-0000-00004CA20000}"/>
    <cellStyle name="Title 2 11 6" xfId="27063" xr:uid="{00000000-0005-0000-0000-00004DA20000}"/>
    <cellStyle name="Title 2 11 6 2" xfId="27064" xr:uid="{00000000-0005-0000-0000-00004EA20000}"/>
    <cellStyle name="Title 2 11 6 2 2" xfId="27065" xr:uid="{00000000-0005-0000-0000-00004FA20000}"/>
    <cellStyle name="Title 2 11 6 3" xfId="27066" xr:uid="{00000000-0005-0000-0000-000050A20000}"/>
    <cellStyle name="Title 2 11 7" xfId="27067" xr:uid="{00000000-0005-0000-0000-000051A20000}"/>
    <cellStyle name="Title 2 11 7 2" xfId="27068" xr:uid="{00000000-0005-0000-0000-000052A20000}"/>
    <cellStyle name="Title 2 11 7 2 2" xfId="27069" xr:uid="{00000000-0005-0000-0000-000053A20000}"/>
    <cellStyle name="Title 2 11 7 3" xfId="27070" xr:uid="{00000000-0005-0000-0000-000054A20000}"/>
    <cellStyle name="Title 2 11 8" xfId="27071" xr:uid="{00000000-0005-0000-0000-000055A20000}"/>
    <cellStyle name="Title 2 11 8 2" xfId="27072" xr:uid="{00000000-0005-0000-0000-000056A20000}"/>
    <cellStyle name="Title 2 11 8 2 2" xfId="27073" xr:uid="{00000000-0005-0000-0000-000057A20000}"/>
    <cellStyle name="Title 2 11 8 3" xfId="27074" xr:uid="{00000000-0005-0000-0000-000058A20000}"/>
    <cellStyle name="Title 2 11 9" xfId="27075" xr:uid="{00000000-0005-0000-0000-000059A20000}"/>
    <cellStyle name="Title 2 11 9 2" xfId="27076" xr:uid="{00000000-0005-0000-0000-00005AA20000}"/>
    <cellStyle name="Title 2 12" xfId="9430" xr:uid="{00000000-0005-0000-0000-00005BA20000}"/>
    <cellStyle name="Title 2 12 2" xfId="27077" xr:uid="{00000000-0005-0000-0000-00005CA20000}"/>
    <cellStyle name="Title 2 12 2 2" xfId="27078" xr:uid="{00000000-0005-0000-0000-00005DA20000}"/>
    <cellStyle name="Title 2 12 2 2 2" xfId="27079" xr:uid="{00000000-0005-0000-0000-00005EA20000}"/>
    <cellStyle name="Title 2 12 2 3" xfId="27080" xr:uid="{00000000-0005-0000-0000-00005FA20000}"/>
    <cellStyle name="Title 2 12 3" xfId="27081" xr:uid="{00000000-0005-0000-0000-000060A20000}"/>
    <cellStyle name="Title 2 12 3 2" xfId="27082" xr:uid="{00000000-0005-0000-0000-000061A20000}"/>
    <cellStyle name="Title 2 12 3 2 2" xfId="27083" xr:uid="{00000000-0005-0000-0000-000062A20000}"/>
    <cellStyle name="Title 2 12 3 3" xfId="27084" xr:uid="{00000000-0005-0000-0000-000063A20000}"/>
    <cellStyle name="Title 2 12 4" xfId="27085" xr:uid="{00000000-0005-0000-0000-000064A20000}"/>
    <cellStyle name="Title 2 12 4 2" xfId="27086" xr:uid="{00000000-0005-0000-0000-000065A20000}"/>
    <cellStyle name="Title 2 12 5" xfId="27087" xr:uid="{00000000-0005-0000-0000-000066A20000}"/>
    <cellStyle name="Title 2 12 6" xfId="53447" xr:uid="{00000000-0005-0000-0000-000067A20000}"/>
    <cellStyle name="Title 2 13" xfId="27088" xr:uid="{00000000-0005-0000-0000-000068A20000}"/>
    <cellStyle name="Title 2 13 2" xfId="27089" xr:uid="{00000000-0005-0000-0000-000069A20000}"/>
    <cellStyle name="Title 2 13 2 2" xfId="27090" xr:uid="{00000000-0005-0000-0000-00006AA20000}"/>
    <cellStyle name="Title 2 13 2 2 2" xfId="27091" xr:uid="{00000000-0005-0000-0000-00006BA20000}"/>
    <cellStyle name="Title 2 13 2 3" xfId="27092" xr:uid="{00000000-0005-0000-0000-00006CA20000}"/>
    <cellStyle name="Title 2 13 3" xfId="27093" xr:uid="{00000000-0005-0000-0000-00006DA20000}"/>
    <cellStyle name="Title 2 13 3 2" xfId="27094" xr:uid="{00000000-0005-0000-0000-00006EA20000}"/>
    <cellStyle name="Title 2 13 3 2 2" xfId="27095" xr:uid="{00000000-0005-0000-0000-00006FA20000}"/>
    <cellStyle name="Title 2 13 3 3" xfId="27096" xr:uid="{00000000-0005-0000-0000-000070A20000}"/>
    <cellStyle name="Title 2 13 4" xfId="27097" xr:uid="{00000000-0005-0000-0000-000071A20000}"/>
    <cellStyle name="Title 2 13 4 2" xfId="27098" xr:uid="{00000000-0005-0000-0000-000072A20000}"/>
    <cellStyle name="Title 2 13 5" xfId="27099" xr:uid="{00000000-0005-0000-0000-000073A20000}"/>
    <cellStyle name="Title 2 13 6" xfId="53448" xr:uid="{00000000-0005-0000-0000-000074A20000}"/>
    <cellStyle name="Title 2 14" xfId="27100" xr:uid="{00000000-0005-0000-0000-000075A20000}"/>
    <cellStyle name="Title 2 14 2" xfId="27101" xr:uid="{00000000-0005-0000-0000-000076A20000}"/>
    <cellStyle name="Title 2 14 2 2" xfId="27102" xr:uid="{00000000-0005-0000-0000-000077A20000}"/>
    <cellStyle name="Title 2 14 2 2 2" xfId="27103" xr:uid="{00000000-0005-0000-0000-000078A20000}"/>
    <cellStyle name="Title 2 14 2 3" xfId="27104" xr:uid="{00000000-0005-0000-0000-000079A20000}"/>
    <cellStyle name="Title 2 14 3" xfId="27105" xr:uid="{00000000-0005-0000-0000-00007AA20000}"/>
    <cellStyle name="Title 2 14 3 2" xfId="27106" xr:uid="{00000000-0005-0000-0000-00007BA20000}"/>
    <cellStyle name="Title 2 14 3 2 2" xfId="27107" xr:uid="{00000000-0005-0000-0000-00007CA20000}"/>
    <cellStyle name="Title 2 14 3 3" xfId="27108" xr:uid="{00000000-0005-0000-0000-00007DA20000}"/>
    <cellStyle name="Title 2 14 4" xfId="27109" xr:uid="{00000000-0005-0000-0000-00007EA20000}"/>
    <cellStyle name="Title 2 14 4 2" xfId="27110" xr:uid="{00000000-0005-0000-0000-00007FA20000}"/>
    <cellStyle name="Title 2 14 5" xfId="27111" xr:uid="{00000000-0005-0000-0000-000080A20000}"/>
    <cellStyle name="Title 2 14 6" xfId="53449" xr:uid="{00000000-0005-0000-0000-000081A20000}"/>
    <cellStyle name="Title 2 15" xfId="27112" xr:uid="{00000000-0005-0000-0000-000082A20000}"/>
    <cellStyle name="Title 2 15 2" xfId="27113" xr:uid="{00000000-0005-0000-0000-000083A20000}"/>
    <cellStyle name="Title 2 15 2 2" xfId="27114" xr:uid="{00000000-0005-0000-0000-000084A20000}"/>
    <cellStyle name="Title 2 15 2 2 2" xfId="27115" xr:uid="{00000000-0005-0000-0000-000085A20000}"/>
    <cellStyle name="Title 2 15 2 3" xfId="27116" xr:uid="{00000000-0005-0000-0000-000086A20000}"/>
    <cellStyle name="Title 2 15 3" xfId="27117" xr:uid="{00000000-0005-0000-0000-000087A20000}"/>
    <cellStyle name="Title 2 15 3 2" xfId="27118" xr:uid="{00000000-0005-0000-0000-000088A20000}"/>
    <cellStyle name="Title 2 15 3 2 2" xfId="27119" xr:uid="{00000000-0005-0000-0000-000089A20000}"/>
    <cellStyle name="Title 2 15 3 3" xfId="27120" xr:uid="{00000000-0005-0000-0000-00008AA20000}"/>
    <cellStyle name="Title 2 15 4" xfId="27121" xr:uid="{00000000-0005-0000-0000-00008BA20000}"/>
    <cellStyle name="Title 2 15 4 2" xfId="27122" xr:uid="{00000000-0005-0000-0000-00008CA20000}"/>
    <cellStyle name="Title 2 15 4 2 2" xfId="27123" xr:uid="{00000000-0005-0000-0000-00008DA20000}"/>
    <cellStyle name="Title 2 15 4 3" xfId="27124" xr:uid="{00000000-0005-0000-0000-00008EA20000}"/>
    <cellStyle name="Title 2 15 5" xfId="27125" xr:uid="{00000000-0005-0000-0000-00008FA20000}"/>
    <cellStyle name="Title 2 15 5 2" xfId="27126" xr:uid="{00000000-0005-0000-0000-000090A20000}"/>
    <cellStyle name="Title 2 15 6" xfId="27127" xr:uid="{00000000-0005-0000-0000-000091A20000}"/>
    <cellStyle name="Title 2 15 7" xfId="53450" xr:uid="{00000000-0005-0000-0000-000092A20000}"/>
    <cellStyle name="Title 2 16" xfId="27128" xr:uid="{00000000-0005-0000-0000-000093A20000}"/>
    <cellStyle name="Title 2 16 2" xfId="27129" xr:uid="{00000000-0005-0000-0000-000094A20000}"/>
    <cellStyle name="Title 2 16 2 2" xfId="27130" xr:uid="{00000000-0005-0000-0000-000095A20000}"/>
    <cellStyle name="Title 2 16 2 2 2" xfId="27131" xr:uid="{00000000-0005-0000-0000-000096A20000}"/>
    <cellStyle name="Title 2 16 2 3" xfId="27132" xr:uid="{00000000-0005-0000-0000-000097A20000}"/>
    <cellStyle name="Title 2 16 3" xfId="27133" xr:uid="{00000000-0005-0000-0000-000098A20000}"/>
    <cellStyle name="Title 2 16 3 2" xfId="27134" xr:uid="{00000000-0005-0000-0000-000099A20000}"/>
    <cellStyle name="Title 2 16 3 2 2" xfId="27135" xr:uid="{00000000-0005-0000-0000-00009AA20000}"/>
    <cellStyle name="Title 2 16 3 3" xfId="27136" xr:uid="{00000000-0005-0000-0000-00009BA20000}"/>
    <cellStyle name="Title 2 16 4" xfId="27137" xr:uid="{00000000-0005-0000-0000-00009CA20000}"/>
    <cellStyle name="Title 2 16 4 2" xfId="27138" xr:uid="{00000000-0005-0000-0000-00009DA20000}"/>
    <cellStyle name="Title 2 16 5" xfId="27139" xr:uid="{00000000-0005-0000-0000-00009EA20000}"/>
    <cellStyle name="Title 2 16 6" xfId="53451" xr:uid="{00000000-0005-0000-0000-00009FA20000}"/>
    <cellStyle name="Title 2 17" xfId="27140" xr:uid="{00000000-0005-0000-0000-0000A0A20000}"/>
    <cellStyle name="Title 2 17 2" xfId="27141" xr:uid="{00000000-0005-0000-0000-0000A1A20000}"/>
    <cellStyle name="Title 2 17 2 2" xfId="27142" xr:uid="{00000000-0005-0000-0000-0000A2A20000}"/>
    <cellStyle name="Title 2 17 3" xfId="27143" xr:uid="{00000000-0005-0000-0000-0000A3A20000}"/>
    <cellStyle name="Title 2 17 4" xfId="53452" xr:uid="{00000000-0005-0000-0000-0000A4A20000}"/>
    <cellStyle name="Title 2 18" xfId="27144" xr:uid="{00000000-0005-0000-0000-0000A5A20000}"/>
    <cellStyle name="Title 2 18 2" xfId="27145" xr:uid="{00000000-0005-0000-0000-0000A6A20000}"/>
    <cellStyle name="Title 2 18 2 2" xfId="27146" xr:uid="{00000000-0005-0000-0000-0000A7A20000}"/>
    <cellStyle name="Title 2 18 3" xfId="27147" xr:uid="{00000000-0005-0000-0000-0000A8A20000}"/>
    <cellStyle name="Title 2 18 4" xfId="53453" xr:uid="{00000000-0005-0000-0000-0000A9A20000}"/>
    <cellStyle name="Title 2 19" xfId="27148" xr:uid="{00000000-0005-0000-0000-0000AAA20000}"/>
    <cellStyle name="Title 2 19 2" xfId="27149" xr:uid="{00000000-0005-0000-0000-0000ABA20000}"/>
    <cellStyle name="Title 2 19 2 2" xfId="27150" xr:uid="{00000000-0005-0000-0000-0000ACA20000}"/>
    <cellStyle name="Title 2 19 3" xfId="27151" xr:uid="{00000000-0005-0000-0000-0000ADA20000}"/>
    <cellStyle name="Title 2 19 4" xfId="53454" xr:uid="{00000000-0005-0000-0000-0000AEA20000}"/>
    <cellStyle name="Title 2 2" xfId="4643" xr:uid="{00000000-0005-0000-0000-0000AFA20000}"/>
    <cellStyle name="Title 2 2 10" xfId="27152" xr:uid="{00000000-0005-0000-0000-0000B0A20000}"/>
    <cellStyle name="Title 2 2 10 2" xfId="56057" xr:uid="{00000000-0005-0000-0000-0000B1A20000}"/>
    <cellStyle name="Title 2 2 11" xfId="53455" xr:uid="{00000000-0005-0000-0000-0000B2A20000}"/>
    <cellStyle name="Title 2 2 2" xfId="4644" xr:uid="{00000000-0005-0000-0000-0000B3A20000}"/>
    <cellStyle name="Title 2 2 2 2" xfId="9433" xr:uid="{00000000-0005-0000-0000-0000B4A20000}"/>
    <cellStyle name="Title 2 2 2 2 2" xfId="27153" xr:uid="{00000000-0005-0000-0000-0000B5A20000}"/>
    <cellStyle name="Title 2 2 2 2 2 2" xfId="27154" xr:uid="{00000000-0005-0000-0000-0000B6A20000}"/>
    <cellStyle name="Title 2 2 2 2 3" xfId="27155" xr:uid="{00000000-0005-0000-0000-0000B7A20000}"/>
    <cellStyle name="Title 2 2 2 3" xfId="27156" xr:uid="{00000000-0005-0000-0000-0000B8A20000}"/>
    <cellStyle name="Title 2 2 2 3 2" xfId="27157" xr:uid="{00000000-0005-0000-0000-0000B9A20000}"/>
    <cellStyle name="Title 2 2 2 3 2 2" xfId="27158" xr:uid="{00000000-0005-0000-0000-0000BAA20000}"/>
    <cellStyle name="Title 2 2 2 3 3" xfId="27159" xr:uid="{00000000-0005-0000-0000-0000BBA20000}"/>
    <cellStyle name="Title 2 2 2 4" xfId="27160" xr:uid="{00000000-0005-0000-0000-0000BCA20000}"/>
    <cellStyle name="Title 2 2 2 4 2" xfId="27161" xr:uid="{00000000-0005-0000-0000-0000BDA20000}"/>
    <cellStyle name="Title 2 2 2 5" xfId="27162" xr:uid="{00000000-0005-0000-0000-0000BEA20000}"/>
    <cellStyle name="Title 2 2 2 6" xfId="53456" xr:uid="{00000000-0005-0000-0000-0000BFA20000}"/>
    <cellStyle name="Title 2 2 3" xfId="9432" xr:uid="{00000000-0005-0000-0000-0000C0A20000}"/>
    <cellStyle name="Title 2 2 3 2" xfId="27163" xr:uid="{00000000-0005-0000-0000-0000C1A20000}"/>
    <cellStyle name="Title 2 2 3 2 2" xfId="27164" xr:uid="{00000000-0005-0000-0000-0000C2A20000}"/>
    <cellStyle name="Title 2 2 3 2 2 2" xfId="27165" xr:uid="{00000000-0005-0000-0000-0000C3A20000}"/>
    <cellStyle name="Title 2 2 3 2 3" xfId="27166" xr:uid="{00000000-0005-0000-0000-0000C4A20000}"/>
    <cellStyle name="Title 2 2 3 3" xfId="27167" xr:uid="{00000000-0005-0000-0000-0000C5A20000}"/>
    <cellStyle name="Title 2 2 3 3 2" xfId="27168" xr:uid="{00000000-0005-0000-0000-0000C6A20000}"/>
    <cellStyle name="Title 2 2 3 3 2 2" xfId="27169" xr:uid="{00000000-0005-0000-0000-0000C7A20000}"/>
    <cellStyle name="Title 2 2 3 3 3" xfId="27170" xr:uid="{00000000-0005-0000-0000-0000C8A20000}"/>
    <cellStyle name="Title 2 2 3 4" xfId="27171" xr:uid="{00000000-0005-0000-0000-0000C9A20000}"/>
    <cellStyle name="Title 2 2 3 4 2" xfId="27172" xr:uid="{00000000-0005-0000-0000-0000CAA20000}"/>
    <cellStyle name="Title 2 2 3 5" xfId="27173" xr:uid="{00000000-0005-0000-0000-0000CBA20000}"/>
    <cellStyle name="Title 2 2 3 6" xfId="53457" xr:uid="{00000000-0005-0000-0000-0000CCA20000}"/>
    <cellStyle name="Title 2 2 4" xfId="27174" xr:uid="{00000000-0005-0000-0000-0000CDA20000}"/>
    <cellStyle name="Title 2 2 4 2" xfId="27175" xr:uid="{00000000-0005-0000-0000-0000CEA20000}"/>
    <cellStyle name="Title 2 2 4 2 2" xfId="27176" xr:uid="{00000000-0005-0000-0000-0000CFA20000}"/>
    <cellStyle name="Title 2 2 4 2 2 2" xfId="27177" xr:uid="{00000000-0005-0000-0000-0000D0A20000}"/>
    <cellStyle name="Title 2 2 4 2 3" xfId="27178" xr:uid="{00000000-0005-0000-0000-0000D1A20000}"/>
    <cellStyle name="Title 2 2 4 3" xfId="27179" xr:uid="{00000000-0005-0000-0000-0000D2A20000}"/>
    <cellStyle name="Title 2 2 4 3 2" xfId="27180" xr:uid="{00000000-0005-0000-0000-0000D3A20000}"/>
    <cellStyle name="Title 2 2 4 3 2 2" xfId="27181" xr:uid="{00000000-0005-0000-0000-0000D4A20000}"/>
    <cellStyle name="Title 2 2 4 3 3" xfId="27182" xr:uid="{00000000-0005-0000-0000-0000D5A20000}"/>
    <cellStyle name="Title 2 2 4 4" xfId="27183" xr:uid="{00000000-0005-0000-0000-0000D6A20000}"/>
    <cellStyle name="Title 2 2 4 4 2" xfId="27184" xr:uid="{00000000-0005-0000-0000-0000D7A20000}"/>
    <cellStyle name="Title 2 2 4 4 2 2" xfId="27185" xr:uid="{00000000-0005-0000-0000-0000D8A20000}"/>
    <cellStyle name="Title 2 2 4 4 3" xfId="27186" xr:uid="{00000000-0005-0000-0000-0000D9A20000}"/>
    <cellStyle name="Title 2 2 4 5" xfId="27187" xr:uid="{00000000-0005-0000-0000-0000DAA20000}"/>
    <cellStyle name="Title 2 2 4 5 2" xfId="27188" xr:uid="{00000000-0005-0000-0000-0000DBA20000}"/>
    <cellStyle name="Title 2 2 4 6" xfId="27189" xr:uid="{00000000-0005-0000-0000-0000DCA20000}"/>
    <cellStyle name="Title 2 2 4 7" xfId="53458" xr:uid="{00000000-0005-0000-0000-0000DDA20000}"/>
    <cellStyle name="Title 2 2 5" xfId="27190" xr:uid="{00000000-0005-0000-0000-0000DEA20000}"/>
    <cellStyle name="Title 2 2 5 2" xfId="27191" xr:uid="{00000000-0005-0000-0000-0000DFA20000}"/>
    <cellStyle name="Title 2 2 5 2 2" xfId="27192" xr:uid="{00000000-0005-0000-0000-0000E0A20000}"/>
    <cellStyle name="Title 2 2 5 2 2 2" xfId="27193" xr:uid="{00000000-0005-0000-0000-0000E1A20000}"/>
    <cellStyle name="Title 2 2 5 2 3" xfId="27194" xr:uid="{00000000-0005-0000-0000-0000E2A20000}"/>
    <cellStyle name="Title 2 2 5 3" xfId="27195" xr:uid="{00000000-0005-0000-0000-0000E3A20000}"/>
    <cellStyle name="Title 2 2 5 3 2" xfId="27196" xr:uid="{00000000-0005-0000-0000-0000E4A20000}"/>
    <cellStyle name="Title 2 2 5 3 2 2" xfId="27197" xr:uid="{00000000-0005-0000-0000-0000E5A20000}"/>
    <cellStyle name="Title 2 2 5 3 3" xfId="27198" xr:uid="{00000000-0005-0000-0000-0000E6A20000}"/>
    <cellStyle name="Title 2 2 5 4" xfId="27199" xr:uid="{00000000-0005-0000-0000-0000E7A20000}"/>
    <cellStyle name="Title 2 2 5 4 2" xfId="27200" xr:uid="{00000000-0005-0000-0000-0000E8A20000}"/>
    <cellStyle name="Title 2 2 5 5" xfId="27201" xr:uid="{00000000-0005-0000-0000-0000E9A20000}"/>
    <cellStyle name="Title 2 2 5 6" xfId="53459" xr:uid="{00000000-0005-0000-0000-0000EAA20000}"/>
    <cellStyle name="Title 2 2 6" xfId="27202" xr:uid="{00000000-0005-0000-0000-0000EBA20000}"/>
    <cellStyle name="Title 2 2 6 2" xfId="27203" xr:uid="{00000000-0005-0000-0000-0000ECA20000}"/>
    <cellStyle name="Title 2 2 6 2 2" xfId="27204" xr:uid="{00000000-0005-0000-0000-0000EDA20000}"/>
    <cellStyle name="Title 2 2 6 3" xfId="27205" xr:uid="{00000000-0005-0000-0000-0000EEA20000}"/>
    <cellStyle name="Title 2 2 6 4" xfId="53460" xr:uid="{00000000-0005-0000-0000-0000EFA20000}"/>
    <cellStyle name="Title 2 2 7" xfId="27206" xr:uid="{00000000-0005-0000-0000-0000F0A20000}"/>
    <cellStyle name="Title 2 2 7 2" xfId="27207" xr:uid="{00000000-0005-0000-0000-0000F1A20000}"/>
    <cellStyle name="Title 2 2 7 2 2" xfId="27208" xr:uid="{00000000-0005-0000-0000-0000F2A20000}"/>
    <cellStyle name="Title 2 2 7 3" xfId="27209" xr:uid="{00000000-0005-0000-0000-0000F3A20000}"/>
    <cellStyle name="Title 2 2 7 4" xfId="53461" xr:uid="{00000000-0005-0000-0000-0000F4A20000}"/>
    <cellStyle name="Title 2 2 8" xfId="27210" xr:uid="{00000000-0005-0000-0000-0000F5A20000}"/>
    <cellStyle name="Title 2 2 8 2" xfId="27211" xr:uid="{00000000-0005-0000-0000-0000F6A20000}"/>
    <cellStyle name="Title 2 2 8 2 2" xfId="27212" xr:uid="{00000000-0005-0000-0000-0000F7A20000}"/>
    <cellStyle name="Title 2 2 8 3" xfId="27213" xr:uid="{00000000-0005-0000-0000-0000F8A20000}"/>
    <cellStyle name="Title 2 2 8 4" xfId="53462" xr:uid="{00000000-0005-0000-0000-0000F9A20000}"/>
    <cellStyle name="Title 2 2 9" xfId="27214" xr:uid="{00000000-0005-0000-0000-0000FAA20000}"/>
    <cellStyle name="Title 2 2 9 2" xfId="27215" xr:uid="{00000000-0005-0000-0000-0000FBA20000}"/>
    <cellStyle name="Title 2 2 9 3" xfId="53463" xr:uid="{00000000-0005-0000-0000-0000FCA20000}"/>
    <cellStyle name="Title 2 20" xfId="27216" xr:uid="{00000000-0005-0000-0000-0000FDA20000}"/>
    <cellStyle name="Title 2 20 2" xfId="27217" xr:uid="{00000000-0005-0000-0000-0000FEA20000}"/>
    <cellStyle name="Title 2 20 2 2" xfId="27218" xr:uid="{00000000-0005-0000-0000-0000FFA20000}"/>
    <cellStyle name="Title 2 20 3" xfId="27219" xr:uid="{00000000-0005-0000-0000-000000A30000}"/>
    <cellStyle name="Title 2 20 4" xfId="53464" xr:uid="{00000000-0005-0000-0000-000001A30000}"/>
    <cellStyle name="Title 2 21" xfId="27220" xr:uid="{00000000-0005-0000-0000-000002A30000}"/>
    <cellStyle name="Title 2 21 2" xfId="27221" xr:uid="{00000000-0005-0000-0000-000003A30000}"/>
    <cellStyle name="Title 2 21 3" xfId="56055" xr:uid="{00000000-0005-0000-0000-000004A30000}"/>
    <cellStyle name="Title 2 22" xfId="27222" xr:uid="{00000000-0005-0000-0000-000005A30000}"/>
    <cellStyle name="Title 2 22 2" xfId="27223" xr:uid="{00000000-0005-0000-0000-000006A30000}"/>
    <cellStyle name="Title 2 23" xfId="27224" xr:uid="{00000000-0005-0000-0000-000007A30000}"/>
    <cellStyle name="Title 2 24" xfId="27225" xr:uid="{00000000-0005-0000-0000-000008A30000}"/>
    <cellStyle name="Title 2 25" xfId="53432" xr:uid="{00000000-0005-0000-0000-000009A30000}"/>
    <cellStyle name="Title 2 3" xfId="4645" xr:uid="{00000000-0005-0000-0000-00000AA30000}"/>
    <cellStyle name="Title 2 3 10" xfId="27226" xr:uid="{00000000-0005-0000-0000-00000BA30000}"/>
    <cellStyle name="Title 2 3 10 2" xfId="56058" xr:uid="{00000000-0005-0000-0000-00000CA30000}"/>
    <cellStyle name="Title 2 3 11" xfId="53465" xr:uid="{00000000-0005-0000-0000-00000DA30000}"/>
    <cellStyle name="Title 2 3 2" xfId="9434" xr:uid="{00000000-0005-0000-0000-00000EA30000}"/>
    <cellStyle name="Title 2 3 2 2" xfId="27227" xr:uid="{00000000-0005-0000-0000-00000FA30000}"/>
    <cellStyle name="Title 2 3 2 2 2" xfId="27228" xr:uid="{00000000-0005-0000-0000-000010A30000}"/>
    <cellStyle name="Title 2 3 2 2 2 2" xfId="27229" xr:uid="{00000000-0005-0000-0000-000011A30000}"/>
    <cellStyle name="Title 2 3 2 2 3" xfId="27230" xr:uid="{00000000-0005-0000-0000-000012A30000}"/>
    <cellStyle name="Title 2 3 2 3" xfId="27231" xr:uid="{00000000-0005-0000-0000-000013A30000}"/>
    <cellStyle name="Title 2 3 2 3 2" xfId="27232" xr:uid="{00000000-0005-0000-0000-000014A30000}"/>
    <cellStyle name="Title 2 3 2 3 2 2" xfId="27233" xr:uid="{00000000-0005-0000-0000-000015A30000}"/>
    <cellStyle name="Title 2 3 2 3 3" xfId="27234" xr:uid="{00000000-0005-0000-0000-000016A30000}"/>
    <cellStyle name="Title 2 3 2 4" xfId="27235" xr:uid="{00000000-0005-0000-0000-000017A30000}"/>
    <cellStyle name="Title 2 3 2 4 2" xfId="27236" xr:uid="{00000000-0005-0000-0000-000018A30000}"/>
    <cellStyle name="Title 2 3 2 5" xfId="27237" xr:uid="{00000000-0005-0000-0000-000019A30000}"/>
    <cellStyle name="Title 2 3 2 6" xfId="53466" xr:uid="{00000000-0005-0000-0000-00001AA30000}"/>
    <cellStyle name="Title 2 3 3" xfId="27238" xr:uid="{00000000-0005-0000-0000-00001BA30000}"/>
    <cellStyle name="Title 2 3 3 2" xfId="27239" xr:uid="{00000000-0005-0000-0000-00001CA30000}"/>
    <cellStyle name="Title 2 3 3 2 2" xfId="27240" xr:uid="{00000000-0005-0000-0000-00001DA30000}"/>
    <cellStyle name="Title 2 3 3 2 2 2" xfId="27241" xr:uid="{00000000-0005-0000-0000-00001EA30000}"/>
    <cellStyle name="Title 2 3 3 2 3" xfId="27242" xr:uid="{00000000-0005-0000-0000-00001FA30000}"/>
    <cellStyle name="Title 2 3 3 3" xfId="27243" xr:uid="{00000000-0005-0000-0000-000020A30000}"/>
    <cellStyle name="Title 2 3 3 3 2" xfId="27244" xr:uid="{00000000-0005-0000-0000-000021A30000}"/>
    <cellStyle name="Title 2 3 3 3 2 2" xfId="27245" xr:uid="{00000000-0005-0000-0000-000022A30000}"/>
    <cellStyle name="Title 2 3 3 3 3" xfId="27246" xr:uid="{00000000-0005-0000-0000-000023A30000}"/>
    <cellStyle name="Title 2 3 3 4" xfId="27247" xr:uid="{00000000-0005-0000-0000-000024A30000}"/>
    <cellStyle name="Title 2 3 3 4 2" xfId="27248" xr:uid="{00000000-0005-0000-0000-000025A30000}"/>
    <cellStyle name="Title 2 3 3 5" xfId="27249" xr:uid="{00000000-0005-0000-0000-000026A30000}"/>
    <cellStyle name="Title 2 3 3 6" xfId="53467" xr:uid="{00000000-0005-0000-0000-000027A30000}"/>
    <cellStyle name="Title 2 3 4" xfId="27250" xr:uid="{00000000-0005-0000-0000-000028A30000}"/>
    <cellStyle name="Title 2 3 4 2" xfId="27251" xr:uid="{00000000-0005-0000-0000-000029A30000}"/>
    <cellStyle name="Title 2 3 4 2 2" xfId="27252" xr:uid="{00000000-0005-0000-0000-00002AA30000}"/>
    <cellStyle name="Title 2 3 4 2 2 2" xfId="27253" xr:uid="{00000000-0005-0000-0000-00002BA30000}"/>
    <cellStyle name="Title 2 3 4 2 3" xfId="27254" xr:uid="{00000000-0005-0000-0000-00002CA30000}"/>
    <cellStyle name="Title 2 3 4 3" xfId="27255" xr:uid="{00000000-0005-0000-0000-00002DA30000}"/>
    <cellStyle name="Title 2 3 4 3 2" xfId="27256" xr:uid="{00000000-0005-0000-0000-00002EA30000}"/>
    <cellStyle name="Title 2 3 4 3 2 2" xfId="27257" xr:uid="{00000000-0005-0000-0000-00002FA30000}"/>
    <cellStyle name="Title 2 3 4 3 3" xfId="27258" xr:uid="{00000000-0005-0000-0000-000030A30000}"/>
    <cellStyle name="Title 2 3 4 4" xfId="27259" xr:uid="{00000000-0005-0000-0000-000031A30000}"/>
    <cellStyle name="Title 2 3 4 4 2" xfId="27260" xr:uid="{00000000-0005-0000-0000-000032A30000}"/>
    <cellStyle name="Title 2 3 4 4 2 2" xfId="27261" xr:uid="{00000000-0005-0000-0000-000033A30000}"/>
    <cellStyle name="Title 2 3 4 4 3" xfId="27262" xr:uid="{00000000-0005-0000-0000-000034A30000}"/>
    <cellStyle name="Title 2 3 4 5" xfId="27263" xr:uid="{00000000-0005-0000-0000-000035A30000}"/>
    <cellStyle name="Title 2 3 4 5 2" xfId="27264" xr:uid="{00000000-0005-0000-0000-000036A30000}"/>
    <cellStyle name="Title 2 3 4 6" xfId="27265" xr:uid="{00000000-0005-0000-0000-000037A30000}"/>
    <cellStyle name="Title 2 3 4 7" xfId="53468" xr:uid="{00000000-0005-0000-0000-000038A30000}"/>
    <cellStyle name="Title 2 3 5" xfId="27266" xr:uid="{00000000-0005-0000-0000-000039A30000}"/>
    <cellStyle name="Title 2 3 5 2" xfId="27267" xr:uid="{00000000-0005-0000-0000-00003AA30000}"/>
    <cellStyle name="Title 2 3 5 2 2" xfId="27268" xr:uid="{00000000-0005-0000-0000-00003BA30000}"/>
    <cellStyle name="Title 2 3 5 2 2 2" xfId="27269" xr:uid="{00000000-0005-0000-0000-00003CA30000}"/>
    <cellStyle name="Title 2 3 5 2 3" xfId="27270" xr:uid="{00000000-0005-0000-0000-00003DA30000}"/>
    <cellStyle name="Title 2 3 5 3" xfId="27271" xr:uid="{00000000-0005-0000-0000-00003EA30000}"/>
    <cellStyle name="Title 2 3 5 3 2" xfId="27272" xr:uid="{00000000-0005-0000-0000-00003FA30000}"/>
    <cellStyle name="Title 2 3 5 3 2 2" xfId="27273" xr:uid="{00000000-0005-0000-0000-000040A30000}"/>
    <cellStyle name="Title 2 3 5 3 3" xfId="27274" xr:uid="{00000000-0005-0000-0000-000041A30000}"/>
    <cellStyle name="Title 2 3 5 4" xfId="27275" xr:uid="{00000000-0005-0000-0000-000042A30000}"/>
    <cellStyle name="Title 2 3 5 4 2" xfId="27276" xr:uid="{00000000-0005-0000-0000-000043A30000}"/>
    <cellStyle name="Title 2 3 5 5" xfId="27277" xr:uid="{00000000-0005-0000-0000-000044A30000}"/>
    <cellStyle name="Title 2 3 5 6" xfId="53469" xr:uid="{00000000-0005-0000-0000-000045A30000}"/>
    <cellStyle name="Title 2 3 6" xfId="27278" xr:uid="{00000000-0005-0000-0000-000046A30000}"/>
    <cellStyle name="Title 2 3 6 2" xfId="27279" xr:uid="{00000000-0005-0000-0000-000047A30000}"/>
    <cellStyle name="Title 2 3 6 2 2" xfId="27280" xr:uid="{00000000-0005-0000-0000-000048A30000}"/>
    <cellStyle name="Title 2 3 6 3" xfId="27281" xr:uid="{00000000-0005-0000-0000-000049A30000}"/>
    <cellStyle name="Title 2 3 6 4" xfId="53470" xr:uid="{00000000-0005-0000-0000-00004AA30000}"/>
    <cellStyle name="Title 2 3 7" xfId="27282" xr:uid="{00000000-0005-0000-0000-00004BA30000}"/>
    <cellStyle name="Title 2 3 7 2" xfId="27283" xr:uid="{00000000-0005-0000-0000-00004CA30000}"/>
    <cellStyle name="Title 2 3 7 2 2" xfId="27284" xr:uid="{00000000-0005-0000-0000-00004DA30000}"/>
    <cellStyle name="Title 2 3 7 3" xfId="27285" xr:uid="{00000000-0005-0000-0000-00004EA30000}"/>
    <cellStyle name="Title 2 3 7 4" xfId="53471" xr:uid="{00000000-0005-0000-0000-00004FA30000}"/>
    <cellStyle name="Title 2 3 8" xfId="27286" xr:uid="{00000000-0005-0000-0000-000050A30000}"/>
    <cellStyle name="Title 2 3 8 2" xfId="27287" xr:uid="{00000000-0005-0000-0000-000051A30000}"/>
    <cellStyle name="Title 2 3 8 2 2" xfId="27288" xr:uid="{00000000-0005-0000-0000-000052A30000}"/>
    <cellStyle name="Title 2 3 8 3" xfId="27289" xr:uid="{00000000-0005-0000-0000-000053A30000}"/>
    <cellStyle name="Title 2 3 8 4" xfId="53472" xr:uid="{00000000-0005-0000-0000-000054A30000}"/>
    <cellStyle name="Title 2 3 9" xfId="27290" xr:uid="{00000000-0005-0000-0000-000055A30000}"/>
    <cellStyle name="Title 2 3 9 2" xfId="27291" xr:uid="{00000000-0005-0000-0000-000056A30000}"/>
    <cellStyle name="Title 2 3 9 3" xfId="53473" xr:uid="{00000000-0005-0000-0000-000057A30000}"/>
    <cellStyle name="Title 2 4" xfId="4646" xr:uid="{00000000-0005-0000-0000-000058A30000}"/>
    <cellStyle name="Title 2 4 10" xfId="27292" xr:uid="{00000000-0005-0000-0000-000059A30000}"/>
    <cellStyle name="Title 2 4 10 2" xfId="56059" xr:uid="{00000000-0005-0000-0000-00005AA30000}"/>
    <cellStyle name="Title 2 4 11" xfId="53474" xr:uid="{00000000-0005-0000-0000-00005BA30000}"/>
    <cellStyle name="Title 2 4 2" xfId="9435" xr:uid="{00000000-0005-0000-0000-00005CA30000}"/>
    <cellStyle name="Title 2 4 2 2" xfId="27293" xr:uid="{00000000-0005-0000-0000-00005DA30000}"/>
    <cellStyle name="Title 2 4 2 2 2" xfId="27294" xr:uid="{00000000-0005-0000-0000-00005EA30000}"/>
    <cellStyle name="Title 2 4 2 2 2 2" xfId="27295" xr:uid="{00000000-0005-0000-0000-00005FA30000}"/>
    <cellStyle name="Title 2 4 2 2 3" xfId="27296" xr:uid="{00000000-0005-0000-0000-000060A30000}"/>
    <cellStyle name="Title 2 4 2 3" xfId="27297" xr:uid="{00000000-0005-0000-0000-000061A30000}"/>
    <cellStyle name="Title 2 4 2 3 2" xfId="27298" xr:uid="{00000000-0005-0000-0000-000062A30000}"/>
    <cellStyle name="Title 2 4 2 3 2 2" xfId="27299" xr:uid="{00000000-0005-0000-0000-000063A30000}"/>
    <cellStyle name="Title 2 4 2 3 3" xfId="27300" xr:uid="{00000000-0005-0000-0000-000064A30000}"/>
    <cellStyle name="Title 2 4 2 4" xfId="27301" xr:uid="{00000000-0005-0000-0000-000065A30000}"/>
    <cellStyle name="Title 2 4 2 4 2" xfId="27302" xr:uid="{00000000-0005-0000-0000-000066A30000}"/>
    <cellStyle name="Title 2 4 2 5" xfId="27303" xr:uid="{00000000-0005-0000-0000-000067A30000}"/>
    <cellStyle name="Title 2 4 2 6" xfId="53475" xr:uid="{00000000-0005-0000-0000-000068A30000}"/>
    <cellStyle name="Title 2 4 3" xfId="27304" xr:uid="{00000000-0005-0000-0000-000069A30000}"/>
    <cellStyle name="Title 2 4 3 2" xfId="27305" xr:uid="{00000000-0005-0000-0000-00006AA30000}"/>
    <cellStyle name="Title 2 4 3 2 2" xfId="27306" xr:uid="{00000000-0005-0000-0000-00006BA30000}"/>
    <cellStyle name="Title 2 4 3 2 2 2" xfId="27307" xr:uid="{00000000-0005-0000-0000-00006CA30000}"/>
    <cellStyle name="Title 2 4 3 2 3" xfId="27308" xr:uid="{00000000-0005-0000-0000-00006DA30000}"/>
    <cellStyle name="Title 2 4 3 3" xfId="27309" xr:uid="{00000000-0005-0000-0000-00006EA30000}"/>
    <cellStyle name="Title 2 4 3 3 2" xfId="27310" xr:uid="{00000000-0005-0000-0000-00006FA30000}"/>
    <cellStyle name="Title 2 4 3 3 2 2" xfId="27311" xr:uid="{00000000-0005-0000-0000-000070A30000}"/>
    <cellStyle name="Title 2 4 3 3 3" xfId="27312" xr:uid="{00000000-0005-0000-0000-000071A30000}"/>
    <cellStyle name="Title 2 4 3 4" xfId="27313" xr:uid="{00000000-0005-0000-0000-000072A30000}"/>
    <cellStyle name="Title 2 4 3 4 2" xfId="27314" xr:uid="{00000000-0005-0000-0000-000073A30000}"/>
    <cellStyle name="Title 2 4 3 5" xfId="27315" xr:uid="{00000000-0005-0000-0000-000074A30000}"/>
    <cellStyle name="Title 2 4 3 6" xfId="53476" xr:uid="{00000000-0005-0000-0000-000075A30000}"/>
    <cellStyle name="Title 2 4 4" xfId="27316" xr:uid="{00000000-0005-0000-0000-000076A30000}"/>
    <cellStyle name="Title 2 4 4 2" xfId="27317" xr:uid="{00000000-0005-0000-0000-000077A30000}"/>
    <cellStyle name="Title 2 4 4 2 2" xfId="27318" xr:uid="{00000000-0005-0000-0000-000078A30000}"/>
    <cellStyle name="Title 2 4 4 2 2 2" xfId="27319" xr:uid="{00000000-0005-0000-0000-000079A30000}"/>
    <cellStyle name="Title 2 4 4 2 3" xfId="27320" xr:uid="{00000000-0005-0000-0000-00007AA30000}"/>
    <cellStyle name="Title 2 4 4 3" xfId="27321" xr:uid="{00000000-0005-0000-0000-00007BA30000}"/>
    <cellStyle name="Title 2 4 4 3 2" xfId="27322" xr:uid="{00000000-0005-0000-0000-00007CA30000}"/>
    <cellStyle name="Title 2 4 4 3 2 2" xfId="27323" xr:uid="{00000000-0005-0000-0000-00007DA30000}"/>
    <cellStyle name="Title 2 4 4 3 3" xfId="27324" xr:uid="{00000000-0005-0000-0000-00007EA30000}"/>
    <cellStyle name="Title 2 4 4 4" xfId="27325" xr:uid="{00000000-0005-0000-0000-00007FA30000}"/>
    <cellStyle name="Title 2 4 4 4 2" xfId="27326" xr:uid="{00000000-0005-0000-0000-000080A30000}"/>
    <cellStyle name="Title 2 4 4 4 2 2" xfId="27327" xr:uid="{00000000-0005-0000-0000-000081A30000}"/>
    <cellStyle name="Title 2 4 4 4 3" xfId="27328" xr:uid="{00000000-0005-0000-0000-000082A30000}"/>
    <cellStyle name="Title 2 4 4 5" xfId="27329" xr:uid="{00000000-0005-0000-0000-000083A30000}"/>
    <cellStyle name="Title 2 4 4 5 2" xfId="27330" xr:uid="{00000000-0005-0000-0000-000084A30000}"/>
    <cellStyle name="Title 2 4 4 6" xfId="27331" xr:uid="{00000000-0005-0000-0000-000085A30000}"/>
    <cellStyle name="Title 2 4 4 7" xfId="53477" xr:uid="{00000000-0005-0000-0000-000086A30000}"/>
    <cellStyle name="Title 2 4 5" xfId="27332" xr:uid="{00000000-0005-0000-0000-000087A30000}"/>
    <cellStyle name="Title 2 4 5 2" xfId="27333" xr:uid="{00000000-0005-0000-0000-000088A30000}"/>
    <cellStyle name="Title 2 4 5 2 2" xfId="27334" xr:uid="{00000000-0005-0000-0000-000089A30000}"/>
    <cellStyle name="Title 2 4 5 2 2 2" xfId="27335" xr:uid="{00000000-0005-0000-0000-00008AA30000}"/>
    <cellStyle name="Title 2 4 5 2 3" xfId="27336" xr:uid="{00000000-0005-0000-0000-00008BA30000}"/>
    <cellStyle name="Title 2 4 5 3" xfId="27337" xr:uid="{00000000-0005-0000-0000-00008CA30000}"/>
    <cellStyle name="Title 2 4 5 3 2" xfId="27338" xr:uid="{00000000-0005-0000-0000-00008DA30000}"/>
    <cellStyle name="Title 2 4 5 3 2 2" xfId="27339" xr:uid="{00000000-0005-0000-0000-00008EA30000}"/>
    <cellStyle name="Title 2 4 5 3 3" xfId="27340" xr:uid="{00000000-0005-0000-0000-00008FA30000}"/>
    <cellStyle name="Title 2 4 5 4" xfId="27341" xr:uid="{00000000-0005-0000-0000-000090A30000}"/>
    <cellStyle name="Title 2 4 5 4 2" xfId="27342" xr:uid="{00000000-0005-0000-0000-000091A30000}"/>
    <cellStyle name="Title 2 4 5 5" xfId="27343" xr:uid="{00000000-0005-0000-0000-000092A30000}"/>
    <cellStyle name="Title 2 4 5 6" xfId="53478" xr:uid="{00000000-0005-0000-0000-000093A30000}"/>
    <cellStyle name="Title 2 4 6" xfId="27344" xr:uid="{00000000-0005-0000-0000-000094A30000}"/>
    <cellStyle name="Title 2 4 6 2" xfId="27345" xr:uid="{00000000-0005-0000-0000-000095A30000}"/>
    <cellStyle name="Title 2 4 6 2 2" xfId="27346" xr:uid="{00000000-0005-0000-0000-000096A30000}"/>
    <cellStyle name="Title 2 4 6 3" xfId="27347" xr:uid="{00000000-0005-0000-0000-000097A30000}"/>
    <cellStyle name="Title 2 4 6 4" xfId="53479" xr:uid="{00000000-0005-0000-0000-000098A30000}"/>
    <cellStyle name="Title 2 4 7" xfId="27348" xr:uid="{00000000-0005-0000-0000-000099A30000}"/>
    <cellStyle name="Title 2 4 7 2" xfId="27349" xr:uid="{00000000-0005-0000-0000-00009AA30000}"/>
    <cellStyle name="Title 2 4 7 2 2" xfId="27350" xr:uid="{00000000-0005-0000-0000-00009BA30000}"/>
    <cellStyle name="Title 2 4 7 3" xfId="27351" xr:uid="{00000000-0005-0000-0000-00009CA30000}"/>
    <cellStyle name="Title 2 4 7 4" xfId="53480" xr:uid="{00000000-0005-0000-0000-00009DA30000}"/>
    <cellStyle name="Title 2 4 8" xfId="27352" xr:uid="{00000000-0005-0000-0000-00009EA30000}"/>
    <cellStyle name="Title 2 4 8 2" xfId="27353" xr:uid="{00000000-0005-0000-0000-00009FA30000}"/>
    <cellStyle name="Title 2 4 8 2 2" xfId="27354" xr:uid="{00000000-0005-0000-0000-0000A0A30000}"/>
    <cellStyle name="Title 2 4 8 3" xfId="27355" xr:uid="{00000000-0005-0000-0000-0000A1A30000}"/>
    <cellStyle name="Title 2 4 8 4" xfId="53481" xr:uid="{00000000-0005-0000-0000-0000A2A30000}"/>
    <cellStyle name="Title 2 4 9" xfId="27356" xr:uid="{00000000-0005-0000-0000-0000A3A30000}"/>
    <cellStyle name="Title 2 4 9 2" xfId="27357" xr:uid="{00000000-0005-0000-0000-0000A4A30000}"/>
    <cellStyle name="Title 2 4 9 3" xfId="53482" xr:uid="{00000000-0005-0000-0000-0000A5A30000}"/>
    <cellStyle name="Title 2 5" xfId="4647" xr:uid="{00000000-0005-0000-0000-0000A6A30000}"/>
    <cellStyle name="Title 2 5 10" xfId="27358" xr:uid="{00000000-0005-0000-0000-0000A7A30000}"/>
    <cellStyle name="Title 2 5 10 2" xfId="56060" xr:uid="{00000000-0005-0000-0000-0000A8A30000}"/>
    <cellStyle name="Title 2 5 11" xfId="53483" xr:uid="{00000000-0005-0000-0000-0000A9A30000}"/>
    <cellStyle name="Title 2 5 2" xfId="9436" xr:uid="{00000000-0005-0000-0000-0000AAA30000}"/>
    <cellStyle name="Title 2 5 2 2" xfId="27359" xr:uid="{00000000-0005-0000-0000-0000ABA30000}"/>
    <cellStyle name="Title 2 5 2 2 2" xfId="27360" xr:uid="{00000000-0005-0000-0000-0000ACA30000}"/>
    <cellStyle name="Title 2 5 2 2 2 2" xfId="27361" xr:uid="{00000000-0005-0000-0000-0000ADA30000}"/>
    <cellStyle name="Title 2 5 2 2 3" xfId="27362" xr:uid="{00000000-0005-0000-0000-0000AEA30000}"/>
    <cellStyle name="Title 2 5 2 3" xfId="27363" xr:uid="{00000000-0005-0000-0000-0000AFA30000}"/>
    <cellStyle name="Title 2 5 2 3 2" xfId="27364" xr:uid="{00000000-0005-0000-0000-0000B0A30000}"/>
    <cellStyle name="Title 2 5 2 3 2 2" xfId="27365" xr:uid="{00000000-0005-0000-0000-0000B1A30000}"/>
    <cellStyle name="Title 2 5 2 3 3" xfId="27366" xr:uid="{00000000-0005-0000-0000-0000B2A30000}"/>
    <cellStyle name="Title 2 5 2 4" xfId="27367" xr:uid="{00000000-0005-0000-0000-0000B3A30000}"/>
    <cellStyle name="Title 2 5 2 4 2" xfId="27368" xr:uid="{00000000-0005-0000-0000-0000B4A30000}"/>
    <cellStyle name="Title 2 5 2 5" xfId="27369" xr:uid="{00000000-0005-0000-0000-0000B5A30000}"/>
    <cellStyle name="Title 2 5 2 6" xfId="53484" xr:uid="{00000000-0005-0000-0000-0000B6A30000}"/>
    <cellStyle name="Title 2 5 3" xfId="27370" xr:uid="{00000000-0005-0000-0000-0000B7A30000}"/>
    <cellStyle name="Title 2 5 3 2" xfId="27371" xr:uid="{00000000-0005-0000-0000-0000B8A30000}"/>
    <cellStyle name="Title 2 5 3 2 2" xfId="27372" xr:uid="{00000000-0005-0000-0000-0000B9A30000}"/>
    <cellStyle name="Title 2 5 3 2 2 2" xfId="27373" xr:uid="{00000000-0005-0000-0000-0000BAA30000}"/>
    <cellStyle name="Title 2 5 3 2 3" xfId="27374" xr:uid="{00000000-0005-0000-0000-0000BBA30000}"/>
    <cellStyle name="Title 2 5 3 3" xfId="27375" xr:uid="{00000000-0005-0000-0000-0000BCA30000}"/>
    <cellStyle name="Title 2 5 3 3 2" xfId="27376" xr:uid="{00000000-0005-0000-0000-0000BDA30000}"/>
    <cellStyle name="Title 2 5 3 3 2 2" xfId="27377" xr:uid="{00000000-0005-0000-0000-0000BEA30000}"/>
    <cellStyle name="Title 2 5 3 3 3" xfId="27378" xr:uid="{00000000-0005-0000-0000-0000BFA30000}"/>
    <cellStyle name="Title 2 5 3 4" xfId="27379" xr:uid="{00000000-0005-0000-0000-0000C0A30000}"/>
    <cellStyle name="Title 2 5 3 4 2" xfId="27380" xr:uid="{00000000-0005-0000-0000-0000C1A30000}"/>
    <cellStyle name="Title 2 5 3 5" xfId="27381" xr:uid="{00000000-0005-0000-0000-0000C2A30000}"/>
    <cellStyle name="Title 2 5 3 6" xfId="53485" xr:uid="{00000000-0005-0000-0000-0000C3A30000}"/>
    <cellStyle name="Title 2 5 4" xfId="27382" xr:uid="{00000000-0005-0000-0000-0000C4A30000}"/>
    <cellStyle name="Title 2 5 4 2" xfId="27383" xr:uid="{00000000-0005-0000-0000-0000C5A30000}"/>
    <cellStyle name="Title 2 5 4 2 2" xfId="27384" xr:uid="{00000000-0005-0000-0000-0000C6A30000}"/>
    <cellStyle name="Title 2 5 4 2 2 2" xfId="27385" xr:uid="{00000000-0005-0000-0000-0000C7A30000}"/>
    <cellStyle name="Title 2 5 4 2 3" xfId="27386" xr:uid="{00000000-0005-0000-0000-0000C8A30000}"/>
    <cellStyle name="Title 2 5 4 3" xfId="27387" xr:uid="{00000000-0005-0000-0000-0000C9A30000}"/>
    <cellStyle name="Title 2 5 4 3 2" xfId="27388" xr:uid="{00000000-0005-0000-0000-0000CAA30000}"/>
    <cellStyle name="Title 2 5 4 3 2 2" xfId="27389" xr:uid="{00000000-0005-0000-0000-0000CBA30000}"/>
    <cellStyle name="Title 2 5 4 3 3" xfId="27390" xr:uid="{00000000-0005-0000-0000-0000CCA30000}"/>
    <cellStyle name="Title 2 5 4 4" xfId="27391" xr:uid="{00000000-0005-0000-0000-0000CDA30000}"/>
    <cellStyle name="Title 2 5 4 4 2" xfId="27392" xr:uid="{00000000-0005-0000-0000-0000CEA30000}"/>
    <cellStyle name="Title 2 5 4 4 2 2" xfId="27393" xr:uid="{00000000-0005-0000-0000-0000CFA30000}"/>
    <cellStyle name="Title 2 5 4 4 3" xfId="27394" xr:uid="{00000000-0005-0000-0000-0000D0A30000}"/>
    <cellStyle name="Title 2 5 4 5" xfId="27395" xr:uid="{00000000-0005-0000-0000-0000D1A30000}"/>
    <cellStyle name="Title 2 5 4 5 2" xfId="27396" xr:uid="{00000000-0005-0000-0000-0000D2A30000}"/>
    <cellStyle name="Title 2 5 4 6" xfId="27397" xr:uid="{00000000-0005-0000-0000-0000D3A30000}"/>
    <cellStyle name="Title 2 5 4 7" xfId="53486" xr:uid="{00000000-0005-0000-0000-0000D4A30000}"/>
    <cellStyle name="Title 2 5 5" xfId="27398" xr:uid="{00000000-0005-0000-0000-0000D5A30000}"/>
    <cellStyle name="Title 2 5 5 2" xfId="27399" xr:uid="{00000000-0005-0000-0000-0000D6A30000}"/>
    <cellStyle name="Title 2 5 5 2 2" xfId="27400" xr:uid="{00000000-0005-0000-0000-0000D7A30000}"/>
    <cellStyle name="Title 2 5 5 2 2 2" xfId="27401" xr:uid="{00000000-0005-0000-0000-0000D8A30000}"/>
    <cellStyle name="Title 2 5 5 2 3" xfId="27402" xr:uid="{00000000-0005-0000-0000-0000D9A30000}"/>
    <cellStyle name="Title 2 5 5 3" xfId="27403" xr:uid="{00000000-0005-0000-0000-0000DAA30000}"/>
    <cellStyle name="Title 2 5 5 3 2" xfId="27404" xr:uid="{00000000-0005-0000-0000-0000DBA30000}"/>
    <cellStyle name="Title 2 5 5 3 2 2" xfId="27405" xr:uid="{00000000-0005-0000-0000-0000DCA30000}"/>
    <cellStyle name="Title 2 5 5 3 3" xfId="27406" xr:uid="{00000000-0005-0000-0000-0000DDA30000}"/>
    <cellStyle name="Title 2 5 5 4" xfId="27407" xr:uid="{00000000-0005-0000-0000-0000DEA30000}"/>
    <cellStyle name="Title 2 5 5 4 2" xfId="27408" xr:uid="{00000000-0005-0000-0000-0000DFA30000}"/>
    <cellStyle name="Title 2 5 5 5" xfId="27409" xr:uid="{00000000-0005-0000-0000-0000E0A30000}"/>
    <cellStyle name="Title 2 5 5 6" xfId="53487" xr:uid="{00000000-0005-0000-0000-0000E1A30000}"/>
    <cellStyle name="Title 2 5 6" xfId="27410" xr:uid="{00000000-0005-0000-0000-0000E2A30000}"/>
    <cellStyle name="Title 2 5 6 2" xfId="27411" xr:uid="{00000000-0005-0000-0000-0000E3A30000}"/>
    <cellStyle name="Title 2 5 6 2 2" xfId="27412" xr:uid="{00000000-0005-0000-0000-0000E4A30000}"/>
    <cellStyle name="Title 2 5 6 3" xfId="27413" xr:uid="{00000000-0005-0000-0000-0000E5A30000}"/>
    <cellStyle name="Title 2 5 6 4" xfId="53488" xr:uid="{00000000-0005-0000-0000-0000E6A30000}"/>
    <cellStyle name="Title 2 5 7" xfId="27414" xr:uid="{00000000-0005-0000-0000-0000E7A30000}"/>
    <cellStyle name="Title 2 5 7 2" xfId="27415" xr:uid="{00000000-0005-0000-0000-0000E8A30000}"/>
    <cellStyle name="Title 2 5 7 2 2" xfId="27416" xr:uid="{00000000-0005-0000-0000-0000E9A30000}"/>
    <cellStyle name="Title 2 5 7 3" xfId="27417" xr:uid="{00000000-0005-0000-0000-0000EAA30000}"/>
    <cellStyle name="Title 2 5 7 4" xfId="53489" xr:uid="{00000000-0005-0000-0000-0000EBA30000}"/>
    <cellStyle name="Title 2 5 8" xfId="27418" xr:uid="{00000000-0005-0000-0000-0000ECA30000}"/>
    <cellStyle name="Title 2 5 8 2" xfId="27419" xr:uid="{00000000-0005-0000-0000-0000EDA30000}"/>
    <cellStyle name="Title 2 5 8 2 2" xfId="27420" xr:uid="{00000000-0005-0000-0000-0000EEA30000}"/>
    <cellStyle name="Title 2 5 8 3" xfId="27421" xr:uid="{00000000-0005-0000-0000-0000EFA30000}"/>
    <cellStyle name="Title 2 5 8 4" xfId="53490" xr:uid="{00000000-0005-0000-0000-0000F0A30000}"/>
    <cellStyle name="Title 2 5 9" xfId="27422" xr:uid="{00000000-0005-0000-0000-0000F1A30000}"/>
    <cellStyle name="Title 2 5 9 2" xfId="27423" xr:uid="{00000000-0005-0000-0000-0000F2A30000}"/>
    <cellStyle name="Title 2 5 9 3" xfId="53491" xr:uid="{00000000-0005-0000-0000-0000F3A30000}"/>
    <cellStyle name="Title 2 6" xfId="4648" xr:uid="{00000000-0005-0000-0000-0000F4A30000}"/>
    <cellStyle name="Title 2 6 10" xfId="27424" xr:uid="{00000000-0005-0000-0000-0000F5A30000}"/>
    <cellStyle name="Title 2 6 10 2" xfId="56061" xr:uid="{00000000-0005-0000-0000-0000F6A30000}"/>
    <cellStyle name="Title 2 6 11" xfId="53492" xr:uid="{00000000-0005-0000-0000-0000F7A30000}"/>
    <cellStyle name="Title 2 6 2" xfId="9437" xr:uid="{00000000-0005-0000-0000-0000F8A30000}"/>
    <cellStyle name="Title 2 6 2 2" xfId="27425" xr:uid="{00000000-0005-0000-0000-0000F9A30000}"/>
    <cellStyle name="Title 2 6 2 2 2" xfId="27426" xr:uid="{00000000-0005-0000-0000-0000FAA30000}"/>
    <cellStyle name="Title 2 6 2 2 2 2" xfId="27427" xr:uid="{00000000-0005-0000-0000-0000FBA30000}"/>
    <cellStyle name="Title 2 6 2 2 3" xfId="27428" xr:uid="{00000000-0005-0000-0000-0000FCA30000}"/>
    <cellStyle name="Title 2 6 2 3" xfId="27429" xr:uid="{00000000-0005-0000-0000-0000FDA30000}"/>
    <cellStyle name="Title 2 6 2 3 2" xfId="27430" xr:uid="{00000000-0005-0000-0000-0000FEA30000}"/>
    <cellStyle name="Title 2 6 2 3 2 2" xfId="27431" xr:uid="{00000000-0005-0000-0000-0000FFA30000}"/>
    <cellStyle name="Title 2 6 2 3 3" xfId="27432" xr:uid="{00000000-0005-0000-0000-000000A40000}"/>
    <cellStyle name="Title 2 6 2 4" xfId="27433" xr:uid="{00000000-0005-0000-0000-000001A40000}"/>
    <cellStyle name="Title 2 6 2 4 2" xfId="27434" xr:uid="{00000000-0005-0000-0000-000002A40000}"/>
    <cellStyle name="Title 2 6 2 5" xfId="27435" xr:uid="{00000000-0005-0000-0000-000003A40000}"/>
    <cellStyle name="Title 2 6 2 6" xfId="53493" xr:uid="{00000000-0005-0000-0000-000004A40000}"/>
    <cellStyle name="Title 2 6 3" xfId="27436" xr:uid="{00000000-0005-0000-0000-000005A40000}"/>
    <cellStyle name="Title 2 6 3 2" xfId="27437" xr:uid="{00000000-0005-0000-0000-000006A40000}"/>
    <cellStyle name="Title 2 6 3 2 2" xfId="27438" xr:uid="{00000000-0005-0000-0000-000007A40000}"/>
    <cellStyle name="Title 2 6 3 2 2 2" xfId="27439" xr:uid="{00000000-0005-0000-0000-000008A40000}"/>
    <cellStyle name="Title 2 6 3 2 3" xfId="27440" xr:uid="{00000000-0005-0000-0000-000009A40000}"/>
    <cellStyle name="Title 2 6 3 3" xfId="27441" xr:uid="{00000000-0005-0000-0000-00000AA40000}"/>
    <cellStyle name="Title 2 6 3 3 2" xfId="27442" xr:uid="{00000000-0005-0000-0000-00000BA40000}"/>
    <cellStyle name="Title 2 6 3 3 2 2" xfId="27443" xr:uid="{00000000-0005-0000-0000-00000CA40000}"/>
    <cellStyle name="Title 2 6 3 3 3" xfId="27444" xr:uid="{00000000-0005-0000-0000-00000DA40000}"/>
    <cellStyle name="Title 2 6 3 4" xfId="27445" xr:uid="{00000000-0005-0000-0000-00000EA40000}"/>
    <cellStyle name="Title 2 6 3 4 2" xfId="27446" xr:uid="{00000000-0005-0000-0000-00000FA40000}"/>
    <cellStyle name="Title 2 6 3 5" xfId="27447" xr:uid="{00000000-0005-0000-0000-000010A40000}"/>
    <cellStyle name="Title 2 6 3 6" xfId="53494" xr:uid="{00000000-0005-0000-0000-000011A40000}"/>
    <cellStyle name="Title 2 6 4" xfId="27448" xr:uid="{00000000-0005-0000-0000-000012A40000}"/>
    <cellStyle name="Title 2 6 4 2" xfId="27449" xr:uid="{00000000-0005-0000-0000-000013A40000}"/>
    <cellStyle name="Title 2 6 4 2 2" xfId="27450" xr:uid="{00000000-0005-0000-0000-000014A40000}"/>
    <cellStyle name="Title 2 6 4 2 2 2" xfId="27451" xr:uid="{00000000-0005-0000-0000-000015A40000}"/>
    <cellStyle name="Title 2 6 4 2 3" xfId="27452" xr:uid="{00000000-0005-0000-0000-000016A40000}"/>
    <cellStyle name="Title 2 6 4 3" xfId="27453" xr:uid="{00000000-0005-0000-0000-000017A40000}"/>
    <cellStyle name="Title 2 6 4 3 2" xfId="27454" xr:uid="{00000000-0005-0000-0000-000018A40000}"/>
    <cellStyle name="Title 2 6 4 3 2 2" xfId="27455" xr:uid="{00000000-0005-0000-0000-000019A40000}"/>
    <cellStyle name="Title 2 6 4 3 3" xfId="27456" xr:uid="{00000000-0005-0000-0000-00001AA40000}"/>
    <cellStyle name="Title 2 6 4 4" xfId="27457" xr:uid="{00000000-0005-0000-0000-00001BA40000}"/>
    <cellStyle name="Title 2 6 4 4 2" xfId="27458" xr:uid="{00000000-0005-0000-0000-00001CA40000}"/>
    <cellStyle name="Title 2 6 4 4 2 2" xfId="27459" xr:uid="{00000000-0005-0000-0000-00001DA40000}"/>
    <cellStyle name="Title 2 6 4 4 3" xfId="27460" xr:uid="{00000000-0005-0000-0000-00001EA40000}"/>
    <cellStyle name="Title 2 6 4 5" xfId="27461" xr:uid="{00000000-0005-0000-0000-00001FA40000}"/>
    <cellStyle name="Title 2 6 4 5 2" xfId="27462" xr:uid="{00000000-0005-0000-0000-000020A40000}"/>
    <cellStyle name="Title 2 6 4 6" xfId="27463" xr:uid="{00000000-0005-0000-0000-000021A40000}"/>
    <cellStyle name="Title 2 6 4 7" xfId="53495" xr:uid="{00000000-0005-0000-0000-000022A40000}"/>
    <cellStyle name="Title 2 6 5" xfId="27464" xr:uid="{00000000-0005-0000-0000-000023A40000}"/>
    <cellStyle name="Title 2 6 5 2" xfId="27465" xr:uid="{00000000-0005-0000-0000-000024A40000}"/>
    <cellStyle name="Title 2 6 5 2 2" xfId="27466" xr:uid="{00000000-0005-0000-0000-000025A40000}"/>
    <cellStyle name="Title 2 6 5 2 2 2" xfId="27467" xr:uid="{00000000-0005-0000-0000-000026A40000}"/>
    <cellStyle name="Title 2 6 5 2 3" xfId="27468" xr:uid="{00000000-0005-0000-0000-000027A40000}"/>
    <cellStyle name="Title 2 6 5 3" xfId="27469" xr:uid="{00000000-0005-0000-0000-000028A40000}"/>
    <cellStyle name="Title 2 6 5 3 2" xfId="27470" xr:uid="{00000000-0005-0000-0000-000029A40000}"/>
    <cellStyle name="Title 2 6 5 3 2 2" xfId="27471" xr:uid="{00000000-0005-0000-0000-00002AA40000}"/>
    <cellStyle name="Title 2 6 5 3 3" xfId="27472" xr:uid="{00000000-0005-0000-0000-00002BA40000}"/>
    <cellStyle name="Title 2 6 5 4" xfId="27473" xr:uid="{00000000-0005-0000-0000-00002CA40000}"/>
    <cellStyle name="Title 2 6 5 4 2" xfId="27474" xr:uid="{00000000-0005-0000-0000-00002DA40000}"/>
    <cellStyle name="Title 2 6 5 5" xfId="27475" xr:uid="{00000000-0005-0000-0000-00002EA40000}"/>
    <cellStyle name="Title 2 6 5 6" xfId="53496" xr:uid="{00000000-0005-0000-0000-00002FA40000}"/>
    <cellStyle name="Title 2 6 6" xfId="27476" xr:uid="{00000000-0005-0000-0000-000030A40000}"/>
    <cellStyle name="Title 2 6 6 2" xfId="27477" xr:uid="{00000000-0005-0000-0000-000031A40000}"/>
    <cellStyle name="Title 2 6 6 2 2" xfId="27478" xr:uid="{00000000-0005-0000-0000-000032A40000}"/>
    <cellStyle name="Title 2 6 6 3" xfId="27479" xr:uid="{00000000-0005-0000-0000-000033A40000}"/>
    <cellStyle name="Title 2 6 6 4" xfId="53497" xr:uid="{00000000-0005-0000-0000-000034A40000}"/>
    <cellStyle name="Title 2 6 7" xfId="27480" xr:uid="{00000000-0005-0000-0000-000035A40000}"/>
    <cellStyle name="Title 2 6 7 2" xfId="27481" xr:uid="{00000000-0005-0000-0000-000036A40000}"/>
    <cellStyle name="Title 2 6 7 2 2" xfId="27482" xr:uid="{00000000-0005-0000-0000-000037A40000}"/>
    <cellStyle name="Title 2 6 7 3" xfId="27483" xr:uid="{00000000-0005-0000-0000-000038A40000}"/>
    <cellStyle name="Title 2 6 7 4" xfId="53498" xr:uid="{00000000-0005-0000-0000-000039A40000}"/>
    <cellStyle name="Title 2 6 8" xfId="27484" xr:uid="{00000000-0005-0000-0000-00003AA40000}"/>
    <cellStyle name="Title 2 6 8 2" xfId="27485" xr:uid="{00000000-0005-0000-0000-00003BA40000}"/>
    <cellStyle name="Title 2 6 8 2 2" xfId="27486" xr:uid="{00000000-0005-0000-0000-00003CA40000}"/>
    <cellStyle name="Title 2 6 8 3" xfId="27487" xr:uid="{00000000-0005-0000-0000-00003DA40000}"/>
    <cellStyle name="Title 2 6 8 4" xfId="53499" xr:uid="{00000000-0005-0000-0000-00003EA40000}"/>
    <cellStyle name="Title 2 6 9" xfId="27488" xr:uid="{00000000-0005-0000-0000-00003FA40000}"/>
    <cellStyle name="Title 2 6 9 2" xfId="27489" xr:uid="{00000000-0005-0000-0000-000040A40000}"/>
    <cellStyle name="Title 2 6 9 3" xfId="53500" xr:uid="{00000000-0005-0000-0000-000041A40000}"/>
    <cellStyle name="Title 2 7" xfId="4649" xr:uid="{00000000-0005-0000-0000-000042A40000}"/>
    <cellStyle name="Title 2 7 10" xfId="27490" xr:uid="{00000000-0005-0000-0000-000043A40000}"/>
    <cellStyle name="Title 2 7 10 2" xfId="56062" xr:uid="{00000000-0005-0000-0000-000044A40000}"/>
    <cellStyle name="Title 2 7 11" xfId="53501" xr:uid="{00000000-0005-0000-0000-000045A40000}"/>
    <cellStyle name="Title 2 7 2" xfId="9438" xr:uid="{00000000-0005-0000-0000-000046A40000}"/>
    <cellStyle name="Title 2 7 2 2" xfId="27491" xr:uid="{00000000-0005-0000-0000-000047A40000}"/>
    <cellStyle name="Title 2 7 2 2 2" xfId="27492" xr:uid="{00000000-0005-0000-0000-000048A40000}"/>
    <cellStyle name="Title 2 7 2 2 2 2" xfId="27493" xr:uid="{00000000-0005-0000-0000-000049A40000}"/>
    <cellStyle name="Title 2 7 2 2 3" xfId="27494" xr:uid="{00000000-0005-0000-0000-00004AA40000}"/>
    <cellStyle name="Title 2 7 2 3" xfId="27495" xr:uid="{00000000-0005-0000-0000-00004BA40000}"/>
    <cellStyle name="Title 2 7 2 3 2" xfId="27496" xr:uid="{00000000-0005-0000-0000-00004CA40000}"/>
    <cellStyle name="Title 2 7 2 3 2 2" xfId="27497" xr:uid="{00000000-0005-0000-0000-00004DA40000}"/>
    <cellStyle name="Title 2 7 2 3 3" xfId="27498" xr:uid="{00000000-0005-0000-0000-00004EA40000}"/>
    <cellStyle name="Title 2 7 2 4" xfId="27499" xr:uid="{00000000-0005-0000-0000-00004FA40000}"/>
    <cellStyle name="Title 2 7 2 4 2" xfId="27500" xr:uid="{00000000-0005-0000-0000-000050A40000}"/>
    <cellStyle name="Title 2 7 2 5" xfId="27501" xr:uid="{00000000-0005-0000-0000-000051A40000}"/>
    <cellStyle name="Title 2 7 2 6" xfId="53502" xr:uid="{00000000-0005-0000-0000-000052A40000}"/>
    <cellStyle name="Title 2 7 3" xfId="27502" xr:uid="{00000000-0005-0000-0000-000053A40000}"/>
    <cellStyle name="Title 2 7 3 2" xfId="27503" xr:uid="{00000000-0005-0000-0000-000054A40000}"/>
    <cellStyle name="Title 2 7 3 2 2" xfId="27504" xr:uid="{00000000-0005-0000-0000-000055A40000}"/>
    <cellStyle name="Title 2 7 3 2 2 2" xfId="27505" xr:uid="{00000000-0005-0000-0000-000056A40000}"/>
    <cellStyle name="Title 2 7 3 2 3" xfId="27506" xr:uid="{00000000-0005-0000-0000-000057A40000}"/>
    <cellStyle name="Title 2 7 3 3" xfId="27507" xr:uid="{00000000-0005-0000-0000-000058A40000}"/>
    <cellStyle name="Title 2 7 3 3 2" xfId="27508" xr:uid="{00000000-0005-0000-0000-000059A40000}"/>
    <cellStyle name="Title 2 7 3 3 2 2" xfId="27509" xr:uid="{00000000-0005-0000-0000-00005AA40000}"/>
    <cellStyle name="Title 2 7 3 3 3" xfId="27510" xr:uid="{00000000-0005-0000-0000-00005BA40000}"/>
    <cellStyle name="Title 2 7 3 4" xfId="27511" xr:uid="{00000000-0005-0000-0000-00005CA40000}"/>
    <cellStyle name="Title 2 7 3 4 2" xfId="27512" xr:uid="{00000000-0005-0000-0000-00005DA40000}"/>
    <cellStyle name="Title 2 7 3 5" xfId="27513" xr:uid="{00000000-0005-0000-0000-00005EA40000}"/>
    <cellStyle name="Title 2 7 3 6" xfId="53503" xr:uid="{00000000-0005-0000-0000-00005FA40000}"/>
    <cellStyle name="Title 2 7 4" xfId="27514" xr:uid="{00000000-0005-0000-0000-000060A40000}"/>
    <cellStyle name="Title 2 7 4 2" xfId="27515" xr:uid="{00000000-0005-0000-0000-000061A40000}"/>
    <cellStyle name="Title 2 7 4 2 2" xfId="27516" xr:uid="{00000000-0005-0000-0000-000062A40000}"/>
    <cellStyle name="Title 2 7 4 2 2 2" xfId="27517" xr:uid="{00000000-0005-0000-0000-000063A40000}"/>
    <cellStyle name="Title 2 7 4 2 3" xfId="27518" xr:uid="{00000000-0005-0000-0000-000064A40000}"/>
    <cellStyle name="Title 2 7 4 3" xfId="27519" xr:uid="{00000000-0005-0000-0000-000065A40000}"/>
    <cellStyle name="Title 2 7 4 3 2" xfId="27520" xr:uid="{00000000-0005-0000-0000-000066A40000}"/>
    <cellStyle name="Title 2 7 4 3 2 2" xfId="27521" xr:uid="{00000000-0005-0000-0000-000067A40000}"/>
    <cellStyle name="Title 2 7 4 3 3" xfId="27522" xr:uid="{00000000-0005-0000-0000-000068A40000}"/>
    <cellStyle name="Title 2 7 4 4" xfId="27523" xr:uid="{00000000-0005-0000-0000-000069A40000}"/>
    <cellStyle name="Title 2 7 4 4 2" xfId="27524" xr:uid="{00000000-0005-0000-0000-00006AA40000}"/>
    <cellStyle name="Title 2 7 4 4 2 2" xfId="27525" xr:uid="{00000000-0005-0000-0000-00006BA40000}"/>
    <cellStyle name="Title 2 7 4 4 3" xfId="27526" xr:uid="{00000000-0005-0000-0000-00006CA40000}"/>
    <cellStyle name="Title 2 7 4 5" xfId="27527" xr:uid="{00000000-0005-0000-0000-00006DA40000}"/>
    <cellStyle name="Title 2 7 4 5 2" xfId="27528" xr:uid="{00000000-0005-0000-0000-00006EA40000}"/>
    <cellStyle name="Title 2 7 4 6" xfId="27529" xr:uid="{00000000-0005-0000-0000-00006FA40000}"/>
    <cellStyle name="Title 2 7 4 7" xfId="53504" xr:uid="{00000000-0005-0000-0000-000070A40000}"/>
    <cellStyle name="Title 2 7 5" xfId="27530" xr:uid="{00000000-0005-0000-0000-000071A40000}"/>
    <cellStyle name="Title 2 7 5 2" xfId="27531" xr:uid="{00000000-0005-0000-0000-000072A40000}"/>
    <cellStyle name="Title 2 7 5 2 2" xfId="27532" xr:uid="{00000000-0005-0000-0000-000073A40000}"/>
    <cellStyle name="Title 2 7 5 2 2 2" xfId="27533" xr:uid="{00000000-0005-0000-0000-000074A40000}"/>
    <cellStyle name="Title 2 7 5 2 3" xfId="27534" xr:uid="{00000000-0005-0000-0000-000075A40000}"/>
    <cellStyle name="Title 2 7 5 3" xfId="27535" xr:uid="{00000000-0005-0000-0000-000076A40000}"/>
    <cellStyle name="Title 2 7 5 3 2" xfId="27536" xr:uid="{00000000-0005-0000-0000-000077A40000}"/>
    <cellStyle name="Title 2 7 5 3 2 2" xfId="27537" xr:uid="{00000000-0005-0000-0000-000078A40000}"/>
    <cellStyle name="Title 2 7 5 3 3" xfId="27538" xr:uid="{00000000-0005-0000-0000-000079A40000}"/>
    <cellStyle name="Title 2 7 5 4" xfId="27539" xr:uid="{00000000-0005-0000-0000-00007AA40000}"/>
    <cellStyle name="Title 2 7 5 4 2" xfId="27540" xr:uid="{00000000-0005-0000-0000-00007BA40000}"/>
    <cellStyle name="Title 2 7 5 5" xfId="27541" xr:uid="{00000000-0005-0000-0000-00007CA40000}"/>
    <cellStyle name="Title 2 7 5 6" xfId="53505" xr:uid="{00000000-0005-0000-0000-00007DA40000}"/>
    <cellStyle name="Title 2 7 6" xfId="27542" xr:uid="{00000000-0005-0000-0000-00007EA40000}"/>
    <cellStyle name="Title 2 7 6 2" xfId="27543" xr:uid="{00000000-0005-0000-0000-00007FA40000}"/>
    <cellStyle name="Title 2 7 6 2 2" xfId="27544" xr:uid="{00000000-0005-0000-0000-000080A40000}"/>
    <cellStyle name="Title 2 7 6 3" xfId="27545" xr:uid="{00000000-0005-0000-0000-000081A40000}"/>
    <cellStyle name="Title 2 7 6 4" xfId="53506" xr:uid="{00000000-0005-0000-0000-000082A40000}"/>
    <cellStyle name="Title 2 7 7" xfId="27546" xr:uid="{00000000-0005-0000-0000-000083A40000}"/>
    <cellStyle name="Title 2 7 7 2" xfId="27547" xr:uid="{00000000-0005-0000-0000-000084A40000}"/>
    <cellStyle name="Title 2 7 7 2 2" xfId="27548" xr:uid="{00000000-0005-0000-0000-000085A40000}"/>
    <cellStyle name="Title 2 7 7 3" xfId="27549" xr:uid="{00000000-0005-0000-0000-000086A40000}"/>
    <cellStyle name="Title 2 7 7 4" xfId="53507" xr:uid="{00000000-0005-0000-0000-000087A40000}"/>
    <cellStyle name="Title 2 7 8" xfId="27550" xr:uid="{00000000-0005-0000-0000-000088A40000}"/>
    <cellStyle name="Title 2 7 8 2" xfId="27551" xr:uid="{00000000-0005-0000-0000-000089A40000}"/>
    <cellStyle name="Title 2 7 8 2 2" xfId="27552" xr:uid="{00000000-0005-0000-0000-00008AA40000}"/>
    <cellStyle name="Title 2 7 8 3" xfId="27553" xr:uid="{00000000-0005-0000-0000-00008BA40000}"/>
    <cellStyle name="Title 2 7 8 4" xfId="53508" xr:uid="{00000000-0005-0000-0000-00008CA40000}"/>
    <cellStyle name="Title 2 7 9" xfId="27554" xr:uid="{00000000-0005-0000-0000-00008DA40000}"/>
    <cellStyle name="Title 2 7 9 2" xfId="27555" xr:uid="{00000000-0005-0000-0000-00008EA40000}"/>
    <cellStyle name="Title 2 7 9 3" xfId="53509" xr:uid="{00000000-0005-0000-0000-00008FA40000}"/>
    <cellStyle name="Title 2 8" xfId="4650" xr:uid="{00000000-0005-0000-0000-000090A40000}"/>
    <cellStyle name="Title 2 8 10" xfId="27556" xr:uid="{00000000-0005-0000-0000-000091A40000}"/>
    <cellStyle name="Title 2 8 10 2" xfId="56063" xr:uid="{00000000-0005-0000-0000-000092A40000}"/>
    <cellStyle name="Title 2 8 11" xfId="53510" xr:uid="{00000000-0005-0000-0000-000093A40000}"/>
    <cellStyle name="Title 2 8 2" xfId="9439" xr:uid="{00000000-0005-0000-0000-000094A40000}"/>
    <cellStyle name="Title 2 8 2 2" xfId="27557" xr:uid="{00000000-0005-0000-0000-000095A40000}"/>
    <cellStyle name="Title 2 8 2 2 2" xfId="27558" xr:uid="{00000000-0005-0000-0000-000096A40000}"/>
    <cellStyle name="Title 2 8 2 2 2 2" xfId="27559" xr:uid="{00000000-0005-0000-0000-000097A40000}"/>
    <cellStyle name="Title 2 8 2 2 3" xfId="27560" xr:uid="{00000000-0005-0000-0000-000098A40000}"/>
    <cellStyle name="Title 2 8 2 3" xfId="27561" xr:uid="{00000000-0005-0000-0000-000099A40000}"/>
    <cellStyle name="Title 2 8 2 3 2" xfId="27562" xr:uid="{00000000-0005-0000-0000-00009AA40000}"/>
    <cellStyle name="Title 2 8 2 3 2 2" xfId="27563" xr:uid="{00000000-0005-0000-0000-00009BA40000}"/>
    <cellStyle name="Title 2 8 2 3 3" xfId="27564" xr:uid="{00000000-0005-0000-0000-00009CA40000}"/>
    <cellStyle name="Title 2 8 2 4" xfId="27565" xr:uid="{00000000-0005-0000-0000-00009DA40000}"/>
    <cellStyle name="Title 2 8 2 4 2" xfId="27566" xr:uid="{00000000-0005-0000-0000-00009EA40000}"/>
    <cellStyle name="Title 2 8 2 5" xfId="27567" xr:uid="{00000000-0005-0000-0000-00009FA40000}"/>
    <cellStyle name="Title 2 8 2 6" xfId="53511" xr:uid="{00000000-0005-0000-0000-0000A0A40000}"/>
    <cellStyle name="Title 2 8 3" xfId="27568" xr:uid="{00000000-0005-0000-0000-0000A1A40000}"/>
    <cellStyle name="Title 2 8 3 2" xfId="27569" xr:uid="{00000000-0005-0000-0000-0000A2A40000}"/>
    <cellStyle name="Title 2 8 3 2 2" xfId="27570" xr:uid="{00000000-0005-0000-0000-0000A3A40000}"/>
    <cellStyle name="Title 2 8 3 2 2 2" xfId="27571" xr:uid="{00000000-0005-0000-0000-0000A4A40000}"/>
    <cellStyle name="Title 2 8 3 2 3" xfId="27572" xr:uid="{00000000-0005-0000-0000-0000A5A40000}"/>
    <cellStyle name="Title 2 8 3 3" xfId="27573" xr:uid="{00000000-0005-0000-0000-0000A6A40000}"/>
    <cellStyle name="Title 2 8 3 3 2" xfId="27574" xr:uid="{00000000-0005-0000-0000-0000A7A40000}"/>
    <cellStyle name="Title 2 8 3 3 2 2" xfId="27575" xr:uid="{00000000-0005-0000-0000-0000A8A40000}"/>
    <cellStyle name="Title 2 8 3 3 3" xfId="27576" xr:uid="{00000000-0005-0000-0000-0000A9A40000}"/>
    <cellStyle name="Title 2 8 3 4" xfId="27577" xr:uid="{00000000-0005-0000-0000-0000AAA40000}"/>
    <cellStyle name="Title 2 8 3 4 2" xfId="27578" xr:uid="{00000000-0005-0000-0000-0000ABA40000}"/>
    <cellStyle name="Title 2 8 3 5" xfId="27579" xr:uid="{00000000-0005-0000-0000-0000ACA40000}"/>
    <cellStyle name="Title 2 8 3 6" xfId="53512" xr:uid="{00000000-0005-0000-0000-0000ADA40000}"/>
    <cellStyle name="Title 2 8 4" xfId="27580" xr:uid="{00000000-0005-0000-0000-0000AEA40000}"/>
    <cellStyle name="Title 2 8 4 2" xfId="27581" xr:uid="{00000000-0005-0000-0000-0000AFA40000}"/>
    <cellStyle name="Title 2 8 4 2 2" xfId="27582" xr:uid="{00000000-0005-0000-0000-0000B0A40000}"/>
    <cellStyle name="Title 2 8 4 2 2 2" xfId="27583" xr:uid="{00000000-0005-0000-0000-0000B1A40000}"/>
    <cellStyle name="Title 2 8 4 2 3" xfId="27584" xr:uid="{00000000-0005-0000-0000-0000B2A40000}"/>
    <cellStyle name="Title 2 8 4 3" xfId="27585" xr:uid="{00000000-0005-0000-0000-0000B3A40000}"/>
    <cellStyle name="Title 2 8 4 3 2" xfId="27586" xr:uid="{00000000-0005-0000-0000-0000B4A40000}"/>
    <cellStyle name="Title 2 8 4 3 2 2" xfId="27587" xr:uid="{00000000-0005-0000-0000-0000B5A40000}"/>
    <cellStyle name="Title 2 8 4 3 3" xfId="27588" xr:uid="{00000000-0005-0000-0000-0000B6A40000}"/>
    <cellStyle name="Title 2 8 4 4" xfId="27589" xr:uid="{00000000-0005-0000-0000-0000B7A40000}"/>
    <cellStyle name="Title 2 8 4 4 2" xfId="27590" xr:uid="{00000000-0005-0000-0000-0000B8A40000}"/>
    <cellStyle name="Title 2 8 4 4 2 2" xfId="27591" xr:uid="{00000000-0005-0000-0000-0000B9A40000}"/>
    <cellStyle name="Title 2 8 4 4 3" xfId="27592" xr:uid="{00000000-0005-0000-0000-0000BAA40000}"/>
    <cellStyle name="Title 2 8 4 5" xfId="27593" xr:uid="{00000000-0005-0000-0000-0000BBA40000}"/>
    <cellStyle name="Title 2 8 4 5 2" xfId="27594" xr:uid="{00000000-0005-0000-0000-0000BCA40000}"/>
    <cellStyle name="Title 2 8 4 6" xfId="27595" xr:uid="{00000000-0005-0000-0000-0000BDA40000}"/>
    <cellStyle name="Title 2 8 4 7" xfId="53513" xr:uid="{00000000-0005-0000-0000-0000BEA40000}"/>
    <cellStyle name="Title 2 8 5" xfId="27596" xr:uid="{00000000-0005-0000-0000-0000BFA40000}"/>
    <cellStyle name="Title 2 8 5 2" xfId="27597" xr:uid="{00000000-0005-0000-0000-0000C0A40000}"/>
    <cellStyle name="Title 2 8 5 2 2" xfId="27598" xr:uid="{00000000-0005-0000-0000-0000C1A40000}"/>
    <cellStyle name="Title 2 8 5 2 2 2" xfId="27599" xr:uid="{00000000-0005-0000-0000-0000C2A40000}"/>
    <cellStyle name="Title 2 8 5 2 3" xfId="27600" xr:uid="{00000000-0005-0000-0000-0000C3A40000}"/>
    <cellStyle name="Title 2 8 5 3" xfId="27601" xr:uid="{00000000-0005-0000-0000-0000C4A40000}"/>
    <cellStyle name="Title 2 8 5 3 2" xfId="27602" xr:uid="{00000000-0005-0000-0000-0000C5A40000}"/>
    <cellStyle name="Title 2 8 5 3 2 2" xfId="27603" xr:uid="{00000000-0005-0000-0000-0000C6A40000}"/>
    <cellStyle name="Title 2 8 5 3 3" xfId="27604" xr:uid="{00000000-0005-0000-0000-0000C7A40000}"/>
    <cellStyle name="Title 2 8 5 4" xfId="27605" xr:uid="{00000000-0005-0000-0000-0000C8A40000}"/>
    <cellStyle name="Title 2 8 5 4 2" xfId="27606" xr:uid="{00000000-0005-0000-0000-0000C9A40000}"/>
    <cellStyle name="Title 2 8 5 5" xfId="27607" xr:uid="{00000000-0005-0000-0000-0000CAA40000}"/>
    <cellStyle name="Title 2 8 5 6" xfId="53514" xr:uid="{00000000-0005-0000-0000-0000CBA40000}"/>
    <cellStyle name="Title 2 8 6" xfId="27608" xr:uid="{00000000-0005-0000-0000-0000CCA40000}"/>
    <cellStyle name="Title 2 8 6 2" xfId="27609" xr:uid="{00000000-0005-0000-0000-0000CDA40000}"/>
    <cellStyle name="Title 2 8 6 2 2" xfId="27610" xr:uid="{00000000-0005-0000-0000-0000CEA40000}"/>
    <cellStyle name="Title 2 8 6 3" xfId="27611" xr:uid="{00000000-0005-0000-0000-0000CFA40000}"/>
    <cellStyle name="Title 2 8 6 4" xfId="53515" xr:uid="{00000000-0005-0000-0000-0000D0A40000}"/>
    <cellStyle name="Title 2 8 7" xfId="27612" xr:uid="{00000000-0005-0000-0000-0000D1A40000}"/>
    <cellStyle name="Title 2 8 7 2" xfId="27613" xr:uid="{00000000-0005-0000-0000-0000D2A40000}"/>
    <cellStyle name="Title 2 8 7 2 2" xfId="27614" xr:uid="{00000000-0005-0000-0000-0000D3A40000}"/>
    <cellStyle name="Title 2 8 7 3" xfId="27615" xr:uid="{00000000-0005-0000-0000-0000D4A40000}"/>
    <cellStyle name="Title 2 8 7 4" xfId="53516" xr:uid="{00000000-0005-0000-0000-0000D5A40000}"/>
    <cellStyle name="Title 2 8 8" xfId="27616" xr:uid="{00000000-0005-0000-0000-0000D6A40000}"/>
    <cellStyle name="Title 2 8 8 2" xfId="27617" xr:uid="{00000000-0005-0000-0000-0000D7A40000}"/>
    <cellStyle name="Title 2 8 8 2 2" xfId="27618" xr:uid="{00000000-0005-0000-0000-0000D8A40000}"/>
    <cellStyle name="Title 2 8 8 3" xfId="27619" xr:uid="{00000000-0005-0000-0000-0000D9A40000}"/>
    <cellStyle name="Title 2 8 8 4" xfId="53517" xr:uid="{00000000-0005-0000-0000-0000DAA40000}"/>
    <cellStyle name="Title 2 8 9" xfId="27620" xr:uid="{00000000-0005-0000-0000-0000DBA40000}"/>
    <cellStyle name="Title 2 8 9 2" xfId="27621" xr:uid="{00000000-0005-0000-0000-0000DCA40000}"/>
    <cellStyle name="Title 2 8 9 3" xfId="53518" xr:uid="{00000000-0005-0000-0000-0000DDA40000}"/>
    <cellStyle name="Title 2 9" xfId="4651" xr:uid="{00000000-0005-0000-0000-0000DEA40000}"/>
    <cellStyle name="Title 2 9 10" xfId="27622" xr:uid="{00000000-0005-0000-0000-0000DFA40000}"/>
    <cellStyle name="Title 2 9 10 2" xfId="56064" xr:uid="{00000000-0005-0000-0000-0000E0A40000}"/>
    <cellStyle name="Title 2 9 11" xfId="53519" xr:uid="{00000000-0005-0000-0000-0000E1A40000}"/>
    <cellStyle name="Title 2 9 2" xfId="9440" xr:uid="{00000000-0005-0000-0000-0000E2A40000}"/>
    <cellStyle name="Title 2 9 2 2" xfId="27623" xr:uid="{00000000-0005-0000-0000-0000E3A40000}"/>
    <cellStyle name="Title 2 9 2 2 2" xfId="27624" xr:uid="{00000000-0005-0000-0000-0000E4A40000}"/>
    <cellStyle name="Title 2 9 2 2 2 2" xfId="27625" xr:uid="{00000000-0005-0000-0000-0000E5A40000}"/>
    <cellStyle name="Title 2 9 2 2 3" xfId="27626" xr:uid="{00000000-0005-0000-0000-0000E6A40000}"/>
    <cellStyle name="Title 2 9 2 3" xfId="27627" xr:uid="{00000000-0005-0000-0000-0000E7A40000}"/>
    <cellStyle name="Title 2 9 2 3 2" xfId="27628" xr:uid="{00000000-0005-0000-0000-0000E8A40000}"/>
    <cellStyle name="Title 2 9 2 3 2 2" xfId="27629" xr:uid="{00000000-0005-0000-0000-0000E9A40000}"/>
    <cellStyle name="Title 2 9 2 3 3" xfId="27630" xr:uid="{00000000-0005-0000-0000-0000EAA40000}"/>
    <cellStyle name="Title 2 9 2 4" xfId="27631" xr:uid="{00000000-0005-0000-0000-0000EBA40000}"/>
    <cellStyle name="Title 2 9 2 4 2" xfId="27632" xr:uid="{00000000-0005-0000-0000-0000ECA40000}"/>
    <cellStyle name="Title 2 9 2 5" xfId="27633" xr:uid="{00000000-0005-0000-0000-0000EDA40000}"/>
    <cellStyle name="Title 2 9 2 6" xfId="53520" xr:uid="{00000000-0005-0000-0000-0000EEA40000}"/>
    <cellStyle name="Title 2 9 3" xfId="27634" xr:uid="{00000000-0005-0000-0000-0000EFA40000}"/>
    <cellStyle name="Title 2 9 3 2" xfId="27635" xr:uid="{00000000-0005-0000-0000-0000F0A40000}"/>
    <cellStyle name="Title 2 9 3 2 2" xfId="27636" xr:uid="{00000000-0005-0000-0000-0000F1A40000}"/>
    <cellStyle name="Title 2 9 3 2 2 2" xfId="27637" xr:uid="{00000000-0005-0000-0000-0000F2A40000}"/>
    <cellStyle name="Title 2 9 3 2 3" xfId="27638" xr:uid="{00000000-0005-0000-0000-0000F3A40000}"/>
    <cellStyle name="Title 2 9 3 3" xfId="27639" xr:uid="{00000000-0005-0000-0000-0000F4A40000}"/>
    <cellStyle name="Title 2 9 3 3 2" xfId="27640" xr:uid="{00000000-0005-0000-0000-0000F5A40000}"/>
    <cellStyle name="Title 2 9 3 3 2 2" xfId="27641" xr:uid="{00000000-0005-0000-0000-0000F6A40000}"/>
    <cellStyle name="Title 2 9 3 3 3" xfId="27642" xr:uid="{00000000-0005-0000-0000-0000F7A40000}"/>
    <cellStyle name="Title 2 9 3 4" xfId="27643" xr:uid="{00000000-0005-0000-0000-0000F8A40000}"/>
    <cellStyle name="Title 2 9 3 4 2" xfId="27644" xr:uid="{00000000-0005-0000-0000-0000F9A40000}"/>
    <cellStyle name="Title 2 9 3 5" xfId="27645" xr:uid="{00000000-0005-0000-0000-0000FAA40000}"/>
    <cellStyle name="Title 2 9 3 6" xfId="53521" xr:uid="{00000000-0005-0000-0000-0000FBA40000}"/>
    <cellStyle name="Title 2 9 4" xfId="27646" xr:uid="{00000000-0005-0000-0000-0000FCA40000}"/>
    <cellStyle name="Title 2 9 4 2" xfId="27647" xr:uid="{00000000-0005-0000-0000-0000FDA40000}"/>
    <cellStyle name="Title 2 9 4 2 2" xfId="27648" xr:uid="{00000000-0005-0000-0000-0000FEA40000}"/>
    <cellStyle name="Title 2 9 4 2 2 2" xfId="27649" xr:uid="{00000000-0005-0000-0000-0000FFA40000}"/>
    <cellStyle name="Title 2 9 4 2 3" xfId="27650" xr:uid="{00000000-0005-0000-0000-000000A50000}"/>
    <cellStyle name="Title 2 9 4 3" xfId="27651" xr:uid="{00000000-0005-0000-0000-000001A50000}"/>
    <cellStyle name="Title 2 9 4 3 2" xfId="27652" xr:uid="{00000000-0005-0000-0000-000002A50000}"/>
    <cellStyle name="Title 2 9 4 3 2 2" xfId="27653" xr:uid="{00000000-0005-0000-0000-000003A50000}"/>
    <cellStyle name="Title 2 9 4 3 3" xfId="27654" xr:uid="{00000000-0005-0000-0000-000004A50000}"/>
    <cellStyle name="Title 2 9 4 4" xfId="27655" xr:uid="{00000000-0005-0000-0000-000005A50000}"/>
    <cellStyle name="Title 2 9 4 4 2" xfId="27656" xr:uid="{00000000-0005-0000-0000-000006A50000}"/>
    <cellStyle name="Title 2 9 4 4 2 2" xfId="27657" xr:uid="{00000000-0005-0000-0000-000007A50000}"/>
    <cellStyle name="Title 2 9 4 4 3" xfId="27658" xr:uid="{00000000-0005-0000-0000-000008A50000}"/>
    <cellStyle name="Title 2 9 4 5" xfId="27659" xr:uid="{00000000-0005-0000-0000-000009A50000}"/>
    <cellStyle name="Title 2 9 4 5 2" xfId="27660" xr:uid="{00000000-0005-0000-0000-00000AA50000}"/>
    <cellStyle name="Title 2 9 4 6" xfId="27661" xr:uid="{00000000-0005-0000-0000-00000BA50000}"/>
    <cellStyle name="Title 2 9 4 7" xfId="53522" xr:uid="{00000000-0005-0000-0000-00000CA50000}"/>
    <cellStyle name="Title 2 9 5" xfId="27662" xr:uid="{00000000-0005-0000-0000-00000DA50000}"/>
    <cellStyle name="Title 2 9 5 2" xfId="27663" xr:uid="{00000000-0005-0000-0000-00000EA50000}"/>
    <cellStyle name="Title 2 9 5 2 2" xfId="27664" xr:uid="{00000000-0005-0000-0000-00000FA50000}"/>
    <cellStyle name="Title 2 9 5 2 2 2" xfId="27665" xr:uid="{00000000-0005-0000-0000-000010A50000}"/>
    <cellStyle name="Title 2 9 5 2 3" xfId="27666" xr:uid="{00000000-0005-0000-0000-000011A50000}"/>
    <cellStyle name="Title 2 9 5 3" xfId="27667" xr:uid="{00000000-0005-0000-0000-000012A50000}"/>
    <cellStyle name="Title 2 9 5 3 2" xfId="27668" xr:uid="{00000000-0005-0000-0000-000013A50000}"/>
    <cellStyle name="Title 2 9 5 3 2 2" xfId="27669" xr:uid="{00000000-0005-0000-0000-000014A50000}"/>
    <cellStyle name="Title 2 9 5 3 3" xfId="27670" xr:uid="{00000000-0005-0000-0000-000015A50000}"/>
    <cellStyle name="Title 2 9 5 4" xfId="27671" xr:uid="{00000000-0005-0000-0000-000016A50000}"/>
    <cellStyle name="Title 2 9 5 4 2" xfId="27672" xr:uid="{00000000-0005-0000-0000-000017A50000}"/>
    <cellStyle name="Title 2 9 5 5" xfId="27673" xr:uid="{00000000-0005-0000-0000-000018A50000}"/>
    <cellStyle name="Title 2 9 5 6" xfId="53523" xr:uid="{00000000-0005-0000-0000-000019A50000}"/>
    <cellStyle name="Title 2 9 6" xfId="27674" xr:uid="{00000000-0005-0000-0000-00001AA50000}"/>
    <cellStyle name="Title 2 9 6 2" xfId="27675" xr:uid="{00000000-0005-0000-0000-00001BA50000}"/>
    <cellStyle name="Title 2 9 6 2 2" xfId="27676" xr:uid="{00000000-0005-0000-0000-00001CA50000}"/>
    <cellStyle name="Title 2 9 6 3" xfId="27677" xr:uid="{00000000-0005-0000-0000-00001DA50000}"/>
    <cellStyle name="Title 2 9 6 4" xfId="53524" xr:uid="{00000000-0005-0000-0000-00001EA50000}"/>
    <cellStyle name="Title 2 9 7" xfId="27678" xr:uid="{00000000-0005-0000-0000-00001FA50000}"/>
    <cellStyle name="Title 2 9 7 2" xfId="27679" xr:uid="{00000000-0005-0000-0000-000020A50000}"/>
    <cellStyle name="Title 2 9 7 2 2" xfId="27680" xr:uid="{00000000-0005-0000-0000-000021A50000}"/>
    <cellStyle name="Title 2 9 7 3" xfId="27681" xr:uid="{00000000-0005-0000-0000-000022A50000}"/>
    <cellStyle name="Title 2 9 7 4" xfId="53525" xr:uid="{00000000-0005-0000-0000-000023A50000}"/>
    <cellStyle name="Title 2 9 8" xfId="27682" xr:uid="{00000000-0005-0000-0000-000024A50000}"/>
    <cellStyle name="Title 2 9 8 2" xfId="27683" xr:uid="{00000000-0005-0000-0000-000025A50000}"/>
    <cellStyle name="Title 2 9 8 2 2" xfId="27684" xr:uid="{00000000-0005-0000-0000-000026A50000}"/>
    <cellStyle name="Title 2 9 8 3" xfId="27685" xr:uid="{00000000-0005-0000-0000-000027A50000}"/>
    <cellStyle name="Title 2 9 8 4" xfId="53526" xr:uid="{00000000-0005-0000-0000-000028A50000}"/>
    <cellStyle name="Title 2 9 9" xfId="27686" xr:uid="{00000000-0005-0000-0000-000029A50000}"/>
    <cellStyle name="Title 2 9 9 2" xfId="27687" xr:uid="{00000000-0005-0000-0000-00002AA50000}"/>
    <cellStyle name="Title 2 9 9 3" xfId="53527" xr:uid="{00000000-0005-0000-0000-00002BA50000}"/>
    <cellStyle name="Title 20" xfId="4652" xr:uid="{00000000-0005-0000-0000-00002CA50000}"/>
    <cellStyle name="Title 20 10" xfId="27688" xr:uid="{00000000-0005-0000-0000-00002DA50000}"/>
    <cellStyle name="Title 20 10 2" xfId="27689" xr:uid="{00000000-0005-0000-0000-00002EA50000}"/>
    <cellStyle name="Title 20 10 2 2" xfId="27690" xr:uid="{00000000-0005-0000-0000-00002FA50000}"/>
    <cellStyle name="Title 20 10 3" xfId="27691" xr:uid="{00000000-0005-0000-0000-000030A50000}"/>
    <cellStyle name="Title 20 10 4" xfId="53529" xr:uid="{00000000-0005-0000-0000-000031A50000}"/>
    <cellStyle name="Title 20 11" xfId="27692" xr:uid="{00000000-0005-0000-0000-000032A50000}"/>
    <cellStyle name="Title 20 11 2" xfId="27693" xr:uid="{00000000-0005-0000-0000-000033A50000}"/>
    <cellStyle name="Title 20 12" xfId="27694" xr:uid="{00000000-0005-0000-0000-000034A50000}"/>
    <cellStyle name="Title 20 13" xfId="53528" xr:uid="{00000000-0005-0000-0000-000035A50000}"/>
    <cellStyle name="Title 20 2" xfId="9441" xr:uid="{00000000-0005-0000-0000-000036A50000}"/>
    <cellStyle name="Title 20 2 2" xfId="27695" xr:uid="{00000000-0005-0000-0000-000037A50000}"/>
    <cellStyle name="Title 20 2 2 2" xfId="27696" xr:uid="{00000000-0005-0000-0000-000038A50000}"/>
    <cellStyle name="Title 20 2 2 2 2" xfId="27697" xr:uid="{00000000-0005-0000-0000-000039A50000}"/>
    <cellStyle name="Title 20 2 2 3" xfId="27698" xr:uid="{00000000-0005-0000-0000-00003AA50000}"/>
    <cellStyle name="Title 20 2 3" xfId="27699" xr:uid="{00000000-0005-0000-0000-00003BA50000}"/>
    <cellStyle name="Title 20 2 3 2" xfId="27700" xr:uid="{00000000-0005-0000-0000-00003CA50000}"/>
    <cellStyle name="Title 20 2 3 2 2" xfId="27701" xr:uid="{00000000-0005-0000-0000-00003DA50000}"/>
    <cellStyle name="Title 20 2 3 3" xfId="27702" xr:uid="{00000000-0005-0000-0000-00003EA50000}"/>
    <cellStyle name="Title 20 2 4" xfId="27703" xr:uid="{00000000-0005-0000-0000-00003FA50000}"/>
    <cellStyle name="Title 20 2 4 2" xfId="27704" xr:uid="{00000000-0005-0000-0000-000040A50000}"/>
    <cellStyle name="Title 20 2 5" xfId="27705" xr:uid="{00000000-0005-0000-0000-000041A50000}"/>
    <cellStyle name="Title 20 2 6" xfId="53530" xr:uid="{00000000-0005-0000-0000-000042A50000}"/>
    <cellStyle name="Title 20 3" xfId="27706" xr:uid="{00000000-0005-0000-0000-000043A50000}"/>
    <cellStyle name="Title 20 3 2" xfId="27707" xr:uid="{00000000-0005-0000-0000-000044A50000}"/>
    <cellStyle name="Title 20 3 2 2" xfId="27708" xr:uid="{00000000-0005-0000-0000-000045A50000}"/>
    <cellStyle name="Title 20 3 2 2 2" xfId="27709" xr:uid="{00000000-0005-0000-0000-000046A50000}"/>
    <cellStyle name="Title 20 3 2 3" xfId="27710" xr:uid="{00000000-0005-0000-0000-000047A50000}"/>
    <cellStyle name="Title 20 3 3" xfId="27711" xr:uid="{00000000-0005-0000-0000-000048A50000}"/>
    <cellStyle name="Title 20 3 3 2" xfId="27712" xr:uid="{00000000-0005-0000-0000-000049A50000}"/>
    <cellStyle name="Title 20 3 3 2 2" xfId="27713" xr:uid="{00000000-0005-0000-0000-00004AA50000}"/>
    <cellStyle name="Title 20 3 3 3" xfId="27714" xr:uid="{00000000-0005-0000-0000-00004BA50000}"/>
    <cellStyle name="Title 20 3 4" xfId="27715" xr:uid="{00000000-0005-0000-0000-00004CA50000}"/>
    <cellStyle name="Title 20 3 4 2" xfId="27716" xr:uid="{00000000-0005-0000-0000-00004DA50000}"/>
    <cellStyle name="Title 20 3 5" xfId="27717" xr:uid="{00000000-0005-0000-0000-00004EA50000}"/>
    <cellStyle name="Title 20 3 6" xfId="53531" xr:uid="{00000000-0005-0000-0000-00004FA50000}"/>
    <cellStyle name="Title 20 4" xfId="27718" xr:uid="{00000000-0005-0000-0000-000050A50000}"/>
    <cellStyle name="Title 20 4 2" xfId="27719" xr:uid="{00000000-0005-0000-0000-000051A50000}"/>
    <cellStyle name="Title 20 4 2 2" xfId="27720" xr:uid="{00000000-0005-0000-0000-000052A50000}"/>
    <cellStyle name="Title 20 4 2 2 2" xfId="27721" xr:uid="{00000000-0005-0000-0000-000053A50000}"/>
    <cellStyle name="Title 20 4 2 3" xfId="27722" xr:uid="{00000000-0005-0000-0000-000054A50000}"/>
    <cellStyle name="Title 20 4 3" xfId="27723" xr:uid="{00000000-0005-0000-0000-000055A50000}"/>
    <cellStyle name="Title 20 4 3 2" xfId="27724" xr:uid="{00000000-0005-0000-0000-000056A50000}"/>
    <cellStyle name="Title 20 4 3 2 2" xfId="27725" xr:uid="{00000000-0005-0000-0000-000057A50000}"/>
    <cellStyle name="Title 20 4 3 3" xfId="27726" xr:uid="{00000000-0005-0000-0000-000058A50000}"/>
    <cellStyle name="Title 20 4 4" xfId="27727" xr:uid="{00000000-0005-0000-0000-000059A50000}"/>
    <cellStyle name="Title 20 4 4 2" xfId="27728" xr:uid="{00000000-0005-0000-0000-00005AA50000}"/>
    <cellStyle name="Title 20 4 5" xfId="27729" xr:uid="{00000000-0005-0000-0000-00005BA50000}"/>
    <cellStyle name="Title 20 4 6" xfId="53532" xr:uid="{00000000-0005-0000-0000-00005CA50000}"/>
    <cellStyle name="Title 20 5" xfId="27730" xr:uid="{00000000-0005-0000-0000-00005DA50000}"/>
    <cellStyle name="Title 20 5 2" xfId="27731" xr:uid="{00000000-0005-0000-0000-00005EA50000}"/>
    <cellStyle name="Title 20 5 2 2" xfId="27732" xr:uid="{00000000-0005-0000-0000-00005FA50000}"/>
    <cellStyle name="Title 20 5 2 2 2" xfId="27733" xr:uid="{00000000-0005-0000-0000-000060A50000}"/>
    <cellStyle name="Title 20 5 2 3" xfId="27734" xr:uid="{00000000-0005-0000-0000-000061A50000}"/>
    <cellStyle name="Title 20 5 3" xfId="27735" xr:uid="{00000000-0005-0000-0000-000062A50000}"/>
    <cellStyle name="Title 20 5 3 2" xfId="27736" xr:uid="{00000000-0005-0000-0000-000063A50000}"/>
    <cellStyle name="Title 20 5 3 2 2" xfId="27737" xr:uid="{00000000-0005-0000-0000-000064A50000}"/>
    <cellStyle name="Title 20 5 3 3" xfId="27738" xr:uid="{00000000-0005-0000-0000-000065A50000}"/>
    <cellStyle name="Title 20 5 4" xfId="27739" xr:uid="{00000000-0005-0000-0000-000066A50000}"/>
    <cellStyle name="Title 20 5 4 2" xfId="27740" xr:uid="{00000000-0005-0000-0000-000067A50000}"/>
    <cellStyle name="Title 20 5 4 2 2" xfId="27741" xr:uid="{00000000-0005-0000-0000-000068A50000}"/>
    <cellStyle name="Title 20 5 4 3" xfId="27742" xr:uid="{00000000-0005-0000-0000-000069A50000}"/>
    <cellStyle name="Title 20 5 5" xfId="27743" xr:uid="{00000000-0005-0000-0000-00006AA50000}"/>
    <cellStyle name="Title 20 5 5 2" xfId="27744" xr:uid="{00000000-0005-0000-0000-00006BA50000}"/>
    <cellStyle name="Title 20 5 6" xfId="27745" xr:uid="{00000000-0005-0000-0000-00006CA50000}"/>
    <cellStyle name="Title 20 5 7" xfId="53533" xr:uid="{00000000-0005-0000-0000-00006DA50000}"/>
    <cellStyle name="Title 20 6" xfId="27746" xr:uid="{00000000-0005-0000-0000-00006EA50000}"/>
    <cellStyle name="Title 20 6 2" xfId="27747" xr:uid="{00000000-0005-0000-0000-00006FA50000}"/>
    <cellStyle name="Title 20 6 2 2" xfId="27748" xr:uid="{00000000-0005-0000-0000-000070A50000}"/>
    <cellStyle name="Title 20 6 2 2 2" xfId="27749" xr:uid="{00000000-0005-0000-0000-000071A50000}"/>
    <cellStyle name="Title 20 6 2 3" xfId="27750" xr:uid="{00000000-0005-0000-0000-000072A50000}"/>
    <cellStyle name="Title 20 6 3" xfId="27751" xr:uid="{00000000-0005-0000-0000-000073A50000}"/>
    <cellStyle name="Title 20 6 3 2" xfId="27752" xr:uid="{00000000-0005-0000-0000-000074A50000}"/>
    <cellStyle name="Title 20 6 3 2 2" xfId="27753" xr:uid="{00000000-0005-0000-0000-000075A50000}"/>
    <cellStyle name="Title 20 6 3 3" xfId="27754" xr:uid="{00000000-0005-0000-0000-000076A50000}"/>
    <cellStyle name="Title 20 6 4" xfId="27755" xr:uid="{00000000-0005-0000-0000-000077A50000}"/>
    <cellStyle name="Title 20 6 4 2" xfId="27756" xr:uid="{00000000-0005-0000-0000-000078A50000}"/>
    <cellStyle name="Title 20 6 5" xfId="27757" xr:uid="{00000000-0005-0000-0000-000079A50000}"/>
    <cellStyle name="Title 20 6 6" xfId="53534" xr:uid="{00000000-0005-0000-0000-00007AA50000}"/>
    <cellStyle name="Title 20 7" xfId="27758" xr:uid="{00000000-0005-0000-0000-00007BA50000}"/>
    <cellStyle name="Title 20 7 2" xfId="27759" xr:uid="{00000000-0005-0000-0000-00007CA50000}"/>
    <cellStyle name="Title 20 7 2 2" xfId="27760" xr:uid="{00000000-0005-0000-0000-00007DA50000}"/>
    <cellStyle name="Title 20 7 3" xfId="27761" xr:uid="{00000000-0005-0000-0000-00007EA50000}"/>
    <cellStyle name="Title 20 7 4" xfId="53535" xr:uid="{00000000-0005-0000-0000-00007FA50000}"/>
    <cellStyle name="Title 20 8" xfId="27762" xr:uid="{00000000-0005-0000-0000-000080A50000}"/>
    <cellStyle name="Title 20 8 2" xfId="27763" xr:uid="{00000000-0005-0000-0000-000081A50000}"/>
    <cellStyle name="Title 20 8 2 2" xfId="27764" xr:uid="{00000000-0005-0000-0000-000082A50000}"/>
    <cellStyle name="Title 20 8 3" xfId="27765" xr:uid="{00000000-0005-0000-0000-000083A50000}"/>
    <cellStyle name="Title 20 8 4" xfId="53536" xr:uid="{00000000-0005-0000-0000-000084A50000}"/>
    <cellStyle name="Title 20 9" xfId="27766" xr:uid="{00000000-0005-0000-0000-000085A50000}"/>
    <cellStyle name="Title 20 9 2" xfId="27767" xr:uid="{00000000-0005-0000-0000-000086A50000}"/>
    <cellStyle name="Title 20 9 2 2" xfId="27768" xr:uid="{00000000-0005-0000-0000-000087A50000}"/>
    <cellStyle name="Title 20 9 3" xfId="27769" xr:uid="{00000000-0005-0000-0000-000088A50000}"/>
    <cellStyle name="Title 20 9 4" xfId="53537" xr:uid="{00000000-0005-0000-0000-000089A50000}"/>
    <cellStyle name="Title 21" xfId="4653" xr:uid="{00000000-0005-0000-0000-00008AA50000}"/>
    <cellStyle name="Title 21 10" xfId="27770" xr:uid="{00000000-0005-0000-0000-00008BA50000}"/>
    <cellStyle name="Title 21 10 2" xfId="27771" xr:uid="{00000000-0005-0000-0000-00008CA50000}"/>
    <cellStyle name="Title 21 10 2 2" xfId="27772" xr:uid="{00000000-0005-0000-0000-00008DA50000}"/>
    <cellStyle name="Title 21 10 3" xfId="27773" xr:uid="{00000000-0005-0000-0000-00008EA50000}"/>
    <cellStyle name="Title 21 10 4" xfId="53539" xr:uid="{00000000-0005-0000-0000-00008FA50000}"/>
    <cellStyle name="Title 21 11" xfId="27774" xr:uid="{00000000-0005-0000-0000-000090A50000}"/>
    <cellStyle name="Title 21 11 2" xfId="27775" xr:uid="{00000000-0005-0000-0000-000091A50000}"/>
    <cellStyle name="Title 21 12" xfId="27776" xr:uid="{00000000-0005-0000-0000-000092A50000}"/>
    <cellStyle name="Title 21 13" xfId="53538" xr:uid="{00000000-0005-0000-0000-000093A50000}"/>
    <cellStyle name="Title 21 2" xfId="9442" xr:uid="{00000000-0005-0000-0000-000094A50000}"/>
    <cellStyle name="Title 21 2 2" xfId="27777" xr:uid="{00000000-0005-0000-0000-000095A50000}"/>
    <cellStyle name="Title 21 2 2 2" xfId="27778" xr:uid="{00000000-0005-0000-0000-000096A50000}"/>
    <cellStyle name="Title 21 2 2 2 2" xfId="27779" xr:uid="{00000000-0005-0000-0000-000097A50000}"/>
    <cellStyle name="Title 21 2 2 3" xfId="27780" xr:uid="{00000000-0005-0000-0000-000098A50000}"/>
    <cellStyle name="Title 21 2 3" xfId="27781" xr:uid="{00000000-0005-0000-0000-000099A50000}"/>
    <cellStyle name="Title 21 2 3 2" xfId="27782" xr:uid="{00000000-0005-0000-0000-00009AA50000}"/>
    <cellStyle name="Title 21 2 3 2 2" xfId="27783" xr:uid="{00000000-0005-0000-0000-00009BA50000}"/>
    <cellStyle name="Title 21 2 3 3" xfId="27784" xr:uid="{00000000-0005-0000-0000-00009CA50000}"/>
    <cellStyle name="Title 21 2 4" xfId="27785" xr:uid="{00000000-0005-0000-0000-00009DA50000}"/>
    <cellStyle name="Title 21 2 4 2" xfId="27786" xr:uid="{00000000-0005-0000-0000-00009EA50000}"/>
    <cellStyle name="Title 21 2 5" xfId="27787" xr:uid="{00000000-0005-0000-0000-00009FA50000}"/>
    <cellStyle name="Title 21 2 6" xfId="53540" xr:uid="{00000000-0005-0000-0000-0000A0A50000}"/>
    <cellStyle name="Title 21 3" xfId="27788" xr:uid="{00000000-0005-0000-0000-0000A1A50000}"/>
    <cellStyle name="Title 21 3 2" xfId="27789" xr:uid="{00000000-0005-0000-0000-0000A2A50000}"/>
    <cellStyle name="Title 21 3 2 2" xfId="27790" xr:uid="{00000000-0005-0000-0000-0000A3A50000}"/>
    <cellStyle name="Title 21 3 2 2 2" xfId="27791" xr:uid="{00000000-0005-0000-0000-0000A4A50000}"/>
    <cellStyle name="Title 21 3 2 3" xfId="27792" xr:uid="{00000000-0005-0000-0000-0000A5A50000}"/>
    <cellStyle name="Title 21 3 3" xfId="27793" xr:uid="{00000000-0005-0000-0000-0000A6A50000}"/>
    <cellStyle name="Title 21 3 3 2" xfId="27794" xr:uid="{00000000-0005-0000-0000-0000A7A50000}"/>
    <cellStyle name="Title 21 3 3 2 2" xfId="27795" xr:uid="{00000000-0005-0000-0000-0000A8A50000}"/>
    <cellStyle name="Title 21 3 3 3" xfId="27796" xr:uid="{00000000-0005-0000-0000-0000A9A50000}"/>
    <cellStyle name="Title 21 3 4" xfId="27797" xr:uid="{00000000-0005-0000-0000-0000AAA50000}"/>
    <cellStyle name="Title 21 3 4 2" xfId="27798" xr:uid="{00000000-0005-0000-0000-0000ABA50000}"/>
    <cellStyle name="Title 21 3 5" xfId="27799" xr:uid="{00000000-0005-0000-0000-0000ACA50000}"/>
    <cellStyle name="Title 21 3 6" xfId="53541" xr:uid="{00000000-0005-0000-0000-0000ADA50000}"/>
    <cellStyle name="Title 21 4" xfId="27800" xr:uid="{00000000-0005-0000-0000-0000AEA50000}"/>
    <cellStyle name="Title 21 4 2" xfId="27801" xr:uid="{00000000-0005-0000-0000-0000AFA50000}"/>
    <cellStyle name="Title 21 4 2 2" xfId="27802" xr:uid="{00000000-0005-0000-0000-0000B0A50000}"/>
    <cellStyle name="Title 21 4 2 2 2" xfId="27803" xr:uid="{00000000-0005-0000-0000-0000B1A50000}"/>
    <cellStyle name="Title 21 4 2 3" xfId="27804" xr:uid="{00000000-0005-0000-0000-0000B2A50000}"/>
    <cellStyle name="Title 21 4 3" xfId="27805" xr:uid="{00000000-0005-0000-0000-0000B3A50000}"/>
    <cellStyle name="Title 21 4 3 2" xfId="27806" xr:uid="{00000000-0005-0000-0000-0000B4A50000}"/>
    <cellStyle name="Title 21 4 3 2 2" xfId="27807" xr:uid="{00000000-0005-0000-0000-0000B5A50000}"/>
    <cellStyle name="Title 21 4 3 3" xfId="27808" xr:uid="{00000000-0005-0000-0000-0000B6A50000}"/>
    <cellStyle name="Title 21 4 4" xfId="27809" xr:uid="{00000000-0005-0000-0000-0000B7A50000}"/>
    <cellStyle name="Title 21 4 4 2" xfId="27810" xr:uid="{00000000-0005-0000-0000-0000B8A50000}"/>
    <cellStyle name="Title 21 4 5" xfId="27811" xr:uid="{00000000-0005-0000-0000-0000B9A50000}"/>
    <cellStyle name="Title 21 4 6" xfId="53542" xr:uid="{00000000-0005-0000-0000-0000BAA50000}"/>
    <cellStyle name="Title 21 5" xfId="27812" xr:uid="{00000000-0005-0000-0000-0000BBA50000}"/>
    <cellStyle name="Title 21 5 2" xfId="27813" xr:uid="{00000000-0005-0000-0000-0000BCA50000}"/>
    <cellStyle name="Title 21 5 2 2" xfId="27814" xr:uid="{00000000-0005-0000-0000-0000BDA50000}"/>
    <cellStyle name="Title 21 5 2 2 2" xfId="27815" xr:uid="{00000000-0005-0000-0000-0000BEA50000}"/>
    <cellStyle name="Title 21 5 2 3" xfId="27816" xr:uid="{00000000-0005-0000-0000-0000BFA50000}"/>
    <cellStyle name="Title 21 5 3" xfId="27817" xr:uid="{00000000-0005-0000-0000-0000C0A50000}"/>
    <cellStyle name="Title 21 5 3 2" xfId="27818" xr:uid="{00000000-0005-0000-0000-0000C1A50000}"/>
    <cellStyle name="Title 21 5 3 2 2" xfId="27819" xr:uid="{00000000-0005-0000-0000-0000C2A50000}"/>
    <cellStyle name="Title 21 5 3 3" xfId="27820" xr:uid="{00000000-0005-0000-0000-0000C3A50000}"/>
    <cellStyle name="Title 21 5 4" xfId="27821" xr:uid="{00000000-0005-0000-0000-0000C4A50000}"/>
    <cellStyle name="Title 21 5 4 2" xfId="27822" xr:uid="{00000000-0005-0000-0000-0000C5A50000}"/>
    <cellStyle name="Title 21 5 4 2 2" xfId="27823" xr:uid="{00000000-0005-0000-0000-0000C6A50000}"/>
    <cellStyle name="Title 21 5 4 3" xfId="27824" xr:uid="{00000000-0005-0000-0000-0000C7A50000}"/>
    <cellStyle name="Title 21 5 5" xfId="27825" xr:uid="{00000000-0005-0000-0000-0000C8A50000}"/>
    <cellStyle name="Title 21 5 5 2" xfId="27826" xr:uid="{00000000-0005-0000-0000-0000C9A50000}"/>
    <cellStyle name="Title 21 5 6" xfId="27827" xr:uid="{00000000-0005-0000-0000-0000CAA50000}"/>
    <cellStyle name="Title 21 5 7" xfId="53543" xr:uid="{00000000-0005-0000-0000-0000CBA50000}"/>
    <cellStyle name="Title 21 6" xfId="27828" xr:uid="{00000000-0005-0000-0000-0000CCA50000}"/>
    <cellStyle name="Title 21 6 2" xfId="27829" xr:uid="{00000000-0005-0000-0000-0000CDA50000}"/>
    <cellStyle name="Title 21 6 2 2" xfId="27830" xr:uid="{00000000-0005-0000-0000-0000CEA50000}"/>
    <cellStyle name="Title 21 6 2 2 2" xfId="27831" xr:uid="{00000000-0005-0000-0000-0000CFA50000}"/>
    <cellStyle name="Title 21 6 2 3" xfId="27832" xr:uid="{00000000-0005-0000-0000-0000D0A50000}"/>
    <cellStyle name="Title 21 6 3" xfId="27833" xr:uid="{00000000-0005-0000-0000-0000D1A50000}"/>
    <cellStyle name="Title 21 6 3 2" xfId="27834" xr:uid="{00000000-0005-0000-0000-0000D2A50000}"/>
    <cellStyle name="Title 21 6 3 2 2" xfId="27835" xr:uid="{00000000-0005-0000-0000-0000D3A50000}"/>
    <cellStyle name="Title 21 6 3 3" xfId="27836" xr:uid="{00000000-0005-0000-0000-0000D4A50000}"/>
    <cellStyle name="Title 21 6 4" xfId="27837" xr:uid="{00000000-0005-0000-0000-0000D5A50000}"/>
    <cellStyle name="Title 21 6 4 2" xfId="27838" xr:uid="{00000000-0005-0000-0000-0000D6A50000}"/>
    <cellStyle name="Title 21 6 5" xfId="27839" xr:uid="{00000000-0005-0000-0000-0000D7A50000}"/>
    <cellStyle name="Title 21 6 6" xfId="53544" xr:uid="{00000000-0005-0000-0000-0000D8A50000}"/>
    <cellStyle name="Title 21 7" xfId="27840" xr:uid="{00000000-0005-0000-0000-0000D9A50000}"/>
    <cellStyle name="Title 21 7 2" xfId="27841" xr:uid="{00000000-0005-0000-0000-0000DAA50000}"/>
    <cellStyle name="Title 21 7 2 2" xfId="27842" xr:uid="{00000000-0005-0000-0000-0000DBA50000}"/>
    <cellStyle name="Title 21 7 3" xfId="27843" xr:uid="{00000000-0005-0000-0000-0000DCA50000}"/>
    <cellStyle name="Title 21 7 4" xfId="53545" xr:uid="{00000000-0005-0000-0000-0000DDA50000}"/>
    <cellStyle name="Title 21 8" xfId="27844" xr:uid="{00000000-0005-0000-0000-0000DEA50000}"/>
    <cellStyle name="Title 21 8 2" xfId="27845" xr:uid="{00000000-0005-0000-0000-0000DFA50000}"/>
    <cellStyle name="Title 21 8 2 2" xfId="27846" xr:uid="{00000000-0005-0000-0000-0000E0A50000}"/>
    <cellStyle name="Title 21 8 3" xfId="27847" xr:uid="{00000000-0005-0000-0000-0000E1A50000}"/>
    <cellStyle name="Title 21 8 4" xfId="53546" xr:uid="{00000000-0005-0000-0000-0000E2A50000}"/>
    <cellStyle name="Title 21 9" xfId="27848" xr:uid="{00000000-0005-0000-0000-0000E3A50000}"/>
    <cellStyle name="Title 21 9 2" xfId="27849" xr:uid="{00000000-0005-0000-0000-0000E4A50000}"/>
    <cellStyle name="Title 21 9 2 2" xfId="27850" xr:uid="{00000000-0005-0000-0000-0000E5A50000}"/>
    <cellStyle name="Title 21 9 3" xfId="27851" xr:uid="{00000000-0005-0000-0000-0000E6A50000}"/>
    <cellStyle name="Title 21 9 4" xfId="53547" xr:uid="{00000000-0005-0000-0000-0000E7A50000}"/>
    <cellStyle name="Title 22" xfId="4654" xr:uid="{00000000-0005-0000-0000-0000E8A50000}"/>
    <cellStyle name="Title 22 10" xfId="27852" xr:uid="{00000000-0005-0000-0000-0000E9A50000}"/>
    <cellStyle name="Title 22 10 2" xfId="27853" xr:uid="{00000000-0005-0000-0000-0000EAA50000}"/>
    <cellStyle name="Title 22 10 2 2" xfId="27854" xr:uid="{00000000-0005-0000-0000-0000EBA50000}"/>
    <cellStyle name="Title 22 10 3" xfId="27855" xr:uid="{00000000-0005-0000-0000-0000ECA50000}"/>
    <cellStyle name="Title 22 10 4" xfId="53549" xr:uid="{00000000-0005-0000-0000-0000EDA50000}"/>
    <cellStyle name="Title 22 11" xfId="27856" xr:uid="{00000000-0005-0000-0000-0000EEA50000}"/>
    <cellStyle name="Title 22 11 2" xfId="27857" xr:uid="{00000000-0005-0000-0000-0000EFA50000}"/>
    <cellStyle name="Title 22 12" xfId="27858" xr:uid="{00000000-0005-0000-0000-0000F0A50000}"/>
    <cellStyle name="Title 22 13" xfId="53548" xr:uid="{00000000-0005-0000-0000-0000F1A50000}"/>
    <cellStyle name="Title 22 2" xfId="9443" xr:uid="{00000000-0005-0000-0000-0000F2A50000}"/>
    <cellStyle name="Title 22 2 2" xfId="27859" xr:uid="{00000000-0005-0000-0000-0000F3A50000}"/>
    <cellStyle name="Title 22 2 2 2" xfId="27860" xr:uid="{00000000-0005-0000-0000-0000F4A50000}"/>
    <cellStyle name="Title 22 2 2 2 2" xfId="27861" xr:uid="{00000000-0005-0000-0000-0000F5A50000}"/>
    <cellStyle name="Title 22 2 2 3" xfId="27862" xr:uid="{00000000-0005-0000-0000-0000F6A50000}"/>
    <cellStyle name="Title 22 2 3" xfId="27863" xr:uid="{00000000-0005-0000-0000-0000F7A50000}"/>
    <cellStyle name="Title 22 2 3 2" xfId="27864" xr:uid="{00000000-0005-0000-0000-0000F8A50000}"/>
    <cellStyle name="Title 22 2 3 2 2" xfId="27865" xr:uid="{00000000-0005-0000-0000-0000F9A50000}"/>
    <cellStyle name="Title 22 2 3 3" xfId="27866" xr:uid="{00000000-0005-0000-0000-0000FAA50000}"/>
    <cellStyle name="Title 22 2 4" xfId="27867" xr:uid="{00000000-0005-0000-0000-0000FBA50000}"/>
    <cellStyle name="Title 22 2 4 2" xfId="27868" xr:uid="{00000000-0005-0000-0000-0000FCA50000}"/>
    <cellStyle name="Title 22 2 5" xfId="27869" xr:uid="{00000000-0005-0000-0000-0000FDA50000}"/>
    <cellStyle name="Title 22 2 6" xfId="53550" xr:uid="{00000000-0005-0000-0000-0000FEA50000}"/>
    <cellStyle name="Title 22 3" xfId="27870" xr:uid="{00000000-0005-0000-0000-0000FFA50000}"/>
    <cellStyle name="Title 22 3 2" xfId="27871" xr:uid="{00000000-0005-0000-0000-000000A60000}"/>
    <cellStyle name="Title 22 3 2 2" xfId="27872" xr:uid="{00000000-0005-0000-0000-000001A60000}"/>
    <cellStyle name="Title 22 3 2 2 2" xfId="27873" xr:uid="{00000000-0005-0000-0000-000002A60000}"/>
    <cellStyle name="Title 22 3 2 3" xfId="27874" xr:uid="{00000000-0005-0000-0000-000003A60000}"/>
    <cellStyle name="Title 22 3 3" xfId="27875" xr:uid="{00000000-0005-0000-0000-000004A60000}"/>
    <cellStyle name="Title 22 3 3 2" xfId="27876" xr:uid="{00000000-0005-0000-0000-000005A60000}"/>
    <cellStyle name="Title 22 3 3 2 2" xfId="27877" xr:uid="{00000000-0005-0000-0000-000006A60000}"/>
    <cellStyle name="Title 22 3 3 3" xfId="27878" xr:uid="{00000000-0005-0000-0000-000007A60000}"/>
    <cellStyle name="Title 22 3 4" xfId="27879" xr:uid="{00000000-0005-0000-0000-000008A60000}"/>
    <cellStyle name="Title 22 3 4 2" xfId="27880" xr:uid="{00000000-0005-0000-0000-000009A60000}"/>
    <cellStyle name="Title 22 3 5" xfId="27881" xr:uid="{00000000-0005-0000-0000-00000AA60000}"/>
    <cellStyle name="Title 22 3 6" xfId="53551" xr:uid="{00000000-0005-0000-0000-00000BA60000}"/>
    <cellStyle name="Title 22 4" xfId="27882" xr:uid="{00000000-0005-0000-0000-00000CA60000}"/>
    <cellStyle name="Title 22 4 2" xfId="27883" xr:uid="{00000000-0005-0000-0000-00000DA60000}"/>
    <cellStyle name="Title 22 4 2 2" xfId="27884" xr:uid="{00000000-0005-0000-0000-00000EA60000}"/>
    <cellStyle name="Title 22 4 2 2 2" xfId="27885" xr:uid="{00000000-0005-0000-0000-00000FA60000}"/>
    <cellStyle name="Title 22 4 2 3" xfId="27886" xr:uid="{00000000-0005-0000-0000-000010A60000}"/>
    <cellStyle name="Title 22 4 3" xfId="27887" xr:uid="{00000000-0005-0000-0000-000011A60000}"/>
    <cellStyle name="Title 22 4 3 2" xfId="27888" xr:uid="{00000000-0005-0000-0000-000012A60000}"/>
    <cellStyle name="Title 22 4 3 2 2" xfId="27889" xr:uid="{00000000-0005-0000-0000-000013A60000}"/>
    <cellStyle name="Title 22 4 3 3" xfId="27890" xr:uid="{00000000-0005-0000-0000-000014A60000}"/>
    <cellStyle name="Title 22 4 4" xfId="27891" xr:uid="{00000000-0005-0000-0000-000015A60000}"/>
    <cellStyle name="Title 22 4 4 2" xfId="27892" xr:uid="{00000000-0005-0000-0000-000016A60000}"/>
    <cellStyle name="Title 22 4 5" xfId="27893" xr:uid="{00000000-0005-0000-0000-000017A60000}"/>
    <cellStyle name="Title 22 4 6" xfId="53552" xr:uid="{00000000-0005-0000-0000-000018A60000}"/>
    <cellStyle name="Title 22 5" xfId="27894" xr:uid="{00000000-0005-0000-0000-000019A60000}"/>
    <cellStyle name="Title 22 5 2" xfId="27895" xr:uid="{00000000-0005-0000-0000-00001AA60000}"/>
    <cellStyle name="Title 22 5 2 2" xfId="27896" xr:uid="{00000000-0005-0000-0000-00001BA60000}"/>
    <cellStyle name="Title 22 5 2 2 2" xfId="27897" xr:uid="{00000000-0005-0000-0000-00001CA60000}"/>
    <cellStyle name="Title 22 5 2 3" xfId="27898" xr:uid="{00000000-0005-0000-0000-00001DA60000}"/>
    <cellStyle name="Title 22 5 3" xfId="27899" xr:uid="{00000000-0005-0000-0000-00001EA60000}"/>
    <cellStyle name="Title 22 5 3 2" xfId="27900" xr:uid="{00000000-0005-0000-0000-00001FA60000}"/>
    <cellStyle name="Title 22 5 3 2 2" xfId="27901" xr:uid="{00000000-0005-0000-0000-000020A60000}"/>
    <cellStyle name="Title 22 5 3 3" xfId="27902" xr:uid="{00000000-0005-0000-0000-000021A60000}"/>
    <cellStyle name="Title 22 5 4" xfId="27903" xr:uid="{00000000-0005-0000-0000-000022A60000}"/>
    <cellStyle name="Title 22 5 4 2" xfId="27904" xr:uid="{00000000-0005-0000-0000-000023A60000}"/>
    <cellStyle name="Title 22 5 4 2 2" xfId="27905" xr:uid="{00000000-0005-0000-0000-000024A60000}"/>
    <cellStyle name="Title 22 5 4 3" xfId="27906" xr:uid="{00000000-0005-0000-0000-000025A60000}"/>
    <cellStyle name="Title 22 5 5" xfId="27907" xr:uid="{00000000-0005-0000-0000-000026A60000}"/>
    <cellStyle name="Title 22 5 5 2" xfId="27908" xr:uid="{00000000-0005-0000-0000-000027A60000}"/>
    <cellStyle name="Title 22 5 6" xfId="27909" xr:uid="{00000000-0005-0000-0000-000028A60000}"/>
    <cellStyle name="Title 22 5 7" xfId="53553" xr:uid="{00000000-0005-0000-0000-000029A60000}"/>
    <cellStyle name="Title 22 6" xfId="27910" xr:uid="{00000000-0005-0000-0000-00002AA60000}"/>
    <cellStyle name="Title 22 6 2" xfId="27911" xr:uid="{00000000-0005-0000-0000-00002BA60000}"/>
    <cellStyle name="Title 22 6 2 2" xfId="27912" xr:uid="{00000000-0005-0000-0000-00002CA60000}"/>
    <cellStyle name="Title 22 6 2 2 2" xfId="27913" xr:uid="{00000000-0005-0000-0000-00002DA60000}"/>
    <cellStyle name="Title 22 6 2 3" xfId="27914" xr:uid="{00000000-0005-0000-0000-00002EA60000}"/>
    <cellStyle name="Title 22 6 3" xfId="27915" xr:uid="{00000000-0005-0000-0000-00002FA60000}"/>
    <cellStyle name="Title 22 6 3 2" xfId="27916" xr:uid="{00000000-0005-0000-0000-000030A60000}"/>
    <cellStyle name="Title 22 6 3 2 2" xfId="27917" xr:uid="{00000000-0005-0000-0000-000031A60000}"/>
    <cellStyle name="Title 22 6 3 3" xfId="27918" xr:uid="{00000000-0005-0000-0000-000032A60000}"/>
    <cellStyle name="Title 22 6 4" xfId="27919" xr:uid="{00000000-0005-0000-0000-000033A60000}"/>
    <cellStyle name="Title 22 6 4 2" xfId="27920" xr:uid="{00000000-0005-0000-0000-000034A60000}"/>
    <cellStyle name="Title 22 6 5" xfId="27921" xr:uid="{00000000-0005-0000-0000-000035A60000}"/>
    <cellStyle name="Title 22 6 6" xfId="53554" xr:uid="{00000000-0005-0000-0000-000036A60000}"/>
    <cellStyle name="Title 22 7" xfId="27922" xr:uid="{00000000-0005-0000-0000-000037A60000}"/>
    <cellStyle name="Title 22 7 2" xfId="27923" xr:uid="{00000000-0005-0000-0000-000038A60000}"/>
    <cellStyle name="Title 22 7 2 2" xfId="27924" xr:uid="{00000000-0005-0000-0000-000039A60000}"/>
    <cellStyle name="Title 22 7 3" xfId="27925" xr:uid="{00000000-0005-0000-0000-00003AA60000}"/>
    <cellStyle name="Title 22 7 4" xfId="53555" xr:uid="{00000000-0005-0000-0000-00003BA60000}"/>
    <cellStyle name="Title 22 8" xfId="27926" xr:uid="{00000000-0005-0000-0000-00003CA60000}"/>
    <cellStyle name="Title 22 8 2" xfId="27927" xr:uid="{00000000-0005-0000-0000-00003DA60000}"/>
    <cellStyle name="Title 22 8 2 2" xfId="27928" xr:uid="{00000000-0005-0000-0000-00003EA60000}"/>
    <cellStyle name="Title 22 8 3" xfId="27929" xr:uid="{00000000-0005-0000-0000-00003FA60000}"/>
    <cellStyle name="Title 22 8 4" xfId="53556" xr:uid="{00000000-0005-0000-0000-000040A60000}"/>
    <cellStyle name="Title 22 9" xfId="27930" xr:uid="{00000000-0005-0000-0000-000041A60000}"/>
    <cellStyle name="Title 22 9 2" xfId="27931" xr:uid="{00000000-0005-0000-0000-000042A60000}"/>
    <cellStyle name="Title 22 9 2 2" xfId="27932" xr:uid="{00000000-0005-0000-0000-000043A60000}"/>
    <cellStyle name="Title 22 9 3" xfId="27933" xr:uid="{00000000-0005-0000-0000-000044A60000}"/>
    <cellStyle name="Title 22 9 4" xfId="53557" xr:uid="{00000000-0005-0000-0000-000045A60000}"/>
    <cellStyle name="Title 23" xfId="4655" xr:uid="{00000000-0005-0000-0000-000046A60000}"/>
    <cellStyle name="Title 23 10" xfId="27934" xr:uid="{00000000-0005-0000-0000-000047A60000}"/>
    <cellStyle name="Title 23 10 2" xfId="27935" xr:uid="{00000000-0005-0000-0000-000048A60000}"/>
    <cellStyle name="Title 23 10 2 2" xfId="27936" xr:uid="{00000000-0005-0000-0000-000049A60000}"/>
    <cellStyle name="Title 23 10 3" xfId="27937" xr:uid="{00000000-0005-0000-0000-00004AA60000}"/>
    <cellStyle name="Title 23 10 4" xfId="53559" xr:uid="{00000000-0005-0000-0000-00004BA60000}"/>
    <cellStyle name="Title 23 11" xfId="27938" xr:uid="{00000000-0005-0000-0000-00004CA60000}"/>
    <cellStyle name="Title 23 11 2" xfId="27939" xr:uid="{00000000-0005-0000-0000-00004DA60000}"/>
    <cellStyle name="Title 23 12" xfId="27940" xr:uid="{00000000-0005-0000-0000-00004EA60000}"/>
    <cellStyle name="Title 23 13" xfId="53558" xr:uid="{00000000-0005-0000-0000-00004FA60000}"/>
    <cellStyle name="Title 23 2" xfId="9444" xr:uid="{00000000-0005-0000-0000-000050A60000}"/>
    <cellStyle name="Title 23 2 2" xfId="27941" xr:uid="{00000000-0005-0000-0000-000051A60000}"/>
    <cellStyle name="Title 23 2 2 2" xfId="27942" xr:uid="{00000000-0005-0000-0000-000052A60000}"/>
    <cellStyle name="Title 23 2 2 2 2" xfId="27943" xr:uid="{00000000-0005-0000-0000-000053A60000}"/>
    <cellStyle name="Title 23 2 2 3" xfId="27944" xr:uid="{00000000-0005-0000-0000-000054A60000}"/>
    <cellStyle name="Title 23 2 3" xfId="27945" xr:uid="{00000000-0005-0000-0000-000055A60000}"/>
    <cellStyle name="Title 23 2 3 2" xfId="27946" xr:uid="{00000000-0005-0000-0000-000056A60000}"/>
    <cellStyle name="Title 23 2 3 2 2" xfId="27947" xr:uid="{00000000-0005-0000-0000-000057A60000}"/>
    <cellStyle name="Title 23 2 3 3" xfId="27948" xr:uid="{00000000-0005-0000-0000-000058A60000}"/>
    <cellStyle name="Title 23 2 4" xfId="27949" xr:uid="{00000000-0005-0000-0000-000059A60000}"/>
    <cellStyle name="Title 23 2 4 2" xfId="27950" xr:uid="{00000000-0005-0000-0000-00005AA60000}"/>
    <cellStyle name="Title 23 2 5" xfId="27951" xr:uid="{00000000-0005-0000-0000-00005BA60000}"/>
    <cellStyle name="Title 23 2 6" xfId="53560" xr:uid="{00000000-0005-0000-0000-00005CA60000}"/>
    <cellStyle name="Title 23 3" xfId="27952" xr:uid="{00000000-0005-0000-0000-00005DA60000}"/>
    <cellStyle name="Title 23 3 2" xfId="27953" xr:uid="{00000000-0005-0000-0000-00005EA60000}"/>
    <cellStyle name="Title 23 3 2 2" xfId="27954" xr:uid="{00000000-0005-0000-0000-00005FA60000}"/>
    <cellStyle name="Title 23 3 2 2 2" xfId="27955" xr:uid="{00000000-0005-0000-0000-000060A60000}"/>
    <cellStyle name="Title 23 3 2 3" xfId="27956" xr:uid="{00000000-0005-0000-0000-000061A60000}"/>
    <cellStyle name="Title 23 3 3" xfId="27957" xr:uid="{00000000-0005-0000-0000-000062A60000}"/>
    <cellStyle name="Title 23 3 3 2" xfId="27958" xr:uid="{00000000-0005-0000-0000-000063A60000}"/>
    <cellStyle name="Title 23 3 3 2 2" xfId="27959" xr:uid="{00000000-0005-0000-0000-000064A60000}"/>
    <cellStyle name="Title 23 3 3 3" xfId="27960" xr:uid="{00000000-0005-0000-0000-000065A60000}"/>
    <cellStyle name="Title 23 3 4" xfId="27961" xr:uid="{00000000-0005-0000-0000-000066A60000}"/>
    <cellStyle name="Title 23 3 4 2" xfId="27962" xr:uid="{00000000-0005-0000-0000-000067A60000}"/>
    <cellStyle name="Title 23 3 5" xfId="27963" xr:uid="{00000000-0005-0000-0000-000068A60000}"/>
    <cellStyle name="Title 23 3 6" xfId="53561" xr:uid="{00000000-0005-0000-0000-000069A60000}"/>
    <cellStyle name="Title 23 4" xfId="27964" xr:uid="{00000000-0005-0000-0000-00006AA60000}"/>
    <cellStyle name="Title 23 4 2" xfId="27965" xr:uid="{00000000-0005-0000-0000-00006BA60000}"/>
    <cellStyle name="Title 23 4 2 2" xfId="27966" xr:uid="{00000000-0005-0000-0000-00006CA60000}"/>
    <cellStyle name="Title 23 4 2 2 2" xfId="27967" xr:uid="{00000000-0005-0000-0000-00006DA60000}"/>
    <cellStyle name="Title 23 4 2 3" xfId="27968" xr:uid="{00000000-0005-0000-0000-00006EA60000}"/>
    <cellStyle name="Title 23 4 3" xfId="27969" xr:uid="{00000000-0005-0000-0000-00006FA60000}"/>
    <cellStyle name="Title 23 4 3 2" xfId="27970" xr:uid="{00000000-0005-0000-0000-000070A60000}"/>
    <cellStyle name="Title 23 4 3 2 2" xfId="27971" xr:uid="{00000000-0005-0000-0000-000071A60000}"/>
    <cellStyle name="Title 23 4 3 3" xfId="27972" xr:uid="{00000000-0005-0000-0000-000072A60000}"/>
    <cellStyle name="Title 23 4 4" xfId="27973" xr:uid="{00000000-0005-0000-0000-000073A60000}"/>
    <cellStyle name="Title 23 4 4 2" xfId="27974" xr:uid="{00000000-0005-0000-0000-000074A60000}"/>
    <cellStyle name="Title 23 4 5" xfId="27975" xr:uid="{00000000-0005-0000-0000-000075A60000}"/>
    <cellStyle name="Title 23 4 6" xfId="53562" xr:uid="{00000000-0005-0000-0000-000076A60000}"/>
    <cellStyle name="Title 23 5" xfId="27976" xr:uid="{00000000-0005-0000-0000-000077A60000}"/>
    <cellStyle name="Title 23 5 2" xfId="27977" xr:uid="{00000000-0005-0000-0000-000078A60000}"/>
    <cellStyle name="Title 23 5 2 2" xfId="27978" xr:uid="{00000000-0005-0000-0000-000079A60000}"/>
    <cellStyle name="Title 23 5 2 2 2" xfId="27979" xr:uid="{00000000-0005-0000-0000-00007AA60000}"/>
    <cellStyle name="Title 23 5 2 3" xfId="27980" xr:uid="{00000000-0005-0000-0000-00007BA60000}"/>
    <cellStyle name="Title 23 5 3" xfId="27981" xr:uid="{00000000-0005-0000-0000-00007CA60000}"/>
    <cellStyle name="Title 23 5 3 2" xfId="27982" xr:uid="{00000000-0005-0000-0000-00007DA60000}"/>
    <cellStyle name="Title 23 5 3 2 2" xfId="27983" xr:uid="{00000000-0005-0000-0000-00007EA60000}"/>
    <cellStyle name="Title 23 5 3 3" xfId="27984" xr:uid="{00000000-0005-0000-0000-00007FA60000}"/>
    <cellStyle name="Title 23 5 4" xfId="27985" xr:uid="{00000000-0005-0000-0000-000080A60000}"/>
    <cellStyle name="Title 23 5 4 2" xfId="27986" xr:uid="{00000000-0005-0000-0000-000081A60000}"/>
    <cellStyle name="Title 23 5 4 2 2" xfId="27987" xr:uid="{00000000-0005-0000-0000-000082A60000}"/>
    <cellStyle name="Title 23 5 4 3" xfId="27988" xr:uid="{00000000-0005-0000-0000-000083A60000}"/>
    <cellStyle name="Title 23 5 5" xfId="27989" xr:uid="{00000000-0005-0000-0000-000084A60000}"/>
    <cellStyle name="Title 23 5 5 2" xfId="27990" xr:uid="{00000000-0005-0000-0000-000085A60000}"/>
    <cellStyle name="Title 23 5 6" xfId="27991" xr:uid="{00000000-0005-0000-0000-000086A60000}"/>
    <cellStyle name="Title 23 5 7" xfId="53563" xr:uid="{00000000-0005-0000-0000-000087A60000}"/>
    <cellStyle name="Title 23 6" xfId="27992" xr:uid="{00000000-0005-0000-0000-000088A60000}"/>
    <cellStyle name="Title 23 6 2" xfId="27993" xr:uid="{00000000-0005-0000-0000-000089A60000}"/>
    <cellStyle name="Title 23 6 2 2" xfId="27994" xr:uid="{00000000-0005-0000-0000-00008AA60000}"/>
    <cellStyle name="Title 23 6 2 2 2" xfId="27995" xr:uid="{00000000-0005-0000-0000-00008BA60000}"/>
    <cellStyle name="Title 23 6 2 3" xfId="27996" xr:uid="{00000000-0005-0000-0000-00008CA60000}"/>
    <cellStyle name="Title 23 6 3" xfId="27997" xr:uid="{00000000-0005-0000-0000-00008DA60000}"/>
    <cellStyle name="Title 23 6 3 2" xfId="27998" xr:uid="{00000000-0005-0000-0000-00008EA60000}"/>
    <cellStyle name="Title 23 6 3 2 2" xfId="27999" xr:uid="{00000000-0005-0000-0000-00008FA60000}"/>
    <cellStyle name="Title 23 6 3 3" xfId="28000" xr:uid="{00000000-0005-0000-0000-000090A60000}"/>
    <cellStyle name="Title 23 6 4" xfId="28001" xr:uid="{00000000-0005-0000-0000-000091A60000}"/>
    <cellStyle name="Title 23 6 4 2" xfId="28002" xr:uid="{00000000-0005-0000-0000-000092A60000}"/>
    <cellStyle name="Title 23 6 5" xfId="28003" xr:uid="{00000000-0005-0000-0000-000093A60000}"/>
    <cellStyle name="Title 23 6 6" xfId="53564" xr:uid="{00000000-0005-0000-0000-000094A60000}"/>
    <cellStyle name="Title 23 7" xfId="28004" xr:uid="{00000000-0005-0000-0000-000095A60000}"/>
    <cellStyle name="Title 23 7 2" xfId="28005" xr:uid="{00000000-0005-0000-0000-000096A60000}"/>
    <cellStyle name="Title 23 7 2 2" xfId="28006" xr:uid="{00000000-0005-0000-0000-000097A60000}"/>
    <cellStyle name="Title 23 7 3" xfId="28007" xr:uid="{00000000-0005-0000-0000-000098A60000}"/>
    <cellStyle name="Title 23 7 4" xfId="53565" xr:uid="{00000000-0005-0000-0000-000099A60000}"/>
    <cellStyle name="Title 23 8" xfId="28008" xr:uid="{00000000-0005-0000-0000-00009AA60000}"/>
    <cellStyle name="Title 23 8 2" xfId="28009" xr:uid="{00000000-0005-0000-0000-00009BA60000}"/>
    <cellStyle name="Title 23 8 2 2" xfId="28010" xr:uid="{00000000-0005-0000-0000-00009CA60000}"/>
    <cellStyle name="Title 23 8 3" xfId="28011" xr:uid="{00000000-0005-0000-0000-00009DA60000}"/>
    <cellStyle name="Title 23 8 4" xfId="53566" xr:uid="{00000000-0005-0000-0000-00009EA60000}"/>
    <cellStyle name="Title 23 9" xfId="28012" xr:uid="{00000000-0005-0000-0000-00009FA60000}"/>
    <cellStyle name="Title 23 9 2" xfId="28013" xr:uid="{00000000-0005-0000-0000-0000A0A60000}"/>
    <cellStyle name="Title 23 9 2 2" xfId="28014" xr:uid="{00000000-0005-0000-0000-0000A1A60000}"/>
    <cellStyle name="Title 23 9 3" xfId="28015" xr:uid="{00000000-0005-0000-0000-0000A2A60000}"/>
    <cellStyle name="Title 23 9 4" xfId="53567" xr:uid="{00000000-0005-0000-0000-0000A3A60000}"/>
    <cellStyle name="Title 24" xfId="4656" xr:uid="{00000000-0005-0000-0000-0000A4A60000}"/>
    <cellStyle name="Title 24 10" xfId="28016" xr:uid="{00000000-0005-0000-0000-0000A5A60000}"/>
    <cellStyle name="Title 24 10 2" xfId="28017" xr:uid="{00000000-0005-0000-0000-0000A6A60000}"/>
    <cellStyle name="Title 24 10 2 2" xfId="28018" xr:uid="{00000000-0005-0000-0000-0000A7A60000}"/>
    <cellStyle name="Title 24 10 3" xfId="28019" xr:uid="{00000000-0005-0000-0000-0000A8A60000}"/>
    <cellStyle name="Title 24 10 4" xfId="53569" xr:uid="{00000000-0005-0000-0000-0000A9A60000}"/>
    <cellStyle name="Title 24 11" xfId="28020" xr:uid="{00000000-0005-0000-0000-0000AAA60000}"/>
    <cellStyle name="Title 24 11 2" xfId="28021" xr:uid="{00000000-0005-0000-0000-0000ABA60000}"/>
    <cellStyle name="Title 24 12" xfId="28022" xr:uid="{00000000-0005-0000-0000-0000ACA60000}"/>
    <cellStyle name="Title 24 13" xfId="53568" xr:uid="{00000000-0005-0000-0000-0000ADA60000}"/>
    <cellStyle name="Title 24 2" xfId="9445" xr:uid="{00000000-0005-0000-0000-0000AEA60000}"/>
    <cellStyle name="Title 24 2 2" xfId="28023" xr:uid="{00000000-0005-0000-0000-0000AFA60000}"/>
    <cellStyle name="Title 24 2 2 2" xfId="28024" xr:uid="{00000000-0005-0000-0000-0000B0A60000}"/>
    <cellStyle name="Title 24 2 2 2 2" xfId="28025" xr:uid="{00000000-0005-0000-0000-0000B1A60000}"/>
    <cellStyle name="Title 24 2 2 3" xfId="28026" xr:uid="{00000000-0005-0000-0000-0000B2A60000}"/>
    <cellStyle name="Title 24 2 3" xfId="28027" xr:uid="{00000000-0005-0000-0000-0000B3A60000}"/>
    <cellStyle name="Title 24 2 3 2" xfId="28028" xr:uid="{00000000-0005-0000-0000-0000B4A60000}"/>
    <cellStyle name="Title 24 2 3 2 2" xfId="28029" xr:uid="{00000000-0005-0000-0000-0000B5A60000}"/>
    <cellStyle name="Title 24 2 3 3" xfId="28030" xr:uid="{00000000-0005-0000-0000-0000B6A60000}"/>
    <cellStyle name="Title 24 2 4" xfId="28031" xr:uid="{00000000-0005-0000-0000-0000B7A60000}"/>
    <cellStyle name="Title 24 2 4 2" xfId="28032" xr:uid="{00000000-0005-0000-0000-0000B8A60000}"/>
    <cellStyle name="Title 24 2 5" xfId="28033" xr:uid="{00000000-0005-0000-0000-0000B9A60000}"/>
    <cellStyle name="Title 24 2 6" xfId="53570" xr:uid="{00000000-0005-0000-0000-0000BAA60000}"/>
    <cellStyle name="Title 24 3" xfId="28034" xr:uid="{00000000-0005-0000-0000-0000BBA60000}"/>
    <cellStyle name="Title 24 3 2" xfId="28035" xr:uid="{00000000-0005-0000-0000-0000BCA60000}"/>
    <cellStyle name="Title 24 3 2 2" xfId="28036" xr:uid="{00000000-0005-0000-0000-0000BDA60000}"/>
    <cellStyle name="Title 24 3 2 2 2" xfId="28037" xr:uid="{00000000-0005-0000-0000-0000BEA60000}"/>
    <cellStyle name="Title 24 3 2 3" xfId="28038" xr:uid="{00000000-0005-0000-0000-0000BFA60000}"/>
    <cellStyle name="Title 24 3 3" xfId="28039" xr:uid="{00000000-0005-0000-0000-0000C0A60000}"/>
    <cellStyle name="Title 24 3 3 2" xfId="28040" xr:uid="{00000000-0005-0000-0000-0000C1A60000}"/>
    <cellStyle name="Title 24 3 3 2 2" xfId="28041" xr:uid="{00000000-0005-0000-0000-0000C2A60000}"/>
    <cellStyle name="Title 24 3 3 3" xfId="28042" xr:uid="{00000000-0005-0000-0000-0000C3A60000}"/>
    <cellStyle name="Title 24 3 4" xfId="28043" xr:uid="{00000000-0005-0000-0000-0000C4A60000}"/>
    <cellStyle name="Title 24 3 4 2" xfId="28044" xr:uid="{00000000-0005-0000-0000-0000C5A60000}"/>
    <cellStyle name="Title 24 3 5" xfId="28045" xr:uid="{00000000-0005-0000-0000-0000C6A60000}"/>
    <cellStyle name="Title 24 3 6" xfId="53571" xr:uid="{00000000-0005-0000-0000-0000C7A60000}"/>
    <cellStyle name="Title 24 4" xfId="28046" xr:uid="{00000000-0005-0000-0000-0000C8A60000}"/>
    <cellStyle name="Title 24 4 2" xfId="28047" xr:uid="{00000000-0005-0000-0000-0000C9A60000}"/>
    <cellStyle name="Title 24 4 2 2" xfId="28048" xr:uid="{00000000-0005-0000-0000-0000CAA60000}"/>
    <cellStyle name="Title 24 4 2 2 2" xfId="28049" xr:uid="{00000000-0005-0000-0000-0000CBA60000}"/>
    <cellStyle name="Title 24 4 2 3" xfId="28050" xr:uid="{00000000-0005-0000-0000-0000CCA60000}"/>
    <cellStyle name="Title 24 4 3" xfId="28051" xr:uid="{00000000-0005-0000-0000-0000CDA60000}"/>
    <cellStyle name="Title 24 4 3 2" xfId="28052" xr:uid="{00000000-0005-0000-0000-0000CEA60000}"/>
    <cellStyle name="Title 24 4 3 2 2" xfId="28053" xr:uid="{00000000-0005-0000-0000-0000CFA60000}"/>
    <cellStyle name="Title 24 4 3 3" xfId="28054" xr:uid="{00000000-0005-0000-0000-0000D0A60000}"/>
    <cellStyle name="Title 24 4 4" xfId="28055" xr:uid="{00000000-0005-0000-0000-0000D1A60000}"/>
    <cellStyle name="Title 24 4 4 2" xfId="28056" xr:uid="{00000000-0005-0000-0000-0000D2A60000}"/>
    <cellStyle name="Title 24 4 5" xfId="28057" xr:uid="{00000000-0005-0000-0000-0000D3A60000}"/>
    <cellStyle name="Title 24 4 6" xfId="53572" xr:uid="{00000000-0005-0000-0000-0000D4A60000}"/>
    <cellStyle name="Title 24 5" xfId="28058" xr:uid="{00000000-0005-0000-0000-0000D5A60000}"/>
    <cellStyle name="Title 24 5 2" xfId="28059" xr:uid="{00000000-0005-0000-0000-0000D6A60000}"/>
    <cellStyle name="Title 24 5 2 2" xfId="28060" xr:uid="{00000000-0005-0000-0000-0000D7A60000}"/>
    <cellStyle name="Title 24 5 2 2 2" xfId="28061" xr:uid="{00000000-0005-0000-0000-0000D8A60000}"/>
    <cellStyle name="Title 24 5 2 3" xfId="28062" xr:uid="{00000000-0005-0000-0000-0000D9A60000}"/>
    <cellStyle name="Title 24 5 3" xfId="28063" xr:uid="{00000000-0005-0000-0000-0000DAA60000}"/>
    <cellStyle name="Title 24 5 3 2" xfId="28064" xr:uid="{00000000-0005-0000-0000-0000DBA60000}"/>
    <cellStyle name="Title 24 5 3 2 2" xfId="28065" xr:uid="{00000000-0005-0000-0000-0000DCA60000}"/>
    <cellStyle name="Title 24 5 3 3" xfId="28066" xr:uid="{00000000-0005-0000-0000-0000DDA60000}"/>
    <cellStyle name="Title 24 5 4" xfId="28067" xr:uid="{00000000-0005-0000-0000-0000DEA60000}"/>
    <cellStyle name="Title 24 5 4 2" xfId="28068" xr:uid="{00000000-0005-0000-0000-0000DFA60000}"/>
    <cellStyle name="Title 24 5 4 2 2" xfId="28069" xr:uid="{00000000-0005-0000-0000-0000E0A60000}"/>
    <cellStyle name="Title 24 5 4 3" xfId="28070" xr:uid="{00000000-0005-0000-0000-0000E1A60000}"/>
    <cellStyle name="Title 24 5 5" xfId="28071" xr:uid="{00000000-0005-0000-0000-0000E2A60000}"/>
    <cellStyle name="Title 24 5 5 2" xfId="28072" xr:uid="{00000000-0005-0000-0000-0000E3A60000}"/>
    <cellStyle name="Title 24 5 6" xfId="28073" xr:uid="{00000000-0005-0000-0000-0000E4A60000}"/>
    <cellStyle name="Title 24 5 7" xfId="53573" xr:uid="{00000000-0005-0000-0000-0000E5A60000}"/>
    <cellStyle name="Title 24 6" xfId="28074" xr:uid="{00000000-0005-0000-0000-0000E6A60000}"/>
    <cellStyle name="Title 24 6 2" xfId="28075" xr:uid="{00000000-0005-0000-0000-0000E7A60000}"/>
    <cellStyle name="Title 24 6 2 2" xfId="28076" xr:uid="{00000000-0005-0000-0000-0000E8A60000}"/>
    <cellStyle name="Title 24 6 2 2 2" xfId="28077" xr:uid="{00000000-0005-0000-0000-0000E9A60000}"/>
    <cellStyle name="Title 24 6 2 3" xfId="28078" xr:uid="{00000000-0005-0000-0000-0000EAA60000}"/>
    <cellStyle name="Title 24 6 3" xfId="28079" xr:uid="{00000000-0005-0000-0000-0000EBA60000}"/>
    <cellStyle name="Title 24 6 3 2" xfId="28080" xr:uid="{00000000-0005-0000-0000-0000ECA60000}"/>
    <cellStyle name="Title 24 6 3 2 2" xfId="28081" xr:uid="{00000000-0005-0000-0000-0000EDA60000}"/>
    <cellStyle name="Title 24 6 3 3" xfId="28082" xr:uid="{00000000-0005-0000-0000-0000EEA60000}"/>
    <cellStyle name="Title 24 6 4" xfId="28083" xr:uid="{00000000-0005-0000-0000-0000EFA60000}"/>
    <cellStyle name="Title 24 6 4 2" xfId="28084" xr:uid="{00000000-0005-0000-0000-0000F0A60000}"/>
    <cellStyle name="Title 24 6 5" xfId="28085" xr:uid="{00000000-0005-0000-0000-0000F1A60000}"/>
    <cellStyle name="Title 24 6 6" xfId="53574" xr:uid="{00000000-0005-0000-0000-0000F2A60000}"/>
    <cellStyle name="Title 24 7" xfId="28086" xr:uid="{00000000-0005-0000-0000-0000F3A60000}"/>
    <cellStyle name="Title 24 7 2" xfId="28087" xr:uid="{00000000-0005-0000-0000-0000F4A60000}"/>
    <cellStyle name="Title 24 7 2 2" xfId="28088" xr:uid="{00000000-0005-0000-0000-0000F5A60000}"/>
    <cellStyle name="Title 24 7 3" xfId="28089" xr:uid="{00000000-0005-0000-0000-0000F6A60000}"/>
    <cellStyle name="Title 24 7 4" xfId="53575" xr:uid="{00000000-0005-0000-0000-0000F7A60000}"/>
    <cellStyle name="Title 24 8" xfId="28090" xr:uid="{00000000-0005-0000-0000-0000F8A60000}"/>
    <cellStyle name="Title 24 8 2" xfId="28091" xr:uid="{00000000-0005-0000-0000-0000F9A60000}"/>
    <cellStyle name="Title 24 8 2 2" xfId="28092" xr:uid="{00000000-0005-0000-0000-0000FAA60000}"/>
    <cellStyle name="Title 24 8 3" xfId="28093" xr:uid="{00000000-0005-0000-0000-0000FBA60000}"/>
    <cellStyle name="Title 24 8 4" xfId="53576" xr:uid="{00000000-0005-0000-0000-0000FCA60000}"/>
    <cellStyle name="Title 24 9" xfId="28094" xr:uid="{00000000-0005-0000-0000-0000FDA60000}"/>
    <cellStyle name="Title 24 9 2" xfId="28095" xr:uid="{00000000-0005-0000-0000-0000FEA60000}"/>
    <cellStyle name="Title 24 9 2 2" xfId="28096" xr:uid="{00000000-0005-0000-0000-0000FFA60000}"/>
    <cellStyle name="Title 24 9 3" xfId="28097" xr:uid="{00000000-0005-0000-0000-000000A70000}"/>
    <cellStyle name="Title 24 9 4" xfId="53577" xr:uid="{00000000-0005-0000-0000-000001A70000}"/>
    <cellStyle name="Title 25" xfId="4657" xr:uid="{00000000-0005-0000-0000-000002A70000}"/>
    <cellStyle name="Title 25 10" xfId="28098" xr:uid="{00000000-0005-0000-0000-000003A70000}"/>
    <cellStyle name="Title 25 10 2" xfId="28099" xr:uid="{00000000-0005-0000-0000-000004A70000}"/>
    <cellStyle name="Title 25 10 2 2" xfId="28100" xr:uid="{00000000-0005-0000-0000-000005A70000}"/>
    <cellStyle name="Title 25 10 3" xfId="28101" xr:uid="{00000000-0005-0000-0000-000006A70000}"/>
    <cellStyle name="Title 25 10 4" xfId="53579" xr:uid="{00000000-0005-0000-0000-000007A70000}"/>
    <cellStyle name="Title 25 11" xfId="28102" xr:uid="{00000000-0005-0000-0000-000008A70000}"/>
    <cellStyle name="Title 25 11 2" xfId="28103" xr:uid="{00000000-0005-0000-0000-000009A70000}"/>
    <cellStyle name="Title 25 12" xfId="28104" xr:uid="{00000000-0005-0000-0000-00000AA70000}"/>
    <cellStyle name="Title 25 13" xfId="53578" xr:uid="{00000000-0005-0000-0000-00000BA70000}"/>
    <cellStyle name="Title 25 2" xfId="9446" xr:uid="{00000000-0005-0000-0000-00000CA70000}"/>
    <cellStyle name="Title 25 2 2" xfId="28105" xr:uid="{00000000-0005-0000-0000-00000DA70000}"/>
    <cellStyle name="Title 25 2 2 2" xfId="28106" xr:uid="{00000000-0005-0000-0000-00000EA70000}"/>
    <cellStyle name="Title 25 2 2 2 2" xfId="28107" xr:uid="{00000000-0005-0000-0000-00000FA70000}"/>
    <cellStyle name="Title 25 2 2 3" xfId="28108" xr:uid="{00000000-0005-0000-0000-000010A70000}"/>
    <cellStyle name="Title 25 2 3" xfId="28109" xr:uid="{00000000-0005-0000-0000-000011A70000}"/>
    <cellStyle name="Title 25 2 3 2" xfId="28110" xr:uid="{00000000-0005-0000-0000-000012A70000}"/>
    <cellStyle name="Title 25 2 3 2 2" xfId="28111" xr:uid="{00000000-0005-0000-0000-000013A70000}"/>
    <cellStyle name="Title 25 2 3 3" xfId="28112" xr:uid="{00000000-0005-0000-0000-000014A70000}"/>
    <cellStyle name="Title 25 2 4" xfId="28113" xr:uid="{00000000-0005-0000-0000-000015A70000}"/>
    <cellStyle name="Title 25 2 4 2" xfId="28114" xr:uid="{00000000-0005-0000-0000-000016A70000}"/>
    <cellStyle name="Title 25 2 5" xfId="28115" xr:uid="{00000000-0005-0000-0000-000017A70000}"/>
    <cellStyle name="Title 25 2 6" xfId="53580" xr:uid="{00000000-0005-0000-0000-000018A70000}"/>
    <cellStyle name="Title 25 3" xfId="28116" xr:uid="{00000000-0005-0000-0000-000019A70000}"/>
    <cellStyle name="Title 25 3 2" xfId="28117" xr:uid="{00000000-0005-0000-0000-00001AA70000}"/>
    <cellStyle name="Title 25 3 2 2" xfId="28118" xr:uid="{00000000-0005-0000-0000-00001BA70000}"/>
    <cellStyle name="Title 25 3 2 2 2" xfId="28119" xr:uid="{00000000-0005-0000-0000-00001CA70000}"/>
    <cellStyle name="Title 25 3 2 3" xfId="28120" xr:uid="{00000000-0005-0000-0000-00001DA70000}"/>
    <cellStyle name="Title 25 3 3" xfId="28121" xr:uid="{00000000-0005-0000-0000-00001EA70000}"/>
    <cellStyle name="Title 25 3 3 2" xfId="28122" xr:uid="{00000000-0005-0000-0000-00001FA70000}"/>
    <cellStyle name="Title 25 3 3 2 2" xfId="28123" xr:uid="{00000000-0005-0000-0000-000020A70000}"/>
    <cellStyle name="Title 25 3 3 3" xfId="28124" xr:uid="{00000000-0005-0000-0000-000021A70000}"/>
    <cellStyle name="Title 25 3 4" xfId="28125" xr:uid="{00000000-0005-0000-0000-000022A70000}"/>
    <cellStyle name="Title 25 3 4 2" xfId="28126" xr:uid="{00000000-0005-0000-0000-000023A70000}"/>
    <cellStyle name="Title 25 3 5" xfId="28127" xr:uid="{00000000-0005-0000-0000-000024A70000}"/>
    <cellStyle name="Title 25 3 6" xfId="53581" xr:uid="{00000000-0005-0000-0000-000025A70000}"/>
    <cellStyle name="Title 25 4" xfId="28128" xr:uid="{00000000-0005-0000-0000-000026A70000}"/>
    <cellStyle name="Title 25 4 2" xfId="28129" xr:uid="{00000000-0005-0000-0000-000027A70000}"/>
    <cellStyle name="Title 25 4 2 2" xfId="28130" xr:uid="{00000000-0005-0000-0000-000028A70000}"/>
    <cellStyle name="Title 25 4 2 2 2" xfId="28131" xr:uid="{00000000-0005-0000-0000-000029A70000}"/>
    <cellStyle name="Title 25 4 2 3" xfId="28132" xr:uid="{00000000-0005-0000-0000-00002AA70000}"/>
    <cellStyle name="Title 25 4 3" xfId="28133" xr:uid="{00000000-0005-0000-0000-00002BA70000}"/>
    <cellStyle name="Title 25 4 3 2" xfId="28134" xr:uid="{00000000-0005-0000-0000-00002CA70000}"/>
    <cellStyle name="Title 25 4 3 2 2" xfId="28135" xr:uid="{00000000-0005-0000-0000-00002DA70000}"/>
    <cellStyle name="Title 25 4 3 3" xfId="28136" xr:uid="{00000000-0005-0000-0000-00002EA70000}"/>
    <cellStyle name="Title 25 4 4" xfId="28137" xr:uid="{00000000-0005-0000-0000-00002FA70000}"/>
    <cellStyle name="Title 25 4 4 2" xfId="28138" xr:uid="{00000000-0005-0000-0000-000030A70000}"/>
    <cellStyle name="Title 25 4 5" xfId="28139" xr:uid="{00000000-0005-0000-0000-000031A70000}"/>
    <cellStyle name="Title 25 4 6" xfId="53582" xr:uid="{00000000-0005-0000-0000-000032A70000}"/>
    <cellStyle name="Title 25 5" xfId="28140" xr:uid="{00000000-0005-0000-0000-000033A70000}"/>
    <cellStyle name="Title 25 5 2" xfId="28141" xr:uid="{00000000-0005-0000-0000-000034A70000}"/>
    <cellStyle name="Title 25 5 2 2" xfId="28142" xr:uid="{00000000-0005-0000-0000-000035A70000}"/>
    <cellStyle name="Title 25 5 2 2 2" xfId="28143" xr:uid="{00000000-0005-0000-0000-000036A70000}"/>
    <cellStyle name="Title 25 5 2 3" xfId="28144" xr:uid="{00000000-0005-0000-0000-000037A70000}"/>
    <cellStyle name="Title 25 5 3" xfId="28145" xr:uid="{00000000-0005-0000-0000-000038A70000}"/>
    <cellStyle name="Title 25 5 3 2" xfId="28146" xr:uid="{00000000-0005-0000-0000-000039A70000}"/>
    <cellStyle name="Title 25 5 3 2 2" xfId="28147" xr:uid="{00000000-0005-0000-0000-00003AA70000}"/>
    <cellStyle name="Title 25 5 3 3" xfId="28148" xr:uid="{00000000-0005-0000-0000-00003BA70000}"/>
    <cellStyle name="Title 25 5 4" xfId="28149" xr:uid="{00000000-0005-0000-0000-00003CA70000}"/>
    <cellStyle name="Title 25 5 4 2" xfId="28150" xr:uid="{00000000-0005-0000-0000-00003DA70000}"/>
    <cellStyle name="Title 25 5 4 2 2" xfId="28151" xr:uid="{00000000-0005-0000-0000-00003EA70000}"/>
    <cellStyle name="Title 25 5 4 3" xfId="28152" xr:uid="{00000000-0005-0000-0000-00003FA70000}"/>
    <cellStyle name="Title 25 5 5" xfId="28153" xr:uid="{00000000-0005-0000-0000-000040A70000}"/>
    <cellStyle name="Title 25 5 5 2" xfId="28154" xr:uid="{00000000-0005-0000-0000-000041A70000}"/>
    <cellStyle name="Title 25 5 6" xfId="28155" xr:uid="{00000000-0005-0000-0000-000042A70000}"/>
    <cellStyle name="Title 25 5 7" xfId="53583" xr:uid="{00000000-0005-0000-0000-000043A70000}"/>
    <cellStyle name="Title 25 6" xfId="28156" xr:uid="{00000000-0005-0000-0000-000044A70000}"/>
    <cellStyle name="Title 25 6 2" xfId="28157" xr:uid="{00000000-0005-0000-0000-000045A70000}"/>
    <cellStyle name="Title 25 6 2 2" xfId="28158" xr:uid="{00000000-0005-0000-0000-000046A70000}"/>
    <cellStyle name="Title 25 6 2 2 2" xfId="28159" xr:uid="{00000000-0005-0000-0000-000047A70000}"/>
    <cellStyle name="Title 25 6 2 3" xfId="28160" xr:uid="{00000000-0005-0000-0000-000048A70000}"/>
    <cellStyle name="Title 25 6 3" xfId="28161" xr:uid="{00000000-0005-0000-0000-000049A70000}"/>
    <cellStyle name="Title 25 6 3 2" xfId="28162" xr:uid="{00000000-0005-0000-0000-00004AA70000}"/>
    <cellStyle name="Title 25 6 3 2 2" xfId="28163" xr:uid="{00000000-0005-0000-0000-00004BA70000}"/>
    <cellStyle name="Title 25 6 3 3" xfId="28164" xr:uid="{00000000-0005-0000-0000-00004CA70000}"/>
    <cellStyle name="Title 25 6 4" xfId="28165" xr:uid="{00000000-0005-0000-0000-00004DA70000}"/>
    <cellStyle name="Title 25 6 4 2" xfId="28166" xr:uid="{00000000-0005-0000-0000-00004EA70000}"/>
    <cellStyle name="Title 25 6 5" xfId="28167" xr:uid="{00000000-0005-0000-0000-00004FA70000}"/>
    <cellStyle name="Title 25 6 6" xfId="53584" xr:uid="{00000000-0005-0000-0000-000050A70000}"/>
    <cellStyle name="Title 25 7" xfId="28168" xr:uid="{00000000-0005-0000-0000-000051A70000}"/>
    <cellStyle name="Title 25 7 2" xfId="28169" xr:uid="{00000000-0005-0000-0000-000052A70000}"/>
    <cellStyle name="Title 25 7 2 2" xfId="28170" xr:uid="{00000000-0005-0000-0000-000053A70000}"/>
    <cellStyle name="Title 25 7 3" xfId="28171" xr:uid="{00000000-0005-0000-0000-000054A70000}"/>
    <cellStyle name="Title 25 7 4" xfId="53585" xr:uid="{00000000-0005-0000-0000-000055A70000}"/>
    <cellStyle name="Title 25 8" xfId="28172" xr:uid="{00000000-0005-0000-0000-000056A70000}"/>
    <cellStyle name="Title 25 8 2" xfId="28173" xr:uid="{00000000-0005-0000-0000-000057A70000}"/>
    <cellStyle name="Title 25 8 2 2" xfId="28174" xr:uid="{00000000-0005-0000-0000-000058A70000}"/>
    <cellStyle name="Title 25 8 3" xfId="28175" xr:uid="{00000000-0005-0000-0000-000059A70000}"/>
    <cellStyle name="Title 25 8 4" xfId="53586" xr:uid="{00000000-0005-0000-0000-00005AA70000}"/>
    <cellStyle name="Title 25 9" xfId="28176" xr:uid="{00000000-0005-0000-0000-00005BA70000}"/>
    <cellStyle name="Title 25 9 2" xfId="28177" xr:uid="{00000000-0005-0000-0000-00005CA70000}"/>
    <cellStyle name="Title 25 9 2 2" xfId="28178" xr:uid="{00000000-0005-0000-0000-00005DA70000}"/>
    <cellStyle name="Title 25 9 3" xfId="28179" xr:uid="{00000000-0005-0000-0000-00005EA70000}"/>
    <cellStyle name="Title 25 9 4" xfId="53587" xr:uid="{00000000-0005-0000-0000-00005FA70000}"/>
    <cellStyle name="Title 26" xfId="4658" xr:uid="{00000000-0005-0000-0000-000060A70000}"/>
    <cellStyle name="Title 26 10" xfId="28180" xr:uid="{00000000-0005-0000-0000-000061A70000}"/>
    <cellStyle name="Title 26 10 2" xfId="28181" xr:uid="{00000000-0005-0000-0000-000062A70000}"/>
    <cellStyle name="Title 26 10 2 2" xfId="28182" xr:uid="{00000000-0005-0000-0000-000063A70000}"/>
    <cellStyle name="Title 26 10 3" xfId="28183" xr:uid="{00000000-0005-0000-0000-000064A70000}"/>
    <cellStyle name="Title 26 10 4" xfId="53589" xr:uid="{00000000-0005-0000-0000-000065A70000}"/>
    <cellStyle name="Title 26 11" xfId="28184" xr:uid="{00000000-0005-0000-0000-000066A70000}"/>
    <cellStyle name="Title 26 11 2" xfId="28185" xr:uid="{00000000-0005-0000-0000-000067A70000}"/>
    <cellStyle name="Title 26 12" xfId="28186" xr:uid="{00000000-0005-0000-0000-000068A70000}"/>
    <cellStyle name="Title 26 13" xfId="53588" xr:uid="{00000000-0005-0000-0000-000069A70000}"/>
    <cellStyle name="Title 26 2" xfId="9447" xr:uid="{00000000-0005-0000-0000-00006AA70000}"/>
    <cellStyle name="Title 26 2 2" xfId="28187" xr:uid="{00000000-0005-0000-0000-00006BA70000}"/>
    <cellStyle name="Title 26 2 2 2" xfId="28188" xr:uid="{00000000-0005-0000-0000-00006CA70000}"/>
    <cellStyle name="Title 26 2 2 2 2" xfId="28189" xr:uid="{00000000-0005-0000-0000-00006DA70000}"/>
    <cellStyle name="Title 26 2 2 3" xfId="28190" xr:uid="{00000000-0005-0000-0000-00006EA70000}"/>
    <cellStyle name="Title 26 2 3" xfId="28191" xr:uid="{00000000-0005-0000-0000-00006FA70000}"/>
    <cellStyle name="Title 26 2 3 2" xfId="28192" xr:uid="{00000000-0005-0000-0000-000070A70000}"/>
    <cellStyle name="Title 26 2 3 2 2" xfId="28193" xr:uid="{00000000-0005-0000-0000-000071A70000}"/>
    <cellStyle name="Title 26 2 3 3" xfId="28194" xr:uid="{00000000-0005-0000-0000-000072A70000}"/>
    <cellStyle name="Title 26 2 4" xfId="28195" xr:uid="{00000000-0005-0000-0000-000073A70000}"/>
    <cellStyle name="Title 26 2 4 2" xfId="28196" xr:uid="{00000000-0005-0000-0000-000074A70000}"/>
    <cellStyle name="Title 26 2 5" xfId="28197" xr:uid="{00000000-0005-0000-0000-000075A70000}"/>
    <cellStyle name="Title 26 2 6" xfId="53590" xr:uid="{00000000-0005-0000-0000-000076A70000}"/>
    <cellStyle name="Title 26 3" xfId="28198" xr:uid="{00000000-0005-0000-0000-000077A70000}"/>
    <cellStyle name="Title 26 3 2" xfId="28199" xr:uid="{00000000-0005-0000-0000-000078A70000}"/>
    <cellStyle name="Title 26 3 2 2" xfId="28200" xr:uid="{00000000-0005-0000-0000-000079A70000}"/>
    <cellStyle name="Title 26 3 2 2 2" xfId="28201" xr:uid="{00000000-0005-0000-0000-00007AA70000}"/>
    <cellStyle name="Title 26 3 2 3" xfId="28202" xr:uid="{00000000-0005-0000-0000-00007BA70000}"/>
    <cellStyle name="Title 26 3 3" xfId="28203" xr:uid="{00000000-0005-0000-0000-00007CA70000}"/>
    <cellStyle name="Title 26 3 3 2" xfId="28204" xr:uid="{00000000-0005-0000-0000-00007DA70000}"/>
    <cellStyle name="Title 26 3 3 2 2" xfId="28205" xr:uid="{00000000-0005-0000-0000-00007EA70000}"/>
    <cellStyle name="Title 26 3 3 3" xfId="28206" xr:uid="{00000000-0005-0000-0000-00007FA70000}"/>
    <cellStyle name="Title 26 3 4" xfId="28207" xr:uid="{00000000-0005-0000-0000-000080A70000}"/>
    <cellStyle name="Title 26 3 4 2" xfId="28208" xr:uid="{00000000-0005-0000-0000-000081A70000}"/>
    <cellStyle name="Title 26 3 5" xfId="28209" xr:uid="{00000000-0005-0000-0000-000082A70000}"/>
    <cellStyle name="Title 26 3 6" xfId="53591" xr:uid="{00000000-0005-0000-0000-000083A70000}"/>
    <cellStyle name="Title 26 4" xfId="28210" xr:uid="{00000000-0005-0000-0000-000084A70000}"/>
    <cellStyle name="Title 26 4 2" xfId="28211" xr:uid="{00000000-0005-0000-0000-000085A70000}"/>
    <cellStyle name="Title 26 4 2 2" xfId="28212" xr:uid="{00000000-0005-0000-0000-000086A70000}"/>
    <cellStyle name="Title 26 4 2 2 2" xfId="28213" xr:uid="{00000000-0005-0000-0000-000087A70000}"/>
    <cellStyle name="Title 26 4 2 3" xfId="28214" xr:uid="{00000000-0005-0000-0000-000088A70000}"/>
    <cellStyle name="Title 26 4 3" xfId="28215" xr:uid="{00000000-0005-0000-0000-000089A70000}"/>
    <cellStyle name="Title 26 4 3 2" xfId="28216" xr:uid="{00000000-0005-0000-0000-00008AA70000}"/>
    <cellStyle name="Title 26 4 3 2 2" xfId="28217" xr:uid="{00000000-0005-0000-0000-00008BA70000}"/>
    <cellStyle name="Title 26 4 3 3" xfId="28218" xr:uid="{00000000-0005-0000-0000-00008CA70000}"/>
    <cellStyle name="Title 26 4 4" xfId="28219" xr:uid="{00000000-0005-0000-0000-00008DA70000}"/>
    <cellStyle name="Title 26 4 4 2" xfId="28220" xr:uid="{00000000-0005-0000-0000-00008EA70000}"/>
    <cellStyle name="Title 26 4 5" xfId="28221" xr:uid="{00000000-0005-0000-0000-00008FA70000}"/>
    <cellStyle name="Title 26 4 6" xfId="53592" xr:uid="{00000000-0005-0000-0000-000090A70000}"/>
    <cellStyle name="Title 26 5" xfId="28222" xr:uid="{00000000-0005-0000-0000-000091A70000}"/>
    <cellStyle name="Title 26 5 2" xfId="28223" xr:uid="{00000000-0005-0000-0000-000092A70000}"/>
    <cellStyle name="Title 26 5 2 2" xfId="28224" xr:uid="{00000000-0005-0000-0000-000093A70000}"/>
    <cellStyle name="Title 26 5 2 2 2" xfId="28225" xr:uid="{00000000-0005-0000-0000-000094A70000}"/>
    <cellStyle name="Title 26 5 2 3" xfId="28226" xr:uid="{00000000-0005-0000-0000-000095A70000}"/>
    <cellStyle name="Title 26 5 3" xfId="28227" xr:uid="{00000000-0005-0000-0000-000096A70000}"/>
    <cellStyle name="Title 26 5 3 2" xfId="28228" xr:uid="{00000000-0005-0000-0000-000097A70000}"/>
    <cellStyle name="Title 26 5 3 2 2" xfId="28229" xr:uid="{00000000-0005-0000-0000-000098A70000}"/>
    <cellStyle name="Title 26 5 3 3" xfId="28230" xr:uid="{00000000-0005-0000-0000-000099A70000}"/>
    <cellStyle name="Title 26 5 4" xfId="28231" xr:uid="{00000000-0005-0000-0000-00009AA70000}"/>
    <cellStyle name="Title 26 5 4 2" xfId="28232" xr:uid="{00000000-0005-0000-0000-00009BA70000}"/>
    <cellStyle name="Title 26 5 4 2 2" xfId="28233" xr:uid="{00000000-0005-0000-0000-00009CA70000}"/>
    <cellStyle name="Title 26 5 4 3" xfId="28234" xr:uid="{00000000-0005-0000-0000-00009DA70000}"/>
    <cellStyle name="Title 26 5 5" xfId="28235" xr:uid="{00000000-0005-0000-0000-00009EA70000}"/>
    <cellStyle name="Title 26 5 5 2" xfId="28236" xr:uid="{00000000-0005-0000-0000-00009FA70000}"/>
    <cellStyle name="Title 26 5 6" xfId="28237" xr:uid="{00000000-0005-0000-0000-0000A0A70000}"/>
    <cellStyle name="Title 26 5 7" xfId="53593" xr:uid="{00000000-0005-0000-0000-0000A1A70000}"/>
    <cellStyle name="Title 26 6" xfId="28238" xr:uid="{00000000-0005-0000-0000-0000A2A70000}"/>
    <cellStyle name="Title 26 6 2" xfId="28239" xr:uid="{00000000-0005-0000-0000-0000A3A70000}"/>
    <cellStyle name="Title 26 6 2 2" xfId="28240" xr:uid="{00000000-0005-0000-0000-0000A4A70000}"/>
    <cellStyle name="Title 26 6 2 2 2" xfId="28241" xr:uid="{00000000-0005-0000-0000-0000A5A70000}"/>
    <cellStyle name="Title 26 6 2 3" xfId="28242" xr:uid="{00000000-0005-0000-0000-0000A6A70000}"/>
    <cellStyle name="Title 26 6 3" xfId="28243" xr:uid="{00000000-0005-0000-0000-0000A7A70000}"/>
    <cellStyle name="Title 26 6 3 2" xfId="28244" xr:uid="{00000000-0005-0000-0000-0000A8A70000}"/>
    <cellStyle name="Title 26 6 3 2 2" xfId="28245" xr:uid="{00000000-0005-0000-0000-0000A9A70000}"/>
    <cellStyle name="Title 26 6 3 3" xfId="28246" xr:uid="{00000000-0005-0000-0000-0000AAA70000}"/>
    <cellStyle name="Title 26 6 4" xfId="28247" xr:uid="{00000000-0005-0000-0000-0000ABA70000}"/>
    <cellStyle name="Title 26 6 4 2" xfId="28248" xr:uid="{00000000-0005-0000-0000-0000ACA70000}"/>
    <cellStyle name="Title 26 6 5" xfId="28249" xr:uid="{00000000-0005-0000-0000-0000ADA70000}"/>
    <cellStyle name="Title 26 6 6" xfId="53594" xr:uid="{00000000-0005-0000-0000-0000AEA70000}"/>
    <cellStyle name="Title 26 7" xfId="28250" xr:uid="{00000000-0005-0000-0000-0000AFA70000}"/>
    <cellStyle name="Title 26 7 2" xfId="28251" xr:uid="{00000000-0005-0000-0000-0000B0A70000}"/>
    <cellStyle name="Title 26 7 2 2" xfId="28252" xr:uid="{00000000-0005-0000-0000-0000B1A70000}"/>
    <cellStyle name="Title 26 7 3" xfId="28253" xr:uid="{00000000-0005-0000-0000-0000B2A70000}"/>
    <cellStyle name="Title 26 7 4" xfId="53595" xr:uid="{00000000-0005-0000-0000-0000B3A70000}"/>
    <cellStyle name="Title 26 8" xfId="28254" xr:uid="{00000000-0005-0000-0000-0000B4A70000}"/>
    <cellStyle name="Title 26 8 2" xfId="28255" xr:uid="{00000000-0005-0000-0000-0000B5A70000}"/>
    <cellStyle name="Title 26 8 2 2" xfId="28256" xr:uid="{00000000-0005-0000-0000-0000B6A70000}"/>
    <cellStyle name="Title 26 8 3" xfId="28257" xr:uid="{00000000-0005-0000-0000-0000B7A70000}"/>
    <cellStyle name="Title 26 8 4" xfId="53596" xr:uid="{00000000-0005-0000-0000-0000B8A70000}"/>
    <cellStyle name="Title 26 9" xfId="28258" xr:uid="{00000000-0005-0000-0000-0000B9A70000}"/>
    <cellStyle name="Title 26 9 2" xfId="28259" xr:uid="{00000000-0005-0000-0000-0000BAA70000}"/>
    <cellStyle name="Title 26 9 2 2" xfId="28260" xr:uid="{00000000-0005-0000-0000-0000BBA70000}"/>
    <cellStyle name="Title 26 9 3" xfId="28261" xr:uid="{00000000-0005-0000-0000-0000BCA70000}"/>
    <cellStyle name="Title 26 9 4" xfId="53597" xr:uid="{00000000-0005-0000-0000-0000BDA70000}"/>
    <cellStyle name="Title 27" xfId="4659" xr:uid="{00000000-0005-0000-0000-0000BEA70000}"/>
    <cellStyle name="Title 27 10" xfId="28262" xr:uid="{00000000-0005-0000-0000-0000BFA70000}"/>
    <cellStyle name="Title 27 10 2" xfId="28263" xr:uid="{00000000-0005-0000-0000-0000C0A70000}"/>
    <cellStyle name="Title 27 10 2 2" xfId="28264" xr:uid="{00000000-0005-0000-0000-0000C1A70000}"/>
    <cellStyle name="Title 27 10 3" xfId="28265" xr:uid="{00000000-0005-0000-0000-0000C2A70000}"/>
    <cellStyle name="Title 27 10 4" xfId="53599" xr:uid="{00000000-0005-0000-0000-0000C3A70000}"/>
    <cellStyle name="Title 27 11" xfId="28266" xr:uid="{00000000-0005-0000-0000-0000C4A70000}"/>
    <cellStyle name="Title 27 11 2" xfId="28267" xr:uid="{00000000-0005-0000-0000-0000C5A70000}"/>
    <cellStyle name="Title 27 12" xfId="28268" xr:uid="{00000000-0005-0000-0000-0000C6A70000}"/>
    <cellStyle name="Title 27 13" xfId="53598" xr:uid="{00000000-0005-0000-0000-0000C7A70000}"/>
    <cellStyle name="Title 27 2" xfId="9448" xr:uid="{00000000-0005-0000-0000-0000C8A70000}"/>
    <cellStyle name="Title 27 2 2" xfId="28269" xr:uid="{00000000-0005-0000-0000-0000C9A70000}"/>
    <cellStyle name="Title 27 2 2 2" xfId="28270" xr:uid="{00000000-0005-0000-0000-0000CAA70000}"/>
    <cellStyle name="Title 27 2 2 2 2" xfId="28271" xr:uid="{00000000-0005-0000-0000-0000CBA70000}"/>
    <cellStyle name="Title 27 2 2 3" xfId="28272" xr:uid="{00000000-0005-0000-0000-0000CCA70000}"/>
    <cellStyle name="Title 27 2 3" xfId="28273" xr:uid="{00000000-0005-0000-0000-0000CDA70000}"/>
    <cellStyle name="Title 27 2 3 2" xfId="28274" xr:uid="{00000000-0005-0000-0000-0000CEA70000}"/>
    <cellStyle name="Title 27 2 3 2 2" xfId="28275" xr:uid="{00000000-0005-0000-0000-0000CFA70000}"/>
    <cellStyle name="Title 27 2 3 3" xfId="28276" xr:uid="{00000000-0005-0000-0000-0000D0A70000}"/>
    <cellStyle name="Title 27 2 4" xfId="28277" xr:uid="{00000000-0005-0000-0000-0000D1A70000}"/>
    <cellStyle name="Title 27 2 4 2" xfId="28278" xr:uid="{00000000-0005-0000-0000-0000D2A70000}"/>
    <cellStyle name="Title 27 2 5" xfId="28279" xr:uid="{00000000-0005-0000-0000-0000D3A70000}"/>
    <cellStyle name="Title 27 2 6" xfId="53600" xr:uid="{00000000-0005-0000-0000-0000D4A70000}"/>
    <cellStyle name="Title 27 3" xfId="28280" xr:uid="{00000000-0005-0000-0000-0000D5A70000}"/>
    <cellStyle name="Title 27 3 2" xfId="28281" xr:uid="{00000000-0005-0000-0000-0000D6A70000}"/>
    <cellStyle name="Title 27 3 2 2" xfId="28282" xr:uid="{00000000-0005-0000-0000-0000D7A70000}"/>
    <cellStyle name="Title 27 3 2 2 2" xfId="28283" xr:uid="{00000000-0005-0000-0000-0000D8A70000}"/>
    <cellStyle name="Title 27 3 2 3" xfId="28284" xr:uid="{00000000-0005-0000-0000-0000D9A70000}"/>
    <cellStyle name="Title 27 3 3" xfId="28285" xr:uid="{00000000-0005-0000-0000-0000DAA70000}"/>
    <cellStyle name="Title 27 3 3 2" xfId="28286" xr:uid="{00000000-0005-0000-0000-0000DBA70000}"/>
    <cellStyle name="Title 27 3 3 2 2" xfId="28287" xr:uid="{00000000-0005-0000-0000-0000DCA70000}"/>
    <cellStyle name="Title 27 3 3 3" xfId="28288" xr:uid="{00000000-0005-0000-0000-0000DDA70000}"/>
    <cellStyle name="Title 27 3 4" xfId="28289" xr:uid="{00000000-0005-0000-0000-0000DEA70000}"/>
    <cellStyle name="Title 27 3 4 2" xfId="28290" xr:uid="{00000000-0005-0000-0000-0000DFA70000}"/>
    <cellStyle name="Title 27 3 5" xfId="28291" xr:uid="{00000000-0005-0000-0000-0000E0A70000}"/>
    <cellStyle name="Title 27 3 6" xfId="53601" xr:uid="{00000000-0005-0000-0000-0000E1A70000}"/>
    <cellStyle name="Title 27 4" xfId="28292" xr:uid="{00000000-0005-0000-0000-0000E2A70000}"/>
    <cellStyle name="Title 27 4 2" xfId="28293" xr:uid="{00000000-0005-0000-0000-0000E3A70000}"/>
    <cellStyle name="Title 27 4 2 2" xfId="28294" xr:uid="{00000000-0005-0000-0000-0000E4A70000}"/>
    <cellStyle name="Title 27 4 2 2 2" xfId="28295" xr:uid="{00000000-0005-0000-0000-0000E5A70000}"/>
    <cellStyle name="Title 27 4 2 3" xfId="28296" xr:uid="{00000000-0005-0000-0000-0000E6A70000}"/>
    <cellStyle name="Title 27 4 3" xfId="28297" xr:uid="{00000000-0005-0000-0000-0000E7A70000}"/>
    <cellStyle name="Title 27 4 3 2" xfId="28298" xr:uid="{00000000-0005-0000-0000-0000E8A70000}"/>
    <cellStyle name="Title 27 4 3 2 2" xfId="28299" xr:uid="{00000000-0005-0000-0000-0000E9A70000}"/>
    <cellStyle name="Title 27 4 3 3" xfId="28300" xr:uid="{00000000-0005-0000-0000-0000EAA70000}"/>
    <cellStyle name="Title 27 4 4" xfId="28301" xr:uid="{00000000-0005-0000-0000-0000EBA70000}"/>
    <cellStyle name="Title 27 4 4 2" xfId="28302" xr:uid="{00000000-0005-0000-0000-0000ECA70000}"/>
    <cellStyle name="Title 27 4 5" xfId="28303" xr:uid="{00000000-0005-0000-0000-0000EDA70000}"/>
    <cellStyle name="Title 27 4 6" xfId="53602" xr:uid="{00000000-0005-0000-0000-0000EEA70000}"/>
    <cellStyle name="Title 27 5" xfId="28304" xr:uid="{00000000-0005-0000-0000-0000EFA70000}"/>
    <cellStyle name="Title 27 5 2" xfId="28305" xr:uid="{00000000-0005-0000-0000-0000F0A70000}"/>
    <cellStyle name="Title 27 5 2 2" xfId="28306" xr:uid="{00000000-0005-0000-0000-0000F1A70000}"/>
    <cellStyle name="Title 27 5 2 2 2" xfId="28307" xr:uid="{00000000-0005-0000-0000-0000F2A70000}"/>
    <cellStyle name="Title 27 5 2 3" xfId="28308" xr:uid="{00000000-0005-0000-0000-0000F3A70000}"/>
    <cellStyle name="Title 27 5 3" xfId="28309" xr:uid="{00000000-0005-0000-0000-0000F4A70000}"/>
    <cellStyle name="Title 27 5 3 2" xfId="28310" xr:uid="{00000000-0005-0000-0000-0000F5A70000}"/>
    <cellStyle name="Title 27 5 3 2 2" xfId="28311" xr:uid="{00000000-0005-0000-0000-0000F6A70000}"/>
    <cellStyle name="Title 27 5 3 3" xfId="28312" xr:uid="{00000000-0005-0000-0000-0000F7A70000}"/>
    <cellStyle name="Title 27 5 4" xfId="28313" xr:uid="{00000000-0005-0000-0000-0000F8A70000}"/>
    <cellStyle name="Title 27 5 4 2" xfId="28314" xr:uid="{00000000-0005-0000-0000-0000F9A70000}"/>
    <cellStyle name="Title 27 5 4 2 2" xfId="28315" xr:uid="{00000000-0005-0000-0000-0000FAA70000}"/>
    <cellStyle name="Title 27 5 4 3" xfId="28316" xr:uid="{00000000-0005-0000-0000-0000FBA70000}"/>
    <cellStyle name="Title 27 5 5" xfId="28317" xr:uid="{00000000-0005-0000-0000-0000FCA70000}"/>
    <cellStyle name="Title 27 5 5 2" xfId="28318" xr:uid="{00000000-0005-0000-0000-0000FDA70000}"/>
    <cellStyle name="Title 27 5 6" xfId="28319" xr:uid="{00000000-0005-0000-0000-0000FEA70000}"/>
    <cellStyle name="Title 27 5 7" xfId="53603" xr:uid="{00000000-0005-0000-0000-0000FFA70000}"/>
    <cellStyle name="Title 27 6" xfId="28320" xr:uid="{00000000-0005-0000-0000-000000A80000}"/>
    <cellStyle name="Title 27 6 2" xfId="28321" xr:uid="{00000000-0005-0000-0000-000001A80000}"/>
    <cellStyle name="Title 27 6 2 2" xfId="28322" xr:uid="{00000000-0005-0000-0000-000002A80000}"/>
    <cellStyle name="Title 27 6 2 2 2" xfId="28323" xr:uid="{00000000-0005-0000-0000-000003A80000}"/>
    <cellStyle name="Title 27 6 2 3" xfId="28324" xr:uid="{00000000-0005-0000-0000-000004A80000}"/>
    <cellStyle name="Title 27 6 3" xfId="28325" xr:uid="{00000000-0005-0000-0000-000005A80000}"/>
    <cellStyle name="Title 27 6 3 2" xfId="28326" xr:uid="{00000000-0005-0000-0000-000006A80000}"/>
    <cellStyle name="Title 27 6 3 2 2" xfId="28327" xr:uid="{00000000-0005-0000-0000-000007A80000}"/>
    <cellStyle name="Title 27 6 3 3" xfId="28328" xr:uid="{00000000-0005-0000-0000-000008A80000}"/>
    <cellStyle name="Title 27 6 4" xfId="28329" xr:uid="{00000000-0005-0000-0000-000009A80000}"/>
    <cellStyle name="Title 27 6 4 2" xfId="28330" xr:uid="{00000000-0005-0000-0000-00000AA80000}"/>
    <cellStyle name="Title 27 6 5" xfId="28331" xr:uid="{00000000-0005-0000-0000-00000BA80000}"/>
    <cellStyle name="Title 27 6 6" xfId="53604" xr:uid="{00000000-0005-0000-0000-00000CA80000}"/>
    <cellStyle name="Title 27 7" xfId="28332" xr:uid="{00000000-0005-0000-0000-00000DA80000}"/>
    <cellStyle name="Title 27 7 2" xfId="28333" xr:uid="{00000000-0005-0000-0000-00000EA80000}"/>
    <cellStyle name="Title 27 7 2 2" xfId="28334" xr:uid="{00000000-0005-0000-0000-00000FA80000}"/>
    <cellStyle name="Title 27 7 3" xfId="28335" xr:uid="{00000000-0005-0000-0000-000010A80000}"/>
    <cellStyle name="Title 27 7 4" xfId="53605" xr:uid="{00000000-0005-0000-0000-000011A80000}"/>
    <cellStyle name="Title 27 8" xfId="28336" xr:uid="{00000000-0005-0000-0000-000012A80000}"/>
    <cellStyle name="Title 27 8 2" xfId="28337" xr:uid="{00000000-0005-0000-0000-000013A80000}"/>
    <cellStyle name="Title 27 8 2 2" xfId="28338" xr:uid="{00000000-0005-0000-0000-000014A80000}"/>
    <cellStyle name="Title 27 8 3" xfId="28339" xr:uid="{00000000-0005-0000-0000-000015A80000}"/>
    <cellStyle name="Title 27 8 4" xfId="53606" xr:uid="{00000000-0005-0000-0000-000016A80000}"/>
    <cellStyle name="Title 27 9" xfId="28340" xr:uid="{00000000-0005-0000-0000-000017A80000}"/>
    <cellStyle name="Title 27 9 2" xfId="28341" xr:uid="{00000000-0005-0000-0000-000018A80000}"/>
    <cellStyle name="Title 27 9 2 2" xfId="28342" xr:uid="{00000000-0005-0000-0000-000019A80000}"/>
    <cellStyle name="Title 27 9 3" xfId="28343" xr:uid="{00000000-0005-0000-0000-00001AA80000}"/>
    <cellStyle name="Title 27 9 4" xfId="53607" xr:uid="{00000000-0005-0000-0000-00001BA80000}"/>
    <cellStyle name="Title 28" xfId="4660" xr:uid="{00000000-0005-0000-0000-00001CA80000}"/>
    <cellStyle name="Title 28 10" xfId="28344" xr:uid="{00000000-0005-0000-0000-00001DA80000}"/>
    <cellStyle name="Title 28 10 2" xfId="28345" xr:uid="{00000000-0005-0000-0000-00001EA80000}"/>
    <cellStyle name="Title 28 10 2 2" xfId="28346" xr:uid="{00000000-0005-0000-0000-00001FA80000}"/>
    <cellStyle name="Title 28 10 3" xfId="28347" xr:uid="{00000000-0005-0000-0000-000020A80000}"/>
    <cellStyle name="Title 28 10 4" xfId="53609" xr:uid="{00000000-0005-0000-0000-000021A80000}"/>
    <cellStyle name="Title 28 11" xfId="28348" xr:uid="{00000000-0005-0000-0000-000022A80000}"/>
    <cellStyle name="Title 28 11 2" xfId="28349" xr:uid="{00000000-0005-0000-0000-000023A80000}"/>
    <cellStyle name="Title 28 12" xfId="28350" xr:uid="{00000000-0005-0000-0000-000024A80000}"/>
    <cellStyle name="Title 28 13" xfId="53608" xr:uid="{00000000-0005-0000-0000-000025A80000}"/>
    <cellStyle name="Title 28 2" xfId="9449" xr:uid="{00000000-0005-0000-0000-000026A80000}"/>
    <cellStyle name="Title 28 2 2" xfId="28351" xr:uid="{00000000-0005-0000-0000-000027A80000}"/>
    <cellStyle name="Title 28 2 2 2" xfId="28352" xr:uid="{00000000-0005-0000-0000-000028A80000}"/>
    <cellStyle name="Title 28 2 2 2 2" xfId="28353" xr:uid="{00000000-0005-0000-0000-000029A80000}"/>
    <cellStyle name="Title 28 2 2 3" xfId="28354" xr:uid="{00000000-0005-0000-0000-00002AA80000}"/>
    <cellStyle name="Title 28 2 3" xfId="28355" xr:uid="{00000000-0005-0000-0000-00002BA80000}"/>
    <cellStyle name="Title 28 2 3 2" xfId="28356" xr:uid="{00000000-0005-0000-0000-00002CA80000}"/>
    <cellStyle name="Title 28 2 3 2 2" xfId="28357" xr:uid="{00000000-0005-0000-0000-00002DA80000}"/>
    <cellStyle name="Title 28 2 3 3" xfId="28358" xr:uid="{00000000-0005-0000-0000-00002EA80000}"/>
    <cellStyle name="Title 28 2 4" xfId="28359" xr:uid="{00000000-0005-0000-0000-00002FA80000}"/>
    <cellStyle name="Title 28 2 4 2" xfId="28360" xr:uid="{00000000-0005-0000-0000-000030A80000}"/>
    <cellStyle name="Title 28 2 5" xfId="28361" xr:uid="{00000000-0005-0000-0000-000031A80000}"/>
    <cellStyle name="Title 28 2 6" xfId="53610" xr:uid="{00000000-0005-0000-0000-000032A80000}"/>
    <cellStyle name="Title 28 3" xfId="28362" xr:uid="{00000000-0005-0000-0000-000033A80000}"/>
    <cellStyle name="Title 28 3 2" xfId="28363" xr:uid="{00000000-0005-0000-0000-000034A80000}"/>
    <cellStyle name="Title 28 3 2 2" xfId="28364" xr:uid="{00000000-0005-0000-0000-000035A80000}"/>
    <cellStyle name="Title 28 3 2 2 2" xfId="28365" xr:uid="{00000000-0005-0000-0000-000036A80000}"/>
    <cellStyle name="Title 28 3 2 3" xfId="28366" xr:uid="{00000000-0005-0000-0000-000037A80000}"/>
    <cellStyle name="Title 28 3 3" xfId="28367" xr:uid="{00000000-0005-0000-0000-000038A80000}"/>
    <cellStyle name="Title 28 3 3 2" xfId="28368" xr:uid="{00000000-0005-0000-0000-000039A80000}"/>
    <cellStyle name="Title 28 3 3 2 2" xfId="28369" xr:uid="{00000000-0005-0000-0000-00003AA80000}"/>
    <cellStyle name="Title 28 3 3 3" xfId="28370" xr:uid="{00000000-0005-0000-0000-00003BA80000}"/>
    <cellStyle name="Title 28 3 4" xfId="28371" xr:uid="{00000000-0005-0000-0000-00003CA80000}"/>
    <cellStyle name="Title 28 3 4 2" xfId="28372" xr:uid="{00000000-0005-0000-0000-00003DA80000}"/>
    <cellStyle name="Title 28 3 5" xfId="28373" xr:uid="{00000000-0005-0000-0000-00003EA80000}"/>
    <cellStyle name="Title 28 3 6" xfId="53611" xr:uid="{00000000-0005-0000-0000-00003FA80000}"/>
    <cellStyle name="Title 28 4" xfId="28374" xr:uid="{00000000-0005-0000-0000-000040A80000}"/>
    <cellStyle name="Title 28 4 2" xfId="28375" xr:uid="{00000000-0005-0000-0000-000041A80000}"/>
    <cellStyle name="Title 28 4 2 2" xfId="28376" xr:uid="{00000000-0005-0000-0000-000042A80000}"/>
    <cellStyle name="Title 28 4 2 2 2" xfId="28377" xr:uid="{00000000-0005-0000-0000-000043A80000}"/>
    <cellStyle name="Title 28 4 2 3" xfId="28378" xr:uid="{00000000-0005-0000-0000-000044A80000}"/>
    <cellStyle name="Title 28 4 3" xfId="28379" xr:uid="{00000000-0005-0000-0000-000045A80000}"/>
    <cellStyle name="Title 28 4 3 2" xfId="28380" xr:uid="{00000000-0005-0000-0000-000046A80000}"/>
    <cellStyle name="Title 28 4 3 2 2" xfId="28381" xr:uid="{00000000-0005-0000-0000-000047A80000}"/>
    <cellStyle name="Title 28 4 3 3" xfId="28382" xr:uid="{00000000-0005-0000-0000-000048A80000}"/>
    <cellStyle name="Title 28 4 4" xfId="28383" xr:uid="{00000000-0005-0000-0000-000049A80000}"/>
    <cellStyle name="Title 28 4 4 2" xfId="28384" xr:uid="{00000000-0005-0000-0000-00004AA80000}"/>
    <cellStyle name="Title 28 4 5" xfId="28385" xr:uid="{00000000-0005-0000-0000-00004BA80000}"/>
    <cellStyle name="Title 28 4 6" xfId="53612" xr:uid="{00000000-0005-0000-0000-00004CA80000}"/>
    <cellStyle name="Title 28 5" xfId="28386" xr:uid="{00000000-0005-0000-0000-00004DA80000}"/>
    <cellStyle name="Title 28 5 2" xfId="28387" xr:uid="{00000000-0005-0000-0000-00004EA80000}"/>
    <cellStyle name="Title 28 5 2 2" xfId="28388" xr:uid="{00000000-0005-0000-0000-00004FA80000}"/>
    <cellStyle name="Title 28 5 2 2 2" xfId="28389" xr:uid="{00000000-0005-0000-0000-000050A80000}"/>
    <cellStyle name="Title 28 5 2 3" xfId="28390" xr:uid="{00000000-0005-0000-0000-000051A80000}"/>
    <cellStyle name="Title 28 5 3" xfId="28391" xr:uid="{00000000-0005-0000-0000-000052A80000}"/>
    <cellStyle name="Title 28 5 3 2" xfId="28392" xr:uid="{00000000-0005-0000-0000-000053A80000}"/>
    <cellStyle name="Title 28 5 3 2 2" xfId="28393" xr:uid="{00000000-0005-0000-0000-000054A80000}"/>
    <cellStyle name="Title 28 5 3 3" xfId="28394" xr:uid="{00000000-0005-0000-0000-000055A80000}"/>
    <cellStyle name="Title 28 5 4" xfId="28395" xr:uid="{00000000-0005-0000-0000-000056A80000}"/>
    <cellStyle name="Title 28 5 4 2" xfId="28396" xr:uid="{00000000-0005-0000-0000-000057A80000}"/>
    <cellStyle name="Title 28 5 4 2 2" xfId="28397" xr:uid="{00000000-0005-0000-0000-000058A80000}"/>
    <cellStyle name="Title 28 5 4 3" xfId="28398" xr:uid="{00000000-0005-0000-0000-000059A80000}"/>
    <cellStyle name="Title 28 5 5" xfId="28399" xr:uid="{00000000-0005-0000-0000-00005AA80000}"/>
    <cellStyle name="Title 28 5 5 2" xfId="28400" xr:uid="{00000000-0005-0000-0000-00005BA80000}"/>
    <cellStyle name="Title 28 5 6" xfId="28401" xr:uid="{00000000-0005-0000-0000-00005CA80000}"/>
    <cellStyle name="Title 28 5 7" xfId="53613" xr:uid="{00000000-0005-0000-0000-00005DA80000}"/>
    <cellStyle name="Title 28 6" xfId="28402" xr:uid="{00000000-0005-0000-0000-00005EA80000}"/>
    <cellStyle name="Title 28 6 2" xfId="28403" xr:uid="{00000000-0005-0000-0000-00005FA80000}"/>
    <cellStyle name="Title 28 6 2 2" xfId="28404" xr:uid="{00000000-0005-0000-0000-000060A80000}"/>
    <cellStyle name="Title 28 6 2 2 2" xfId="28405" xr:uid="{00000000-0005-0000-0000-000061A80000}"/>
    <cellStyle name="Title 28 6 2 3" xfId="28406" xr:uid="{00000000-0005-0000-0000-000062A80000}"/>
    <cellStyle name="Title 28 6 3" xfId="28407" xr:uid="{00000000-0005-0000-0000-000063A80000}"/>
    <cellStyle name="Title 28 6 3 2" xfId="28408" xr:uid="{00000000-0005-0000-0000-000064A80000}"/>
    <cellStyle name="Title 28 6 3 2 2" xfId="28409" xr:uid="{00000000-0005-0000-0000-000065A80000}"/>
    <cellStyle name="Title 28 6 3 3" xfId="28410" xr:uid="{00000000-0005-0000-0000-000066A80000}"/>
    <cellStyle name="Title 28 6 4" xfId="28411" xr:uid="{00000000-0005-0000-0000-000067A80000}"/>
    <cellStyle name="Title 28 6 4 2" xfId="28412" xr:uid="{00000000-0005-0000-0000-000068A80000}"/>
    <cellStyle name="Title 28 6 5" xfId="28413" xr:uid="{00000000-0005-0000-0000-000069A80000}"/>
    <cellStyle name="Title 28 6 6" xfId="53614" xr:uid="{00000000-0005-0000-0000-00006AA80000}"/>
    <cellStyle name="Title 28 7" xfId="28414" xr:uid="{00000000-0005-0000-0000-00006BA80000}"/>
    <cellStyle name="Title 28 7 2" xfId="28415" xr:uid="{00000000-0005-0000-0000-00006CA80000}"/>
    <cellStyle name="Title 28 7 2 2" xfId="28416" xr:uid="{00000000-0005-0000-0000-00006DA80000}"/>
    <cellStyle name="Title 28 7 3" xfId="28417" xr:uid="{00000000-0005-0000-0000-00006EA80000}"/>
    <cellStyle name="Title 28 7 4" xfId="53615" xr:uid="{00000000-0005-0000-0000-00006FA80000}"/>
    <cellStyle name="Title 28 8" xfId="28418" xr:uid="{00000000-0005-0000-0000-000070A80000}"/>
    <cellStyle name="Title 28 8 2" xfId="28419" xr:uid="{00000000-0005-0000-0000-000071A80000}"/>
    <cellStyle name="Title 28 8 2 2" xfId="28420" xr:uid="{00000000-0005-0000-0000-000072A80000}"/>
    <cellStyle name="Title 28 8 3" xfId="28421" xr:uid="{00000000-0005-0000-0000-000073A80000}"/>
    <cellStyle name="Title 28 8 4" xfId="53616" xr:uid="{00000000-0005-0000-0000-000074A80000}"/>
    <cellStyle name="Title 28 9" xfId="28422" xr:uid="{00000000-0005-0000-0000-000075A80000}"/>
    <cellStyle name="Title 28 9 2" xfId="28423" xr:uid="{00000000-0005-0000-0000-000076A80000}"/>
    <cellStyle name="Title 28 9 2 2" xfId="28424" xr:uid="{00000000-0005-0000-0000-000077A80000}"/>
    <cellStyle name="Title 28 9 3" xfId="28425" xr:uid="{00000000-0005-0000-0000-000078A80000}"/>
    <cellStyle name="Title 28 9 4" xfId="53617" xr:uid="{00000000-0005-0000-0000-000079A80000}"/>
    <cellStyle name="Title 29" xfId="4661" xr:uid="{00000000-0005-0000-0000-00007AA80000}"/>
    <cellStyle name="Title 29 10" xfId="28426" xr:uid="{00000000-0005-0000-0000-00007BA80000}"/>
    <cellStyle name="Title 29 10 2" xfId="28427" xr:uid="{00000000-0005-0000-0000-00007CA80000}"/>
    <cellStyle name="Title 29 10 2 2" xfId="28428" xr:uid="{00000000-0005-0000-0000-00007DA80000}"/>
    <cellStyle name="Title 29 10 3" xfId="28429" xr:uid="{00000000-0005-0000-0000-00007EA80000}"/>
    <cellStyle name="Title 29 10 4" xfId="53619" xr:uid="{00000000-0005-0000-0000-00007FA80000}"/>
    <cellStyle name="Title 29 11" xfId="28430" xr:uid="{00000000-0005-0000-0000-000080A80000}"/>
    <cellStyle name="Title 29 11 2" xfId="28431" xr:uid="{00000000-0005-0000-0000-000081A80000}"/>
    <cellStyle name="Title 29 12" xfId="28432" xr:uid="{00000000-0005-0000-0000-000082A80000}"/>
    <cellStyle name="Title 29 13" xfId="53618" xr:uid="{00000000-0005-0000-0000-000083A80000}"/>
    <cellStyle name="Title 29 2" xfId="9450" xr:uid="{00000000-0005-0000-0000-000084A80000}"/>
    <cellStyle name="Title 29 2 2" xfId="28433" xr:uid="{00000000-0005-0000-0000-000085A80000}"/>
    <cellStyle name="Title 29 2 2 2" xfId="28434" xr:uid="{00000000-0005-0000-0000-000086A80000}"/>
    <cellStyle name="Title 29 2 2 2 2" xfId="28435" xr:uid="{00000000-0005-0000-0000-000087A80000}"/>
    <cellStyle name="Title 29 2 2 3" xfId="28436" xr:uid="{00000000-0005-0000-0000-000088A80000}"/>
    <cellStyle name="Title 29 2 3" xfId="28437" xr:uid="{00000000-0005-0000-0000-000089A80000}"/>
    <cellStyle name="Title 29 2 3 2" xfId="28438" xr:uid="{00000000-0005-0000-0000-00008AA80000}"/>
    <cellStyle name="Title 29 2 3 2 2" xfId="28439" xr:uid="{00000000-0005-0000-0000-00008BA80000}"/>
    <cellStyle name="Title 29 2 3 3" xfId="28440" xr:uid="{00000000-0005-0000-0000-00008CA80000}"/>
    <cellStyle name="Title 29 2 4" xfId="28441" xr:uid="{00000000-0005-0000-0000-00008DA80000}"/>
    <cellStyle name="Title 29 2 4 2" xfId="28442" xr:uid="{00000000-0005-0000-0000-00008EA80000}"/>
    <cellStyle name="Title 29 2 5" xfId="28443" xr:uid="{00000000-0005-0000-0000-00008FA80000}"/>
    <cellStyle name="Title 29 2 6" xfId="53620" xr:uid="{00000000-0005-0000-0000-000090A80000}"/>
    <cellStyle name="Title 29 3" xfId="28444" xr:uid="{00000000-0005-0000-0000-000091A80000}"/>
    <cellStyle name="Title 29 3 2" xfId="28445" xr:uid="{00000000-0005-0000-0000-000092A80000}"/>
    <cellStyle name="Title 29 3 2 2" xfId="28446" xr:uid="{00000000-0005-0000-0000-000093A80000}"/>
    <cellStyle name="Title 29 3 2 2 2" xfId="28447" xr:uid="{00000000-0005-0000-0000-000094A80000}"/>
    <cellStyle name="Title 29 3 2 3" xfId="28448" xr:uid="{00000000-0005-0000-0000-000095A80000}"/>
    <cellStyle name="Title 29 3 3" xfId="28449" xr:uid="{00000000-0005-0000-0000-000096A80000}"/>
    <cellStyle name="Title 29 3 3 2" xfId="28450" xr:uid="{00000000-0005-0000-0000-000097A80000}"/>
    <cellStyle name="Title 29 3 3 2 2" xfId="28451" xr:uid="{00000000-0005-0000-0000-000098A80000}"/>
    <cellStyle name="Title 29 3 3 3" xfId="28452" xr:uid="{00000000-0005-0000-0000-000099A80000}"/>
    <cellStyle name="Title 29 3 4" xfId="28453" xr:uid="{00000000-0005-0000-0000-00009AA80000}"/>
    <cellStyle name="Title 29 3 4 2" xfId="28454" xr:uid="{00000000-0005-0000-0000-00009BA80000}"/>
    <cellStyle name="Title 29 3 5" xfId="28455" xr:uid="{00000000-0005-0000-0000-00009CA80000}"/>
    <cellStyle name="Title 29 3 6" xfId="53621" xr:uid="{00000000-0005-0000-0000-00009DA80000}"/>
    <cellStyle name="Title 29 4" xfId="28456" xr:uid="{00000000-0005-0000-0000-00009EA80000}"/>
    <cellStyle name="Title 29 4 2" xfId="28457" xr:uid="{00000000-0005-0000-0000-00009FA80000}"/>
    <cellStyle name="Title 29 4 2 2" xfId="28458" xr:uid="{00000000-0005-0000-0000-0000A0A80000}"/>
    <cellStyle name="Title 29 4 2 2 2" xfId="28459" xr:uid="{00000000-0005-0000-0000-0000A1A80000}"/>
    <cellStyle name="Title 29 4 2 3" xfId="28460" xr:uid="{00000000-0005-0000-0000-0000A2A80000}"/>
    <cellStyle name="Title 29 4 3" xfId="28461" xr:uid="{00000000-0005-0000-0000-0000A3A80000}"/>
    <cellStyle name="Title 29 4 3 2" xfId="28462" xr:uid="{00000000-0005-0000-0000-0000A4A80000}"/>
    <cellStyle name="Title 29 4 3 2 2" xfId="28463" xr:uid="{00000000-0005-0000-0000-0000A5A80000}"/>
    <cellStyle name="Title 29 4 3 3" xfId="28464" xr:uid="{00000000-0005-0000-0000-0000A6A80000}"/>
    <cellStyle name="Title 29 4 4" xfId="28465" xr:uid="{00000000-0005-0000-0000-0000A7A80000}"/>
    <cellStyle name="Title 29 4 4 2" xfId="28466" xr:uid="{00000000-0005-0000-0000-0000A8A80000}"/>
    <cellStyle name="Title 29 4 5" xfId="28467" xr:uid="{00000000-0005-0000-0000-0000A9A80000}"/>
    <cellStyle name="Title 29 4 6" xfId="53622" xr:uid="{00000000-0005-0000-0000-0000AAA80000}"/>
    <cellStyle name="Title 29 5" xfId="28468" xr:uid="{00000000-0005-0000-0000-0000ABA80000}"/>
    <cellStyle name="Title 29 5 2" xfId="28469" xr:uid="{00000000-0005-0000-0000-0000ACA80000}"/>
    <cellStyle name="Title 29 5 2 2" xfId="28470" xr:uid="{00000000-0005-0000-0000-0000ADA80000}"/>
    <cellStyle name="Title 29 5 2 2 2" xfId="28471" xr:uid="{00000000-0005-0000-0000-0000AEA80000}"/>
    <cellStyle name="Title 29 5 2 3" xfId="28472" xr:uid="{00000000-0005-0000-0000-0000AFA80000}"/>
    <cellStyle name="Title 29 5 3" xfId="28473" xr:uid="{00000000-0005-0000-0000-0000B0A80000}"/>
    <cellStyle name="Title 29 5 3 2" xfId="28474" xr:uid="{00000000-0005-0000-0000-0000B1A80000}"/>
    <cellStyle name="Title 29 5 3 2 2" xfId="28475" xr:uid="{00000000-0005-0000-0000-0000B2A80000}"/>
    <cellStyle name="Title 29 5 3 3" xfId="28476" xr:uid="{00000000-0005-0000-0000-0000B3A80000}"/>
    <cellStyle name="Title 29 5 4" xfId="28477" xr:uid="{00000000-0005-0000-0000-0000B4A80000}"/>
    <cellStyle name="Title 29 5 4 2" xfId="28478" xr:uid="{00000000-0005-0000-0000-0000B5A80000}"/>
    <cellStyle name="Title 29 5 4 2 2" xfId="28479" xr:uid="{00000000-0005-0000-0000-0000B6A80000}"/>
    <cellStyle name="Title 29 5 4 3" xfId="28480" xr:uid="{00000000-0005-0000-0000-0000B7A80000}"/>
    <cellStyle name="Title 29 5 5" xfId="28481" xr:uid="{00000000-0005-0000-0000-0000B8A80000}"/>
    <cellStyle name="Title 29 5 5 2" xfId="28482" xr:uid="{00000000-0005-0000-0000-0000B9A80000}"/>
    <cellStyle name="Title 29 5 6" xfId="28483" xr:uid="{00000000-0005-0000-0000-0000BAA80000}"/>
    <cellStyle name="Title 29 5 7" xfId="53623" xr:uid="{00000000-0005-0000-0000-0000BBA80000}"/>
    <cellStyle name="Title 29 6" xfId="28484" xr:uid="{00000000-0005-0000-0000-0000BCA80000}"/>
    <cellStyle name="Title 29 6 2" xfId="28485" xr:uid="{00000000-0005-0000-0000-0000BDA80000}"/>
    <cellStyle name="Title 29 6 2 2" xfId="28486" xr:uid="{00000000-0005-0000-0000-0000BEA80000}"/>
    <cellStyle name="Title 29 6 2 2 2" xfId="28487" xr:uid="{00000000-0005-0000-0000-0000BFA80000}"/>
    <cellStyle name="Title 29 6 2 3" xfId="28488" xr:uid="{00000000-0005-0000-0000-0000C0A80000}"/>
    <cellStyle name="Title 29 6 3" xfId="28489" xr:uid="{00000000-0005-0000-0000-0000C1A80000}"/>
    <cellStyle name="Title 29 6 3 2" xfId="28490" xr:uid="{00000000-0005-0000-0000-0000C2A80000}"/>
    <cellStyle name="Title 29 6 3 2 2" xfId="28491" xr:uid="{00000000-0005-0000-0000-0000C3A80000}"/>
    <cellStyle name="Title 29 6 3 3" xfId="28492" xr:uid="{00000000-0005-0000-0000-0000C4A80000}"/>
    <cellStyle name="Title 29 6 4" xfId="28493" xr:uid="{00000000-0005-0000-0000-0000C5A80000}"/>
    <cellStyle name="Title 29 6 4 2" xfId="28494" xr:uid="{00000000-0005-0000-0000-0000C6A80000}"/>
    <cellStyle name="Title 29 6 5" xfId="28495" xr:uid="{00000000-0005-0000-0000-0000C7A80000}"/>
    <cellStyle name="Title 29 6 6" xfId="53624" xr:uid="{00000000-0005-0000-0000-0000C8A80000}"/>
    <cellStyle name="Title 29 7" xfId="28496" xr:uid="{00000000-0005-0000-0000-0000C9A80000}"/>
    <cellStyle name="Title 29 7 2" xfId="28497" xr:uid="{00000000-0005-0000-0000-0000CAA80000}"/>
    <cellStyle name="Title 29 7 2 2" xfId="28498" xr:uid="{00000000-0005-0000-0000-0000CBA80000}"/>
    <cellStyle name="Title 29 7 3" xfId="28499" xr:uid="{00000000-0005-0000-0000-0000CCA80000}"/>
    <cellStyle name="Title 29 7 4" xfId="53625" xr:uid="{00000000-0005-0000-0000-0000CDA80000}"/>
    <cellStyle name="Title 29 8" xfId="28500" xr:uid="{00000000-0005-0000-0000-0000CEA80000}"/>
    <cellStyle name="Title 29 8 2" xfId="28501" xr:uid="{00000000-0005-0000-0000-0000CFA80000}"/>
    <cellStyle name="Title 29 8 2 2" xfId="28502" xr:uid="{00000000-0005-0000-0000-0000D0A80000}"/>
    <cellStyle name="Title 29 8 3" xfId="28503" xr:uid="{00000000-0005-0000-0000-0000D1A80000}"/>
    <cellStyle name="Title 29 8 4" xfId="53626" xr:uid="{00000000-0005-0000-0000-0000D2A80000}"/>
    <cellStyle name="Title 29 9" xfId="28504" xr:uid="{00000000-0005-0000-0000-0000D3A80000}"/>
    <cellStyle name="Title 29 9 2" xfId="28505" xr:uid="{00000000-0005-0000-0000-0000D4A80000}"/>
    <cellStyle name="Title 29 9 2 2" xfId="28506" xr:uid="{00000000-0005-0000-0000-0000D5A80000}"/>
    <cellStyle name="Title 29 9 3" xfId="28507" xr:uid="{00000000-0005-0000-0000-0000D6A80000}"/>
    <cellStyle name="Title 29 9 4" xfId="53627" xr:uid="{00000000-0005-0000-0000-0000D7A80000}"/>
    <cellStyle name="Title 3" xfId="4662" xr:uid="{00000000-0005-0000-0000-0000D8A80000}"/>
    <cellStyle name="Title 3 10" xfId="28508" xr:uid="{00000000-0005-0000-0000-0000D9A80000}"/>
    <cellStyle name="Title 3 10 2" xfId="28509" xr:uid="{00000000-0005-0000-0000-0000DAA80000}"/>
    <cellStyle name="Title 3 10 2 2" xfId="28510" xr:uid="{00000000-0005-0000-0000-0000DBA80000}"/>
    <cellStyle name="Title 3 10 3" xfId="28511" xr:uid="{00000000-0005-0000-0000-0000DCA80000}"/>
    <cellStyle name="Title 3 10 4" xfId="53629" xr:uid="{00000000-0005-0000-0000-0000DDA80000}"/>
    <cellStyle name="Title 3 11" xfId="28512" xr:uid="{00000000-0005-0000-0000-0000DEA80000}"/>
    <cellStyle name="Title 3 11 2" xfId="28513" xr:uid="{00000000-0005-0000-0000-0000DFA80000}"/>
    <cellStyle name="Title 3 11 2 2" xfId="28514" xr:uid="{00000000-0005-0000-0000-0000E0A80000}"/>
    <cellStyle name="Title 3 11 3" xfId="28515" xr:uid="{00000000-0005-0000-0000-0000E1A80000}"/>
    <cellStyle name="Title 3 11 4" xfId="53630" xr:uid="{00000000-0005-0000-0000-0000E2A80000}"/>
    <cellStyle name="Title 3 12" xfId="28516" xr:uid="{00000000-0005-0000-0000-0000E3A80000}"/>
    <cellStyle name="Title 3 12 2" xfId="28517" xr:uid="{00000000-0005-0000-0000-0000E4A80000}"/>
    <cellStyle name="Title 3 12 3" xfId="53631" xr:uid="{00000000-0005-0000-0000-0000E5A80000}"/>
    <cellStyle name="Title 3 13" xfId="28518" xr:uid="{00000000-0005-0000-0000-0000E6A80000}"/>
    <cellStyle name="Title 3 13 2" xfId="56065" xr:uid="{00000000-0005-0000-0000-0000E7A80000}"/>
    <cellStyle name="Title 3 14" xfId="53628" xr:uid="{00000000-0005-0000-0000-0000E8A80000}"/>
    <cellStyle name="Title 3 2" xfId="4663" xr:uid="{00000000-0005-0000-0000-0000E9A80000}"/>
    <cellStyle name="Title 3 2 10" xfId="28519" xr:uid="{00000000-0005-0000-0000-0000EAA80000}"/>
    <cellStyle name="Title 3 2 11" xfId="53632" xr:uid="{00000000-0005-0000-0000-0000EBA80000}"/>
    <cellStyle name="Title 3 2 2" xfId="9452" xr:uid="{00000000-0005-0000-0000-0000ECA80000}"/>
    <cellStyle name="Title 3 2 2 2" xfId="28520" xr:uid="{00000000-0005-0000-0000-0000EDA80000}"/>
    <cellStyle name="Title 3 2 2 2 2" xfId="28521" xr:uid="{00000000-0005-0000-0000-0000EEA80000}"/>
    <cellStyle name="Title 3 2 2 2 2 2" xfId="28522" xr:uid="{00000000-0005-0000-0000-0000EFA80000}"/>
    <cellStyle name="Title 3 2 2 2 3" xfId="28523" xr:uid="{00000000-0005-0000-0000-0000F0A80000}"/>
    <cellStyle name="Title 3 2 2 3" xfId="28524" xr:uid="{00000000-0005-0000-0000-0000F1A80000}"/>
    <cellStyle name="Title 3 2 2 3 2" xfId="28525" xr:uid="{00000000-0005-0000-0000-0000F2A80000}"/>
    <cellStyle name="Title 3 2 2 3 2 2" xfId="28526" xr:uid="{00000000-0005-0000-0000-0000F3A80000}"/>
    <cellStyle name="Title 3 2 2 3 3" xfId="28527" xr:uid="{00000000-0005-0000-0000-0000F4A80000}"/>
    <cellStyle name="Title 3 2 2 4" xfId="28528" xr:uid="{00000000-0005-0000-0000-0000F5A80000}"/>
    <cellStyle name="Title 3 2 2 4 2" xfId="28529" xr:uid="{00000000-0005-0000-0000-0000F6A80000}"/>
    <cellStyle name="Title 3 2 2 5" xfId="28530" xr:uid="{00000000-0005-0000-0000-0000F7A80000}"/>
    <cellStyle name="Title 3 2 2 6" xfId="53633" xr:uid="{00000000-0005-0000-0000-0000F8A80000}"/>
    <cellStyle name="Title 3 2 3" xfId="28531" xr:uid="{00000000-0005-0000-0000-0000F9A80000}"/>
    <cellStyle name="Title 3 2 3 2" xfId="28532" xr:uid="{00000000-0005-0000-0000-0000FAA80000}"/>
    <cellStyle name="Title 3 2 3 2 2" xfId="28533" xr:uid="{00000000-0005-0000-0000-0000FBA80000}"/>
    <cellStyle name="Title 3 2 3 2 2 2" xfId="28534" xr:uid="{00000000-0005-0000-0000-0000FCA80000}"/>
    <cellStyle name="Title 3 2 3 2 3" xfId="28535" xr:uid="{00000000-0005-0000-0000-0000FDA80000}"/>
    <cellStyle name="Title 3 2 3 3" xfId="28536" xr:uid="{00000000-0005-0000-0000-0000FEA80000}"/>
    <cellStyle name="Title 3 2 3 3 2" xfId="28537" xr:uid="{00000000-0005-0000-0000-0000FFA80000}"/>
    <cellStyle name="Title 3 2 3 3 2 2" xfId="28538" xr:uid="{00000000-0005-0000-0000-000000A90000}"/>
    <cellStyle name="Title 3 2 3 3 3" xfId="28539" xr:uid="{00000000-0005-0000-0000-000001A90000}"/>
    <cellStyle name="Title 3 2 3 4" xfId="28540" xr:uid="{00000000-0005-0000-0000-000002A90000}"/>
    <cellStyle name="Title 3 2 3 4 2" xfId="28541" xr:uid="{00000000-0005-0000-0000-000003A90000}"/>
    <cellStyle name="Title 3 2 3 5" xfId="28542" xr:uid="{00000000-0005-0000-0000-000004A90000}"/>
    <cellStyle name="Title 3 2 3 6" xfId="53634" xr:uid="{00000000-0005-0000-0000-000005A90000}"/>
    <cellStyle name="Title 3 2 4" xfId="28543" xr:uid="{00000000-0005-0000-0000-000006A90000}"/>
    <cellStyle name="Title 3 2 4 2" xfId="28544" xr:uid="{00000000-0005-0000-0000-000007A90000}"/>
    <cellStyle name="Title 3 2 4 2 2" xfId="28545" xr:uid="{00000000-0005-0000-0000-000008A90000}"/>
    <cellStyle name="Title 3 2 4 2 2 2" xfId="28546" xr:uid="{00000000-0005-0000-0000-000009A90000}"/>
    <cellStyle name="Title 3 2 4 2 3" xfId="28547" xr:uid="{00000000-0005-0000-0000-00000AA90000}"/>
    <cellStyle name="Title 3 2 4 3" xfId="28548" xr:uid="{00000000-0005-0000-0000-00000BA90000}"/>
    <cellStyle name="Title 3 2 4 3 2" xfId="28549" xr:uid="{00000000-0005-0000-0000-00000CA90000}"/>
    <cellStyle name="Title 3 2 4 3 2 2" xfId="28550" xr:uid="{00000000-0005-0000-0000-00000DA90000}"/>
    <cellStyle name="Title 3 2 4 3 3" xfId="28551" xr:uid="{00000000-0005-0000-0000-00000EA90000}"/>
    <cellStyle name="Title 3 2 4 4" xfId="28552" xr:uid="{00000000-0005-0000-0000-00000FA90000}"/>
    <cellStyle name="Title 3 2 4 4 2" xfId="28553" xr:uid="{00000000-0005-0000-0000-000010A90000}"/>
    <cellStyle name="Title 3 2 4 4 2 2" xfId="28554" xr:uid="{00000000-0005-0000-0000-000011A90000}"/>
    <cellStyle name="Title 3 2 4 4 3" xfId="28555" xr:uid="{00000000-0005-0000-0000-000012A90000}"/>
    <cellStyle name="Title 3 2 4 5" xfId="28556" xr:uid="{00000000-0005-0000-0000-000013A90000}"/>
    <cellStyle name="Title 3 2 4 5 2" xfId="28557" xr:uid="{00000000-0005-0000-0000-000014A90000}"/>
    <cellStyle name="Title 3 2 4 6" xfId="28558" xr:uid="{00000000-0005-0000-0000-000015A90000}"/>
    <cellStyle name="Title 3 2 4 7" xfId="53635" xr:uid="{00000000-0005-0000-0000-000016A90000}"/>
    <cellStyle name="Title 3 2 5" xfId="28559" xr:uid="{00000000-0005-0000-0000-000017A90000}"/>
    <cellStyle name="Title 3 2 5 2" xfId="28560" xr:uid="{00000000-0005-0000-0000-000018A90000}"/>
    <cellStyle name="Title 3 2 5 2 2" xfId="28561" xr:uid="{00000000-0005-0000-0000-000019A90000}"/>
    <cellStyle name="Title 3 2 5 2 2 2" xfId="28562" xr:uid="{00000000-0005-0000-0000-00001AA90000}"/>
    <cellStyle name="Title 3 2 5 2 3" xfId="28563" xr:uid="{00000000-0005-0000-0000-00001BA90000}"/>
    <cellStyle name="Title 3 2 5 3" xfId="28564" xr:uid="{00000000-0005-0000-0000-00001CA90000}"/>
    <cellStyle name="Title 3 2 5 3 2" xfId="28565" xr:uid="{00000000-0005-0000-0000-00001DA90000}"/>
    <cellStyle name="Title 3 2 5 3 2 2" xfId="28566" xr:uid="{00000000-0005-0000-0000-00001EA90000}"/>
    <cellStyle name="Title 3 2 5 3 3" xfId="28567" xr:uid="{00000000-0005-0000-0000-00001FA90000}"/>
    <cellStyle name="Title 3 2 5 4" xfId="28568" xr:uid="{00000000-0005-0000-0000-000020A90000}"/>
    <cellStyle name="Title 3 2 5 4 2" xfId="28569" xr:uid="{00000000-0005-0000-0000-000021A90000}"/>
    <cellStyle name="Title 3 2 5 5" xfId="28570" xr:uid="{00000000-0005-0000-0000-000022A90000}"/>
    <cellStyle name="Title 3 2 5 6" xfId="53636" xr:uid="{00000000-0005-0000-0000-000023A90000}"/>
    <cellStyle name="Title 3 2 6" xfId="28571" xr:uid="{00000000-0005-0000-0000-000024A90000}"/>
    <cellStyle name="Title 3 2 6 2" xfId="28572" xr:uid="{00000000-0005-0000-0000-000025A90000}"/>
    <cellStyle name="Title 3 2 6 2 2" xfId="28573" xr:uid="{00000000-0005-0000-0000-000026A90000}"/>
    <cellStyle name="Title 3 2 6 3" xfId="28574" xr:uid="{00000000-0005-0000-0000-000027A90000}"/>
    <cellStyle name="Title 3 2 6 4" xfId="53637" xr:uid="{00000000-0005-0000-0000-000028A90000}"/>
    <cellStyle name="Title 3 2 7" xfId="28575" xr:uid="{00000000-0005-0000-0000-000029A90000}"/>
    <cellStyle name="Title 3 2 7 2" xfId="28576" xr:uid="{00000000-0005-0000-0000-00002AA90000}"/>
    <cellStyle name="Title 3 2 7 2 2" xfId="28577" xr:uid="{00000000-0005-0000-0000-00002BA90000}"/>
    <cellStyle name="Title 3 2 7 3" xfId="28578" xr:uid="{00000000-0005-0000-0000-00002CA90000}"/>
    <cellStyle name="Title 3 2 7 4" xfId="53638" xr:uid="{00000000-0005-0000-0000-00002DA90000}"/>
    <cellStyle name="Title 3 2 8" xfId="28579" xr:uid="{00000000-0005-0000-0000-00002EA90000}"/>
    <cellStyle name="Title 3 2 8 2" xfId="28580" xr:uid="{00000000-0005-0000-0000-00002FA90000}"/>
    <cellStyle name="Title 3 2 8 2 2" xfId="28581" xr:uid="{00000000-0005-0000-0000-000030A90000}"/>
    <cellStyle name="Title 3 2 8 3" xfId="28582" xr:uid="{00000000-0005-0000-0000-000031A90000}"/>
    <cellStyle name="Title 3 2 8 4" xfId="53639" xr:uid="{00000000-0005-0000-0000-000032A90000}"/>
    <cellStyle name="Title 3 2 9" xfId="28583" xr:uid="{00000000-0005-0000-0000-000033A90000}"/>
    <cellStyle name="Title 3 2 9 2" xfId="28584" xr:uid="{00000000-0005-0000-0000-000034A90000}"/>
    <cellStyle name="Title 3 2 9 3" xfId="53640" xr:uid="{00000000-0005-0000-0000-000035A90000}"/>
    <cellStyle name="Title 3 3" xfId="4664" xr:uid="{00000000-0005-0000-0000-000036A90000}"/>
    <cellStyle name="Title 3 3 2" xfId="9453" xr:uid="{00000000-0005-0000-0000-000037A90000}"/>
    <cellStyle name="Title 3 3 2 2" xfId="28585" xr:uid="{00000000-0005-0000-0000-000038A90000}"/>
    <cellStyle name="Title 3 3 2 2 2" xfId="28586" xr:uid="{00000000-0005-0000-0000-000039A90000}"/>
    <cellStyle name="Title 3 3 2 3" xfId="28587" xr:uid="{00000000-0005-0000-0000-00003AA90000}"/>
    <cellStyle name="Title 3 3 2 4" xfId="53642" xr:uid="{00000000-0005-0000-0000-00003BA90000}"/>
    <cellStyle name="Title 3 3 3" xfId="28588" xr:uid="{00000000-0005-0000-0000-00003CA90000}"/>
    <cellStyle name="Title 3 3 3 2" xfId="28589" xr:uid="{00000000-0005-0000-0000-00003DA90000}"/>
    <cellStyle name="Title 3 3 3 2 2" xfId="28590" xr:uid="{00000000-0005-0000-0000-00003EA90000}"/>
    <cellStyle name="Title 3 3 3 3" xfId="28591" xr:uid="{00000000-0005-0000-0000-00003FA90000}"/>
    <cellStyle name="Title 3 3 3 4" xfId="53643" xr:uid="{00000000-0005-0000-0000-000040A90000}"/>
    <cellStyle name="Title 3 3 4" xfId="28592" xr:uid="{00000000-0005-0000-0000-000041A90000}"/>
    <cellStyle name="Title 3 3 4 2" xfId="28593" xr:uid="{00000000-0005-0000-0000-000042A90000}"/>
    <cellStyle name="Title 3 3 4 3" xfId="53644" xr:uid="{00000000-0005-0000-0000-000043A90000}"/>
    <cellStyle name="Title 3 3 5" xfId="28594" xr:uid="{00000000-0005-0000-0000-000044A90000}"/>
    <cellStyle name="Title 3 3 5 2" xfId="53645" xr:uid="{00000000-0005-0000-0000-000045A90000}"/>
    <cellStyle name="Title 3 3 6" xfId="53641" xr:uid="{00000000-0005-0000-0000-000046A90000}"/>
    <cellStyle name="Title 3 4" xfId="9451" xr:uid="{00000000-0005-0000-0000-000047A90000}"/>
    <cellStyle name="Title 3 4 2" xfId="28595" xr:uid="{00000000-0005-0000-0000-000048A90000}"/>
    <cellStyle name="Title 3 4 2 2" xfId="28596" xr:uid="{00000000-0005-0000-0000-000049A90000}"/>
    <cellStyle name="Title 3 4 2 2 2" xfId="28597" xr:uid="{00000000-0005-0000-0000-00004AA90000}"/>
    <cellStyle name="Title 3 4 2 3" xfId="28598" xr:uid="{00000000-0005-0000-0000-00004BA90000}"/>
    <cellStyle name="Title 3 4 2 4" xfId="53647" xr:uid="{00000000-0005-0000-0000-00004CA90000}"/>
    <cellStyle name="Title 3 4 3" xfId="28599" xr:uid="{00000000-0005-0000-0000-00004DA90000}"/>
    <cellStyle name="Title 3 4 3 2" xfId="28600" xr:uid="{00000000-0005-0000-0000-00004EA90000}"/>
    <cellStyle name="Title 3 4 3 2 2" xfId="28601" xr:uid="{00000000-0005-0000-0000-00004FA90000}"/>
    <cellStyle name="Title 3 4 3 3" xfId="28602" xr:uid="{00000000-0005-0000-0000-000050A90000}"/>
    <cellStyle name="Title 3 4 3 4" xfId="53648" xr:uid="{00000000-0005-0000-0000-000051A90000}"/>
    <cellStyle name="Title 3 4 4" xfId="28603" xr:uid="{00000000-0005-0000-0000-000052A90000}"/>
    <cellStyle name="Title 3 4 4 2" xfId="28604" xr:uid="{00000000-0005-0000-0000-000053A90000}"/>
    <cellStyle name="Title 3 4 4 3" xfId="53649" xr:uid="{00000000-0005-0000-0000-000054A90000}"/>
    <cellStyle name="Title 3 4 5" xfId="28605" xr:uid="{00000000-0005-0000-0000-000055A90000}"/>
    <cellStyle name="Title 3 4 5 2" xfId="53650" xr:uid="{00000000-0005-0000-0000-000056A90000}"/>
    <cellStyle name="Title 3 4 6" xfId="53646" xr:uid="{00000000-0005-0000-0000-000057A90000}"/>
    <cellStyle name="Title 3 5" xfId="28606" xr:uid="{00000000-0005-0000-0000-000058A90000}"/>
    <cellStyle name="Title 3 5 2" xfId="28607" xr:uid="{00000000-0005-0000-0000-000059A90000}"/>
    <cellStyle name="Title 3 5 2 2" xfId="28608" xr:uid="{00000000-0005-0000-0000-00005AA90000}"/>
    <cellStyle name="Title 3 5 2 2 2" xfId="28609" xr:uid="{00000000-0005-0000-0000-00005BA90000}"/>
    <cellStyle name="Title 3 5 2 3" xfId="28610" xr:uid="{00000000-0005-0000-0000-00005CA90000}"/>
    <cellStyle name="Title 3 5 3" xfId="28611" xr:uid="{00000000-0005-0000-0000-00005DA90000}"/>
    <cellStyle name="Title 3 5 3 2" xfId="28612" xr:uid="{00000000-0005-0000-0000-00005EA90000}"/>
    <cellStyle name="Title 3 5 3 2 2" xfId="28613" xr:uid="{00000000-0005-0000-0000-00005FA90000}"/>
    <cellStyle name="Title 3 5 3 3" xfId="28614" xr:uid="{00000000-0005-0000-0000-000060A90000}"/>
    <cellStyle name="Title 3 5 4" xfId="28615" xr:uid="{00000000-0005-0000-0000-000061A90000}"/>
    <cellStyle name="Title 3 5 4 2" xfId="28616" xr:uid="{00000000-0005-0000-0000-000062A90000}"/>
    <cellStyle name="Title 3 5 5" xfId="28617" xr:uid="{00000000-0005-0000-0000-000063A90000}"/>
    <cellStyle name="Title 3 5 6" xfId="53651" xr:uid="{00000000-0005-0000-0000-000064A90000}"/>
    <cellStyle name="Title 3 6" xfId="28618" xr:uid="{00000000-0005-0000-0000-000065A90000}"/>
    <cellStyle name="Title 3 6 2" xfId="28619" xr:uid="{00000000-0005-0000-0000-000066A90000}"/>
    <cellStyle name="Title 3 6 2 2" xfId="28620" xr:uid="{00000000-0005-0000-0000-000067A90000}"/>
    <cellStyle name="Title 3 6 2 2 2" xfId="28621" xr:uid="{00000000-0005-0000-0000-000068A90000}"/>
    <cellStyle name="Title 3 6 2 3" xfId="28622" xr:uid="{00000000-0005-0000-0000-000069A90000}"/>
    <cellStyle name="Title 3 6 3" xfId="28623" xr:uid="{00000000-0005-0000-0000-00006AA90000}"/>
    <cellStyle name="Title 3 6 3 2" xfId="28624" xr:uid="{00000000-0005-0000-0000-00006BA90000}"/>
    <cellStyle name="Title 3 6 3 2 2" xfId="28625" xr:uid="{00000000-0005-0000-0000-00006CA90000}"/>
    <cellStyle name="Title 3 6 3 3" xfId="28626" xr:uid="{00000000-0005-0000-0000-00006DA90000}"/>
    <cellStyle name="Title 3 6 4" xfId="28627" xr:uid="{00000000-0005-0000-0000-00006EA90000}"/>
    <cellStyle name="Title 3 6 4 2" xfId="28628" xr:uid="{00000000-0005-0000-0000-00006FA90000}"/>
    <cellStyle name="Title 3 6 4 2 2" xfId="28629" xr:uid="{00000000-0005-0000-0000-000070A90000}"/>
    <cellStyle name="Title 3 6 4 3" xfId="28630" xr:uid="{00000000-0005-0000-0000-000071A90000}"/>
    <cellStyle name="Title 3 6 5" xfId="28631" xr:uid="{00000000-0005-0000-0000-000072A90000}"/>
    <cellStyle name="Title 3 6 5 2" xfId="28632" xr:uid="{00000000-0005-0000-0000-000073A90000}"/>
    <cellStyle name="Title 3 6 6" xfId="28633" xr:uid="{00000000-0005-0000-0000-000074A90000}"/>
    <cellStyle name="Title 3 6 7" xfId="53652" xr:uid="{00000000-0005-0000-0000-000075A90000}"/>
    <cellStyle name="Title 3 7" xfId="28634" xr:uid="{00000000-0005-0000-0000-000076A90000}"/>
    <cellStyle name="Title 3 7 2" xfId="28635" xr:uid="{00000000-0005-0000-0000-000077A90000}"/>
    <cellStyle name="Title 3 7 2 2" xfId="28636" xr:uid="{00000000-0005-0000-0000-000078A90000}"/>
    <cellStyle name="Title 3 7 2 2 2" xfId="28637" xr:uid="{00000000-0005-0000-0000-000079A90000}"/>
    <cellStyle name="Title 3 7 2 3" xfId="28638" xr:uid="{00000000-0005-0000-0000-00007AA90000}"/>
    <cellStyle name="Title 3 7 3" xfId="28639" xr:uid="{00000000-0005-0000-0000-00007BA90000}"/>
    <cellStyle name="Title 3 7 3 2" xfId="28640" xr:uid="{00000000-0005-0000-0000-00007CA90000}"/>
    <cellStyle name="Title 3 7 3 2 2" xfId="28641" xr:uid="{00000000-0005-0000-0000-00007DA90000}"/>
    <cellStyle name="Title 3 7 3 3" xfId="28642" xr:uid="{00000000-0005-0000-0000-00007EA90000}"/>
    <cellStyle name="Title 3 7 4" xfId="28643" xr:uid="{00000000-0005-0000-0000-00007FA90000}"/>
    <cellStyle name="Title 3 7 4 2" xfId="28644" xr:uid="{00000000-0005-0000-0000-000080A90000}"/>
    <cellStyle name="Title 3 7 5" xfId="28645" xr:uid="{00000000-0005-0000-0000-000081A90000}"/>
    <cellStyle name="Title 3 7 6" xfId="53653" xr:uid="{00000000-0005-0000-0000-000082A90000}"/>
    <cellStyle name="Title 3 8" xfId="28646" xr:uid="{00000000-0005-0000-0000-000083A90000}"/>
    <cellStyle name="Title 3 8 2" xfId="28647" xr:uid="{00000000-0005-0000-0000-000084A90000}"/>
    <cellStyle name="Title 3 8 2 2" xfId="28648" xr:uid="{00000000-0005-0000-0000-000085A90000}"/>
    <cellStyle name="Title 3 8 3" xfId="28649" xr:uid="{00000000-0005-0000-0000-000086A90000}"/>
    <cellStyle name="Title 3 8 4" xfId="53654" xr:uid="{00000000-0005-0000-0000-000087A90000}"/>
    <cellStyle name="Title 3 9" xfId="28650" xr:uid="{00000000-0005-0000-0000-000088A90000}"/>
    <cellStyle name="Title 3 9 2" xfId="28651" xr:uid="{00000000-0005-0000-0000-000089A90000}"/>
    <cellStyle name="Title 3 9 2 2" xfId="28652" xr:uid="{00000000-0005-0000-0000-00008AA90000}"/>
    <cellStyle name="Title 3 9 3" xfId="28653" xr:uid="{00000000-0005-0000-0000-00008BA90000}"/>
    <cellStyle name="Title 3 9 4" xfId="53655" xr:uid="{00000000-0005-0000-0000-00008CA90000}"/>
    <cellStyle name="Title 30" xfId="4665" xr:uid="{00000000-0005-0000-0000-00008DA90000}"/>
    <cellStyle name="Title 30 10" xfId="28654" xr:uid="{00000000-0005-0000-0000-00008EA90000}"/>
    <cellStyle name="Title 30 10 2" xfId="28655" xr:uid="{00000000-0005-0000-0000-00008FA90000}"/>
    <cellStyle name="Title 30 10 2 2" xfId="28656" xr:uid="{00000000-0005-0000-0000-000090A90000}"/>
    <cellStyle name="Title 30 10 3" xfId="28657" xr:uid="{00000000-0005-0000-0000-000091A90000}"/>
    <cellStyle name="Title 30 10 4" xfId="53657" xr:uid="{00000000-0005-0000-0000-000092A90000}"/>
    <cellStyle name="Title 30 11" xfId="28658" xr:uid="{00000000-0005-0000-0000-000093A90000}"/>
    <cellStyle name="Title 30 11 2" xfId="28659" xr:uid="{00000000-0005-0000-0000-000094A90000}"/>
    <cellStyle name="Title 30 12" xfId="28660" xr:uid="{00000000-0005-0000-0000-000095A90000}"/>
    <cellStyle name="Title 30 13" xfId="53656" xr:uid="{00000000-0005-0000-0000-000096A90000}"/>
    <cellStyle name="Title 30 2" xfId="9454" xr:uid="{00000000-0005-0000-0000-000097A90000}"/>
    <cellStyle name="Title 30 2 2" xfId="28661" xr:uid="{00000000-0005-0000-0000-000098A90000}"/>
    <cellStyle name="Title 30 2 2 2" xfId="28662" xr:uid="{00000000-0005-0000-0000-000099A90000}"/>
    <cellStyle name="Title 30 2 2 2 2" xfId="28663" xr:uid="{00000000-0005-0000-0000-00009AA90000}"/>
    <cellStyle name="Title 30 2 2 3" xfId="28664" xr:uid="{00000000-0005-0000-0000-00009BA90000}"/>
    <cellStyle name="Title 30 2 3" xfId="28665" xr:uid="{00000000-0005-0000-0000-00009CA90000}"/>
    <cellStyle name="Title 30 2 3 2" xfId="28666" xr:uid="{00000000-0005-0000-0000-00009DA90000}"/>
    <cellStyle name="Title 30 2 3 2 2" xfId="28667" xr:uid="{00000000-0005-0000-0000-00009EA90000}"/>
    <cellStyle name="Title 30 2 3 3" xfId="28668" xr:uid="{00000000-0005-0000-0000-00009FA90000}"/>
    <cellStyle name="Title 30 2 4" xfId="28669" xr:uid="{00000000-0005-0000-0000-0000A0A90000}"/>
    <cellStyle name="Title 30 2 4 2" xfId="28670" xr:uid="{00000000-0005-0000-0000-0000A1A90000}"/>
    <cellStyle name="Title 30 2 5" xfId="28671" xr:uid="{00000000-0005-0000-0000-0000A2A90000}"/>
    <cellStyle name="Title 30 2 6" xfId="53658" xr:uid="{00000000-0005-0000-0000-0000A3A90000}"/>
    <cellStyle name="Title 30 3" xfId="28672" xr:uid="{00000000-0005-0000-0000-0000A4A90000}"/>
    <cellStyle name="Title 30 3 2" xfId="28673" xr:uid="{00000000-0005-0000-0000-0000A5A90000}"/>
    <cellStyle name="Title 30 3 2 2" xfId="28674" xr:uid="{00000000-0005-0000-0000-0000A6A90000}"/>
    <cellStyle name="Title 30 3 2 2 2" xfId="28675" xr:uid="{00000000-0005-0000-0000-0000A7A90000}"/>
    <cellStyle name="Title 30 3 2 3" xfId="28676" xr:uid="{00000000-0005-0000-0000-0000A8A90000}"/>
    <cellStyle name="Title 30 3 3" xfId="28677" xr:uid="{00000000-0005-0000-0000-0000A9A90000}"/>
    <cellStyle name="Title 30 3 3 2" xfId="28678" xr:uid="{00000000-0005-0000-0000-0000AAA90000}"/>
    <cellStyle name="Title 30 3 3 2 2" xfId="28679" xr:uid="{00000000-0005-0000-0000-0000ABA90000}"/>
    <cellStyle name="Title 30 3 3 3" xfId="28680" xr:uid="{00000000-0005-0000-0000-0000ACA90000}"/>
    <cellStyle name="Title 30 3 4" xfId="28681" xr:uid="{00000000-0005-0000-0000-0000ADA90000}"/>
    <cellStyle name="Title 30 3 4 2" xfId="28682" xr:uid="{00000000-0005-0000-0000-0000AEA90000}"/>
    <cellStyle name="Title 30 3 5" xfId="28683" xr:uid="{00000000-0005-0000-0000-0000AFA90000}"/>
    <cellStyle name="Title 30 3 6" xfId="53659" xr:uid="{00000000-0005-0000-0000-0000B0A90000}"/>
    <cellStyle name="Title 30 4" xfId="28684" xr:uid="{00000000-0005-0000-0000-0000B1A90000}"/>
    <cellStyle name="Title 30 4 2" xfId="28685" xr:uid="{00000000-0005-0000-0000-0000B2A90000}"/>
    <cellStyle name="Title 30 4 2 2" xfId="28686" xr:uid="{00000000-0005-0000-0000-0000B3A90000}"/>
    <cellStyle name="Title 30 4 2 2 2" xfId="28687" xr:uid="{00000000-0005-0000-0000-0000B4A90000}"/>
    <cellStyle name="Title 30 4 2 3" xfId="28688" xr:uid="{00000000-0005-0000-0000-0000B5A90000}"/>
    <cellStyle name="Title 30 4 3" xfId="28689" xr:uid="{00000000-0005-0000-0000-0000B6A90000}"/>
    <cellStyle name="Title 30 4 3 2" xfId="28690" xr:uid="{00000000-0005-0000-0000-0000B7A90000}"/>
    <cellStyle name="Title 30 4 3 2 2" xfId="28691" xr:uid="{00000000-0005-0000-0000-0000B8A90000}"/>
    <cellStyle name="Title 30 4 3 3" xfId="28692" xr:uid="{00000000-0005-0000-0000-0000B9A90000}"/>
    <cellStyle name="Title 30 4 4" xfId="28693" xr:uid="{00000000-0005-0000-0000-0000BAA90000}"/>
    <cellStyle name="Title 30 4 4 2" xfId="28694" xr:uid="{00000000-0005-0000-0000-0000BBA90000}"/>
    <cellStyle name="Title 30 4 5" xfId="28695" xr:uid="{00000000-0005-0000-0000-0000BCA90000}"/>
    <cellStyle name="Title 30 4 6" xfId="53660" xr:uid="{00000000-0005-0000-0000-0000BDA90000}"/>
    <cellStyle name="Title 30 5" xfId="28696" xr:uid="{00000000-0005-0000-0000-0000BEA90000}"/>
    <cellStyle name="Title 30 5 2" xfId="28697" xr:uid="{00000000-0005-0000-0000-0000BFA90000}"/>
    <cellStyle name="Title 30 5 2 2" xfId="28698" xr:uid="{00000000-0005-0000-0000-0000C0A90000}"/>
    <cellStyle name="Title 30 5 2 2 2" xfId="28699" xr:uid="{00000000-0005-0000-0000-0000C1A90000}"/>
    <cellStyle name="Title 30 5 2 3" xfId="28700" xr:uid="{00000000-0005-0000-0000-0000C2A90000}"/>
    <cellStyle name="Title 30 5 3" xfId="28701" xr:uid="{00000000-0005-0000-0000-0000C3A90000}"/>
    <cellStyle name="Title 30 5 3 2" xfId="28702" xr:uid="{00000000-0005-0000-0000-0000C4A90000}"/>
    <cellStyle name="Title 30 5 3 2 2" xfId="28703" xr:uid="{00000000-0005-0000-0000-0000C5A90000}"/>
    <cellStyle name="Title 30 5 3 3" xfId="28704" xr:uid="{00000000-0005-0000-0000-0000C6A90000}"/>
    <cellStyle name="Title 30 5 4" xfId="28705" xr:uid="{00000000-0005-0000-0000-0000C7A90000}"/>
    <cellStyle name="Title 30 5 4 2" xfId="28706" xr:uid="{00000000-0005-0000-0000-0000C8A90000}"/>
    <cellStyle name="Title 30 5 4 2 2" xfId="28707" xr:uid="{00000000-0005-0000-0000-0000C9A90000}"/>
    <cellStyle name="Title 30 5 4 3" xfId="28708" xr:uid="{00000000-0005-0000-0000-0000CAA90000}"/>
    <cellStyle name="Title 30 5 5" xfId="28709" xr:uid="{00000000-0005-0000-0000-0000CBA90000}"/>
    <cellStyle name="Title 30 5 5 2" xfId="28710" xr:uid="{00000000-0005-0000-0000-0000CCA90000}"/>
    <cellStyle name="Title 30 5 6" xfId="28711" xr:uid="{00000000-0005-0000-0000-0000CDA90000}"/>
    <cellStyle name="Title 30 5 7" xfId="53661" xr:uid="{00000000-0005-0000-0000-0000CEA90000}"/>
    <cellStyle name="Title 30 6" xfId="28712" xr:uid="{00000000-0005-0000-0000-0000CFA90000}"/>
    <cellStyle name="Title 30 6 2" xfId="28713" xr:uid="{00000000-0005-0000-0000-0000D0A90000}"/>
    <cellStyle name="Title 30 6 2 2" xfId="28714" xr:uid="{00000000-0005-0000-0000-0000D1A90000}"/>
    <cellStyle name="Title 30 6 2 2 2" xfId="28715" xr:uid="{00000000-0005-0000-0000-0000D2A90000}"/>
    <cellStyle name="Title 30 6 2 3" xfId="28716" xr:uid="{00000000-0005-0000-0000-0000D3A90000}"/>
    <cellStyle name="Title 30 6 3" xfId="28717" xr:uid="{00000000-0005-0000-0000-0000D4A90000}"/>
    <cellStyle name="Title 30 6 3 2" xfId="28718" xr:uid="{00000000-0005-0000-0000-0000D5A90000}"/>
    <cellStyle name="Title 30 6 3 2 2" xfId="28719" xr:uid="{00000000-0005-0000-0000-0000D6A90000}"/>
    <cellStyle name="Title 30 6 3 3" xfId="28720" xr:uid="{00000000-0005-0000-0000-0000D7A90000}"/>
    <cellStyle name="Title 30 6 4" xfId="28721" xr:uid="{00000000-0005-0000-0000-0000D8A90000}"/>
    <cellStyle name="Title 30 6 4 2" xfId="28722" xr:uid="{00000000-0005-0000-0000-0000D9A90000}"/>
    <cellStyle name="Title 30 6 5" xfId="28723" xr:uid="{00000000-0005-0000-0000-0000DAA90000}"/>
    <cellStyle name="Title 30 6 6" xfId="53662" xr:uid="{00000000-0005-0000-0000-0000DBA90000}"/>
    <cellStyle name="Title 30 7" xfId="28724" xr:uid="{00000000-0005-0000-0000-0000DCA90000}"/>
    <cellStyle name="Title 30 7 2" xfId="28725" xr:uid="{00000000-0005-0000-0000-0000DDA90000}"/>
    <cellStyle name="Title 30 7 2 2" xfId="28726" xr:uid="{00000000-0005-0000-0000-0000DEA90000}"/>
    <cellStyle name="Title 30 7 3" xfId="28727" xr:uid="{00000000-0005-0000-0000-0000DFA90000}"/>
    <cellStyle name="Title 30 7 4" xfId="53663" xr:uid="{00000000-0005-0000-0000-0000E0A90000}"/>
    <cellStyle name="Title 30 8" xfId="28728" xr:uid="{00000000-0005-0000-0000-0000E1A90000}"/>
    <cellStyle name="Title 30 8 2" xfId="28729" xr:uid="{00000000-0005-0000-0000-0000E2A90000}"/>
    <cellStyle name="Title 30 8 2 2" xfId="28730" xr:uid="{00000000-0005-0000-0000-0000E3A90000}"/>
    <cellStyle name="Title 30 8 3" xfId="28731" xr:uid="{00000000-0005-0000-0000-0000E4A90000}"/>
    <cellStyle name="Title 30 8 4" xfId="53664" xr:uid="{00000000-0005-0000-0000-0000E5A90000}"/>
    <cellStyle name="Title 30 9" xfId="28732" xr:uid="{00000000-0005-0000-0000-0000E6A90000}"/>
    <cellStyle name="Title 30 9 2" xfId="28733" xr:uid="{00000000-0005-0000-0000-0000E7A90000}"/>
    <cellStyle name="Title 30 9 2 2" xfId="28734" xr:uid="{00000000-0005-0000-0000-0000E8A90000}"/>
    <cellStyle name="Title 30 9 3" xfId="28735" xr:uid="{00000000-0005-0000-0000-0000E9A90000}"/>
    <cellStyle name="Title 30 9 4" xfId="53665" xr:uid="{00000000-0005-0000-0000-0000EAA90000}"/>
    <cellStyle name="Title 31" xfId="4666" xr:uid="{00000000-0005-0000-0000-0000EBA90000}"/>
    <cellStyle name="Title 31 10" xfId="28736" xr:uid="{00000000-0005-0000-0000-0000ECA90000}"/>
    <cellStyle name="Title 31 10 2" xfId="28737" xr:uid="{00000000-0005-0000-0000-0000EDA90000}"/>
    <cellStyle name="Title 31 10 2 2" xfId="28738" xr:uid="{00000000-0005-0000-0000-0000EEA90000}"/>
    <cellStyle name="Title 31 10 3" xfId="28739" xr:uid="{00000000-0005-0000-0000-0000EFA90000}"/>
    <cellStyle name="Title 31 10 4" xfId="53667" xr:uid="{00000000-0005-0000-0000-0000F0A90000}"/>
    <cellStyle name="Title 31 11" xfId="28740" xr:uid="{00000000-0005-0000-0000-0000F1A90000}"/>
    <cellStyle name="Title 31 11 2" xfId="28741" xr:uid="{00000000-0005-0000-0000-0000F2A90000}"/>
    <cellStyle name="Title 31 12" xfId="28742" xr:uid="{00000000-0005-0000-0000-0000F3A90000}"/>
    <cellStyle name="Title 31 13" xfId="53666" xr:uid="{00000000-0005-0000-0000-0000F4A90000}"/>
    <cellStyle name="Title 31 2" xfId="9455" xr:uid="{00000000-0005-0000-0000-0000F5A90000}"/>
    <cellStyle name="Title 31 2 2" xfId="28743" xr:uid="{00000000-0005-0000-0000-0000F6A90000}"/>
    <cellStyle name="Title 31 2 2 2" xfId="28744" xr:uid="{00000000-0005-0000-0000-0000F7A90000}"/>
    <cellStyle name="Title 31 2 2 2 2" xfId="28745" xr:uid="{00000000-0005-0000-0000-0000F8A90000}"/>
    <cellStyle name="Title 31 2 2 3" xfId="28746" xr:uid="{00000000-0005-0000-0000-0000F9A90000}"/>
    <cellStyle name="Title 31 2 3" xfId="28747" xr:uid="{00000000-0005-0000-0000-0000FAA90000}"/>
    <cellStyle name="Title 31 2 3 2" xfId="28748" xr:uid="{00000000-0005-0000-0000-0000FBA90000}"/>
    <cellStyle name="Title 31 2 3 2 2" xfId="28749" xr:uid="{00000000-0005-0000-0000-0000FCA90000}"/>
    <cellStyle name="Title 31 2 3 3" xfId="28750" xr:uid="{00000000-0005-0000-0000-0000FDA90000}"/>
    <cellStyle name="Title 31 2 4" xfId="28751" xr:uid="{00000000-0005-0000-0000-0000FEA90000}"/>
    <cellStyle name="Title 31 2 4 2" xfId="28752" xr:uid="{00000000-0005-0000-0000-0000FFA90000}"/>
    <cellStyle name="Title 31 2 5" xfId="28753" xr:uid="{00000000-0005-0000-0000-000000AA0000}"/>
    <cellStyle name="Title 31 2 6" xfId="53668" xr:uid="{00000000-0005-0000-0000-000001AA0000}"/>
    <cellStyle name="Title 31 3" xfId="28754" xr:uid="{00000000-0005-0000-0000-000002AA0000}"/>
    <cellStyle name="Title 31 3 2" xfId="28755" xr:uid="{00000000-0005-0000-0000-000003AA0000}"/>
    <cellStyle name="Title 31 3 2 2" xfId="28756" xr:uid="{00000000-0005-0000-0000-000004AA0000}"/>
    <cellStyle name="Title 31 3 2 2 2" xfId="28757" xr:uid="{00000000-0005-0000-0000-000005AA0000}"/>
    <cellStyle name="Title 31 3 2 3" xfId="28758" xr:uid="{00000000-0005-0000-0000-000006AA0000}"/>
    <cellStyle name="Title 31 3 3" xfId="28759" xr:uid="{00000000-0005-0000-0000-000007AA0000}"/>
    <cellStyle name="Title 31 3 3 2" xfId="28760" xr:uid="{00000000-0005-0000-0000-000008AA0000}"/>
    <cellStyle name="Title 31 3 3 2 2" xfId="28761" xr:uid="{00000000-0005-0000-0000-000009AA0000}"/>
    <cellStyle name="Title 31 3 3 3" xfId="28762" xr:uid="{00000000-0005-0000-0000-00000AAA0000}"/>
    <cellStyle name="Title 31 3 4" xfId="28763" xr:uid="{00000000-0005-0000-0000-00000BAA0000}"/>
    <cellStyle name="Title 31 3 4 2" xfId="28764" xr:uid="{00000000-0005-0000-0000-00000CAA0000}"/>
    <cellStyle name="Title 31 3 5" xfId="28765" xr:uid="{00000000-0005-0000-0000-00000DAA0000}"/>
    <cellStyle name="Title 31 3 6" xfId="53669" xr:uid="{00000000-0005-0000-0000-00000EAA0000}"/>
    <cellStyle name="Title 31 4" xfId="28766" xr:uid="{00000000-0005-0000-0000-00000FAA0000}"/>
    <cellStyle name="Title 31 4 2" xfId="28767" xr:uid="{00000000-0005-0000-0000-000010AA0000}"/>
    <cellStyle name="Title 31 4 2 2" xfId="28768" xr:uid="{00000000-0005-0000-0000-000011AA0000}"/>
    <cellStyle name="Title 31 4 2 2 2" xfId="28769" xr:uid="{00000000-0005-0000-0000-000012AA0000}"/>
    <cellStyle name="Title 31 4 2 3" xfId="28770" xr:uid="{00000000-0005-0000-0000-000013AA0000}"/>
    <cellStyle name="Title 31 4 3" xfId="28771" xr:uid="{00000000-0005-0000-0000-000014AA0000}"/>
    <cellStyle name="Title 31 4 3 2" xfId="28772" xr:uid="{00000000-0005-0000-0000-000015AA0000}"/>
    <cellStyle name="Title 31 4 3 2 2" xfId="28773" xr:uid="{00000000-0005-0000-0000-000016AA0000}"/>
    <cellStyle name="Title 31 4 3 3" xfId="28774" xr:uid="{00000000-0005-0000-0000-000017AA0000}"/>
    <cellStyle name="Title 31 4 4" xfId="28775" xr:uid="{00000000-0005-0000-0000-000018AA0000}"/>
    <cellStyle name="Title 31 4 4 2" xfId="28776" xr:uid="{00000000-0005-0000-0000-000019AA0000}"/>
    <cellStyle name="Title 31 4 5" xfId="28777" xr:uid="{00000000-0005-0000-0000-00001AAA0000}"/>
    <cellStyle name="Title 31 4 6" xfId="53670" xr:uid="{00000000-0005-0000-0000-00001BAA0000}"/>
    <cellStyle name="Title 31 5" xfId="28778" xr:uid="{00000000-0005-0000-0000-00001CAA0000}"/>
    <cellStyle name="Title 31 5 2" xfId="28779" xr:uid="{00000000-0005-0000-0000-00001DAA0000}"/>
    <cellStyle name="Title 31 5 2 2" xfId="28780" xr:uid="{00000000-0005-0000-0000-00001EAA0000}"/>
    <cellStyle name="Title 31 5 2 2 2" xfId="28781" xr:uid="{00000000-0005-0000-0000-00001FAA0000}"/>
    <cellStyle name="Title 31 5 2 3" xfId="28782" xr:uid="{00000000-0005-0000-0000-000020AA0000}"/>
    <cellStyle name="Title 31 5 3" xfId="28783" xr:uid="{00000000-0005-0000-0000-000021AA0000}"/>
    <cellStyle name="Title 31 5 3 2" xfId="28784" xr:uid="{00000000-0005-0000-0000-000022AA0000}"/>
    <cellStyle name="Title 31 5 3 2 2" xfId="28785" xr:uid="{00000000-0005-0000-0000-000023AA0000}"/>
    <cellStyle name="Title 31 5 3 3" xfId="28786" xr:uid="{00000000-0005-0000-0000-000024AA0000}"/>
    <cellStyle name="Title 31 5 4" xfId="28787" xr:uid="{00000000-0005-0000-0000-000025AA0000}"/>
    <cellStyle name="Title 31 5 4 2" xfId="28788" xr:uid="{00000000-0005-0000-0000-000026AA0000}"/>
    <cellStyle name="Title 31 5 4 2 2" xfId="28789" xr:uid="{00000000-0005-0000-0000-000027AA0000}"/>
    <cellStyle name="Title 31 5 4 3" xfId="28790" xr:uid="{00000000-0005-0000-0000-000028AA0000}"/>
    <cellStyle name="Title 31 5 5" xfId="28791" xr:uid="{00000000-0005-0000-0000-000029AA0000}"/>
    <cellStyle name="Title 31 5 5 2" xfId="28792" xr:uid="{00000000-0005-0000-0000-00002AAA0000}"/>
    <cellStyle name="Title 31 5 6" xfId="28793" xr:uid="{00000000-0005-0000-0000-00002BAA0000}"/>
    <cellStyle name="Title 31 5 7" xfId="53671" xr:uid="{00000000-0005-0000-0000-00002CAA0000}"/>
    <cellStyle name="Title 31 6" xfId="28794" xr:uid="{00000000-0005-0000-0000-00002DAA0000}"/>
    <cellStyle name="Title 31 6 2" xfId="28795" xr:uid="{00000000-0005-0000-0000-00002EAA0000}"/>
    <cellStyle name="Title 31 6 2 2" xfId="28796" xr:uid="{00000000-0005-0000-0000-00002FAA0000}"/>
    <cellStyle name="Title 31 6 2 2 2" xfId="28797" xr:uid="{00000000-0005-0000-0000-000030AA0000}"/>
    <cellStyle name="Title 31 6 2 3" xfId="28798" xr:uid="{00000000-0005-0000-0000-000031AA0000}"/>
    <cellStyle name="Title 31 6 3" xfId="28799" xr:uid="{00000000-0005-0000-0000-000032AA0000}"/>
    <cellStyle name="Title 31 6 3 2" xfId="28800" xr:uid="{00000000-0005-0000-0000-000033AA0000}"/>
    <cellStyle name="Title 31 6 3 2 2" xfId="28801" xr:uid="{00000000-0005-0000-0000-000034AA0000}"/>
    <cellStyle name="Title 31 6 3 3" xfId="28802" xr:uid="{00000000-0005-0000-0000-000035AA0000}"/>
    <cellStyle name="Title 31 6 4" xfId="28803" xr:uid="{00000000-0005-0000-0000-000036AA0000}"/>
    <cellStyle name="Title 31 6 4 2" xfId="28804" xr:uid="{00000000-0005-0000-0000-000037AA0000}"/>
    <cellStyle name="Title 31 6 5" xfId="28805" xr:uid="{00000000-0005-0000-0000-000038AA0000}"/>
    <cellStyle name="Title 31 6 6" xfId="53672" xr:uid="{00000000-0005-0000-0000-000039AA0000}"/>
    <cellStyle name="Title 31 7" xfId="28806" xr:uid="{00000000-0005-0000-0000-00003AAA0000}"/>
    <cellStyle name="Title 31 7 2" xfId="28807" xr:uid="{00000000-0005-0000-0000-00003BAA0000}"/>
    <cellStyle name="Title 31 7 2 2" xfId="28808" xr:uid="{00000000-0005-0000-0000-00003CAA0000}"/>
    <cellStyle name="Title 31 7 3" xfId="28809" xr:uid="{00000000-0005-0000-0000-00003DAA0000}"/>
    <cellStyle name="Title 31 7 4" xfId="53673" xr:uid="{00000000-0005-0000-0000-00003EAA0000}"/>
    <cellStyle name="Title 31 8" xfId="28810" xr:uid="{00000000-0005-0000-0000-00003FAA0000}"/>
    <cellStyle name="Title 31 8 2" xfId="28811" xr:uid="{00000000-0005-0000-0000-000040AA0000}"/>
    <cellStyle name="Title 31 8 2 2" xfId="28812" xr:uid="{00000000-0005-0000-0000-000041AA0000}"/>
    <cellStyle name="Title 31 8 3" xfId="28813" xr:uid="{00000000-0005-0000-0000-000042AA0000}"/>
    <cellStyle name="Title 31 8 4" xfId="53674" xr:uid="{00000000-0005-0000-0000-000043AA0000}"/>
    <cellStyle name="Title 31 9" xfId="28814" xr:uid="{00000000-0005-0000-0000-000044AA0000}"/>
    <cellStyle name="Title 31 9 2" xfId="28815" xr:uid="{00000000-0005-0000-0000-000045AA0000}"/>
    <cellStyle name="Title 31 9 2 2" xfId="28816" xr:uid="{00000000-0005-0000-0000-000046AA0000}"/>
    <cellStyle name="Title 31 9 3" xfId="28817" xr:uid="{00000000-0005-0000-0000-000047AA0000}"/>
    <cellStyle name="Title 31 9 4" xfId="53675" xr:uid="{00000000-0005-0000-0000-000048AA0000}"/>
    <cellStyle name="Title 32" xfId="4667" xr:uid="{00000000-0005-0000-0000-000049AA0000}"/>
    <cellStyle name="Title 32 10" xfId="28818" xr:uid="{00000000-0005-0000-0000-00004AAA0000}"/>
    <cellStyle name="Title 32 10 2" xfId="28819" xr:uid="{00000000-0005-0000-0000-00004BAA0000}"/>
    <cellStyle name="Title 32 10 2 2" xfId="28820" xr:uid="{00000000-0005-0000-0000-00004CAA0000}"/>
    <cellStyle name="Title 32 10 3" xfId="28821" xr:uid="{00000000-0005-0000-0000-00004DAA0000}"/>
    <cellStyle name="Title 32 10 4" xfId="53677" xr:uid="{00000000-0005-0000-0000-00004EAA0000}"/>
    <cellStyle name="Title 32 11" xfId="28822" xr:uid="{00000000-0005-0000-0000-00004FAA0000}"/>
    <cellStyle name="Title 32 11 2" xfId="28823" xr:uid="{00000000-0005-0000-0000-000050AA0000}"/>
    <cellStyle name="Title 32 12" xfId="28824" xr:uid="{00000000-0005-0000-0000-000051AA0000}"/>
    <cellStyle name="Title 32 13" xfId="53676" xr:uid="{00000000-0005-0000-0000-000052AA0000}"/>
    <cellStyle name="Title 32 2" xfId="9456" xr:uid="{00000000-0005-0000-0000-000053AA0000}"/>
    <cellStyle name="Title 32 2 2" xfId="28825" xr:uid="{00000000-0005-0000-0000-000054AA0000}"/>
    <cellStyle name="Title 32 2 2 2" xfId="28826" xr:uid="{00000000-0005-0000-0000-000055AA0000}"/>
    <cellStyle name="Title 32 2 2 2 2" xfId="28827" xr:uid="{00000000-0005-0000-0000-000056AA0000}"/>
    <cellStyle name="Title 32 2 2 3" xfId="28828" xr:uid="{00000000-0005-0000-0000-000057AA0000}"/>
    <cellStyle name="Title 32 2 3" xfId="28829" xr:uid="{00000000-0005-0000-0000-000058AA0000}"/>
    <cellStyle name="Title 32 2 3 2" xfId="28830" xr:uid="{00000000-0005-0000-0000-000059AA0000}"/>
    <cellStyle name="Title 32 2 3 2 2" xfId="28831" xr:uid="{00000000-0005-0000-0000-00005AAA0000}"/>
    <cellStyle name="Title 32 2 3 3" xfId="28832" xr:uid="{00000000-0005-0000-0000-00005BAA0000}"/>
    <cellStyle name="Title 32 2 4" xfId="28833" xr:uid="{00000000-0005-0000-0000-00005CAA0000}"/>
    <cellStyle name="Title 32 2 4 2" xfId="28834" xr:uid="{00000000-0005-0000-0000-00005DAA0000}"/>
    <cellStyle name="Title 32 2 5" xfId="28835" xr:uid="{00000000-0005-0000-0000-00005EAA0000}"/>
    <cellStyle name="Title 32 2 6" xfId="53678" xr:uid="{00000000-0005-0000-0000-00005FAA0000}"/>
    <cellStyle name="Title 32 3" xfId="28836" xr:uid="{00000000-0005-0000-0000-000060AA0000}"/>
    <cellStyle name="Title 32 3 2" xfId="28837" xr:uid="{00000000-0005-0000-0000-000061AA0000}"/>
    <cellStyle name="Title 32 3 2 2" xfId="28838" xr:uid="{00000000-0005-0000-0000-000062AA0000}"/>
    <cellStyle name="Title 32 3 2 2 2" xfId="28839" xr:uid="{00000000-0005-0000-0000-000063AA0000}"/>
    <cellStyle name="Title 32 3 2 3" xfId="28840" xr:uid="{00000000-0005-0000-0000-000064AA0000}"/>
    <cellStyle name="Title 32 3 3" xfId="28841" xr:uid="{00000000-0005-0000-0000-000065AA0000}"/>
    <cellStyle name="Title 32 3 3 2" xfId="28842" xr:uid="{00000000-0005-0000-0000-000066AA0000}"/>
    <cellStyle name="Title 32 3 3 2 2" xfId="28843" xr:uid="{00000000-0005-0000-0000-000067AA0000}"/>
    <cellStyle name="Title 32 3 3 3" xfId="28844" xr:uid="{00000000-0005-0000-0000-000068AA0000}"/>
    <cellStyle name="Title 32 3 4" xfId="28845" xr:uid="{00000000-0005-0000-0000-000069AA0000}"/>
    <cellStyle name="Title 32 3 4 2" xfId="28846" xr:uid="{00000000-0005-0000-0000-00006AAA0000}"/>
    <cellStyle name="Title 32 3 5" xfId="28847" xr:uid="{00000000-0005-0000-0000-00006BAA0000}"/>
    <cellStyle name="Title 32 3 6" xfId="53679" xr:uid="{00000000-0005-0000-0000-00006CAA0000}"/>
    <cellStyle name="Title 32 4" xfId="28848" xr:uid="{00000000-0005-0000-0000-00006DAA0000}"/>
    <cellStyle name="Title 32 4 2" xfId="28849" xr:uid="{00000000-0005-0000-0000-00006EAA0000}"/>
    <cellStyle name="Title 32 4 2 2" xfId="28850" xr:uid="{00000000-0005-0000-0000-00006FAA0000}"/>
    <cellStyle name="Title 32 4 2 2 2" xfId="28851" xr:uid="{00000000-0005-0000-0000-000070AA0000}"/>
    <cellStyle name="Title 32 4 2 3" xfId="28852" xr:uid="{00000000-0005-0000-0000-000071AA0000}"/>
    <cellStyle name="Title 32 4 3" xfId="28853" xr:uid="{00000000-0005-0000-0000-000072AA0000}"/>
    <cellStyle name="Title 32 4 3 2" xfId="28854" xr:uid="{00000000-0005-0000-0000-000073AA0000}"/>
    <cellStyle name="Title 32 4 3 2 2" xfId="28855" xr:uid="{00000000-0005-0000-0000-000074AA0000}"/>
    <cellStyle name="Title 32 4 3 3" xfId="28856" xr:uid="{00000000-0005-0000-0000-000075AA0000}"/>
    <cellStyle name="Title 32 4 4" xfId="28857" xr:uid="{00000000-0005-0000-0000-000076AA0000}"/>
    <cellStyle name="Title 32 4 4 2" xfId="28858" xr:uid="{00000000-0005-0000-0000-000077AA0000}"/>
    <cellStyle name="Title 32 4 5" xfId="28859" xr:uid="{00000000-0005-0000-0000-000078AA0000}"/>
    <cellStyle name="Title 32 4 6" xfId="53680" xr:uid="{00000000-0005-0000-0000-000079AA0000}"/>
    <cellStyle name="Title 32 5" xfId="28860" xr:uid="{00000000-0005-0000-0000-00007AAA0000}"/>
    <cellStyle name="Title 32 5 2" xfId="28861" xr:uid="{00000000-0005-0000-0000-00007BAA0000}"/>
    <cellStyle name="Title 32 5 2 2" xfId="28862" xr:uid="{00000000-0005-0000-0000-00007CAA0000}"/>
    <cellStyle name="Title 32 5 2 2 2" xfId="28863" xr:uid="{00000000-0005-0000-0000-00007DAA0000}"/>
    <cellStyle name="Title 32 5 2 3" xfId="28864" xr:uid="{00000000-0005-0000-0000-00007EAA0000}"/>
    <cellStyle name="Title 32 5 3" xfId="28865" xr:uid="{00000000-0005-0000-0000-00007FAA0000}"/>
    <cellStyle name="Title 32 5 3 2" xfId="28866" xr:uid="{00000000-0005-0000-0000-000080AA0000}"/>
    <cellStyle name="Title 32 5 3 2 2" xfId="28867" xr:uid="{00000000-0005-0000-0000-000081AA0000}"/>
    <cellStyle name="Title 32 5 3 3" xfId="28868" xr:uid="{00000000-0005-0000-0000-000082AA0000}"/>
    <cellStyle name="Title 32 5 4" xfId="28869" xr:uid="{00000000-0005-0000-0000-000083AA0000}"/>
    <cellStyle name="Title 32 5 4 2" xfId="28870" xr:uid="{00000000-0005-0000-0000-000084AA0000}"/>
    <cellStyle name="Title 32 5 4 2 2" xfId="28871" xr:uid="{00000000-0005-0000-0000-000085AA0000}"/>
    <cellStyle name="Title 32 5 4 3" xfId="28872" xr:uid="{00000000-0005-0000-0000-000086AA0000}"/>
    <cellStyle name="Title 32 5 5" xfId="28873" xr:uid="{00000000-0005-0000-0000-000087AA0000}"/>
    <cellStyle name="Title 32 5 5 2" xfId="28874" xr:uid="{00000000-0005-0000-0000-000088AA0000}"/>
    <cellStyle name="Title 32 5 6" xfId="28875" xr:uid="{00000000-0005-0000-0000-000089AA0000}"/>
    <cellStyle name="Title 32 5 7" xfId="53681" xr:uid="{00000000-0005-0000-0000-00008AAA0000}"/>
    <cellStyle name="Title 32 6" xfId="28876" xr:uid="{00000000-0005-0000-0000-00008BAA0000}"/>
    <cellStyle name="Title 32 6 2" xfId="28877" xr:uid="{00000000-0005-0000-0000-00008CAA0000}"/>
    <cellStyle name="Title 32 6 2 2" xfId="28878" xr:uid="{00000000-0005-0000-0000-00008DAA0000}"/>
    <cellStyle name="Title 32 6 2 2 2" xfId="28879" xr:uid="{00000000-0005-0000-0000-00008EAA0000}"/>
    <cellStyle name="Title 32 6 2 3" xfId="28880" xr:uid="{00000000-0005-0000-0000-00008FAA0000}"/>
    <cellStyle name="Title 32 6 3" xfId="28881" xr:uid="{00000000-0005-0000-0000-000090AA0000}"/>
    <cellStyle name="Title 32 6 3 2" xfId="28882" xr:uid="{00000000-0005-0000-0000-000091AA0000}"/>
    <cellStyle name="Title 32 6 3 2 2" xfId="28883" xr:uid="{00000000-0005-0000-0000-000092AA0000}"/>
    <cellStyle name="Title 32 6 3 3" xfId="28884" xr:uid="{00000000-0005-0000-0000-000093AA0000}"/>
    <cellStyle name="Title 32 6 4" xfId="28885" xr:uid="{00000000-0005-0000-0000-000094AA0000}"/>
    <cellStyle name="Title 32 6 4 2" xfId="28886" xr:uid="{00000000-0005-0000-0000-000095AA0000}"/>
    <cellStyle name="Title 32 6 5" xfId="28887" xr:uid="{00000000-0005-0000-0000-000096AA0000}"/>
    <cellStyle name="Title 32 6 6" xfId="53682" xr:uid="{00000000-0005-0000-0000-000097AA0000}"/>
    <cellStyle name="Title 32 7" xfId="28888" xr:uid="{00000000-0005-0000-0000-000098AA0000}"/>
    <cellStyle name="Title 32 7 2" xfId="28889" xr:uid="{00000000-0005-0000-0000-000099AA0000}"/>
    <cellStyle name="Title 32 7 2 2" xfId="28890" xr:uid="{00000000-0005-0000-0000-00009AAA0000}"/>
    <cellStyle name="Title 32 7 3" xfId="28891" xr:uid="{00000000-0005-0000-0000-00009BAA0000}"/>
    <cellStyle name="Title 32 7 4" xfId="53683" xr:uid="{00000000-0005-0000-0000-00009CAA0000}"/>
    <cellStyle name="Title 32 8" xfId="28892" xr:uid="{00000000-0005-0000-0000-00009DAA0000}"/>
    <cellStyle name="Title 32 8 2" xfId="28893" xr:uid="{00000000-0005-0000-0000-00009EAA0000}"/>
    <cellStyle name="Title 32 8 2 2" xfId="28894" xr:uid="{00000000-0005-0000-0000-00009FAA0000}"/>
    <cellStyle name="Title 32 8 3" xfId="28895" xr:uid="{00000000-0005-0000-0000-0000A0AA0000}"/>
    <cellStyle name="Title 32 8 4" xfId="53684" xr:uid="{00000000-0005-0000-0000-0000A1AA0000}"/>
    <cellStyle name="Title 32 9" xfId="28896" xr:uid="{00000000-0005-0000-0000-0000A2AA0000}"/>
    <cellStyle name="Title 32 9 2" xfId="28897" xr:uid="{00000000-0005-0000-0000-0000A3AA0000}"/>
    <cellStyle name="Title 32 9 2 2" xfId="28898" xr:uid="{00000000-0005-0000-0000-0000A4AA0000}"/>
    <cellStyle name="Title 32 9 3" xfId="28899" xr:uid="{00000000-0005-0000-0000-0000A5AA0000}"/>
    <cellStyle name="Title 32 9 4" xfId="53685" xr:uid="{00000000-0005-0000-0000-0000A6AA0000}"/>
    <cellStyle name="Title 33" xfId="4668" xr:uid="{00000000-0005-0000-0000-0000A7AA0000}"/>
    <cellStyle name="Title 33 10" xfId="28900" xr:uid="{00000000-0005-0000-0000-0000A8AA0000}"/>
    <cellStyle name="Title 33 10 2" xfId="28901" xr:uid="{00000000-0005-0000-0000-0000A9AA0000}"/>
    <cellStyle name="Title 33 10 2 2" xfId="28902" xr:uid="{00000000-0005-0000-0000-0000AAAA0000}"/>
    <cellStyle name="Title 33 10 3" xfId="28903" xr:uid="{00000000-0005-0000-0000-0000ABAA0000}"/>
    <cellStyle name="Title 33 10 4" xfId="53687" xr:uid="{00000000-0005-0000-0000-0000ACAA0000}"/>
    <cellStyle name="Title 33 11" xfId="28904" xr:uid="{00000000-0005-0000-0000-0000ADAA0000}"/>
    <cellStyle name="Title 33 11 2" xfId="28905" xr:uid="{00000000-0005-0000-0000-0000AEAA0000}"/>
    <cellStyle name="Title 33 12" xfId="28906" xr:uid="{00000000-0005-0000-0000-0000AFAA0000}"/>
    <cellStyle name="Title 33 13" xfId="53686" xr:uid="{00000000-0005-0000-0000-0000B0AA0000}"/>
    <cellStyle name="Title 33 2" xfId="9457" xr:uid="{00000000-0005-0000-0000-0000B1AA0000}"/>
    <cellStyle name="Title 33 2 2" xfId="28907" xr:uid="{00000000-0005-0000-0000-0000B2AA0000}"/>
    <cellStyle name="Title 33 2 2 2" xfId="28908" xr:uid="{00000000-0005-0000-0000-0000B3AA0000}"/>
    <cellStyle name="Title 33 2 2 2 2" xfId="28909" xr:uid="{00000000-0005-0000-0000-0000B4AA0000}"/>
    <cellStyle name="Title 33 2 2 3" xfId="28910" xr:uid="{00000000-0005-0000-0000-0000B5AA0000}"/>
    <cellStyle name="Title 33 2 3" xfId="28911" xr:uid="{00000000-0005-0000-0000-0000B6AA0000}"/>
    <cellStyle name="Title 33 2 3 2" xfId="28912" xr:uid="{00000000-0005-0000-0000-0000B7AA0000}"/>
    <cellStyle name="Title 33 2 3 2 2" xfId="28913" xr:uid="{00000000-0005-0000-0000-0000B8AA0000}"/>
    <cellStyle name="Title 33 2 3 3" xfId="28914" xr:uid="{00000000-0005-0000-0000-0000B9AA0000}"/>
    <cellStyle name="Title 33 2 4" xfId="28915" xr:uid="{00000000-0005-0000-0000-0000BAAA0000}"/>
    <cellStyle name="Title 33 2 4 2" xfId="28916" xr:uid="{00000000-0005-0000-0000-0000BBAA0000}"/>
    <cellStyle name="Title 33 2 5" xfId="28917" xr:uid="{00000000-0005-0000-0000-0000BCAA0000}"/>
    <cellStyle name="Title 33 2 6" xfId="53688" xr:uid="{00000000-0005-0000-0000-0000BDAA0000}"/>
    <cellStyle name="Title 33 3" xfId="28918" xr:uid="{00000000-0005-0000-0000-0000BEAA0000}"/>
    <cellStyle name="Title 33 3 2" xfId="28919" xr:uid="{00000000-0005-0000-0000-0000BFAA0000}"/>
    <cellStyle name="Title 33 3 2 2" xfId="28920" xr:uid="{00000000-0005-0000-0000-0000C0AA0000}"/>
    <cellStyle name="Title 33 3 2 2 2" xfId="28921" xr:uid="{00000000-0005-0000-0000-0000C1AA0000}"/>
    <cellStyle name="Title 33 3 2 3" xfId="28922" xr:uid="{00000000-0005-0000-0000-0000C2AA0000}"/>
    <cellStyle name="Title 33 3 3" xfId="28923" xr:uid="{00000000-0005-0000-0000-0000C3AA0000}"/>
    <cellStyle name="Title 33 3 3 2" xfId="28924" xr:uid="{00000000-0005-0000-0000-0000C4AA0000}"/>
    <cellStyle name="Title 33 3 3 2 2" xfId="28925" xr:uid="{00000000-0005-0000-0000-0000C5AA0000}"/>
    <cellStyle name="Title 33 3 3 3" xfId="28926" xr:uid="{00000000-0005-0000-0000-0000C6AA0000}"/>
    <cellStyle name="Title 33 3 4" xfId="28927" xr:uid="{00000000-0005-0000-0000-0000C7AA0000}"/>
    <cellStyle name="Title 33 3 4 2" xfId="28928" xr:uid="{00000000-0005-0000-0000-0000C8AA0000}"/>
    <cellStyle name="Title 33 3 5" xfId="28929" xr:uid="{00000000-0005-0000-0000-0000C9AA0000}"/>
    <cellStyle name="Title 33 3 6" xfId="53689" xr:uid="{00000000-0005-0000-0000-0000CAAA0000}"/>
    <cellStyle name="Title 33 4" xfId="28930" xr:uid="{00000000-0005-0000-0000-0000CBAA0000}"/>
    <cellStyle name="Title 33 4 2" xfId="28931" xr:uid="{00000000-0005-0000-0000-0000CCAA0000}"/>
    <cellStyle name="Title 33 4 2 2" xfId="28932" xr:uid="{00000000-0005-0000-0000-0000CDAA0000}"/>
    <cellStyle name="Title 33 4 2 2 2" xfId="28933" xr:uid="{00000000-0005-0000-0000-0000CEAA0000}"/>
    <cellStyle name="Title 33 4 2 3" xfId="28934" xr:uid="{00000000-0005-0000-0000-0000CFAA0000}"/>
    <cellStyle name="Title 33 4 3" xfId="28935" xr:uid="{00000000-0005-0000-0000-0000D0AA0000}"/>
    <cellStyle name="Title 33 4 3 2" xfId="28936" xr:uid="{00000000-0005-0000-0000-0000D1AA0000}"/>
    <cellStyle name="Title 33 4 3 2 2" xfId="28937" xr:uid="{00000000-0005-0000-0000-0000D2AA0000}"/>
    <cellStyle name="Title 33 4 3 3" xfId="28938" xr:uid="{00000000-0005-0000-0000-0000D3AA0000}"/>
    <cellStyle name="Title 33 4 4" xfId="28939" xr:uid="{00000000-0005-0000-0000-0000D4AA0000}"/>
    <cellStyle name="Title 33 4 4 2" xfId="28940" xr:uid="{00000000-0005-0000-0000-0000D5AA0000}"/>
    <cellStyle name="Title 33 4 5" xfId="28941" xr:uid="{00000000-0005-0000-0000-0000D6AA0000}"/>
    <cellStyle name="Title 33 4 6" xfId="53690" xr:uid="{00000000-0005-0000-0000-0000D7AA0000}"/>
    <cellStyle name="Title 33 5" xfId="28942" xr:uid="{00000000-0005-0000-0000-0000D8AA0000}"/>
    <cellStyle name="Title 33 5 2" xfId="28943" xr:uid="{00000000-0005-0000-0000-0000D9AA0000}"/>
    <cellStyle name="Title 33 5 2 2" xfId="28944" xr:uid="{00000000-0005-0000-0000-0000DAAA0000}"/>
    <cellStyle name="Title 33 5 2 2 2" xfId="28945" xr:uid="{00000000-0005-0000-0000-0000DBAA0000}"/>
    <cellStyle name="Title 33 5 2 3" xfId="28946" xr:uid="{00000000-0005-0000-0000-0000DCAA0000}"/>
    <cellStyle name="Title 33 5 3" xfId="28947" xr:uid="{00000000-0005-0000-0000-0000DDAA0000}"/>
    <cellStyle name="Title 33 5 3 2" xfId="28948" xr:uid="{00000000-0005-0000-0000-0000DEAA0000}"/>
    <cellStyle name="Title 33 5 3 2 2" xfId="28949" xr:uid="{00000000-0005-0000-0000-0000DFAA0000}"/>
    <cellStyle name="Title 33 5 3 3" xfId="28950" xr:uid="{00000000-0005-0000-0000-0000E0AA0000}"/>
    <cellStyle name="Title 33 5 4" xfId="28951" xr:uid="{00000000-0005-0000-0000-0000E1AA0000}"/>
    <cellStyle name="Title 33 5 4 2" xfId="28952" xr:uid="{00000000-0005-0000-0000-0000E2AA0000}"/>
    <cellStyle name="Title 33 5 4 2 2" xfId="28953" xr:uid="{00000000-0005-0000-0000-0000E3AA0000}"/>
    <cellStyle name="Title 33 5 4 3" xfId="28954" xr:uid="{00000000-0005-0000-0000-0000E4AA0000}"/>
    <cellStyle name="Title 33 5 5" xfId="28955" xr:uid="{00000000-0005-0000-0000-0000E5AA0000}"/>
    <cellStyle name="Title 33 5 5 2" xfId="28956" xr:uid="{00000000-0005-0000-0000-0000E6AA0000}"/>
    <cellStyle name="Title 33 5 6" xfId="28957" xr:uid="{00000000-0005-0000-0000-0000E7AA0000}"/>
    <cellStyle name="Title 33 5 7" xfId="53691" xr:uid="{00000000-0005-0000-0000-0000E8AA0000}"/>
    <cellStyle name="Title 33 6" xfId="28958" xr:uid="{00000000-0005-0000-0000-0000E9AA0000}"/>
    <cellStyle name="Title 33 6 2" xfId="28959" xr:uid="{00000000-0005-0000-0000-0000EAAA0000}"/>
    <cellStyle name="Title 33 6 2 2" xfId="28960" xr:uid="{00000000-0005-0000-0000-0000EBAA0000}"/>
    <cellStyle name="Title 33 6 2 2 2" xfId="28961" xr:uid="{00000000-0005-0000-0000-0000ECAA0000}"/>
    <cellStyle name="Title 33 6 2 3" xfId="28962" xr:uid="{00000000-0005-0000-0000-0000EDAA0000}"/>
    <cellStyle name="Title 33 6 3" xfId="28963" xr:uid="{00000000-0005-0000-0000-0000EEAA0000}"/>
    <cellStyle name="Title 33 6 3 2" xfId="28964" xr:uid="{00000000-0005-0000-0000-0000EFAA0000}"/>
    <cellStyle name="Title 33 6 3 2 2" xfId="28965" xr:uid="{00000000-0005-0000-0000-0000F0AA0000}"/>
    <cellStyle name="Title 33 6 3 3" xfId="28966" xr:uid="{00000000-0005-0000-0000-0000F1AA0000}"/>
    <cellStyle name="Title 33 6 4" xfId="28967" xr:uid="{00000000-0005-0000-0000-0000F2AA0000}"/>
    <cellStyle name="Title 33 6 4 2" xfId="28968" xr:uid="{00000000-0005-0000-0000-0000F3AA0000}"/>
    <cellStyle name="Title 33 6 5" xfId="28969" xr:uid="{00000000-0005-0000-0000-0000F4AA0000}"/>
    <cellStyle name="Title 33 6 6" xfId="53692" xr:uid="{00000000-0005-0000-0000-0000F5AA0000}"/>
    <cellStyle name="Title 33 7" xfId="28970" xr:uid="{00000000-0005-0000-0000-0000F6AA0000}"/>
    <cellStyle name="Title 33 7 2" xfId="28971" xr:uid="{00000000-0005-0000-0000-0000F7AA0000}"/>
    <cellStyle name="Title 33 7 2 2" xfId="28972" xr:uid="{00000000-0005-0000-0000-0000F8AA0000}"/>
    <cellStyle name="Title 33 7 3" xfId="28973" xr:uid="{00000000-0005-0000-0000-0000F9AA0000}"/>
    <cellStyle name="Title 33 7 4" xfId="53693" xr:uid="{00000000-0005-0000-0000-0000FAAA0000}"/>
    <cellStyle name="Title 33 8" xfId="28974" xr:uid="{00000000-0005-0000-0000-0000FBAA0000}"/>
    <cellStyle name="Title 33 8 2" xfId="28975" xr:uid="{00000000-0005-0000-0000-0000FCAA0000}"/>
    <cellStyle name="Title 33 8 2 2" xfId="28976" xr:uid="{00000000-0005-0000-0000-0000FDAA0000}"/>
    <cellStyle name="Title 33 8 3" xfId="28977" xr:uid="{00000000-0005-0000-0000-0000FEAA0000}"/>
    <cellStyle name="Title 33 8 4" xfId="53694" xr:uid="{00000000-0005-0000-0000-0000FFAA0000}"/>
    <cellStyle name="Title 33 9" xfId="28978" xr:uid="{00000000-0005-0000-0000-000000AB0000}"/>
    <cellStyle name="Title 33 9 2" xfId="28979" xr:uid="{00000000-0005-0000-0000-000001AB0000}"/>
    <cellStyle name="Title 33 9 2 2" xfId="28980" xr:uid="{00000000-0005-0000-0000-000002AB0000}"/>
    <cellStyle name="Title 33 9 3" xfId="28981" xr:uid="{00000000-0005-0000-0000-000003AB0000}"/>
    <cellStyle name="Title 33 9 4" xfId="53695" xr:uid="{00000000-0005-0000-0000-000004AB0000}"/>
    <cellStyle name="Title 34" xfId="4669" xr:uid="{00000000-0005-0000-0000-000005AB0000}"/>
    <cellStyle name="Title 34 10" xfId="28982" xr:uid="{00000000-0005-0000-0000-000006AB0000}"/>
    <cellStyle name="Title 34 10 2" xfId="28983" xr:uid="{00000000-0005-0000-0000-000007AB0000}"/>
    <cellStyle name="Title 34 10 2 2" xfId="28984" xr:uid="{00000000-0005-0000-0000-000008AB0000}"/>
    <cellStyle name="Title 34 10 3" xfId="28985" xr:uid="{00000000-0005-0000-0000-000009AB0000}"/>
    <cellStyle name="Title 34 10 4" xfId="53697" xr:uid="{00000000-0005-0000-0000-00000AAB0000}"/>
    <cellStyle name="Title 34 11" xfId="28986" xr:uid="{00000000-0005-0000-0000-00000BAB0000}"/>
    <cellStyle name="Title 34 11 2" xfId="28987" xr:uid="{00000000-0005-0000-0000-00000CAB0000}"/>
    <cellStyle name="Title 34 12" xfId="28988" xr:uid="{00000000-0005-0000-0000-00000DAB0000}"/>
    <cellStyle name="Title 34 13" xfId="53696" xr:uid="{00000000-0005-0000-0000-00000EAB0000}"/>
    <cellStyle name="Title 34 2" xfId="9458" xr:uid="{00000000-0005-0000-0000-00000FAB0000}"/>
    <cellStyle name="Title 34 2 2" xfId="28989" xr:uid="{00000000-0005-0000-0000-000010AB0000}"/>
    <cellStyle name="Title 34 2 2 2" xfId="28990" xr:uid="{00000000-0005-0000-0000-000011AB0000}"/>
    <cellStyle name="Title 34 2 2 2 2" xfId="28991" xr:uid="{00000000-0005-0000-0000-000012AB0000}"/>
    <cellStyle name="Title 34 2 2 3" xfId="28992" xr:uid="{00000000-0005-0000-0000-000013AB0000}"/>
    <cellStyle name="Title 34 2 3" xfId="28993" xr:uid="{00000000-0005-0000-0000-000014AB0000}"/>
    <cellStyle name="Title 34 2 3 2" xfId="28994" xr:uid="{00000000-0005-0000-0000-000015AB0000}"/>
    <cellStyle name="Title 34 2 3 2 2" xfId="28995" xr:uid="{00000000-0005-0000-0000-000016AB0000}"/>
    <cellStyle name="Title 34 2 3 3" xfId="28996" xr:uid="{00000000-0005-0000-0000-000017AB0000}"/>
    <cellStyle name="Title 34 2 4" xfId="28997" xr:uid="{00000000-0005-0000-0000-000018AB0000}"/>
    <cellStyle name="Title 34 2 4 2" xfId="28998" xr:uid="{00000000-0005-0000-0000-000019AB0000}"/>
    <cellStyle name="Title 34 2 5" xfId="28999" xr:uid="{00000000-0005-0000-0000-00001AAB0000}"/>
    <cellStyle name="Title 34 2 6" xfId="53698" xr:uid="{00000000-0005-0000-0000-00001BAB0000}"/>
    <cellStyle name="Title 34 3" xfId="29000" xr:uid="{00000000-0005-0000-0000-00001CAB0000}"/>
    <cellStyle name="Title 34 3 2" xfId="29001" xr:uid="{00000000-0005-0000-0000-00001DAB0000}"/>
    <cellStyle name="Title 34 3 2 2" xfId="29002" xr:uid="{00000000-0005-0000-0000-00001EAB0000}"/>
    <cellStyle name="Title 34 3 2 2 2" xfId="29003" xr:uid="{00000000-0005-0000-0000-00001FAB0000}"/>
    <cellStyle name="Title 34 3 2 3" xfId="29004" xr:uid="{00000000-0005-0000-0000-000020AB0000}"/>
    <cellStyle name="Title 34 3 3" xfId="29005" xr:uid="{00000000-0005-0000-0000-000021AB0000}"/>
    <cellStyle name="Title 34 3 3 2" xfId="29006" xr:uid="{00000000-0005-0000-0000-000022AB0000}"/>
    <cellStyle name="Title 34 3 3 2 2" xfId="29007" xr:uid="{00000000-0005-0000-0000-000023AB0000}"/>
    <cellStyle name="Title 34 3 3 3" xfId="29008" xr:uid="{00000000-0005-0000-0000-000024AB0000}"/>
    <cellStyle name="Title 34 3 4" xfId="29009" xr:uid="{00000000-0005-0000-0000-000025AB0000}"/>
    <cellStyle name="Title 34 3 4 2" xfId="29010" xr:uid="{00000000-0005-0000-0000-000026AB0000}"/>
    <cellStyle name="Title 34 3 5" xfId="29011" xr:uid="{00000000-0005-0000-0000-000027AB0000}"/>
    <cellStyle name="Title 34 3 6" xfId="53699" xr:uid="{00000000-0005-0000-0000-000028AB0000}"/>
    <cellStyle name="Title 34 4" xfId="29012" xr:uid="{00000000-0005-0000-0000-000029AB0000}"/>
    <cellStyle name="Title 34 4 2" xfId="29013" xr:uid="{00000000-0005-0000-0000-00002AAB0000}"/>
    <cellStyle name="Title 34 4 2 2" xfId="29014" xr:uid="{00000000-0005-0000-0000-00002BAB0000}"/>
    <cellStyle name="Title 34 4 2 2 2" xfId="29015" xr:uid="{00000000-0005-0000-0000-00002CAB0000}"/>
    <cellStyle name="Title 34 4 2 3" xfId="29016" xr:uid="{00000000-0005-0000-0000-00002DAB0000}"/>
    <cellStyle name="Title 34 4 3" xfId="29017" xr:uid="{00000000-0005-0000-0000-00002EAB0000}"/>
    <cellStyle name="Title 34 4 3 2" xfId="29018" xr:uid="{00000000-0005-0000-0000-00002FAB0000}"/>
    <cellStyle name="Title 34 4 3 2 2" xfId="29019" xr:uid="{00000000-0005-0000-0000-000030AB0000}"/>
    <cellStyle name="Title 34 4 3 3" xfId="29020" xr:uid="{00000000-0005-0000-0000-000031AB0000}"/>
    <cellStyle name="Title 34 4 4" xfId="29021" xr:uid="{00000000-0005-0000-0000-000032AB0000}"/>
    <cellStyle name="Title 34 4 4 2" xfId="29022" xr:uid="{00000000-0005-0000-0000-000033AB0000}"/>
    <cellStyle name="Title 34 4 5" xfId="29023" xr:uid="{00000000-0005-0000-0000-000034AB0000}"/>
    <cellStyle name="Title 34 4 6" xfId="53700" xr:uid="{00000000-0005-0000-0000-000035AB0000}"/>
    <cellStyle name="Title 34 5" xfId="29024" xr:uid="{00000000-0005-0000-0000-000036AB0000}"/>
    <cellStyle name="Title 34 5 2" xfId="29025" xr:uid="{00000000-0005-0000-0000-000037AB0000}"/>
    <cellStyle name="Title 34 5 2 2" xfId="29026" xr:uid="{00000000-0005-0000-0000-000038AB0000}"/>
    <cellStyle name="Title 34 5 2 2 2" xfId="29027" xr:uid="{00000000-0005-0000-0000-000039AB0000}"/>
    <cellStyle name="Title 34 5 2 3" xfId="29028" xr:uid="{00000000-0005-0000-0000-00003AAB0000}"/>
    <cellStyle name="Title 34 5 3" xfId="29029" xr:uid="{00000000-0005-0000-0000-00003BAB0000}"/>
    <cellStyle name="Title 34 5 3 2" xfId="29030" xr:uid="{00000000-0005-0000-0000-00003CAB0000}"/>
    <cellStyle name="Title 34 5 3 2 2" xfId="29031" xr:uid="{00000000-0005-0000-0000-00003DAB0000}"/>
    <cellStyle name="Title 34 5 3 3" xfId="29032" xr:uid="{00000000-0005-0000-0000-00003EAB0000}"/>
    <cellStyle name="Title 34 5 4" xfId="29033" xr:uid="{00000000-0005-0000-0000-00003FAB0000}"/>
    <cellStyle name="Title 34 5 4 2" xfId="29034" xr:uid="{00000000-0005-0000-0000-000040AB0000}"/>
    <cellStyle name="Title 34 5 4 2 2" xfId="29035" xr:uid="{00000000-0005-0000-0000-000041AB0000}"/>
    <cellStyle name="Title 34 5 4 3" xfId="29036" xr:uid="{00000000-0005-0000-0000-000042AB0000}"/>
    <cellStyle name="Title 34 5 5" xfId="29037" xr:uid="{00000000-0005-0000-0000-000043AB0000}"/>
    <cellStyle name="Title 34 5 5 2" xfId="29038" xr:uid="{00000000-0005-0000-0000-000044AB0000}"/>
    <cellStyle name="Title 34 5 6" xfId="29039" xr:uid="{00000000-0005-0000-0000-000045AB0000}"/>
    <cellStyle name="Title 34 5 7" xfId="53701" xr:uid="{00000000-0005-0000-0000-000046AB0000}"/>
    <cellStyle name="Title 34 6" xfId="29040" xr:uid="{00000000-0005-0000-0000-000047AB0000}"/>
    <cellStyle name="Title 34 6 2" xfId="29041" xr:uid="{00000000-0005-0000-0000-000048AB0000}"/>
    <cellStyle name="Title 34 6 2 2" xfId="29042" xr:uid="{00000000-0005-0000-0000-000049AB0000}"/>
    <cellStyle name="Title 34 6 2 2 2" xfId="29043" xr:uid="{00000000-0005-0000-0000-00004AAB0000}"/>
    <cellStyle name="Title 34 6 2 3" xfId="29044" xr:uid="{00000000-0005-0000-0000-00004BAB0000}"/>
    <cellStyle name="Title 34 6 3" xfId="29045" xr:uid="{00000000-0005-0000-0000-00004CAB0000}"/>
    <cellStyle name="Title 34 6 3 2" xfId="29046" xr:uid="{00000000-0005-0000-0000-00004DAB0000}"/>
    <cellStyle name="Title 34 6 3 2 2" xfId="29047" xr:uid="{00000000-0005-0000-0000-00004EAB0000}"/>
    <cellStyle name="Title 34 6 3 3" xfId="29048" xr:uid="{00000000-0005-0000-0000-00004FAB0000}"/>
    <cellStyle name="Title 34 6 4" xfId="29049" xr:uid="{00000000-0005-0000-0000-000050AB0000}"/>
    <cellStyle name="Title 34 6 4 2" xfId="29050" xr:uid="{00000000-0005-0000-0000-000051AB0000}"/>
    <cellStyle name="Title 34 6 5" xfId="29051" xr:uid="{00000000-0005-0000-0000-000052AB0000}"/>
    <cellStyle name="Title 34 6 6" xfId="53702" xr:uid="{00000000-0005-0000-0000-000053AB0000}"/>
    <cellStyle name="Title 34 7" xfId="29052" xr:uid="{00000000-0005-0000-0000-000054AB0000}"/>
    <cellStyle name="Title 34 7 2" xfId="29053" xr:uid="{00000000-0005-0000-0000-000055AB0000}"/>
    <cellStyle name="Title 34 7 2 2" xfId="29054" xr:uid="{00000000-0005-0000-0000-000056AB0000}"/>
    <cellStyle name="Title 34 7 3" xfId="29055" xr:uid="{00000000-0005-0000-0000-000057AB0000}"/>
    <cellStyle name="Title 34 7 4" xfId="53703" xr:uid="{00000000-0005-0000-0000-000058AB0000}"/>
    <cellStyle name="Title 34 8" xfId="29056" xr:uid="{00000000-0005-0000-0000-000059AB0000}"/>
    <cellStyle name="Title 34 8 2" xfId="29057" xr:uid="{00000000-0005-0000-0000-00005AAB0000}"/>
    <cellStyle name="Title 34 8 2 2" xfId="29058" xr:uid="{00000000-0005-0000-0000-00005BAB0000}"/>
    <cellStyle name="Title 34 8 3" xfId="29059" xr:uid="{00000000-0005-0000-0000-00005CAB0000}"/>
    <cellStyle name="Title 34 8 4" xfId="53704" xr:uid="{00000000-0005-0000-0000-00005DAB0000}"/>
    <cellStyle name="Title 34 9" xfId="29060" xr:uid="{00000000-0005-0000-0000-00005EAB0000}"/>
    <cellStyle name="Title 34 9 2" xfId="29061" xr:uid="{00000000-0005-0000-0000-00005FAB0000}"/>
    <cellStyle name="Title 34 9 2 2" xfId="29062" xr:uid="{00000000-0005-0000-0000-000060AB0000}"/>
    <cellStyle name="Title 34 9 3" xfId="29063" xr:uid="{00000000-0005-0000-0000-000061AB0000}"/>
    <cellStyle name="Title 34 9 4" xfId="53705" xr:uid="{00000000-0005-0000-0000-000062AB0000}"/>
    <cellStyle name="Title 35" xfId="4670" xr:uid="{00000000-0005-0000-0000-000063AB0000}"/>
    <cellStyle name="Title 35 10" xfId="29064" xr:uid="{00000000-0005-0000-0000-000064AB0000}"/>
    <cellStyle name="Title 35 10 2" xfId="29065" xr:uid="{00000000-0005-0000-0000-000065AB0000}"/>
    <cellStyle name="Title 35 10 2 2" xfId="29066" xr:uid="{00000000-0005-0000-0000-000066AB0000}"/>
    <cellStyle name="Title 35 10 3" xfId="29067" xr:uid="{00000000-0005-0000-0000-000067AB0000}"/>
    <cellStyle name="Title 35 10 4" xfId="53707" xr:uid="{00000000-0005-0000-0000-000068AB0000}"/>
    <cellStyle name="Title 35 11" xfId="29068" xr:uid="{00000000-0005-0000-0000-000069AB0000}"/>
    <cellStyle name="Title 35 11 2" xfId="29069" xr:uid="{00000000-0005-0000-0000-00006AAB0000}"/>
    <cellStyle name="Title 35 12" xfId="29070" xr:uid="{00000000-0005-0000-0000-00006BAB0000}"/>
    <cellStyle name="Title 35 13" xfId="53706" xr:uid="{00000000-0005-0000-0000-00006CAB0000}"/>
    <cellStyle name="Title 35 2" xfId="9459" xr:uid="{00000000-0005-0000-0000-00006DAB0000}"/>
    <cellStyle name="Title 35 2 2" xfId="29071" xr:uid="{00000000-0005-0000-0000-00006EAB0000}"/>
    <cellStyle name="Title 35 2 2 2" xfId="29072" xr:uid="{00000000-0005-0000-0000-00006FAB0000}"/>
    <cellStyle name="Title 35 2 2 2 2" xfId="29073" xr:uid="{00000000-0005-0000-0000-000070AB0000}"/>
    <cellStyle name="Title 35 2 2 3" xfId="29074" xr:uid="{00000000-0005-0000-0000-000071AB0000}"/>
    <cellStyle name="Title 35 2 3" xfId="29075" xr:uid="{00000000-0005-0000-0000-000072AB0000}"/>
    <cellStyle name="Title 35 2 3 2" xfId="29076" xr:uid="{00000000-0005-0000-0000-000073AB0000}"/>
    <cellStyle name="Title 35 2 3 2 2" xfId="29077" xr:uid="{00000000-0005-0000-0000-000074AB0000}"/>
    <cellStyle name="Title 35 2 3 3" xfId="29078" xr:uid="{00000000-0005-0000-0000-000075AB0000}"/>
    <cellStyle name="Title 35 2 4" xfId="29079" xr:uid="{00000000-0005-0000-0000-000076AB0000}"/>
    <cellStyle name="Title 35 2 4 2" xfId="29080" xr:uid="{00000000-0005-0000-0000-000077AB0000}"/>
    <cellStyle name="Title 35 2 5" xfId="29081" xr:uid="{00000000-0005-0000-0000-000078AB0000}"/>
    <cellStyle name="Title 35 2 6" xfId="53708" xr:uid="{00000000-0005-0000-0000-000079AB0000}"/>
    <cellStyle name="Title 35 3" xfId="29082" xr:uid="{00000000-0005-0000-0000-00007AAB0000}"/>
    <cellStyle name="Title 35 3 2" xfId="29083" xr:uid="{00000000-0005-0000-0000-00007BAB0000}"/>
    <cellStyle name="Title 35 3 2 2" xfId="29084" xr:uid="{00000000-0005-0000-0000-00007CAB0000}"/>
    <cellStyle name="Title 35 3 2 2 2" xfId="29085" xr:uid="{00000000-0005-0000-0000-00007DAB0000}"/>
    <cellStyle name="Title 35 3 2 3" xfId="29086" xr:uid="{00000000-0005-0000-0000-00007EAB0000}"/>
    <cellStyle name="Title 35 3 3" xfId="29087" xr:uid="{00000000-0005-0000-0000-00007FAB0000}"/>
    <cellStyle name="Title 35 3 3 2" xfId="29088" xr:uid="{00000000-0005-0000-0000-000080AB0000}"/>
    <cellStyle name="Title 35 3 3 2 2" xfId="29089" xr:uid="{00000000-0005-0000-0000-000081AB0000}"/>
    <cellStyle name="Title 35 3 3 3" xfId="29090" xr:uid="{00000000-0005-0000-0000-000082AB0000}"/>
    <cellStyle name="Title 35 3 4" xfId="29091" xr:uid="{00000000-0005-0000-0000-000083AB0000}"/>
    <cellStyle name="Title 35 3 4 2" xfId="29092" xr:uid="{00000000-0005-0000-0000-000084AB0000}"/>
    <cellStyle name="Title 35 3 5" xfId="29093" xr:uid="{00000000-0005-0000-0000-000085AB0000}"/>
    <cellStyle name="Title 35 3 6" xfId="53709" xr:uid="{00000000-0005-0000-0000-000086AB0000}"/>
    <cellStyle name="Title 35 4" xfId="29094" xr:uid="{00000000-0005-0000-0000-000087AB0000}"/>
    <cellStyle name="Title 35 4 2" xfId="29095" xr:uid="{00000000-0005-0000-0000-000088AB0000}"/>
    <cellStyle name="Title 35 4 2 2" xfId="29096" xr:uid="{00000000-0005-0000-0000-000089AB0000}"/>
    <cellStyle name="Title 35 4 2 2 2" xfId="29097" xr:uid="{00000000-0005-0000-0000-00008AAB0000}"/>
    <cellStyle name="Title 35 4 2 3" xfId="29098" xr:uid="{00000000-0005-0000-0000-00008BAB0000}"/>
    <cellStyle name="Title 35 4 3" xfId="29099" xr:uid="{00000000-0005-0000-0000-00008CAB0000}"/>
    <cellStyle name="Title 35 4 3 2" xfId="29100" xr:uid="{00000000-0005-0000-0000-00008DAB0000}"/>
    <cellStyle name="Title 35 4 3 2 2" xfId="29101" xr:uid="{00000000-0005-0000-0000-00008EAB0000}"/>
    <cellStyle name="Title 35 4 3 3" xfId="29102" xr:uid="{00000000-0005-0000-0000-00008FAB0000}"/>
    <cellStyle name="Title 35 4 4" xfId="29103" xr:uid="{00000000-0005-0000-0000-000090AB0000}"/>
    <cellStyle name="Title 35 4 4 2" xfId="29104" xr:uid="{00000000-0005-0000-0000-000091AB0000}"/>
    <cellStyle name="Title 35 4 5" xfId="29105" xr:uid="{00000000-0005-0000-0000-000092AB0000}"/>
    <cellStyle name="Title 35 4 6" xfId="53710" xr:uid="{00000000-0005-0000-0000-000093AB0000}"/>
    <cellStyle name="Title 35 5" xfId="29106" xr:uid="{00000000-0005-0000-0000-000094AB0000}"/>
    <cellStyle name="Title 35 5 2" xfId="29107" xr:uid="{00000000-0005-0000-0000-000095AB0000}"/>
    <cellStyle name="Title 35 5 2 2" xfId="29108" xr:uid="{00000000-0005-0000-0000-000096AB0000}"/>
    <cellStyle name="Title 35 5 2 2 2" xfId="29109" xr:uid="{00000000-0005-0000-0000-000097AB0000}"/>
    <cellStyle name="Title 35 5 2 3" xfId="29110" xr:uid="{00000000-0005-0000-0000-000098AB0000}"/>
    <cellStyle name="Title 35 5 3" xfId="29111" xr:uid="{00000000-0005-0000-0000-000099AB0000}"/>
    <cellStyle name="Title 35 5 3 2" xfId="29112" xr:uid="{00000000-0005-0000-0000-00009AAB0000}"/>
    <cellStyle name="Title 35 5 3 2 2" xfId="29113" xr:uid="{00000000-0005-0000-0000-00009BAB0000}"/>
    <cellStyle name="Title 35 5 3 3" xfId="29114" xr:uid="{00000000-0005-0000-0000-00009CAB0000}"/>
    <cellStyle name="Title 35 5 4" xfId="29115" xr:uid="{00000000-0005-0000-0000-00009DAB0000}"/>
    <cellStyle name="Title 35 5 4 2" xfId="29116" xr:uid="{00000000-0005-0000-0000-00009EAB0000}"/>
    <cellStyle name="Title 35 5 4 2 2" xfId="29117" xr:uid="{00000000-0005-0000-0000-00009FAB0000}"/>
    <cellStyle name="Title 35 5 4 3" xfId="29118" xr:uid="{00000000-0005-0000-0000-0000A0AB0000}"/>
    <cellStyle name="Title 35 5 5" xfId="29119" xr:uid="{00000000-0005-0000-0000-0000A1AB0000}"/>
    <cellStyle name="Title 35 5 5 2" xfId="29120" xr:uid="{00000000-0005-0000-0000-0000A2AB0000}"/>
    <cellStyle name="Title 35 5 6" xfId="29121" xr:uid="{00000000-0005-0000-0000-0000A3AB0000}"/>
    <cellStyle name="Title 35 5 7" xfId="53711" xr:uid="{00000000-0005-0000-0000-0000A4AB0000}"/>
    <cellStyle name="Title 35 6" xfId="29122" xr:uid="{00000000-0005-0000-0000-0000A5AB0000}"/>
    <cellStyle name="Title 35 6 2" xfId="29123" xr:uid="{00000000-0005-0000-0000-0000A6AB0000}"/>
    <cellStyle name="Title 35 6 2 2" xfId="29124" xr:uid="{00000000-0005-0000-0000-0000A7AB0000}"/>
    <cellStyle name="Title 35 6 2 2 2" xfId="29125" xr:uid="{00000000-0005-0000-0000-0000A8AB0000}"/>
    <cellStyle name="Title 35 6 2 3" xfId="29126" xr:uid="{00000000-0005-0000-0000-0000A9AB0000}"/>
    <cellStyle name="Title 35 6 3" xfId="29127" xr:uid="{00000000-0005-0000-0000-0000AAAB0000}"/>
    <cellStyle name="Title 35 6 3 2" xfId="29128" xr:uid="{00000000-0005-0000-0000-0000ABAB0000}"/>
    <cellStyle name="Title 35 6 3 2 2" xfId="29129" xr:uid="{00000000-0005-0000-0000-0000ACAB0000}"/>
    <cellStyle name="Title 35 6 3 3" xfId="29130" xr:uid="{00000000-0005-0000-0000-0000ADAB0000}"/>
    <cellStyle name="Title 35 6 4" xfId="29131" xr:uid="{00000000-0005-0000-0000-0000AEAB0000}"/>
    <cellStyle name="Title 35 6 4 2" xfId="29132" xr:uid="{00000000-0005-0000-0000-0000AFAB0000}"/>
    <cellStyle name="Title 35 6 5" xfId="29133" xr:uid="{00000000-0005-0000-0000-0000B0AB0000}"/>
    <cellStyle name="Title 35 6 6" xfId="53712" xr:uid="{00000000-0005-0000-0000-0000B1AB0000}"/>
    <cellStyle name="Title 35 7" xfId="29134" xr:uid="{00000000-0005-0000-0000-0000B2AB0000}"/>
    <cellStyle name="Title 35 7 2" xfId="29135" xr:uid="{00000000-0005-0000-0000-0000B3AB0000}"/>
    <cellStyle name="Title 35 7 2 2" xfId="29136" xr:uid="{00000000-0005-0000-0000-0000B4AB0000}"/>
    <cellStyle name="Title 35 7 3" xfId="29137" xr:uid="{00000000-0005-0000-0000-0000B5AB0000}"/>
    <cellStyle name="Title 35 7 4" xfId="53713" xr:uid="{00000000-0005-0000-0000-0000B6AB0000}"/>
    <cellStyle name="Title 35 8" xfId="29138" xr:uid="{00000000-0005-0000-0000-0000B7AB0000}"/>
    <cellStyle name="Title 35 8 2" xfId="29139" xr:uid="{00000000-0005-0000-0000-0000B8AB0000}"/>
    <cellStyle name="Title 35 8 2 2" xfId="29140" xr:uid="{00000000-0005-0000-0000-0000B9AB0000}"/>
    <cellStyle name="Title 35 8 3" xfId="29141" xr:uid="{00000000-0005-0000-0000-0000BAAB0000}"/>
    <cellStyle name="Title 35 8 4" xfId="53714" xr:uid="{00000000-0005-0000-0000-0000BBAB0000}"/>
    <cellStyle name="Title 35 9" xfId="29142" xr:uid="{00000000-0005-0000-0000-0000BCAB0000}"/>
    <cellStyle name="Title 35 9 2" xfId="29143" xr:uid="{00000000-0005-0000-0000-0000BDAB0000}"/>
    <cellStyle name="Title 35 9 2 2" xfId="29144" xr:uid="{00000000-0005-0000-0000-0000BEAB0000}"/>
    <cellStyle name="Title 35 9 3" xfId="29145" xr:uid="{00000000-0005-0000-0000-0000BFAB0000}"/>
    <cellStyle name="Title 35 9 4" xfId="53715" xr:uid="{00000000-0005-0000-0000-0000C0AB0000}"/>
    <cellStyle name="Title 36" xfId="4671" xr:uid="{00000000-0005-0000-0000-0000C1AB0000}"/>
    <cellStyle name="Title 36 10" xfId="29146" xr:uid="{00000000-0005-0000-0000-0000C2AB0000}"/>
    <cellStyle name="Title 36 10 2" xfId="29147" xr:uid="{00000000-0005-0000-0000-0000C3AB0000}"/>
    <cellStyle name="Title 36 10 2 2" xfId="29148" xr:uid="{00000000-0005-0000-0000-0000C4AB0000}"/>
    <cellStyle name="Title 36 10 3" xfId="29149" xr:uid="{00000000-0005-0000-0000-0000C5AB0000}"/>
    <cellStyle name="Title 36 10 4" xfId="53717" xr:uid="{00000000-0005-0000-0000-0000C6AB0000}"/>
    <cellStyle name="Title 36 11" xfId="29150" xr:uid="{00000000-0005-0000-0000-0000C7AB0000}"/>
    <cellStyle name="Title 36 11 2" xfId="29151" xr:uid="{00000000-0005-0000-0000-0000C8AB0000}"/>
    <cellStyle name="Title 36 12" xfId="29152" xr:uid="{00000000-0005-0000-0000-0000C9AB0000}"/>
    <cellStyle name="Title 36 13" xfId="53716" xr:uid="{00000000-0005-0000-0000-0000CAAB0000}"/>
    <cellStyle name="Title 36 2" xfId="9460" xr:uid="{00000000-0005-0000-0000-0000CBAB0000}"/>
    <cellStyle name="Title 36 2 2" xfId="29153" xr:uid="{00000000-0005-0000-0000-0000CCAB0000}"/>
    <cellStyle name="Title 36 2 2 2" xfId="29154" xr:uid="{00000000-0005-0000-0000-0000CDAB0000}"/>
    <cellStyle name="Title 36 2 2 2 2" xfId="29155" xr:uid="{00000000-0005-0000-0000-0000CEAB0000}"/>
    <cellStyle name="Title 36 2 2 3" xfId="29156" xr:uid="{00000000-0005-0000-0000-0000CFAB0000}"/>
    <cellStyle name="Title 36 2 3" xfId="29157" xr:uid="{00000000-0005-0000-0000-0000D0AB0000}"/>
    <cellStyle name="Title 36 2 3 2" xfId="29158" xr:uid="{00000000-0005-0000-0000-0000D1AB0000}"/>
    <cellStyle name="Title 36 2 3 2 2" xfId="29159" xr:uid="{00000000-0005-0000-0000-0000D2AB0000}"/>
    <cellStyle name="Title 36 2 3 3" xfId="29160" xr:uid="{00000000-0005-0000-0000-0000D3AB0000}"/>
    <cellStyle name="Title 36 2 4" xfId="29161" xr:uid="{00000000-0005-0000-0000-0000D4AB0000}"/>
    <cellStyle name="Title 36 2 4 2" xfId="29162" xr:uid="{00000000-0005-0000-0000-0000D5AB0000}"/>
    <cellStyle name="Title 36 2 5" xfId="29163" xr:uid="{00000000-0005-0000-0000-0000D6AB0000}"/>
    <cellStyle name="Title 36 2 6" xfId="53718" xr:uid="{00000000-0005-0000-0000-0000D7AB0000}"/>
    <cellStyle name="Title 36 3" xfId="29164" xr:uid="{00000000-0005-0000-0000-0000D8AB0000}"/>
    <cellStyle name="Title 36 3 2" xfId="29165" xr:uid="{00000000-0005-0000-0000-0000D9AB0000}"/>
    <cellStyle name="Title 36 3 2 2" xfId="29166" xr:uid="{00000000-0005-0000-0000-0000DAAB0000}"/>
    <cellStyle name="Title 36 3 2 2 2" xfId="29167" xr:uid="{00000000-0005-0000-0000-0000DBAB0000}"/>
    <cellStyle name="Title 36 3 2 3" xfId="29168" xr:uid="{00000000-0005-0000-0000-0000DCAB0000}"/>
    <cellStyle name="Title 36 3 3" xfId="29169" xr:uid="{00000000-0005-0000-0000-0000DDAB0000}"/>
    <cellStyle name="Title 36 3 3 2" xfId="29170" xr:uid="{00000000-0005-0000-0000-0000DEAB0000}"/>
    <cellStyle name="Title 36 3 3 2 2" xfId="29171" xr:uid="{00000000-0005-0000-0000-0000DFAB0000}"/>
    <cellStyle name="Title 36 3 3 3" xfId="29172" xr:uid="{00000000-0005-0000-0000-0000E0AB0000}"/>
    <cellStyle name="Title 36 3 4" xfId="29173" xr:uid="{00000000-0005-0000-0000-0000E1AB0000}"/>
    <cellStyle name="Title 36 3 4 2" xfId="29174" xr:uid="{00000000-0005-0000-0000-0000E2AB0000}"/>
    <cellStyle name="Title 36 3 5" xfId="29175" xr:uid="{00000000-0005-0000-0000-0000E3AB0000}"/>
    <cellStyle name="Title 36 3 6" xfId="53719" xr:uid="{00000000-0005-0000-0000-0000E4AB0000}"/>
    <cellStyle name="Title 36 4" xfId="29176" xr:uid="{00000000-0005-0000-0000-0000E5AB0000}"/>
    <cellStyle name="Title 36 4 2" xfId="29177" xr:uid="{00000000-0005-0000-0000-0000E6AB0000}"/>
    <cellStyle name="Title 36 4 2 2" xfId="29178" xr:uid="{00000000-0005-0000-0000-0000E7AB0000}"/>
    <cellStyle name="Title 36 4 2 2 2" xfId="29179" xr:uid="{00000000-0005-0000-0000-0000E8AB0000}"/>
    <cellStyle name="Title 36 4 2 3" xfId="29180" xr:uid="{00000000-0005-0000-0000-0000E9AB0000}"/>
    <cellStyle name="Title 36 4 3" xfId="29181" xr:uid="{00000000-0005-0000-0000-0000EAAB0000}"/>
    <cellStyle name="Title 36 4 3 2" xfId="29182" xr:uid="{00000000-0005-0000-0000-0000EBAB0000}"/>
    <cellStyle name="Title 36 4 3 2 2" xfId="29183" xr:uid="{00000000-0005-0000-0000-0000ECAB0000}"/>
    <cellStyle name="Title 36 4 3 3" xfId="29184" xr:uid="{00000000-0005-0000-0000-0000EDAB0000}"/>
    <cellStyle name="Title 36 4 4" xfId="29185" xr:uid="{00000000-0005-0000-0000-0000EEAB0000}"/>
    <cellStyle name="Title 36 4 4 2" xfId="29186" xr:uid="{00000000-0005-0000-0000-0000EFAB0000}"/>
    <cellStyle name="Title 36 4 5" xfId="29187" xr:uid="{00000000-0005-0000-0000-0000F0AB0000}"/>
    <cellStyle name="Title 36 4 6" xfId="53720" xr:uid="{00000000-0005-0000-0000-0000F1AB0000}"/>
    <cellStyle name="Title 36 5" xfId="29188" xr:uid="{00000000-0005-0000-0000-0000F2AB0000}"/>
    <cellStyle name="Title 36 5 2" xfId="29189" xr:uid="{00000000-0005-0000-0000-0000F3AB0000}"/>
    <cellStyle name="Title 36 5 2 2" xfId="29190" xr:uid="{00000000-0005-0000-0000-0000F4AB0000}"/>
    <cellStyle name="Title 36 5 2 2 2" xfId="29191" xr:uid="{00000000-0005-0000-0000-0000F5AB0000}"/>
    <cellStyle name="Title 36 5 2 3" xfId="29192" xr:uid="{00000000-0005-0000-0000-0000F6AB0000}"/>
    <cellStyle name="Title 36 5 3" xfId="29193" xr:uid="{00000000-0005-0000-0000-0000F7AB0000}"/>
    <cellStyle name="Title 36 5 3 2" xfId="29194" xr:uid="{00000000-0005-0000-0000-0000F8AB0000}"/>
    <cellStyle name="Title 36 5 3 2 2" xfId="29195" xr:uid="{00000000-0005-0000-0000-0000F9AB0000}"/>
    <cellStyle name="Title 36 5 3 3" xfId="29196" xr:uid="{00000000-0005-0000-0000-0000FAAB0000}"/>
    <cellStyle name="Title 36 5 4" xfId="29197" xr:uid="{00000000-0005-0000-0000-0000FBAB0000}"/>
    <cellStyle name="Title 36 5 4 2" xfId="29198" xr:uid="{00000000-0005-0000-0000-0000FCAB0000}"/>
    <cellStyle name="Title 36 5 4 2 2" xfId="29199" xr:uid="{00000000-0005-0000-0000-0000FDAB0000}"/>
    <cellStyle name="Title 36 5 4 3" xfId="29200" xr:uid="{00000000-0005-0000-0000-0000FEAB0000}"/>
    <cellStyle name="Title 36 5 5" xfId="29201" xr:uid="{00000000-0005-0000-0000-0000FFAB0000}"/>
    <cellStyle name="Title 36 5 5 2" xfId="29202" xr:uid="{00000000-0005-0000-0000-000000AC0000}"/>
    <cellStyle name="Title 36 5 6" xfId="29203" xr:uid="{00000000-0005-0000-0000-000001AC0000}"/>
    <cellStyle name="Title 36 5 7" xfId="53721" xr:uid="{00000000-0005-0000-0000-000002AC0000}"/>
    <cellStyle name="Title 36 6" xfId="29204" xr:uid="{00000000-0005-0000-0000-000003AC0000}"/>
    <cellStyle name="Title 36 6 2" xfId="29205" xr:uid="{00000000-0005-0000-0000-000004AC0000}"/>
    <cellStyle name="Title 36 6 2 2" xfId="29206" xr:uid="{00000000-0005-0000-0000-000005AC0000}"/>
    <cellStyle name="Title 36 6 2 2 2" xfId="29207" xr:uid="{00000000-0005-0000-0000-000006AC0000}"/>
    <cellStyle name="Title 36 6 2 3" xfId="29208" xr:uid="{00000000-0005-0000-0000-000007AC0000}"/>
    <cellStyle name="Title 36 6 3" xfId="29209" xr:uid="{00000000-0005-0000-0000-000008AC0000}"/>
    <cellStyle name="Title 36 6 3 2" xfId="29210" xr:uid="{00000000-0005-0000-0000-000009AC0000}"/>
    <cellStyle name="Title 36 6 3 2 2" xfId="29211" xr:uid="{00000000-0005-0000-0000-00000AAC0000}"/>
    <cellStyle name="Title 36 6 3 3" xfId="29212" xr:uid="{00000000-0005-0000-0000-00000BAC0000}"/>
    <cellStyle name="Title 36 6 4" xfId="29213" xr:uid="{00000000-0005-0000-0000-00000CAC0000}"/>
    <cellStyle name="Title 36 6 4 2" xfId="29214" xr:uid="{00000000-0005-0000-0000-00000DAC0000}"/>
    <cellStyle name="Title 36 6 5" xfId="29215" xr:uid="{00000000-0005-0000-0000-00000EAC0000}"/>
    <cellStyle name="Title 36 6 6" xfId="53722" xr:uid="{00000000-0005-0000-0000-00000FAC0000}"/>
    <cellStyle name="Title 36 7" xfId="29216" xr:uid="{00000000-0005-0000-0000-000010AC0000}"/>
    <cellStyle name="Title 36 7 2" xfId="29217" xr:uid="{00000000-0005-0000-0000-000011AC0000}"/>
    <cellStyle name="Title 36 7 2 2" xfId="29218" xr:uid="{00000000-0005-0000-0000-000012AC0000}"/>
    <cellStyle name="Title 36 7 3" xfId="29219" xr:uid="{00000000-0005-0000-0000-000013AC0000}"/>
    <cellStyle name="Title 36 7 4" xfId="53723" xr:uid="{00000000-0005-0000-0000-000014AC0000}"/>
    <cellStyle name="Title 36 8" xfId="29220" xr:uid="{00000000-0005-0000-0000-000015AC0000}"/>
    <cellStyle name="Title 36 8 2" xfId="29221" xr:uid="{00000000-0005-0000-0000-000016AC0000}"/>
    <cellStyle name="Title 36 8 2 2" xfId="29222" xr:uid="{00000000-0005-0000-0000-000017AC0000}"/>
    <cellStyle name="Title 36 8 3" xfId="29223" xr:uid="{00000000-0005-0000-0000-000018AC0000}"/>
    <cellStyle name="Title 36 8 4" xfId="53724" xr:uid="{00000000-0005-0000-0000-000019AC0000}"/>
    <cellStyle name="Title 36 9" xfId="29224" xr:uid="{00000000-0005-0000-0000-00001AAC0000}"/>
    <cellStyle name="Title 36 9 2" xfId="29225" xr:uid="{00000000-0005-0000-0000-00001BAC0000}"/>
    <cellStyle name="Title 36 9 2 2" xfId="29226" xr:uid="{00000000-0005-0000-0000-00001CAC0000}"/>
    <cellStyle name="Title 36 9 3" xfId="29227" xr:uid="{00000000-0005-0000-0000-00001DAC0000}"/>
    <cellStyle name="Title 36 9 4" xfId="53725" xr:uid="{00000000-0005-0000-0000-00001EAC0000}"/>
    <cellStyle name="Title 37" xfId="4672" xr:uid="{00000000-0005-0000-0000-00001FAC0000}"/>
    <cellStyle name="Title 37 10" xfId="29228" xr:uid="{00000000-0005-0000-0000-000020AC0000}"/>
    <cellStyle name="Title 37 10 2" xfId="29229" xr:uid="{00000000-0005-0000-0000-000021AC0000}"/>
    <cellStyle name="Title 37 10 2 2" xfId="29230" xr:uid="{00000000-0005-0000-0000-000022AC0000}"/>
    <cellStyle name="Title 37 10 3" xfId="29231" xr:uid="{00000000-0005-0000-0000-000023AC0000}"/>
    <cellStyle name="Title 37 10 4" xfId="53727" xr:uid="{00000000-0005-0000-0000-000024AC0000}"/>
    <cellStyle name="Title 37 11" xfId="29232" xr:uid="{00000000-0005-0000-0000-000025AC0000}"/>
    <cellStyle name="Title 37 11 2" xfId="29233" xr:uid="{00000000-0005-0000-0000-000026AC0000}"/>
    <cellStyle name="Title 37 12" xfId="29234" xr:uid="{00000000-0005-0000-0000-000027AC0000}"/>
    <cellStyle name="Title 37 13" xfId="53726" xr:uid="{00000000-0005-0000-0000-000028AC0000}"/>
    <cellStyle name="Title 37 2" xfId="9461" xr:uid="{00000000-0005-0000-0000-000029AC0000}"/>
    <cellStyle name="Title 37 2 2" xfId="29235" xr:uid="{00000000-0005-0000-0000-00002AAC0000}"/>
    <cellStyle name="Title 37 2 2 2" xfId="29236" xr:uid="{00000000-0005-0000-0000-00002BAC0000}"/>
    <cellStyle name="Title 37 2 2 2 2" xfId="29237" xr:uid="{00000000-0005-0000-0000-00002CAC0000}"/>
    <cellStyle name="Title 37 2 2 3" xfId="29238" xr:uid="{00000000-0005-0000-0000-00002DAC0000}"/>
    <cellStyle name="Title 37 2 3" xfId="29239" xr:uid="{00000000-0005-0000-0000-00002EAC0000}"/>
    <cellStyle name="Title 37 2 3 2" xfId="29240" xr:uid="{00000000-0005-0000-0000-00002FAC0000}"/>
    <cellStyle name="Title 37 2 3 2 2" xfId="29241" xr:uid="{00000000-0005-0000-0000-000030AC0000}"/>
    <cellStyle name="Title 37 2 3 3" xfId="29242" xr:uid="{00000000-0005-0000-0000-000031AC0000}"/>
    <cellStyle name="Title 37 2 4" xfId="29243" xr:uid="{00000000-0005-0000-0000-000032AC0000}"/>
    <cellStyle name="Title 37 2 4 2" xfId="29244" xr:uid="{00000000-0005-0000-0000-000033AC0000}"/>
    <cellStyle name="Title 37 2 5" xfId="29245" xr:uid="{00000000-0005-0000-0000-000034AC0000}"/>
    <cellStyle name="Title 37 2 6" xfId="53728" xr:uid="{00000000-0005-0000-0000-000035AC0000}"/>
    <cellStyle name="Title 37 3" xfId="29246" xr:uid="{00000000-0005-0000-0000-000036AC0000}"/>
    <cellStyle name="Title 37 3 2" xfId="29247" xr:uid="{00000000-0005-0000-0000-000037AC0000}"/>
    <cellStyle name="Title 37 3 2 2" xfId="29248" xr:uid="{00000000-0005-0000-0000-000038AC0000}"/>
    <cellStyle name="Title 37 3 2 2 2" xfId="29249" xr:uid="{00000000-0005-0000-0000-000039AC0000}"/>
    <cellStyle name="Title 37 3 2 3" xfId="29250" xr:uid="{00000000-0005-0000-0000-00003AAC0000}"/>
    <cellStyle name="Title 37 3 3" xfId="29251" xr:uid="{00000000-0005-0000-0000-00003BAC0000}"/>
    <cellStyle name="Title 37 3 3 2" xfId="29252" xr:uid="{00000000-0005-0000-0000-00003CAC0000}"/>
    <cellStyle name="Title 37 3 3 2 2" xfId="29253" xr:uid="{00000000-0005-0000-0000-00003DAC0000}"/>
    <cellStyle name="Title 37 3 3 3" xfId="29254" xr:uid="{00000000-0005-0000-0000-00003EAC0000}"/>
    <cellStyle name="Title 37 3 4" xfId="29255" xr:uid="{00000000-0005-0000-0000-00003FAC0000}"/>
    <cellStyle name="Title 37 3 4 2" xfId="29256" xr:uid="{00000000-0005-0000-0000-000040AC0000}"/>
    <cellStyle name="Title 37 3 5" xfId="29257" xr:uid="{00000000-0005-0000-0000-000041AC0000}"/>
    <cellStyle name="Title 37 3 6" xfId="53729" xr:uid="{00000000-0005-0000-0000-000042AC0000}"/>
    <cellStyle name="Title 37 4" xfId="29258" xr:uid="{00000000-0005-0000-0000-000043AC0000}"/>
    <cellStyle name="Title 37 4 2" xfId="29259" xr:uid="{00000000-0005-0000-0000-000044AC0000}"/>
    <cellStyle name="Title 37 4 2 2" xfId="29260" xr:uid="{00000000-0005-0000-0000-000045AC0000}"/>
    <cellStyle name="Title 37 4 2 2 2" xfId="29261" xr:uid="{00000000-0005-0000-0000-000046AC0000}"/>
    <cellStyle name="Title 37 4 2 3" xfId="29262" xr:uid="{00000000-0005-0000-0000-000047AC0000}"/>
    <cellStyle name="Title 37 4 3" xfId="29263" xr:uid="{00000000-0005-0000-0000-000048AC0000}"/>
    <cellStyle name="Title 37 4 3 2" xfId="29264" xr:uid="{00000000-0005-0000-0000-000049AC0000}"/>
    <cellStyle name="Title 37 4 3 2 2" xfId="29265" xr:uid="{00000000-0005-0000-0000-00004AAC0000}"/>
    <cellStyle name="Title 37 4 3 3" xfId="29266" xr:uid="{00000000-0005-0000-0000-00004BAC0000}"/>
    <cellStyle name="Title 37 4 4" xfId="29267" xr:uid="{00000000-0005-0000-0000-00004CAC0000}"/>
    <cellStyle name="Title 37 4 4 2" xfId="29268" xr:uid="{00000000-0005-0000-0000-00004DAC0000}"/>
    <cellStyle name="Title 37 4 5" xfId="29269" xr:uid="{00000000-0005-0000-0000-00004EAC0000}"/>
    <cellStyle name="Title 37 4 6" xfId="53730" xr:uid="{00000000-0005-0000-0000-00004FAC0000}"/>
    <cellStyle name="Title 37 5" xfId="29270" xr:uid="{00000000-0005-0000-0000-000050AC0000}"/>
    <cellStyle name="Title 37 5 2" xfId="29271" xr:uid="{00000000-0005-0000-0000-000051AC0000}"/>
    <cellStyle name="Title 37 5 2 2" xfId="29272" xr:uid="{00000000-0005-0000-0000-000052AC0000}"/>
    <cellStyle name="Title 37 5 2 2 2" xfId="29273" xr:uid="{00000000-0005-0000-0000-000053AC0000}"/>
    <cellStyle name="Title 37 5 2 3" xfId="29274" xr:uid="{00000000-0005-0000-0000-000054AC0000}"/>
    <cellStyle name="Title 37 5 3" xfId="29275" xr:uid="{00000000-0005-0000-0000-000055AC0000}"/>
    <cellStyle name="Title 37 5 3 2" xfId="29276" xr:uid="{00000000-0005-0000-0000-000056AC0000}"/>
    <cellStyle name="Title 37 5 3 2 2" xfId="29277" xr:uid="{00000000-0005-0000-0000-000057AC0000}"/>
    <cellStyle name="Title 37 5 3 3" xfId="29278" xr:uid="{00000000-0005-0000-0000-000058AC0000}"/>
    <cellStyle name="Title 37 5 4" xfId="29279" xr:uid="{00000000-0005-0000-0000-000059AC0000}"/>
    <cellStyle name="Title 37 5 4 2" xfId="29280" xr:uid="{00000000-0005-0000-0000-00005AAC0000}"/>
    <cellStyle name="Title 37 5 4 2 2" xfId="29281" xr:uid="{00000000-0005-0000-0000-00005BAC0000}"/>
    <cellStyle name="Title 37 5 4 3" xfId="29282" xr:uid="{00000000-0005-0000-0000-00005CAC0000}"/>
    <cellStyle name="Title 37 5 5" xfId="29283" xr:uid="{00000000-0005-0000-0000-00005DAC0000}"/>
    <cellStyle name="Title 37 5 5 2" xfId="29284" xr:uid="{00000000-0005-0000-0000-00005EAC0000}"/>
    <cellStyle name="Title 37 5 6" xfId="29285" xr:uid="{00000000-0005-0000-0000-00005FAC0000}"/>
    <cellStyle name="Title 37 5 7" xfId="53731" xr:uid="{00000000-0005-0000-0000-000060AC0000}"/>
    <cellStyle name="Title 37 6" xfId="29286" xr:uid="{00000000-0005-0000-0000-000061AC0000}"/>
    <cellStyle name="Title 37 6 2" xfId="29287" xr:uid="{00000000-0005-0000-0000-000062AC0000}"/>
    <cellStyle name="Title 37 6 2 2" xfId="29288" xr:uid="{00000000-0005-0000-0000-000063AC0000}"/>
    <cellStyle name="Title 37 6 2 2 2" xfId="29289" xr:uid="{00000000-0005-0000-0000-000064AC0000}"/>
    <cellStyle name="Title 37 6 2 3" xfId="29290" xr:uid="{00000000-0005-0000-0000-000065AC0000}"/>
    <cellStyle name="Title 37 6 3" xfId="29291" xr:uid="{00000000-0005-0000-0000-000066AC0000}"/>
    <cellStyle name="Title 37 6 3 2" xfId="29292" xr:uid="{00000000-0005-0000-0000-000067AC0000}"/>
    <cellStyle name="Title 37 6 3 2 2" xfId="29293" xr:uid="{00000000-0005-0000-0000-000068AC0000}"/>
    <cellStyle name="Title 37 6 3 3" xfId="29294" xr:uid="{00000000-0005-0000-0000-000069AC0000}"/>
    <cellStyle name="Title 37 6 4" xfId="29295" xr:uid="{00000000-0005-0000-0000-00006AAC0000}"/>
    <cellStyle name="Title 37 6 4 2" xfId="29296" xr:uid="{00000000-0005-0000-0000-00006BAC0000}"/>
    <cellStyle name="Title 37 6 5" xfId="29297" xr:uid="{00000000-0005-0000-0000-00006CAC0000}"/>
    <cellStyle name="Title 37 6 6" xfId="53732" xr:uid="{00000000-0005-0000-0000-00006DAC0000}"/>
    <cellStyle name="Title 37 7" xfId="29298" xr:uid="{00000000-0005-0000-0000-00006EAC0000}"/>
    <cellStyle name="Title 37 7 2" xfId="29299" xr:uid="{00000000-0005-0000-0000-00006FAC0000}"/>
    <cellStyle name="Title 37 7 2 2" xfId="29300" xr:uid="{00000000-0005-0000-0000-000070AC0000}"/>
    <cellStyle name="Title 37 7 3" xfId="29301" xr:uid="{00000000-0005-0000-0000-000071AC0000}"/>
    <cellStyle name="Title 37 7 4" xfId="53733" xr:uid="{00000000-0005-0000-0000-000072AC0000}"/>
    <cellStyle name="Title 37 8" xfId="29302" xr:uid="{00000000-0005-0000-0000-000073AC0000}"/>
    <cellStyle name="Title 37 8 2" xfId="29303" xr:uid="{00000000-0005-0000-0000-000074AC0000}"/>
    <cellStyle name="Title 37 8 2 2" xfId="29304" xr:uid="{00000000-0005-0000-0000-000075AC0000}"/>
    <cellStyle name="Title 37 8 3" xfId="29305" xr:uid="{00000000-0005-0000-0000-000076AC0000}"/>
    <cellStyle name="Title 37 8 4" xfId="53734" xr:uid="{00000000-0005-0000-0000-000077AC0000}"/>
    <cellStyle name="Title 37 9" xfId="29306" xr:uid="{00000000-0005-0000-0000-000078AC0000}"/>
    <cellStyle name="Title 37 9 2" xfId="29307" xr:uid="{00000000-0005-0000-0000-000079AC0000}"/>
    <cellStyle name="Title 37 9 2 2" xfId="29308" xr:uid="{00000000-0005-0000-0000-00007AAC0000}"/>
    <cellStyle name="Title 37 9 3" xfId="29309" xr:uid="{00000000-0005-0000-0000-00007BAC0000}"/>
    <cellStyle name="Title 37 9 4" xfId="53735" xr:uid="{00000000-0005-0000-0000-00007CAC0000}"/>
    <cellStyle name="Title 38" xfId="4673" xr:uid="{00000000-0005-0000-0000-00007DAC0000}"/>
    <cellStyle name="Title 38 10" xfId="29310" xr:uid="{00000000-0005-0000-0000-00007EAC0000}"/>
    <cellStyle name="Title 38 10 2" xfId="29311" xr:uid="{00000000-0005-0000-0000-00007FAC0000}"/>
    <cellStyle name="Title 38 10 2 2" xfId="29312" xr:uid="{00000000-0005-0000-0000-000080AC0000}"/>
    <cellStyle name="Title 38 10 3" xfId="29313" xr:uid="{00000000-0005-0000-0000-000081AC0000}"/>
    <cellStyle name="Title 38 10 4" xfId="53737" xr:uid="{00000000-0005-0000-0000-000082AC0000}"/>
    <cellStyle name="Title 38 11" xfId="29314" xr:uid="{00000000-0005-0000-0000-000083AC0000}"/>
    <cellStyle name="Title 38 11 2" xfId="29315" xr:uid="{00000000-0005-0000-0000-000084AC0000}"/>
    <cellStyle name="Title 38 12" xfId="29316" xr:uid="{00000000-0005-0000-0000-000085AC0000}"/>
    <cellStyle name="Title 38 13" xfId="53736" xr:uid="{00000000-0005-0000-0000-000086AC0000}"/>
    <cellStyle name="Title 38 2" xfId="9462" xr:uid="{00000000-0005-0000-0000-000087AC0000}"/>
    <cellStyle name="Title 38 2 2" xfId="29317" xr:uid="{00000000-0005-0000-0000-000088AC0000}"/>
    <cellStyle name="Title 38 2 2 2" xfId="29318" xr:uid="{00000000-0005-0000-0000-000089AC0000}"/>
    <cellStyle name="Title 38 2 2 2 2" xfId="29319" xr:uid="{00000000-0005-0000-0000-00008AAC0000}"/>
    <cellStyle name="Title 38 2 2 3" xfId="29320" xr:uid="{00000000-0005-0000-0000-00008BAC0000}"/>
    <cellStyle name="Title 38 2 3" xfId="29321" xr:uid="{00000000-0005-0000-0000-00008CAC0000}"/>
    <cellStyle name="Title 38 2 3 2" xfId="29322" xr:uid="{00000000-0005-0000-0000-00008DAC0000}"/>
    <cellStyle name="Title 38 2 3 2 2" xfId="29323" xr:uid="{00000000-0005-0000-0000-00008EAC0000}"/>
    <cellStyle name="Title 38 2 3 3" xfId="29324" xr:uid="{00000000-0005-0000-0000-00008FAC0000}"/>
    <cellStyle name="Title 38 2 4" xfId="29325" xr:uid="{00000000-0005-0000-0000-000090AC0000}"/>
    <cellStyle name="Title 38 2 4 2" xfId="29326" xr:uid="{00000000-0005-0000-0000-000091AC0000}"/>
    <cellStyle name="Title 38 2 5" xfId="29327" xr:uid="{00000000-0005-0000-0000-000092AC0000}"/>
    <cellStyle name="Title 38 2 6" xfId="53738" xr:uid="{00000000-0005-0000-0000-000093AC0000}"/>
    <cellStyle name="Title 38 3" xfId="29328" xr:uid="{00000000-0005-0000-0000-000094AC0000}"/>
    <cellStyle name="Title 38 3 2" xfId="29329" xr:uid="{00000000-0005-0000-0000-000095AC0000}"/>
    <cellStyle name="Title 38 3 2 2" xfId="29330" xr:uid="{00000000-0005-0000-0000-000096AC0000}"/>
    <cellStyle name="Title 38 3 2 2 2" xfId="29331" xr:uid="{00000000-0005-0000-0000-000097AC0000}"/>
    <cellStyle name="Title 38 3 2 3" xfId="29332" xr:uid="{00000000-0005-0000-0000-000098AC0000}"/>
    <cellStyle name="Title 38 3 3" xfId="29333" xr:uid="{00000000-0005-0000-0000-000099AC0000}"/>
    <cellStyle name="Title 38 3 3 2" xfId="29334" xr:uid="{00000000-0005-0000-0000-00009AAC0000}"/>
    <cellStyle name="Title 38 3 3 2 2" xfId="29335" xr:uid="{00000000-0005-0000-0000-00009BAC0000}"/>
    <cellStyle name="Title 38 3 3 3" xfId="29336" xr:uid="{00000000-0005-0000-0000-00009CAC0000}"/>
    <cellStyle name="Title 38 3 4" xfId="29337" xr:uid="{00000000-0005-0000-0000-00009DAC0000}"/>
    <cellStyle name="Title 38 3 4 2" xfId="29338" xr:uid="{00000000-0005-0000-0000-00009EAC0000}"/>
    <cellStyle name="Title 38 3 5" xfId="29339" xr:uid="{00000000-0005-0000-0000-00009FAC0000}"/>
    <cellStyle name="Title 38 3 6" xfId="53739" xr:uid="{00000000-0005-0000-0000-0000A0AC0000}"/>
    <cellStyle name="Title 38 4" xfId="29340" xr:uid="{00000000-0005-0000-0000-0000A1AC0000}"/>
    <cellStyle name="Title 38 4 2" xfId="29341" xr:uid="{00000000-0005-0000-0000-0000A2AC0000}"/>
    <cellStyle name="Title 38 4 2 2" xfId="29342" xr:uid="{00000000-0005-0000-0000-0000A3AC0000}"/>
    <cellStyle name="Title 38 4 2 2 2" xfId="29343" xr:uid="{00000000-0005-0000-0000-0000A4AC0000}"/>
    <cellStyle name="Title 38 4 2 3" xfId="29344" xr:uid="{00000000-0005-0000-0000-0000A5AC0000}"/>
    <cellStyle name="Title 38 4 3" xfId="29345" xr:uid="{00000000-0005-0000-0000-0000A6AC0000}"/>
    <cellStyle name="Title 38 4 3 2" xfId="29346" xr:uid="{00000000-0005-0000-0000-0000A7AC0000}"/>
    <cellStyle name="Title 38 4 3 2 2" xfId="29347" xr:uid="{00000000-0005-0000-0000-0000A8AC0000}"/>
    <cellStyle name="Title 38 4 3 3" xfId="29348" xr:uid="{00000000-0005-0000-0000-0000A9AC0000}"/>
    <cellStyle name="Title 38 4 4" xfId="29349" xr:uid="{00000000-0005-0000-0000-0000AAAC0000}"/>
    <cellStyle name="Title 38 4 4 2" xfId="29350" xr:uid="{00000000-0005-0000-0000-0000ABAC0000}"/>
    <cellStyle name="Title 38 4 5" xfId="29351" xr:uid="{00000000-0005-0000-0000-0000ACAC0000}"/>
    <cellStyle name="Title 38 4 6" xfId="53740" xr:uid="{00000000-0005-0000-0000-0000ADAC0000}"/>
    <cellStyle name="Title 38 5" xfId="29352" xr:uid="{00000000-0005-0000-0000-0000AEAC0000}"/>
    <cellStyle name="Title 38 5 2" xfId="29353" xr:uid="{00000000-0005-0000-0000-0000AFAC0000}"/>
    <cellStyle name="Title 38 5 2 2" xfId="29354" xr:uid="{00000000-0005-0000-0000-0000B0AC0000}"/>
    <cellStyle name="Title 38 5 2 2 2" xfId="29355" xr:uid="{00000000-0005-0000-0000-0000B1AC0000}"/>
    <cellStyle name="Title 38 5 2 3" xfId="29356" xr:uid="{00000000-0005-0000-0000-0000B2AC0000}"/>
    <cellStyle name="Title 38 5 3" xfId="29357" xr:uid="{00000000-0005-0000-0000-0000B3AC0000}"/>
    <cellStyle name="Title 38 5 3 2" xfId="29358" xr:uid="{00000000-0005-0000-0000-0000B4AC0000}"/>
    <cellStyle name="Title 38 5 3 2 2" xfId="29359" xr:uid="{00000000-0005-0000-0000-0000B5AC0000}"/>
    <cellStyle name="Title 38 5 3 3" xfId="29360" xr:uid="{00000000-0005-0000-0000-0000B6AC0000}"/>
    <cellStyle name="Title 38 5 4" xfId="29361" xr:uid="{00000000-0005-0000-0000-0000B7AC0000}"/>
    <cellStyle name="Title 38 5 4 2" xfId="29362" xr:uid="{00000000-0005-0000-0000-0000B8AC0000}"/>
    <cellStyle name="Title 38 5 4 2 2" xfId="29363" xr:uid="{00000000-0005-0000-0000-0000B9AC0000}"/>
    <cellStyle name="Title 38 5 4 3" xfId="29364" xr:uid="{00000000-0005-0000-0000-0000BAAC0000}"/>
    <cellStyle name="Title 38 5 5" xfId="29365" xr:uid="{00000000-0005-0000-0000-0000BBAC0000}"/>
    <cellStyle name="Title 38 5 5 2" xfId="29366" xr:uid="{00000000-0005-0000-0000-0000BCAC0000}"/>
    <cellStyle name="Title 38 5 6" xfId="29367" xr:uid="{00000000-0005-0000-0000-0000BDAC0000}"/>
    <cellStyle name="Title 38 5 7" xfId="53741" xr:uid="{00000000-0005-0000-0000-0000BEAC0000}"/>
    <cellStyle name="Title 38 6" xfId="29368" xr:uid="{00000000-0005-0000-0000-0000BFAC0000}"/>
    <cellStyle name="Title 38 6 2" xfId="29369" xr:uid="{00000000-0005-0000-0000-0000C0AC0000}"/>
    <cellStyle name="Title 38 6 2 2" xfId="29370" xr:uid="{00000000-0005-0000-0000-0000C1AC0000}"/>
    <cellStyle name="Title 38 6 2 2 2" xfId="29371" xr:uid="{00000000-0005-0000-0000-0000C2AC0000}"/>
    <cellStyle name="Title 38 6 2 3" xfId="29372" xr:uid="{00000000-0005-0000-0000-0000C3AC0000}"/>
    <cellStyle name="Title 38 6 3" xfId="29373" xr:uid="{00000000-0005-0000-0000-0000C4AC0000}"/>
    <cellStyle name="Title 38 6 3 2" xfId="29374" xr:uid="{00000000-0005-0000-0000-0000C5AC0000}"/>
    <cellStyle name="Title 38 6 3 2 2" xfId="29375" xr:uid="{00000000-0005-0000-0000-0000C6AC0000}"/>
    <cellStyle name="Title 38 6 3 3" xfId="29376" xr:uid="{00000000-0005-0000-0000-0000C7AC0000}"/>
    <cellStyle name="Title 38 6 4" xfId="29377" xr:uid="{00000000-0005-0000-0000-0000C8AC0000}"/>
    <cellStyle name="Title 38 6 4 2" xfId="29378" xr:uid="{00000000-0005-0000-0000-0000C9AC0000}"/>
    <cellStyle name="Title 38 6 5" xfId="29379" xr:uid="{00000000-0005-0000-0000-0000CAAC0000}"/>
    <cellStyle name="Title 38 6 6" xfId="53742" xr:uid="{00000000-0005-0000-0000-0000CBAC0000}"/>
    <cellStyle name="Title 38 7" xfId="29380" xr:uid="{00000000-0005-0000-0000-0000CCAC0000}"/>
    <cellStyle name="Title 38 7 2" xfId="29381" xr:uid="{00000000-0005-0000-0000-0000CDAC0000}"/>
    <cellStyle name="Title 38 7 2 2" xfId="29382" xr:uid="{00000000-0005-0000-0000-0000CEAC0000}"/>
    <cellStyle name="Title 38 7 3" xfId="29383" xr:uid="{00000000-0005-0000-0000-0000CFAC0000}"/>
    <cellStyle name="Title 38 7 4" xfId="53743" xr:uid="{00000000-0005-0000-0000-0000D0AC0000}"/>
    <cellStyle name="Title 38 8" xfId="29384" xr:uid="{00000000-0005-0000-0000-0000D1AC0000}"/>
    <cellStyle name="Title 38 8 2" xfId="29385" xr:uid="{00000000-0005-0000-0000-0000D2AC0000}"/>
    <cellStyle name="Title 38 8 2 2" xfId="29386" xr:uid="{00000000-0005-0000-0000-0000D3AC0000}"/>
    <cellStyle name="Title 38 8 3" xfId="29387" xr:uid="{00000000-0005-0000-0000-0000D4AC0000}"/>
    <cellStyle name="Title 38 8 4" xfId="53744" xr:uid="{00000000-0005-0000-0000-0000D5AC0000}"/>
    <cellStyle name="Title 38 9" xfId="29388" xr:uid="{00000000-0005-0000-0000-0000D6AC0000}"/>
    <cellStyle name="Title 38 9 2" xfId="29389" xr:uid="{00000000-0005-0000-0000-0000D7AC0000}"/>
    <cellStyle name="Title 38 9 2 2" xfId="29390" xr:uid="{00000000-0005-0000-0000-0000D8AC0000}"/>
    <cellStyle name="Title 38 9 3" xfId="29391" xr:uid="{00000000-0005-0000-0000-0000D9AC0000}"/>
    <cellStyle name="Title 38 9 4" xfId="53745" xr:uid="{00000000-0005-0000-0000-0000DAAC0000}"/>
    <cellStyle name="Title 39" xfId="4674" xr:uid="{00000000-0005-0000-0000-0000DBAC0000}"/>
    <cellStyle name="Title 39 10" xfId="29392" xr:uid="{00000000-0005-0000-0000-0000DCAC0000}"/>
    <cellStyle name="Title 39 10 2" xfId="29393" xr:uid="{00000000-0005-0000-0000-0000DDAC0000}"/>
    <cellStyle name="Title 39 10 2 2" xfId="29394" xr:uid="{00000000-0005-0000-0000-0000DEAC0000}"/>
    <cellStyle name="Title 39 10 3" xfId="29395" xr:uid="{00000000-0005-0000-0000-0000DFAC0000}"/>
    <cellStyle name="Title 39 10 4" xfId="53747" xr:uid="{00000000-0005-0000-0000-0000E0AC0000}"/>
    <cellStyle name="Title 39 11" xfId="29396" xr:uid="{00000000-0005-0000-0000-0000E1AC0000}"/>
    <cellStyle name="Title 39 11 2" xfId="29397" xr:uid="{00000000-0005-0000-0000-0000E2AC0000}"/>
    <cellStyle name="Title 39 12" xfId="29398" xr:uid="{00000000-0005-0000-0000-0000E3AC0000}"/>
    <cellStyle name="Title 39 13" xfId="53746" xr:uid="{00000000-0005-0000-0000-0000E4AC0000}"/>
    <cellStyle name="Title 39 2" xfId="9463" xr:uid="{00000000-0005-0000-0000-0000E5AC0000}"/>
    <cellStyle name="Title 39 2 2" xfId="29399" xr:uid="{00000000-0005-0000-0000-0000E6AC0000}"/>
    <cellStyle name="Title 39 2 2 2" xfId="29400" xr:uid="{00000000-0005-0000-0000-0000E7AC0000}"/>
    <cellStyle name="Title 39 2 2 2 2" xfId="29401" xr:uid="{00000000-0005-0000-0000-0000E8AC0000}"/>
    <cellStyle name="Title 39 2 2 3" xfId="29402" xr:uid="{00000000-0005-0000-0000-0000E9AC0000}"/>
    <cellStyle name="Title 39 2 3" xfId="29403" xr:uid="{00000000-0005-0000-0000-0000EAAC0000}"/>
    <cellStyle name="Title 39 2 3 2" xfId="29404" xr:uid="{00000000-0005-0000-0000-0000EBAC0000}"/>
    <cellStyle name="Title 39 2 3 2 2" xfId="29405" xr:uid="{00000000-0005-0000-0000-0000ECAC0000}"/>
    <cellStyle name="Title 39 2 3 3" xfId="29406" xr:uid="{00000000-0005-0000-0000-0000EDAC0000}"/>
    <cellStyle name="Title 39 2 4" xfId="29407" xr:uid="{00000000-0005-0000-0000-0000EEAC0000}"/>
    <cellStyle name="Title 39 2 4 2" xfId="29408" xr:uid="{00000000-0005-0000-0000-0000EFAC0000}"/>
    <cellStyle name="Title 39 2 5" xfId="29409" xr:uid="{00000000-0005-0000-0000-0000F0AC0000}"/>
    <cellStyle name="Title 39 2 6" xfId="53748" xr:uid="{00000000-0005-0000-0000-0000F1AC0000}"/>
    <cellStyle name="Title 39 3" xfId="29410" xr:uid="{00000000-0005-0000-0000-0000F2AC0000}"/>
    <cellStyle name="Title 39 3 2" xfId="29411" xr:uid="{00000000-0005-0000-0000-0000F3AC0000}"/>
    <cellStyle name="Title 39 3 2 2" xfId="29412" xr:uid="{00000000-0005-0000-0000-0000F4AC0000}"/>
    <cellStyle name="Title 39 3 2 2 2" xfId="29413" xr:uid="{00000000-0005-0000-0000-0000F5AC0000}"/>
    <cellStyle name="Title 39 3 2 3" xfId="29414" xr:uid="{00000000-0005-0000-0000-0000F6AC0000}"/>
    <cellStyle name="Title 39 3 3" xfId="29415" xr:uid="{00000000-0005-0000-0000-0000F7AC0000}"/>
    <cellStyle name="Title 39 3 3 2" xfId="29416" xr:uid="{00000000-0005-0000-0000-0000F8AC0000}"/>
    <cellStyle name="Title 39 3 3 2 2" xfId="29417" xr:uid="{00000000-0005-0000-0000-0000F9AC0000}"/>
    <cellStyle name="Title 39 3 3 3" xfId="29418" xr:uid="{00000000-0005-0000-0000-0000FAAC0000}"/>
    <cellStyle name="Title 39 3 4" xfId="29419" xr:uid="{00000000-0005-0000-0000-0000FBAC0000}"/>
    <cellStyle name="Title 39 3 4 2" xfId="29420" xr:uid="{00000000-0005-0000-0000-0000FCAC0000}"/>
    <cellStyle name="Title 39 3 5" xfId="29421" xr:uid="{00000000-0005-0000-0000-0000FDAC0000}"/>
    <cellStyle name="Title 39 3 6" xfId="53749" xr:uid="{00000000-0005-0000-0000-0000FEAC0000}"/>
    <cellStyle name="Title 39 4" xfId="29422" xr:uid="{00000000-0005-0000-0000-0000FFAC0000}"/>
    <cellStyle name="Title 39 4 2" xfId="29423" xr:uid="{00000000-0005-0000-0000-000000AD0000}"/>
    <cellStyle name="Title 39 4 2 2" xfId="29424" xr:uid="{00000000-0005-0000-0000-000001AD0000}"/>
    <cellStyle name="Title 39 4 2 2 2" xfId="29425" xr:uid="{00000000-0005-0000-0000-000002AD0000}"/>
    <cellStyle name="Title 39 4 2 3" xfId="29426" xr:uid="{00000000-0005-0000-0000-000003AD0000}"/>
    <cellStyle name="Title 39 4 3" xfId="29427" xr:uid="{00000000-0005-0000-0000-000004AD0000}"/>
    <cellStyle name="Title 39 4 3 2" xfId="29428" xr:uid="{00000000-0005-0000-0000-000005AD0000}"/>
    <cellStyle name="Title 39 4 3 2 2" xfId="29429" xr:uid="{00000000-0005-0000-0000-000006AD0000}"/>
    <cellStyle name="Title 39 4 3 3" xfId="29430" xr:uid="{00000000-0005-0000-0000-000007AD0000}"/>
    <cellStyle name="Title 39 4 4" xfId="29431" xr:uid="{00000000-0005-0000-0000-000008AD0000}"/>
    <cellStyle name="Title 39 4 4 2" xfId="29432" xr:uid="{00000000-0005-0000-0000-000009AD0000}"/>
    <cellStyle name="Title 39 4 5" xfId="29433" xr:uid="{00000000-0005-0000-0000-00000AAD0000}"/>
    <cellStyle name="Title 39 4 6" xfId="53750" xr:uid="{00000000-0005-0000-0000-00000BAD0000}"/>
    <cellStyle name="Title 39 5" xfId="29434" xr:uid="{00000000-0005-0000-0000-00000CAD0000}"/>
    <cellStyle name="Title 39 5 2" xfId="29435" xr:uid="{00000000-0005-0000-0000-00000DAD0000}"/>
    <cellStyle name="Title 39 5 2 2" xfId="29436" xr:uid="{00000000-0005-0000-0000-00000EAD0000}"/>
    <cellStyle name="Title 39 5 2 2 2" xfId="29437" xr:uid="{00000000-0005-0000-0000-00000FAD0000}"/>
    <cellStyle name="Title 39 5 2 3" xfId="29438" xr:uid="{00000000-0005-0000-0000-000010AD0000}"/>
    <cellStyle name="Title 39 5 3" xfId="29439" xr:uid="{00000000-0005-0000-0000-000011AD0000}"/>
    <cellStyle name="Title 39 5 3 2" xfId="29440" xr:uid="{00000000-0005-0000-0000-000012AD0000}"/>
    <cellStyle name="Title 39 5 3 2 2" xfId="29441" xr:uid="{00000000-0005-0000-0000-000013AD0000}"/>
    <cellStyle name="Title 39 5 3 3" xfId="29442" xr:uid="{00000000-0005-0000-0000-000014AD0000}"/>
    <cellStyle name="Title 39 5 4" xfId="29443" xr:uid="{00000000-0005-0000-0000-000015AD0000}"/>
    <cellStyle name="Title 39 5 4 2" xfId="29444" xr:uid="{00000000-0005-0000-0000-000016AD0000}"/>
    <cellStyle name="Title 39 5 4 2 2" xfId="29445" xr:uid="{00000000-0005-0000-0000-000017AD0000}"/>
    <cellStyle name="Title 39 5 4 3" xfId="29446" xr:uid="{00000000-0005-0000-0000-000018AD0000}"/>
    <cellStyle name="Title 39 5 5" xfId="29447" xr:uid="{00000000-0005-0000-0000-000019AD0000}"/>
    <cellStyle name="Title 39 5 5 2" xfId="29448" xr:uid="{00000000-0005-0000-0000-00001AAD0000}"/>
    <cellStyle name="Title 39 5 6" xfId="29449" xr:uid="{00000000-0005-0000-0000-00001BAD0000}"/>
    <cellStyle name="Title 39 5 7" xfId="53751" xr:uid="{00000000-0005-0000-0000-00001CAD0000}"/>
    <cellStyle name="Title 39 6" xfId="29450" xr:uid="{00000000-0005-0000-0000-00001DAD0000}"/>
    <cellStyle name="Title 39 6 2" xfId="29451" xr:uid="{00000000-0005-0000-0000-00001EAD0000}"/>
    <cellStyle name="Title 39 6 2 2" xfId="29452" xr:uid="{00000000-0005-0000-0000-00001FAD0000}"/>
    <cellStyle name="Title 39 6 2 2 2" xfId="29453" xr:uid="{00000000-0005-0000-0000-000020AD0000}"/>
    <cellStyle name="Title 39 6 2 3" xfId="29454" xr:uid="{00000000-0005-0000-0000-000021AD0000}"/>
    <cellStyle name="Title 39 6 3" xfId="29455" xr:uid="{00000000-0005-0000-0000-000022AD0000}"/>
    <cellStyle name="Title 39 6 3 2" xfId="29456" xr:uid="{00000000-0005-0000-0000-000023AD0000}"/>
    <cellStyle name="Title 39 6 3 2 2" xfId="29457" xr:uid="{00000000-0005-0000-0000-000024AD0000}"/>
    <cellStyle name="Title 39 6 3 3" xfId="29458" xr:uid="{00000000-0005-0000-0000-000025AD0000}"/>
    <cellStyle name="Title 39 6 4" xfId="29459" xr:uid="{00000000-0005-0000-0000-000026AD0000}"/>
    <cellStyle name="Title 39 6 4 2" xfId="29460" xr:uid="{00000000-0005-0000-0000-000027AD0000}"/>
    <cellStyle name="Title 39 6 5" xfId="29461" xr:uid="{00000000-0005-0000-0000-000028AD0000}"/>
    <cellStyle name="Title 39 6 6" xfId="53752" xr:uid="{00000000-0005-0000-0000-000029AD0000}"/>
    <cellStyle name="Title 39 7" xfId="29462" xr:uid="{00000000-0005-0000-0000-00002AAD0000}"/>
    <cellStyle name="Title 39 7 2" xfId="29463" xr:uid="{00000000-0005-0000-0000-00002BAD0000}"/>
    <cellStyle name="Title 39 7 2 2" xfId="29464" xr:uid="{00000000-0005-0000-0000-00002CAD0000}"/>
    <cellStyle name="Title 39 7 3" xfId="29465" xr:uid="{00000000-0005-0000-0000-00002DAD0000}"/>
    <cellStyle name="Title 39 7 4" xfId="53753" xr:uid="{00000000-0005-0000-0000-00002EAD0000}"/>
    <cellStyle name="Title 39 8" xfId="29466" xr:uid="{00000000-0005-0000-0000-00002FAD0000}"/>
    <cellStyle name="Title 39 8 2" xfId="29467" xr:uid="{00000000-0005-0000-0000-000030AD0000}"/>
    <cellStyle name="Title 39 8 2 2" xfId="29468" xr:uid="{00000000-0005-0000-0000-000031AD0000}"/>
    <cellStyle name="Title 39 8 3" xfId="29469" xr:uid="{00000000-0005-0000-0000-000032AD0000}"/>
    <cellStyle name="Title 39 8 4" xfId="53754" xr:uid="{00000000-0005-0000-0000-000033AD0000}"/>
    <cellStyle name="Title 39 9" xfId="29470" xr:uid="{00000000-0005-0000-0000-000034AD0000}"/>
    <cellStyle name="Title 39 9 2" xfId="29471" xr:uid="{00000000-0005-0000-0000-000035AD0000}"/>
    <cellStyle name="Title 39 9 2 2" xfId="29472" xr:uid="{00000000-0005-0000-0000-000036AD0000}"/>
    <cellStyle name="Title 39 9 3" xfId="29473" xr:uid="{00000000-0005-0000-0000-000037AD0000}"/>
    <cellStyle name="Title 39 9 4" xfId="53755" xr:uid="{00000000-0005-0000-0000-000038AD0000}"/>
    <cellStyle name="Title 4" xfId="4675" xr:uid="{00000000-0005-0000-0000-000039AD0000}"/>
    <cellStyle name="Title 4 10" xfId="29474" xr:uid="{00000000-0005-0000-0000-00003AAD0000}"/>
    <cellStyle name="Title 4 10 2" xfId="29475" xr:uid="{00000000-0005-0000-0000-00003BAD0000}"/>
    <cellStyle name="Title 4 10 2 2" xfId="29476" xr:uid="{00000000-0005-0000-0000-00003CAD0000}"/>
    <cellStyle name="Title 4 10 3" xfId="29477" xr:uid="{00000000-0005-0000-0000-00003DAD0000}"/>
    <cellStyle name="Title 4 10 4" xfId="53757" xr:uid="{00000000-0005-0000-0000-00003EAD0000}"/>
    <cellStyle name="Title 4 11" xfId="29478" xr:uid="{00000000-0005-0000-0000-00003FAD0000}"/>
    <cellStyle name="Title 4 11 2" xfId="29479" xr:uid="{00000000-0005-0000-0000-000040AD0000}"/>
    <cellStyle name="Title 4 11 2 2" xfId="29480" xr:uid="{00000000-0005-0000-0000-000041AD0000}"/>
    <cellStyle name="Title 4 11 3" xfId="29481" xr:uid="{00000000-0005-0000-0000-000042AD0000}"/>
    <cellStyle name="Title 4 11 4" xfId="53758" xr:uid="{00000000-0005-0000-0000-000043AD0000}"/>
    <cellStyle name="Title 4 12" xfId="29482" xr:uid="{00000000-0005-0000-0000-000044AD0000}"/>
    <cellStyle name="Title 4 12 2" xfId="29483" xr:uid="{00000000-0005-0000-0000-000045AD0000}"/>
    <cellStyle name="Title 4 13" xfId="29484" xr:uid="{00000000-0005-0000-0000-000046AD0000}"/>
    <cellStyle name="Title 4 14" xfId="53756" xr:uid="{00000000-0005-0000-0000-000047AD0000}"/>
    <cellStyle name="Title 4 2" xfId="9464" xr:uid="{00000000-0005-0000-0000-000048AD0000}"/>
    <cellStyle name="Title 4 2 10" xfId="29485" xr:uid="{00000000-0005-0000-0000-000049AD0000}"/>
    <cellStyle name="Title 4 2 11" xfId="53759" xr:uid="{00000000-0005-0000-0000-00004AAD0000}"/>
    <cellStyle name="Title 4 2 2" xfId="29486" xr:uid="{00000000-0005-0000-0000-00004BAD0000}"/>
    <cellStyle name="Title 4 2 2 2" xfId="29487" xr:uid="{00000000-0005-0000-0000-00004CAD0000}"/>
    <cellStyle name="Title 4 2 2 2 2" xfId="29488" xr:uid="{00000000-0005-0000-0000-00004DAD0000}"/>
    <cellStyle name="Title 4 2 2 2 2 2" xfId="29489" xr:uid="{00000000-0005-0000-0000-00004EAD0000}"/>
    <cellStyle name="Title 4 2 2 2 3" xfId="29490" xr:uid="{00000000-0005-0000-0000-00004FAD0000}"/>
    <cellStyle name="Title 4 2 2 3" xfId="29491" xr:uid="{00000000-0005-0000-0000-000050AD0000}"/>
    <cellStyle name="Title 4 2 2 3 2" xfId="29492" xr:uid="{00000000-0005-0000-0000-000051AD0000}"/>
    <cellStyle name="Title 4 2 2 3 2 2" xfId="29493" xr:uid="{00000000-0005-0000-0000-000052AD0000}"/>
    <cellStyle name="Title 4 2 2 3 3" xfId="29494" xr:uid="{00000000-0005-0000-0000-000053AD0000}"/>
    <cellStyle name="Title 4 2 2 4" xfId="29495" xr:uid="{00000000-0005-0000-0000-000054AD0000}"/>
    <cellStyle name="Title 4 2 2 4 2" xfId="29496" xr:uid="{00000000-0005-0000-0000-000055AD0000}"/>
    <cellStyle name="Title 4 2 2 5" xfId="29497" xr:uid="{00000000-0005-0000-0000-000056AD0000}"/>
    <cellStyle name="Title 4 2 2 6" xfId="53760" xr:uid="{00000000-0005-0000-0000-000057AD0000}"/>
    <cellStyle name="Title 4 2 3" xfId="29498" xr:uid="{00000000-0005-0000-0000-000058AD0000}"/>
    <cellStyle name="Title 4 2 3 2" xfId="29499" xr:uid="{00000000-0005-0000-0000-000059AD0000}"/>
    <cellStyle name="Title 4 2 3 2 2" xfId="29500" xr:uid="{00000000-0005-0000-0000-00005AAD0000}"/>
    <cellStyle name="Title 4 2 3 2 2 2" xfId="29501" xr:uid="{00000000-0005-0000-0000-00005BAD0000}"/>
    <cellStyle name="Title 4 2 3 2 3" xfId="29502" xr:uid="{00000000-0005-0000-0000-00005CAD0000}"/>
    <cellStyle name="Title 4 2 3 3" xfId="29503" xr:uid="{00000000-0005-0000-0000-00005DAD0000}"/>
    <cellStyle name="Title 4 2 3 3 2" xfId="29504" xr:uid="{00000000-0005-0000-0000-00005EAD0000}"/>
    <cellStyle name="Title 4 2 3 3 2 2" xfId="29505" xr:uid="{00000000-0005-0000-0000-00005FAD0000}"/>
    <cellStyle name="Title 4 2 3 3 3" xfId="29506" xr:uid="{00000000-0005-0000-0000-000060AD0000}"/>
    <cellStyle name="Title 4 2 3 4" xfId="29507" xr:uid="{00000000-0005-0000-0000-000061AD0000}"/>
    <cellStyle name="Title 4 2 3 4 2" xfId="29508" xr:uid="{00000000-0005-0000-0000-000062AD0000}"/>
    <cellStyle name="Title 4 2 3 5" xfId="29509" xr:uid="{00000000-0005-0000-0000-000063AD0000}"/>
    <cellStyle name="Title 4 2 3 6" xfId="53761" xr:uid="{00000000-0005-0000-0000-000064AD0000}"/>
    <cellStyle name="Title 4 2 4" xfId="29510" xr:uid="{00000000-0005-0000-0000-000065AD0000}"/>
    <cellStyle name="Title 4 2 4 2" xfId="29511" xr:uid="{00000000-0005-0000-0000-000066AD0000}"/>
    <cellStyle name="Title 4 2 4 2 2" xfId="29512" xr:uid="{00000000-0005-0000-0000-000067AD0000}"/>
    <cellStyle name="Title 4 2 4 2 2 2" xfId="29513" xr:uid="{00000000-0005-0000-0000-000068AD0000}"/>
    <cellStyle name="Title 4 2 4 2 3" xfId="29514" xr:uid="{00000000-0005-0000-0000-000069AD0000}"/>
    <cellStyle name="Title 4 2 4 3" xfId="29515" xr:uid="{00000000-0005-0000-0000-00006AAD0000}"/>
    <cellStyle name="Title 4 2 4 3 2" xfId="29516" xr:uid="{00000000-0005-0000-0000-00006BAD0000}"/>
    <cellStyle name="Title 4 2 4 3 2 2" xfId="29517" xr:uid="{00000000-0005-0000-0000-00006CAD0000}"/>
    <cellStyle name="Title 4 2 4 3 3" xfId="29518" xr:uid="{00000000-0005-0000-0000-00006DAD0000}"/>
    <cellStyle name="Title 4 2 4 4" xfId="29519" xr:uid="{00000000-0005-0000-0000-00006EAD0000}"/>
    <cellStyle name="Title 4 2 4 4 2" xfId="29520" xr:uid="{00000000-0005-0000-0000-00006FAD0000}"/>
    <cellStyle name="Title 4 2 4 4 2 2" xfId="29521" xr:uid="{00000000-0005-0000-0000-000070AD0000}"/>
    <cellStyle name="Title 4 2 4 4 3" xfId="29522" xr:uid="{00000000-0005-0000-0000-000071AD0000}"/>
    <cellStyle name="Title 4 2 4 5" xfId="29523" xr:uid="{00000000-0005-0000-0000-000072AD0000}"/>
    <cellStyle name="Title 4 2 4 5 2" xfId="29524" xr:uid="{00000000-0005-0000-0000-000073AD0000}"/>
    <cellStyle name="Title 4 2 4 6" xfId="29525" xr:uid="{00000000-0005-0000-0000-000074AD0000}"/>
    <cellStyle name="Title 4 2 4 7" xfId="53762" xr:uid="{00000000-0005-0000-0000-000075AD0000}"/>
    <cellStyle name="Title 4 2 5" xfId="29526" xr:uid="{00000000-0005-0000-0000-000076AD0000}"/>
    <cellStyle name="Title 4 2 5 2" xfId="29527" xr:uid="{00000000-0005-0000-0000-000077AD0000}"/>
    <cellStyle name="Title 4 2 5 2 2" xfId="29528" xr:uid="{00000000-0005-0000-0000-000078AD0000}"/>
    <cellStyle name="Title 4 2 5 2 2 2" xfId="29529" xr:uid="{00000000-0005-0000-0000-000079AD0000}"/>
    <cellStyle name="Title 4 2 5 2 3" xfId="29530" xr:uid="{00000000-0005-0000-0000-00007AAD0000}"/>
    <cellStyle name="Title 4 2 5 3" xfId="29531" xr:uid="{00000000-0005-0000-0000-00007BAD0000}"/>
    <cellStyle name="Title 4 2 5 3 2" xfId="29532" xr:uid="{00000000-0005-0000-0000-00007CAD0000}"/>
    <cellStyle name="Title 4 2 5 3 2 2" xfId="29533" xr:uid="{00000000-0005-0000-0000-00007DAD0000}"/>
    <cellStyle name="Title 4 2 5 3 3" xfId="29534" xr:uid="{00000000-0005-0000-0000-00007EAD0000}"/>
    <cellStyle name="Title 4 2 5 4" xfId="29535" xr:uid="{00000000-0005-0000-0000-00007FAD0000}"/>
    <cellStyle name="Title 4 2 5 4 2" xfId="29536" xr:uid="{00000000-0005-0000-0000-000080AD0000}"/>
    <cellStyle name="Title 4 2 5 5" xfId="29537" xr:uid="{00000000-0005-0000-0000-000081AD0000}"/>
    <cellStyle name="Title 4 2 5 6" xfId="53763" xr:uid="{00000000-0005-0000-0000-000082AD0000}"/>
    <cellStyle name="Title 4 2 6" xfId="29538" xr:uid="{00000000-0005-0000-0000-000083AD0000}"/>
    <cellStyle name="Title 4 2 6 2" xfId="29539" xr:uid="{00000000-0005-0000-0000-000084AD0000}"/>
    <cellStyle name="Title 4 2 6 2 2" xfId="29540" xr:uid="{00000000-0005-0000-0000-000085AD0000}"/>
    <cellStyle name="Title 4 2 6 3" xfId="29541" xr:uid="{00000000-0005-0000-0000-000086AD0000}"/>
    <cellStyle name="Title 4 2 7" xfId="29542" xr:uid="{00000000-0005-0000-0000-000087AD0000}"/>
    <cellStyle name="Title 4 2 7 2" xfId="29543" xr:uid="{00000000-0005-0000-0000-000088AD0000}"/>
    <cellStyle name="Title 4 2 7 2 2" xfId="29544" xr:uid="{00000000-0005-0000-0000-000089AD0000}"/>
    <cellStyle name="Title 4 2 7 3" xfId="29545" xr:uid="{00000000-0005-0000-0000-00008AAD0000}"/>
    <cellStyle name="Title 4 2 8" xfId="29546" xr:uid="{00000000-0005-0000-0000-00008BAD0000}"/>
    <cellStyle name="Title 4 2 8 2" xfId="29547" xr:uid="{00000000-0005-0000-0000-00008CAD0000}"/>
    <cellStyle name="Title 4 2 8 2 2" xfId="29548" xr:uid="{00000000-0005-0000-0000-00008DAD0000}"/>
    <cellStyle name="Title 4 2 8 3" xfId="29549" xr:uid="{00000000-0005-0000-0000-00008EAD0000}"/>
    <cellStyle name="Title 4 2 9" xfId="29550" xr:uid="{00000000-0005-0000-0000-00008FAD0000}"/>
    <cellStyle name="Title 4 2 9 2" xfId="29551" xr:uid="{00000000-0005-0000-0000-000090AD0000}"/>
    <cellStyle name="Title 4 3" xfId="29552" xr:uid="{00000000-0005-0000-0000-000091AD0000}"/>
    <cellStyle name="Title 4 3 2" xfId="29553" xr:uid="{00000000-0005-0000-0000-000092AD0000}"/>
    <cellStyle name="Title 4 3 2 2" xfId="29554" xr:uid="{00000000-0005-0000-0000-000093AD0000}"/>
    <cellStyle name="Title 4 3 2 2 2" xfId="29555" xr:uid="{00000000-0005-0000-0000-000094AD0000}"/>
    <cellStyle name="Title 4 3 2 3" xfId="29556" xr:uid="{00000000-0005-0000-0000-000095AD0000}"/>
    <cellStyle name="Title 4 3 3" xfId="29557" xr:uid="{00000000-0005-0000-0000-000096AD0000}"/>
    <cellStyle name="Title 4 3 3 2" xfId="29558" xr:uid="{00000000-0005-0000-0000-000097AD0000}"/>
    <cellStyle name="Title 4 3 3 2 2" xfId="29559" xr:uid="{00000000-0005-0000-0000-000098AD0000}"/>
    <cellStyle name="Title 4 3 3 3" xfId="29560" xr:uid="{00000000-0005-0000-0000-000099AD0000}"/>
    <cellStyle name="Title 4 3 4" xfId="29561" xr:uid="{00000000-0005-0000-0000-00009AAD0000}"/>
    <cellStyle name="Title 4 3 4 2" xfId="29562" xr:uid="{00000000-0005-0000-0000-00009BAD0000}"/>
    <cellStyle name="Title 4 3 5" xfId="29563" xr:uid="{00000000-0005-0000-0000-00009CAD0000}"/>
    <cellStyle name="Title 4 3 6" xfId="53764" xr:uid="{00000000-0005-0000-0000-00009DAD0000}"/>
    <cellStyle name="Title 4 4" xfId="29564" xr:uid="{00000000-0005-0000-0000-00009EAD0000}"/>
    <cellStyle name="Title 4 4 2" xfId="29565" xr:uid="{00000000-0005-0000-0000-00009FAD0000}"/>
    <cellStyle name="Title 4 4 2 2" xfId="29566" xr:uid="{00000000-0005-0000-0000-0000A0AD0000}"/>
    <cellStyle name="Title 4 4 2 2 2" xfId="29567" xr:uid="{00000000-0005-0000-0000-0000A1AD0000}"/>
    <cellStyle name="Title 4 4 2 3" xfId="29568" xr:uid="{00000000-0005-0000-0000-0000A2AD0000}"/>
    <cellStyle name="Title 4 4 3" xfId="29569" xr:uid="{00000000-0005-0000-0000-0000A3AD0000}"/>
    <cellStyle name="Title 4 4 3 2" xfId="29570" xr:uid="{00000000-0005-0000-0000-0000A4AD0000}"/>
    <cellStyle name="Title 4 4 3 2 2" xfId="29571" xr:uid="{00000000-0005-0000-0000-0000A5AD0000}"/>
    <cellStyle name="Title 4 4 3 3" xfId="29572" xr:uid="{00000000-0005-0000-0000-0000A6AD0000}"/>
    <cellStyle name="Title 4 4 4" xfId="29573" xr:uid="{00000000-0005-0000-0000-0000A7AD0000}"/>
    <cellStyle name="Title 4 4 4 2" xfId="29574" xr:uid="{00000000-0005-0000-0000-0000A8AD0000}"/>
    <cellStyle name="Title 4 4 5" xfId="29575" xr:uid="{00000000-0005-0000-0000-0000A9AD0000}"/>
    <cellStyle name="Title 4 4 6" xfId="53765" xr:uid="{00000000-0005-0000-0000-0000AAAD0000}"/>
    <cellStyle name="Title 4 5" xfId="29576" xr:uid="{00000000-0005-0000-0000-0000ABAD0000}"/>
    <cellStyle name="Title 4 5 2" xfId="29577" xr:uid="{00000000-0005-0000-0000-0000ACAD0000}"/>
    <cellStyle name="Title 4 5 2 2" xfId="29578" xr:uid="{00000000-0005-0000-0000-0000ADAD0000}"/>
    <cellStyle name="Title 4 5 2 2 2" xfId="29579" xr:uid="{00000000-0005-0000-0000-0000AEAD0000}"/>
    <cellStyle name="Title 4 5 2 3" xfId="29580" xr:uid="{00000000-0005-0000-0000-0000AFAD0000}"/>
    <cellStyle name="Title 4 5 3" xfId="29581" xr:uid="{00000000-0005-0000-0000-0000B0AD0000}"/>
    <cellStyle name="Title 4 5 3 2" xfId="29582" xr:uid="{00000000-0005-0000-0000-0000B1AD0000}"/>
    <cellStyle name="Title 4 5 3 2 2" xfId="29583" xr:uid="{00000000-0005-0000-0000-0000B2AD0000}"/>
    <cellStyle name="Title 4 5 3 3" xfId="29584" xr:uid="{00000000-0005-0000-0000-0000B3AD0000}"/>
    <cellStyle name="Title 4 5 4" xfId="29585" xr:uid="{00000000-0005-0000-0000-0000B4AD0000}"/>
    <cellStyle name="Title 4 5 4 2" xfId="29586" xr:uid="{00000000-0005-0000-0000-0000B5AD0000}"/>
    <cellStyle name="Title 4 5 5" xfId="29587" xr:uid="{00000000-0005-0000-0000-0000B6AD0000}"/>
    <cellStyle name="Title 4 5 6" xfId="53766" xr:uid="{00000000-0005-0000-0000-0000B7AD0000}"/>
    <cellStyle name="Title 4 6" xfId="29588" xr:uid="{00000000-0005-0000-0000-0000B8AD0000}"/>
    <cellStyle name="Title 4 6 2" xfId="29589" xr:uid="{00000000-0005-0000-0000-0000B9AD0000}"/>
    <cellStyle name="Title 4 6 2 2" xfId="29590" xr:uid="{00000000-0005-0000-0000-0000BAAD0000}"/>
    <cellStyle name="Title 4 6 2 2 2" xfId="29591" xr:uid="{00000000-0005-0000-0000-0000BBAD0000}"/>
    <cellStyle name="Title 4 6 2 3" xfId="29592" xr:uid="{00000000-0005-0000-0000-0000BCAD0000}"/>
    <cellStyle name="Title 4 6 3" xfId="29593" xr:uid="{00000000-0005-0000-0000-0000BDAD0000}"/>
    <cellStyle name="Title 4 6 3 2" xfId="29594" xr:uid="{00000000-0005-0000-0000-0000BEAD0000}"/>
    <cellStyle name="Title 4 6 3 2 2" xfId="29595" xr:uid="{00000000-0005-0000-0000-0000BFAD0000}"/>
    <cellStyle name="Title 4 6 3 3" xfId="29596" xr:uid="{00000000-0005-0000-0000-0000C0AD0000}"/>
    <cellStyle name="Title 4 6 4" xfId="29597" xr:uid="{00000000-0005-0000-0000-0000C1AD0000}"/>
    <cellStyle name="Title 4 6 4 2" xfId="29598" xr:uid="{00000000-0005-0000-0000-0000C2AD0000}"/>
    <cellStyle name="Title 4 6 4 2 2" xfId="29599" xr:uid="{00000000-0005-0000-0000-0000C3AD0000}"/>
    <cellStyle name="Title 4 6 4 3" xfId="29600" xr:uid="{00000000-0005-0000-0000-0000C4AD0000}"/>
    <cellStyle name="Title 4 6 5" xfId="29601" xr:uid="{00000000-0005-0000-0000-0000C5AD0000}"/>
    <cellStyle name="Title 4 6 5 2" xfId="29602" xr:uid="{00000000-0005-0000-0000-0000C6AD0000}"/>
    <cellStyle name="Title 4 6 6" xfId="29603" xr:uid="{00000000-0005-0000-0000-0000C7AD0000}"/>
    <cellStyle name="Title 4 6 7" xfId="53767" xr:uid="{00000000-0005-0000-0000-0000C8AD0000}"/>
    <cellStyle name="Title 4 7" xfId="29604" xr:uid="{00000000-0005-0000-0000-0000C9AD0000}"/>
    <cellStyle name="Title 4 7 2" xfId="29605" xr:uid="{00000000-0005-0000-0000-0000CAAD0000}"/>
    <cellStyle name="Title 4 7 2 2" xfId="29606" xr:uid="{00000000-0005-0000-0000-0000CBAD0000}"/>
    <cellStyle name="Title 4 7 2 2 2" xfId="29607" xr:uid="{00000000-0005-0000-0000-0000CCAD0000}"/>
    <cellStyle name="Title 4 7 2 3" xfId="29608" xr:uid="{00000000-0005-0000-0000-0000CDAD0000}"/>
    <cellStyle name="Title 4 7 3" xfId="29609" xr:uid="{00000000-0005-0000-0000-0000CEAD0000}"/>
    <cellStyle name="Title 4 7 3 2" xfId="29610" xr:uid="{00000000-0005-0000-0000-0000CFAD0000}"/>
    <cellStyle name="Title 4 7 3 2 2" xfId="29611" xr:uid="{00000000-0005-0000-0000-0000D0AD0000}"/>
    <cellStyle name="Title 4 7 3 3" xfId="29612" xr:uid="{00000000-0005-0000-0000-0000D1AD0000}"/>
    <cellStyle name="Title 4 7 4" xfId="29613" xr:uid="{00000000-0005-0000-0000-0000D2AD0000}"/>
    <cellStyle name="Title 4 7 4 2" xfId="29614" xr:uid="{00000000-0005-0000-0000-0000D3AD0000}"/>
    <cellStyle name="Title 4 7 5" xfId="29615" xr:uid="{00000000-0005-0000-0000-0000D4AD0000}"/>
    <cellStyle name="Title 4 7 6" xfId="53768" xr:uid="{00000000-0005-0000-0000-0000D5AD0000}"/>
    <cellStyle name="Title 4 8" xfId="29616" xr:uid="{00000000-0005-0000-0000-0000D6AD0000}"/>
    <cellStyle name="Title 4 8 2" xfId="29617" xr:uid="{00000000-0005-0000-0000-0000D7AD0000}"/>
    <cellStyle name="Title 4 8 2 2" xfId="29618" xr:uid="{00000000-0005-0000-0000-0000D8AD0000}"/>
    <cellStyle name="Title 4 8 3" xfId="29619" xr:uid="{00000000-0005-0000-0000-0000D9AD0000}"/>
    <cellStyle name="Title 4 8 4" xfId="53769" xr:uid="{00000000-0005-0000-0000-0000DAAD0000}"/>
    <cellStyle name="Title 4 9" xfId="29620" xr:uid="{00000000-0005-0000-0000-0000DBAD0000}"/>
    <cellStyle name="Title 4 9 2" xfId="29621" xr:uid="{00000000-0005-0000-0000-0000DCAD0000}"/>
    <cellStyle name="Title 4 9 2 2" xfId="29622" xr:uid="{00000000-0005-0000-0000-0000DDAD0000}"/>
    <cellStyle name="Title 4 9 3" xfId="29623" xr:uid="{00000000-0005-0000-0000-0000DEAD0000}"/>
    <cellStyle name="Title 4 9 4" xfId="53770" xr:uid="{00000000-0005-0000-0000-0000DFAD0000}"/>
    <cellStyle name="Title 40" xfId="4676" xr:uid="{00000000-0005-0000-0000-0000E0AD0000}"/>
    <cellStyle name="Title 40 10" xfId="29624" xr:uid="{00000000-0005-0000-0000-0000E1AD0000}"/>
    <cellStyle name="Title 40 10 2" xfId="29625" xr:uid="{00000000-0005-0000-0000-0000E2AD0000}"/>
    <cellStyle name="Title 40 10 2 2" xfId="29626" xr:uid="{00000000-0005-0000-0000-0000E3AD0000}"/>
    <cellStyle name="Title 40 10 3" xfId="29627" xr:uid="{00000000-0005-0000-0000-0000E4AD0000}"/>
    <cellStyle name="Title 40 10 4" xfId="53772" xr:uid="{00000000-0005-0000-0000-0000E5AD0000}"/>
    <cellStyle name="Title 40 11" xfId="29628" xr:uid="{00000000-0005-0000-0000-0000E6AD0000}"/>
    <cellStyle name="Title 40 11 2" xfId="29629" xr:uid="{00000000-0005-0000-0000-0000E7AD0000}"/>
    <cellStyle name="Title 40 12" xfId="29630" xr:uid="{00000000-0005-0000-0000-0000E8AD0000}"/>
    <cellStyle name="Title 40 13" xfId="53771" xr:uid="{00000000-0005-0000-0000-0000E9AD0000}"/>
    <cellStyle name="Title 40 2" xfId="9465" xr:uid="{00000000-0005-0000-0000-0000EAAD0000}"/>
    <cellStyle name="Title 40 2 2" xfId="29631" xr:uid="{00000000-0005-0000-0000-0000EBAD0000}"/>
    <cellStyle name="Title 40 2 2 2" xfId="29632" xr:uid="{00000000-0005-0000-0000-0000ECAD0000}"/>
    <cellStyle name="Title 40 2 2 2 2" xfId="29633" xr:uid="{00000000-0005-0000-0000-0000EDAD0000}"/>
    <cellStyle name="Title 40 2 2 3" xfId="29634" xr:uid="{00000000-0005-0000-0000-0000EEAD0000}"/>
    <cellStyle name="Title 40 2 3" xfId="29635" xr:uid="{00000000-0005-0000-0000-0000EFAD0000}"/>
    <cellStyle name="Title 40 2 3 2" xfId="29636" xr:uid="{00000000-0005-0000-0000-0000F0AD0000}"/>
    <cellStyle name="Title 40 2 3 2 2" xfId="29637" xr:uid="{00000000-0005-0000-0000-0000F1AD0000}"/>
    <cellStyle name="Title 40 2 3 3" xfId="29638" xr:uid="{00000000-0005-0000-0000-0000F2AD0000}"/>
    <cellStyle name="Title 40 2 4" xfId="29639" xr:uid="{00000000-0005-0000-0000-0000F3AD0000}"/>
    <cellStyle name="Title 40 2 4 2" xfId="29640" xr:uid="{00000000-0005-0000-0000-0000F4AD0000}"/>
    <cellStyle name="Title 40 2 5" xfId="29641" xr:uid="{00000000-0005-0000-0000-0000F5AD0000}"/>
    <cellStyle name="Title 40 2 6" xfId="53773" xr:uid="{00000000-0005-0000-0000-0000F6AD0000}"/>
    <cellStyle name="Title 40 3" xfId="29642" xr:uid="{00000000-0005-0000-0000-0000F7AD0000}"/>
    <cellStyle name="Title 40 3 2" xfId="29643" xr:uid="{00000000-0005-0000-0000-0000F8AD0000}"/>
    <cellStyle name="Title 40 3 2 2" xfId="29644" xr:uid="{00000000-0005-0000-0000-0000F9AD0000}"/>
    <cellStyle name="Title 40 3 2 2 2" xfId="29645" xr:uid="{00000000-0005-0000-0000-0000FAAD0000}"/>
    <cellStyle name="Title 40 3 2 3" xfId="29646" xr:uid="{00000000-0005-0000-0000-0000FBAD0000}"/>
    <cellStyle name="Title 40 3 3" xfId="29647" xr:uid="{00000000-0005-0000-0000-0000FCAD0000}"/>
    <cellStyle name="Title 40 3 3 2" xfId="29648" xr:uid="{00000000-0005-0000-0000-0000FDAD0000}"/>
    <cellStyle name="Title 40 3 3 2 2" xfId="29649" xr:uid="{00000000-0005-0000-0000-0000FEAD0000}"/>
    <cellStyle name="Title 40 3 3 3" xfId="29650" xr:uid="{00000000-0005-0000-0000-0000FFAD0000}"/>
    <cellStyle name="Title 40 3 4" xfId="29651" xr:uid="{00000000-0005-0000-0000-000000AE0000}"/>
    <cellStyle name="Title 40 3 4 2" xfId="29652" xr:uid="{00000000-0005-0000-0000-000001AE0000}"/>
    <cellStyle name="Title 40 3 5" xfId="29653" xr:uid="{00000000-0005-0000-0000-000002AE0000}"/>
    <cellStyle name="Title 40 3 6" xfId="53774" xr:uid="{00000000-0005-0000-0000-000003AE0000}"/>
    <cellStyle name="Title 40 4" xfId="29654" xr:uid="{00000000-0005-0000-0000-000004AE0000}"/>
    <cellStyle name="Title 40 4 2" xfId="29655" xr:uid="{00000000-0005-0000-0000-000005AE0000}"/>
    <cellStyle name="Title 40 4 2 2" xfId="29656" xr:uid="{00000000-0005-0000-0000-000006AE0000}"/>
    <cellStyle name="Title 40 4 2 2 2" xfId="29657" xr:uid="{00000000-0005-0000-0000-000007AE0000}"/>
    <cellStyle name="Title 40 4 2 3" xfId="29658" xr:uid="{00000000-0005-0000-0000-000008AE0000}"/>
    <cellStyle name="Title 40 4 3" xfId="29659" xr:uid="{00000000-0005-0000-0000-000009AE0000}"/>
    <cellStyle name="Title 40 4 3 2" xfId="29660" xr:uid="{00000000-0005-0000-0000-00000AAE0000}"/>
    <cellStyle name="Title 40 4 3 2 2" xfId="29661" xr:uid="{00000000-0005-0000-0000-00000BAE0000}"/>
    <cellStyle name="Title 40 4 3 3" xfId="29662" xr:uid="{00000000-0005-0000-0000-00000CAE0000}"/>
    <cellStyle name="Title 40 4 4" xfId="29663" xr:uid="{00000000-0005-0000-0000-00000DAE0000}"/>
    <cellStyle name="Title 40 4 4 2" xfId="29664" xr:uid="{00000000-0005-0000-0000-00000EAE0000}"/>
    <cellStyle name="Title 40 4 5" xfId="29665" xr:uid="{00000000-0005-0000-0000-00000FAE0000}"/>
    <cellStyle name="Title 40 4 6" xfId="53775" xr:uid="{00000000-0005-0000-0000-000010AE0000}"/>
    <cellStyle name="Title 40 5" xfId="29666" xr:uid="{00000000-0005-0000-0000-000011AE0000}"/>
    <cellStyle name="Title 40 5 2" xfId="29667" xr:uid="{00000000-0005-0000-0000-000012AE0000}"/>
    <cellStyle name="Title 40 5 2 2" xfId="29668" xr:uid="{00000000-0005-0000-0000-000013AE0000}"/>
    <cellStyle name="Title 40 5 2 2 2" xfId="29669" xr:uid="{00000000-0005-0000-0000-000014AE0000}"/>
    <cellStyle name="Title 40 5 2 3" xfId="29670" xr:uid="{00000000-0005-0000-0000-000015AE0000}"/>
    <cellStyle name="Title 40 5 3" xfId="29671" xr:uid="{00000000-0005-0000-0000-000016AE0000}"/>
    <cellStyle name="Title 40 5 3 2" xfId="29672" xr:uid="{00000000-0005-0000-0000-000017AE0000}"/>
    <cellStyle name="Title 40 5 3 2 2" xfId="29673" xr:uid="{00000000-0005-0000-0000-000018AE0000}"/>
    <cellStyle name="Title 40 5 3 3" xfId="29674" xr:uid="{00000000-0005-0000-0000-000019AE0000}"/>
    <cellStyle name="Title 40 5 4" xfId="29675" xr:uid="{00000000-0005-0000-0000-00001AAE0000}"/>
    <cellStyle name="Title 40 5 4 2" xfId="29676" xr:uid="{00000000-0005-0000-0000-00001BAE0000}"/>
    <cellStyle name="Title 40 5 4 2 2" xfId="29677" xr:uid="{00000000-0005-0000-0000-00001CAE0000}"/>
    <cellStyle name="Title 40 5 4 3" xfId="29678" xr:uid="{00000000-0005-0000-0000-00001DAE0000}"/>
    <cellStyle name="Title 40 5 5" xfId="29679" xr:uid="{00000000-0005-0000-0000-00001EAE0000}"/>
    <cellStyle name="Title 40 5 5 2" xfId="29680" xr:uid="{00000000-0005-0000-0000-00001FAE0000}"/>
    <cellStyle name="Title 40 5 6" xfId="29681" xr:uid="{00000000-0005-0000-0000-000020AE0000}"/>
    <cellStyle name="Title 40 5 7" xfId="53776" xr:uid="{00000000-0005-0000-0000-000021AE0000}"/>
    <cellStyle name="Title 40 6" xfId="29682" xr:uid="{00000000-0005-0000-0000-000022AE0000}"/>
    <cellStyle name="Title 40 6 2" xfId="29683" xr:uid="{00000000-0005-0000-0000-000023AE0000}"/>
    <cellStyle name="Title 40 6 2 2" xfId="29684" xr:uid="{00000000-0005-0000-0000-000024AE0000}"/>
    <cellStyle name="Title 40 6 2 2 2" xfId="29685" xr:uid="{00000000-0005-0000-0000-000025AE0000}"/>
    <cellStyle name="Title 40 6 2 3" xfId="29686" xr:uid="{00000000-0005-0000-0000-000026AE0000}"/>
    <cellStyle name="Title 40 6 3" xfId="29687" xr:uid="{00000000-0005-0000-0000-000027AE0000}"/>
    <cellStyle name="Title 40 6 3 2" xfId="29688" xr:uid="{00000000-0005-0000-0000-000028AE0000}"/>
    <cellStyle name="Title 40 6 3 2 2" xfId="29689" xr:uid="{00000000-0005-0000-0000-000029AE0000}"/>
    <cellStyle name="Title 40 6 3 3" xfId="29690" xr:uid="{00000000-0005-0000-0000-00002AAE0000}"/>
    <cellStyle name="Title 40 6 4" xfId="29691" xr:uid="{00000000-0005-0000-0000-00002BAE0000}"/>
    <cellStyle name="Title 40 6 4 2" xfId="29692" xr:uid="{00000000-0005-0000-0000-00002CAE0000}"/>
    <cellStyle name="Title 40 6 5" xfId="29693" xr:uid="{00000000-0005-0000-0000-00002DAE0000}"/>
    <cellStyle name="Title 40 6 6" xfId="53777" xr:uid="{00000000-0005-0000-0000-00002EAE0000}"/>
    <cellStyle name="Title 40 7" xfId="29694" xr:uid="{00000000-0005-0000-0000-00002FAE0000}"/>
    <cellStyle name="Title 40 7 2" xfId="29695" xr:uid="{00000000-0005-0000-0000-000030AE0000}"/>
    <cellStyle name="Title 40 7 2 2" xfId="29696" xr:uid="{00000000-0005-0000-0000-000031AE0000}"/>
    <cellStyle name="Title 40 7 3" xfId="29697" xr:uid="{00000000-0005-0000-0000-000032AE0000}"/>
    <cellStyle name="Title 40 7 4" xfId="53778" xr:uid="{00000000-0005-0000-0000-000033AE0000}"/>
    <cellStyle name="Title 40 8" xfId="29698" xr:uid="{00000000-0005-0000-0000-000034AE0000}"/>
    <cellStyle name="Title 40 8 2" xfId="29699" xr:uid="{00000000-0005-0000-0000-000035AE0000}"/>
    <cellStyle name="Title 40 8 2 2" xfId="29700" xr:uid="{00000000-0005-0000-0000-000036AE0000}"/>
    <cellStyle name="Title 40 8 3" xfId="29701" xr:uid="{00000000-0005-0000-0000-000037AE0000}"/>
    <cellStyle name="Title 40 8 4" xfId="53779" xr:uid="{00000000-0005-0000-0000-000038AE0000}"/>
    <cellStyle name="Title 40 9" xfId="29702" xr:uid="{00000000-0005-0000-0000-000039AE0000}"/>
    <cellStyle name="Title 40 9 2" xfId="29703" xr:uid="{00000000-0005-0000-0000-00003AAE0000}"/>
    <cellStyle name="Title 40 9 2 2" xfId="29704" xr:uid="{00000000-0005-0000-0000-00003BAE0000}"/>
    <cellStyle name="Title 40 9 3" xfId="29705" xr:uid="{00000000-0005-0000-0000-00003CAE0000}"/>
    <cellStyle name="Title 40 9 4" xfId="53780" xr:uid="{00000000-0005-0000-0000-00003DAE0000}"/>
    <cellStyle name="Title 41" xfId="4677" xr:uid="{00000000-0005-0000-0000-00003EAE0000}"/>
    <cellStyle name="Title 41 10" xfId="29706" xr:uid="{00000000-0005-0000-0000-00003FAE0000}"/>
    <cellStyle name="Title 41 10 2" xfId="29707" xr:uid="{00000000-0005-0000-0000-000040AE0000}"/>
    <cellStyle name="Title 41 10 2 2" xfId="29708" xr:uid="{00000000-0005-0000-0000-000041AE0000}"/>
    <cellStyle name="Title 41 10 3" xfId="29709" xr:uid="{00000000-0005-0000-0000-000042AE0000}"/>
    <cellStyle name="Title 41 10 4" xfId="53782" xr:uid="{00000000-0005-0000-0000-000043AE0000}"/>
    <cellStyle name="Title 41 11" xfId="29710" xr:uid="{00000000-0005-0000-0000-000044AE0000}"/>
    <cellStyle name="Title 41 11 2" xfId="29711" xr:uid="{00000000-0005-0000-0000-000045AE0000}"/>
    <cellStyle name="Title 41 12" xfId="29712" xr:uid="{00000000-0005-0000-0000-000046AE0000}"/>
    <cellStyle name="Title 41 13" xfId="53781" xr:uid="{00000000-0005-0000-0000-000047AE0000}"/>
    <cellStyle name="Title 41 2" xfId="9466" xr:uid="{00000000-0005-0000-0000-000048AE0000}"/>
    <cellStyle name="Title 41 2 2" xfId="29713" xr:uid="{00000000-0005-0000-0000-000049AE0000}"/>
    <cellStyle name="Title 41 2 2 2" xfId="29714" xr:uid="{00000000-0005-0000-0000-00004AAE0000}"/>
    <cellStyle name="Title 41 2 2 2 2" xfId="29715" xr:uid="{00000000-0005-0000-0000-00004BAE0000}"/>
    <cellStyle name="Title 41 2 2 3" xfId="29716" xr:uid="{00000000-0005-0000-0000-00004CAE0000}"/>
    <cellStyle name="Title 41 2 3" xfId="29717" xr:uid="{00000000-0005-0000-0000-00004DAE0000}"/>
    <cellStyle name="Title 41 2 3 2" xfId="29718" xr:uid="{00000000-0005-0000-0000-00004EAE0000}"/>
    <cellStyle name="Title 41 2 3 2 2" xfId="29719" xr:uid="{00000000-0005-0000-0000-00004FAE0000}"/>
    <cellStyle name="Title 41 2 3 3" xfId="29720" xr:uid="{00000000-0005-0000-0000-000050AE0000}"/>
    <cellStyle name="Title 41 2 4" xfId="29721" xr:uid="{00000000-0005-0000-0000-000051AE0000}"/>
    <cellStyle name="Title 41 2 4 2" xfId="29722" xr:uid="{00000000-0005-0000-0000-000052AE0000}"/>
    <cellStyle name="Title 41 2 5" xfId="29723" xr:uid="{00000000-0005-0000-0000-000053AE0000}"/>
    <cellStyle name="Title 41 2 6" xfId="53783" xr:uid="{00000000-0005-0000-0000-000054AE0000}"/>
    <cellStyle name="Title 41 3" xfId="29724" xr:uid="{00000000-0005-0000-0000-000055AE0000}"/>
    <cellStyle name="Title 41 3 2" xfId="29725" xr:uid="{00000000-0005-0000-0000-000056AE0000}"/>
    <cellStyle name="Title 41 3 2 2" xfId="29726" xr:uid="{00000000-0005-0000-0000-000057AE0000}"/>
    <cellStyle name="Title 41 3 2 2 2" xfId="29727" xr:uid="{00000000-0005-0000-0000-000058AE0000}"/>
    <cellStyle name="Title 41 3 2 3" xfId="29728" xr:uid="{00000000-0005-0000-0000-000059AE0000}"/>
    <cellStyle name="Title 41 3 3" xfId="29729" xr:uid="{00000000-0005-0000-0000-00005AAE0000}"/>
    <cellStyle name="Title 41 3 3 2" xfId="29730" xr:uid="{00000000-0005-0000-0000-00005BAE0000}"/>
    <cellStyle name="Title 41 3 3 2 2" xfId="29731" xr:uid="{00000000-0005-0000-0000-00005CAE0000}"/>
    <cellStyle name="Title 41 3 3 3" xfId="29732" xr:uid="{00000000-0005-0000-0000-00005DAE0000}"/>
    <cellStyle name="Title 41 3 4" xfId="29733" xr:uid="{00000000-0005-0000-0000-00005EAE0000}"/>
    <cellStyle name="Title 41 3 4 2" xfId="29734" xr:uid="{00000000-0005-0000-0000-00005FAE0000}"/>
    <cellStyle name="Title 41 3 5" xfId="29735" xr:uid="{00000000-0005-0000-0000-000060AE0000}"/>
    <cellStyle name="Title 41 3 6" xfId="53784" xr:uid="{00000000-0005-0000-0000-000061AE0000}"/>
    <cellStyle name="Title 41 4" xfId="29736" xr:uid="{00000000-0005-0000-0000-000062AE0000}"/>
    <cellStyle name="Title 41 4 2" xfId="29737" xr:uid="{00000000-0005-0000-0000-000063AE0000}"/>
    <cellStyle name="Title 41 4 2 2" xfId="29738" xr:uid="{00000000-0005-0000-0000-000064AE0000}"/>
    <cellStyle name="Title 41 4 2 2 2" xfId="29739" xr:uid="{00000000-0005-0000-0000-000065AE0000}"/>
    <cellStyle name="Title 41 4 2 3" xfId="29740" xr:uid="{00000000-0005-0000-0000-000066AE0000}"/>
    <cellStyle name="Title 41 4 3" xfId="29741" xr:uid="{00000000-0005-0000-0000-000067AE0000}"/>
    <cellStyle name="Title 41 4 3 2" xfId="29742" xr:uid="{00000000-0005-0000-0000-000068AE0000}"/>
    <cellStyle name="Title 41 4 3 2 2" xfId="29743" xr:uid="{00000000-0005-0000-0000-000069AE0000}"/>
    <cellStyle name="Title 41 4 3 3" xfId="29744" xr:uid="{00000000-0005-0000-0000-00006AAE0000}"/>
    <cellStyle name="Title 41 4 4" xfId="29745" xr:uid="{00000000-0005-0000-0000-00006BAE0000}"/>
    <cellStyle name="Title 41 4 4 2" xfId="29746" xr:uid="{00000000-0005-0000-0000-00006CAE0000}"/>
    <cellStyle name="Title 41 4 5" xfId="29747" xr:uid="{00000000-0005-0000-0000-00006DAE0000}"/>
    <cellStyle name="Title 41 4 6" xfId="53785" xr:uid="{00000000-0005-0000-0000-00006EAE0000}"/>
    <cellStyle name="Title 41 5" xfId="29748" xr:uid="{00000000-0005-0000-0000-00006FAE0000}"/>
    <cellStyle name="Title 41 5 2" xfId="29749" xr:uid="{00000000-0005-0000-0000-000070AE0000}"/>
    <cellStyle name="Title 41 5 2 2" xfId="29750" xr:uid="{00000000-0005-0000-0000-000071AE0000}"/>
    <cellStyle name="Title 41 5 2 2 2" xfId="29751" xr:uid="{00000000-0005-0000-0000-000072AE0000}"/>
    <cellStyle name="Title 41 5 2 3" xfId="29752" xr:uid="{00000000-0005-0000-0000-000073AE0000}"/>
    <cellStyle name="Title 41 5 3" xfId="29753" xr:uid="{00000000-0005-0000-0000-000074AE0000}"/>
    <cellStyle name="Title 41 5 3 2" xfId="29754" xr:uid="{00000000-0005-0000-0000-000075AE0000}"/>
    <cellStyle name="Title 41 5 3 2 2" xfId="29755" xr:uid="{00000000-0005-0000-0000-000076AE0000}"/>
    <cellStyle name="Title 41 5 3 3" xfId="29756" xr:uid="{00000000-0005-0000-0000-000077AE0000}"/>
    <cellStyle name="Title 41 5 4" xfId="29757" xr:uid="{00000000-0005-0000-0000-000078AE0000}"/>
    <cellStyle name="Title 41 5 4 2" xfId="29758" xr:uid="{00000000-0005-0000-0000-000079AE0000}"/>
    <cellStyle name="Title 41 5 4 2 2" xfId="29759" xr:uid="{00000000-0005-0000-0000-00007AAE0000}"/>
    <cellStyle name="Title 41 5 4 3" xfId="29760" xr:uid="{00000000-0005-0000-0000-00007BAE0000}"/>
    <cellStyle name="Title 41 5 5" xfId="29761" xr:uid="{00000000-0005-0000-0000-00007CAE0000}"/>
    <cellStyle name="Title 41 5 5 2" xfId="29762" xr:uid="{00000000-0005-0000-0000-00007DAE0000}"/>
    <cellStyle name="Title 41 5 6" xfId="29763" xr:uid="{00000000-0005-0000-0000-00007EAE0000}"/>
    <cellStyle name="Title 41 5 7" xfId="53786" xr:uid="{00000000-0005-0000-0000-00007FAE0000}"/>
    <cellStyle name="Title 41 6" xfId="29764" xr:uid="{00000000-0005-0000-0000-000080AE0000}"/>
    <cellStyle name="Title 41 6 2" xfId="29765" xr:uid="{00000000-0005-0000-0000-000081AE0000}"/>
    <cellStyle name="Title 41 6 2 2" xfId="29766" xr:uid="{00000000-0005-0000-0000-000082AE0000}"/>
    <cellStyle name="Title 41 6 2 2 2" xfId="29767" xr:uid="{00000000-0005-0000-0000-000083AE0000}"/>
    <cellStyle name="Title 41 6 2 3" xfId="29768" xr:uid="{00000000-0005-0000-0000-000084AE0000}"/>
    <cellStyle name="Title 41 6 3" xfId="29769" xr:uid="{00000000-0005-0000-0000-000085AE0000}"/>
    <cellStyle name="Title 41 6 3 2" xfId="29770" xr:uid="{00000000-0005-0000-0000-000086AE0000}"/>
    <cellStyle name="Title 41 6 3 2 2" xfId="29771" xr:uid="{00000000-0005-0000-0000-000087AE0000}"/>
    <cellStyle name="Title 41 6 3 3" xfId="29772" xr:uid="{00000000-0005-0000-0000-000088AE0000}"/>
    <cellStyle name="Title 41 6 4" xfId="29773" xr:uid="{00000000-0005-0000-0000-000089AE0000}"/>
    <cellStyle name="Title 41 6 4 2" xfId="29774" xr:uid="{00000000-0005-0000-0000-00008AAE0000}"/>
    <cellStyle name="Title 41 6 5" xfId="29775" xr:uid="{00000000-0005-0000-0000-00008BAE0000}"/>
    <cellStyle name="Title 41 6 6" xfId="53787" xr:uid="{00000000-0005-0000-0000-00008CAE0000}"/>
    <cellStyle name="Title 41 7" xfId="29776" xr:uid="{00000000-0005-0000-0000-00008DAE0000}"/>
    <cellStyle name="Title 41 7 2" xfId="29777" xr:uid="{00000000-0005-0000-0000-00008EAE0000}"/>
    <cellStyle name="Title 41 7 2 2" xfId="29778" xr:uid="{00000000-0005-0000-0000-00008FAE0000}"/>
    <cellStyle name="Title 41 7 3" xfId="29779" xr:uid="{00000000-0005-0000-0000-000090AE0000}"/>
    <cellStyle name="Title 41 7 4" xfId="53788" xr:uid="{00000000-0005-0000-0000-000091AE0000}"/>
    <cellStyle name="Title 41 8" xfId="29780" xr:uid="{00000000-0005-0000-0000-000092AE0000}"/>
    <cellStyle name="Title 41 8 2" xfId="29781" xr:uid="{00000000-0005-0000-0000-000093AE0000}"/>
    <cellStyle name="Title 41 8 2 2" xfId="29782" xr:uid="{00000000-0005-0000-0000-000094AE0000}"/>
    <cellStyle name="Title 41 8 3" xfId="29783" xr:uid="{00000000-0005-0000-0000-000095AE0000}"/>
    <cellStyle name="Title 41 8 4" xfId="53789" xr:uid="{00000000-0005-0000-0000-000096AE0000}"/>
    <cellStyle name="Title 41 9" xfId="29784" xr:uid="{00000000-0005-0000-0000-000097AE0000}"/>
    <cellStyle name="Title 41 9 2" xfId="29785" xr:uid="{00000000-0005-0000-0000-000098AE0000}"/>
    <cellStyle name="Title 41 9 2 2" xfId="29786" xr:uid="{00000000-0005-0000-0000-000099AE0000}"/>
    <cellStyle name="Title 41 9 3" xfId="29787" xr:uid="{00000000-0005-0000-0000-00009AAE0000}"/>
    <cellStyle name="Title 41 9 4" xfId="53790" xr:uid="{00000000-0005-0000-0000-00009BAE0000}"/>
    <cellStyle name="Title 42" xfId="4678" xr:uid="{00000000-0005-0000-0000-00009CAE0000}"/>
    <cellStyle name="Title 42 10" xfId="29788" xr:uid="{00000000-0005-0000-0000-00009DAE0000}"/>
    <cellStyle name="Title 42 10 2" xfId="29789" xr:uid="{00000000-0005-0000-0000-00009EAE0000}"/>
    <cellStyle name="Title 42 10 2 2" xfId="29790" xr:uid="{00000000-0005-0000-0000-00009FAE0000}"/>
    <cellStyle name="Title 42 10 3" xfId="29791" xr:uid="{00000000-0005-0000-0000-0000A0AE0000}"/>
    <cellStyle name="Title 42 10 4" xfId="53792" xr:uid="{00000000-0005-0000-0000-0000A1AE0000}"/>
    <cellStyle name="Title 42 11" xfId="29792" xr:uid="{00000000-0005-0000-0000-0000A2AE0000}"/>
    <cellStyle name="Title 42 11 2" xfId="29793" xr:uid="{00000000-0005-0000-0000-0000A3AE0000}"/>
    <cellStyle name="Title 42 12" xfId="29794" xr:uid="{00000000-0005-0000-0000-0000A4AE0000}"/>
    <cellStyle name="Title 42 13" xfId="53791" xr:uid="{00000000-0005-0000-0000-0000A5AE0000}"/>
    <cellStyle name="Title 42 2" xfId="9467" xr:uid="{00000000-0005-0000-0000-0000A6AE0000}"/>
    <cellStyle name="Title 42 2 2" xfId="29795" xr:uid="{00000000-0005-0000-0000-0000A7AE0000}"/>
    <cellStyle name="Title 42 2 2 2" xfId="29796" xr:uid="{00000000-0005-0000-0000-0000A8AE0000}"/>
    <cellStyle name="Title 42 2 2 2 2" xfId="29797" xr:uid="{00000000-0005-0000-0000-0000A9AE0000}"/>
    <cellStyle name="Title 42 2 2 3" xfId="29798" xr:uid="{00000000-0005-0000-0000-0000AAAE0000}"/>
    <cellStyle name="Title 42 2 3" xfId="29799" xr:uid="{00000000-0005-0000-0000-0000ABAE0000}"/>
    <cellStyle name="Title 42 2 3 2" xfId="29800" xr:uid="{00000000-0005-0000-0000-0000ACAE0000}"/>
    <cellStyle name="Title 42 2 3 2 2" xfId="29801" xr:uid="{00000000-0005-0000-0000-0000ADAE0000}"/>
    <cellStyle name="Title 42 2 3 3" xfId="29802" xr:uid="{00000000-0005-0000-0000-0000AEAE0000}"/>
    <cellStyle name="Title 42 2 4" xfId="29803" xr:uid="{00000000-0005-0000-0000-0000AFAE0000}"/>
    <cellStyle name="Title 42 2 4 2" xfId="29804" xr:uid="{00000000-0005-0000-0000-0000B0AE0000}"/>
    <cellStyle name="Title 42 2 5" xfId="29805" xr:uid="{00000000-0005-0000-0000-0000B1AE0000}"/>
    <cellStyle name="Title 42 2 6" xfId="53793" xr:uid="{00000000-0005-0000-0000-0000B2AE0000}"/>
    <cellStyle name="Title 42 3" xfId="29806" xr:uid="{00000000-0005-0000-0000-0000B3AE0000}"/>
    <cellStyle name="Title 42 3 2" xfId="29807" xr:uid="{00000000-0005-0000-0000-0000B4AE0000}"/>
    <cellStyle name="Title 42 3 2 2" xfId="29808" xr:uid="{00000000-0005-0000-0000-0000B5AE0000}"/>
    <cellStyle name="Title 42 3 2 2 2" xfId="29809" xr:uid="{00000000-0005-0000-0000-0000B6AE0000}"/>
    <cellStyle name="Title 42 3 2 3" xfId="29810" xr:uid="{00000000-0005-0000-0000-0000B7AE0000}"/>
    <cellStyle name="Title 42 3 3" xfId="29811" xr:uid="{00000000-0005-0000-0000-0000B8AE0000}"/>
    <cellStyle name="Title 42 3 3 2" xfId="29812" xr:uid="{00000000-0005-0000-0000-0000B9AE0000}"/>
    <cellStyle name="Title 42 3 3 2 2" xfId="29813" xr:uid="{00000000-0005-0000-0000-0000BAAE0000}"/>
    <cellStyle name="Title 42 3 3 3" xfId="29814" xr:uid="{00000000-0005-0000-0000-0000BBAE0000}"/>
    <cellStyle name="Title 42 3 4" xfId="29815" xr:uid="{00000000-0005-0000-0000-0000BCAE0000}"/>
    <cellStyle name="Title 42 3 4 2" xfId="29816" xr:uid="{00000000-0005-0000-0000-0000BDAE0000}"/>
    <cellStyle name="Title 42 3 5" xfId="29817" xr:uid="{00000000-0005-0000-0000-0000BEAE0000}"/>
    <cellStyle name="Title 42 3 6" xfId="53794" xr:uid="{00000000-0005-0000-0000-0000BFAE0000}"/>
    <cellStyle name="Title 42 4" xfId="29818" xr:uid="{00000000-0005-0000-0000-0000C0AE0000}"/>
    <cellStyle name="Title 42 4 2" xfId="29819" xr:uid="{00000000-0005-0000-0000-0000C1AE0000}"/>
    <cellStyle name="Title 42 4 2 2" xfId="29820" xr:uid="{00000000-0005-0000-0000-0000C2AE0000}"/>
    <cellStyle name="Title 42 4 2 2 2" xfId="29821" xr:uid="{00000000-0005-0000-0000-0000C3AE0000}"/>
    <cellStyle name="Title 42 4 2 3" xfId="29822" xr:uid="{00000000-0005-0000-0000-0000C4AE0000}"/>
    <cellStyle name="Title 42 4 3" xfId="29823" xr:uid="{00000000-0005-0000-0000-0000C5AE0000}"/>
    <cellStyle name="Title 42 4 3 2" xfId="29824" xr:uid="{00000000-0005-0000-0000-0000C6AE0000}"/>
    <cellStyle name="Title 42 4 3 2 2" xfId="29825" xr:uid="{00000000-0005-0000-0000-0000C7AE0000}"/>
    <cellStyle name="Title 42 4 3 3" xfId="29826" xr:uid="{00000000-0005-0000-0000-0000C8AE0000}"/>
    <cellStyle name="Title 42 4 4" xfId="29827" xr:uid="{00000000-0005-0000-0000-0000C9AE0000}"/>
    <cellStyle name="Title 42 4 4 2" xfId="29828" xr:uid="{00000000-0005-0000-0000-0000CAAE0000}"/>
    <cellStyle name="Title 42 4 5" xfId="29829" xr:uid="{00000000-0005-0000-0000-0000CBAE0000}"/>
    <cellStyle name="Title 42 4 6" xfId="53795" xr:uid="{00000000-0005-0000-0000-0000CCAE0000}"/>
    <cellStyle name="Title 42 5" xfId="29830" xr:uid="{00000000-0005-0000-0000-0000CDAE0000}"/>
    <cellStyle name="Title 42 5 2" xfId="29831" xr:uid="{00000000-0005-0000-0000-0000CEAE0000}"/>
    <cellStyle name="Title 42 5 2 2" xfId="29832" xr:uid="{00000000-0005-0000-0000-0000CFAE0000}"/>
    <cellStyle name="Title 42 5 2 2 2" xfId="29833" xr:uid="{00000000-0005-0000-0000-0000D0AE0000}"/>
    <cellStyle name="Title 42 5 2 3" xfId="29834" xr:uid="{00000000-0005-0000-0000-0000D1AE0000}"/>
    <cellStyle name="Title 42 5 3" xfId="29835" xr:uid="{00000000-0005-0000-0000-0000D2AE0000}"/>
    <cellStyle name="Title 42 5 3 2" xfId="29836" xr:uid="{00000000-0005-0000-0000-0000D3AE0000}"/>
    <cellStyle name="Title 42 5 3 2 2" xfId="29837" xr:uid="{00000000-0005-0000-0000-0000D4AE0000}"/>
    <cellStyle name="Title 42 5 3 3" xfId="29838" xr:uid="{00000000-0005-0000-0000-0000D5AE0000}"/>
    <cellStyle name="Title 42 5 4" xfId="29839" xr:uid="{00000000-0005-0000-0000-0000D6AE0000}"/>
    <cellStyle name="Title 42 5 4 2" xfId="29840" xr:uid="{00000000-0005-0000-0000-0000D7AE0000}"/>
    <cellStyle name="Title 42 5 4 2 2" xfId="29841" xr:uid="{00000000-0005-0000-0000-0000D8AE0000}"/>
    <cellStyle name="Title 42 5 4 3" xfId="29842" xr:uid="{00000000-0005-0000-0000-0000D9AE0000}"/>
    <cellStyle name="Title 42 5 5" xfId="29843" xr:uid="{00000000-0005-0000-0000-0000DAAE0000}"/>
    <cellStyle name="Title 42 5 5 2" xfId="29844" xr:uid="{00000000-0005-0000-0000-0000DBAE0000}"/>
    <cellStyle name="Title 42 5 6" xfId="29845" xr:uid="{00000000-0005-0000-0000-0000DCAE0000}"/>
    <cellStyle name="Title 42 5 7" xfId="53796" xr:uid="{00000000-0005-0000-0000-0000DDAE0000}"/>
    <cellStyle name="Title 42 6" xfId="29846" xr:uid="{00000000-0005-0000-0000-0000DEAE0000}"/>
    <cellStyle name="Title 42 6 2" xfId="29847" xr:uid="{00000000-0005-0000-0000-0000DFAE0000}"/>
    <cellStyle name="Title 42 6 2 2" xfId="29848" xr:uid="{00000000-0005-0000-0000-0000E0AE0000}"/>
    <cellStyle name="Title 42 6 2 2 2" xfId="29849" xr:uid="{00000000-0005-0000-0000-0000E1AE0000}"/>
    <cellStyle name="Title 42 6 2 3" xfId="29850" xr:uid="{00000000-0005-0000-0000-0000E2AE0000}"/>
    <cellStyle name="Title 42 6 3" xfId="29851" xr:uid="{00000000-0005-0000-0000-0000E3AE0000}"/>
    <cellStyle name="Title 42 6 3 2" xfId="29852" xr:uid="{00000000-0005-0000-0000-0000E4AE0000}"/>
    <cellStyle name="Title 42 6 3 2 2" xfId="29853" xr:uid="{00000000-0005-0000-0000-0000E5AE0000}"/>
    <cellStyle name="Title 42 6 3 3" xfId="29854" xr:uid="{00000000-0005-0000-0000-0000E6AE0000}"/>
    <cellStyle name="Title 42 6 4" xfId="29855" xr:uid="{00000000-0005-0000-0000-0000E7AE0000}"/>
    <cellStyle name="Title 42 6 4 2" xfId="29856" xr:uid="{00000000-0005-0000-0000-0000E8AE0000}"/>
    <cellStyle name="Title 42 6 5" xfId="29857" xr:uid="{00000000-0005-0000-0000-0000E9AE0000}"/>
    <cellStyle name="Title 42 6 6" xfId="53797" xr:uid="{00000000-0005-0000-0000-0000EAAE0000}"/>
    <cellStyle name="Title 42 7" xfId="29858" xr:uid="{00000000-0005-0000-0000-0000EBAE0000}"/>
    <cellStyle name="Title 42 7 2" xfId="29859" xr:uid="{00000000-0005-0000-0000-0000ECAE0000}"/>
    <cellStyle name="Title 42 7 2 2" xfId="29860" xr:uid="{00000000-0005-0000-0000-0000EDAE0000}"/>
    <cellStyle name="Title 42 7 3" xfId="29861" xr:uid="{00000000-0005-0000-0000-0000EEAE0000}"/>
    <cellStyle name="Title 42 7 4" xfId="53798" xr:uid="{00000000-0005-0000-0000-0000EFAE0000}"/>
    <cellStyle name="Title 42 8" xfId="29862" xr:uid="{00000000-0005-0000-0000-0000F0AE0000}"/>
    <cellStyle name="Title 42 8 2" xfId="29863" xr:uid="{00000000-0005-0000-0000-0000F1AE0000}"/>
    <cellStyle name="Title 42 8 2 2" xfId="29864" xr:uid="{00000000-0005-0000-0000-0000F2AE0000}"/>
    <cellStyle name="Title 42 8 3" xfId="29865" xr:uid="{00000000-0005-0000-0000-0000F3AE0000}"/>
    <cellStyle name="Title 42 8 4" xfId="53799" xr:uid="{00000000-0005-0000-0000-0000F4AE0000}"/>
    <cellStyle name="Title 42 9" xfId="29866" xr:uid="{00000000-0005-0000-0000-0000F5AE0000}"/>
    <cellStyle name="Title 42 9 2" xfId="29867" xr:uid="{00000000-0005-0000-0000-0000F6AE0000}"/>
    <cellStyle name="Title 42 9 2 2" xfId="29868" xr:uid="{00000000-0005-0000-0000-0000F7AE0000}"/>
    <cellStyle name="Title 42 9 3" xfId="29869" xr:uid="{00000000-0005-0000-0000-0000F8AE0000}"/>
    <cellStyle name="Title 42 9 4" xfId="53800" xr:uid="{00000000-0005-0000-0000-0000F9AE0000}"/>
    <cellStyle name="Title 43" xfId="4679" xr:uid="{00000000-0005-0000-0000-0000FAAE0000}"/>
    <cellStyle name="Title 43 10" xfId="29870" xr:uid="{00000000-0005-0000-0000-0000FBAE0000}"/>
    <cellStyle name="Title 43 10 2" xfId="29871" xr:uid="{00000000-0005-0000-0000-0000FCAE0000}"/>
    <cellStyle name="Title 43 10 2 2" xfId="29872" xr:uid="{00000000-0005-0000-0000-0000FDAE0000}"/>
    <cellStyle name="Title 43 10 3" xfId="29873" xr:uid="{00000000-0005-0000-0000-0000FEAE0000}"/>
    <cellStyle name="Title 43 10 4" xfId="53802" xr:uid="{00000000-0005-0000-0000-0000FFAE0000}"/>
    <cellStyle name="Title 43 11" xfId="29874" xr:uid="{00000000-0005-0000-0000-000000AF0000}"/>
    <cellStyle name="Title 43 11 2" xfId="29875" xr:uid="{00000000-0005-0000-0000-000001AF0000}"/>
    <cellStyle name="Title 43 12" xfId="29876" xr:uid="{00000000-0005-0000-0000-000002AF0000}"/>
    <cellStyle name="Title 43 13" xfId="53801" xr:uid="{00000000-0005-0000-0000-000003AF0000}"/>
    <cellStyle name="Title 43 2" xfId="9468" xr:uid="{00000000-0005-0000-0000-000004AF0000}"/>
    <cellStyle name="Title 43 2 2" xfId="29877" xr:uid="{00000000-0005-0000-0000-000005AF0000}"/>
    <cellStyle name="Title 43 2 2 2" xfId="29878" xr:uid="{00000000-0005-0000-0000-000006AF0000}"/>
    <cellStyle name="Title 43 2 2 2 2" xfId="29879" xr:uid="{00000000-0005-0000-0000-000007AF0000}"/>
    <cellStyle name="Title 43 2 2 3" xfId="29880" xr:uid="{00000000-0005-0000-0000-000008AF0000}"/>
    <cellStyle name="Title 43 2 3" xfId="29881" xr:uid="{00000000-0005-0000-0000-000009AF0000}"/>
    <cellStyle name="Title 43 2 3 2" xfId="29882" xr:uid="{00000000-0005-0000-0000-00000AAF0000}"/>
    <cellStyle name="Title 43 2 3 2 2" xfId="29883" xr:uid="{00000000-0005-0000-0000-00000BAF0000}"/>
    <cellStyle name="Title 43 2 3 3" xfId="29884" xr:uid="{00000000-0005-0000-0000-00000CAF0000}"/>
    <cellStyle name="Title 43 2 4" xfId="29885" xr:uid="{00000000-0005-0000-0000-00000DAF0000}"/>
    <cellStyle name="Title 43 2 4 2" xfId="29886" xr:uid="{00000000-0005-0000-0000-00000EAF0000}"/>
    <cellStyle name="Title 43 2 5" xfId="29887" xr:uid="{00000000-0005-0000-0000-00000FAF0000}"/>
    <cellStyle name="Title 43 2 6" xfId="53803" xr:uid="{00000000-0005-0000-0000-000010AF0000}"/>
    <cellStyle name="Title 43 3" xfId="29888" xr:uid="{00000000-0005-0000-0000-000011AF0000}"/>
    <cellStyle name="Title 43 3 2" xfId="29889" xr:uid="{00000000-0005-0000-0000-000012AF0000}"/>
    <cellStyle name="Title 43 3 2 2" xfId="29890" xr:uid="{00000000-0005-0000-0000-000013AF0000}"/>
    <cellStyle name="Title 43 3 2 2 2" xfId="29891" xr:uid="{00000000-0005-0000-0000-000014AF0000}"/>
    <cellStyle name="Title 43 3 2 3" xfId="29892" xr:uid="{00000000-0005-0000-0000-000015AF0000}"/>
    <cellStyle name="Title 43 3 3" xfId="29893" xr:uid="{00000000-0005-0000-0000-000016AF0000}"/>
    <cellStyle name="Title 43 3 3 2" xfId="29894" xr:uid="{00000000-0005-0000-0000-000017AF0000}"/>
    <cellStyle name="Title 43 3 3 2 2" xfId="29895" xr:uid="{00000000-0005-0000-0000-000018AF0000}"/>
    <cellStyle name="Title 43 3 3 3" xfId="29896" xr:uid="{00000000-0005-0000-0000-000019AF0000}"/>
    <cellStyle name="Title 43 3 4" xfId="29897" xr:uid="{00000000-0005-0000-0000-00001AAF0000}"/>
    <cellStyle name="Title 43 3 4 2" xfId="29898" xr:uid="{00000000-0005-0000-0000-00001BAF0000}"/>
    <cellStyle name="Title 43 3 5" xfId="29899" xr:uid="{00000000-0005-0000-0000-00001CAF0000}"/>
    <cellStyle name="Title 43 3 6" xfId="53804" xr:uid="{00000000-0005-0000-0000-00001DAF0000}"/>
    <cellStyle name="Title 43 4" xfId="29900" xr:uid="{00000000-0005-0000-0000-00001EAF0000}"/>
    <cellStyle name="Title 43 4 2" xfId="29901" xr:uid="{00000000-0005-0000-0000-00001FAF0000}"/>
    <cellStyle name="Title 43 4 2 2" xfId="29902" xr:uid="{00000000-0005-0000-0000-000020AF0000}"/>
    <cellStyle name="Title 43 4 2 2 2" xfId="29903" xr:uid="{00000000-0005-0000-0000-000021AF0000}"/>
    <cellStyle name="Title 43 4 2 3" xfId="29904" xr:uid="{00000000-0005-0000-0000-000022AF0000}"/>
    <cellStyle name="Title 43 4 3" xfId="29905" xr:uid="{00000000-0005-0000-0000-000023AF0000}"/>
    <cellStyle name="Title 43 4 3 2" xfId="29906" xr:uid="{00000000-0005-0000-0000-000024AF0000}"/>
    <cellStyle name="Title 43 4 3 2 2" xfId="29907" xr:uid="{00000000-0005-0000-0000-000025AF0000}"/>
    <cellStyle name="Title 43 4 3 3" xfId="29908" xr:uid="{00000000-0005-0000-0000-000026AF0000}"/>
    <cellStyle name="Title 43 4 4" xfId="29909" xr:uid="{00000000-0005-0000-0000-000027AF0000}"/>
    <cellStyle name="Title 43 4 4 2" xfId="29910" xr:uid="{00000000-0005-0000-0000-000028AF0000}"/>
    <cellStyle name="Title 43 4 5" xfId="29911" xr:uid="{00000000-0005-0000-0000-000029AF0000}"/>
    <cellStyle name="Title 43 4 6" xfId="53805" xr:uid="{00000000-0005-0000-0000-00002AAF0000}"/>
    <cellStyle name="Title 43 5" xfId="29912" xr:uid="{00000000-0005-0000-0000-00002BAF0000}"/>
    <cellStyle name="Title 43 5 2" xfId="29913" xr:uid="{00000000-0005-0000-0000-00002CAF0000}"/>
    <cellStyle name="Title 43 5 2 2" xfId="29914" xr:uid="{00000000-0005-0000-0000-00002DAF0000}"/>
    <cellStyle name="Title 43 5 2 2 2" xfId="29915" xr:uid="{00000000-0005-0000-0000-00002EAF0000}"/>
    <cellStyle name="Title 43 5 2 3" xfId="29916" xr:uid="{00000000-0005-0000-0000-00002FAF0000}"/>
    <cellStyle name="Title 43 5 3" xfId="29917" xr:uid="{00000000-0005-0000-0000-000030AF0000}"/>
    <cellStyle name="Title 43 5 3 2" xfId="29918" xr:uid="{00000000-0005-0000-0000-000031AF0000}"/>
    <cellStyle name="Title 43 5 3 2 2" xfId="29919" xr:uid="{00000000-0005-0000-0000-000032AF0000}"/>
    <cellStyle name="Title 43 5 3 3" xfId="29920" xr:uid="{00000000-0005-0000-0000-000033AF0000}"/>
    <cellStyle name="Title 43 5 4" xfId="29921" xr:uid="{00000000-0005-0000-0000-000034AF0000}"/>
    <cellStyle name="Title 43 5 4 2" xfId="29922" xr:uid="{00000000-0005-0000-0000-000035AF0000}"/>
    <cellStyle name="Title 43 5 4 2 2" xfId="29923" xr:uid="{00000000-0005-0000-0000-000036AF0000}"/>
    <cellStyle name="Title 43 5 4 3" xfId="29924" xr:uid="{00000000-0005-0000-0000-000037AF0000}"/>
    <cellStyle name="Title 43 5 5" xfId="29925" xr:uid="{00000000-0005-0000-0000-000038AF0000}"/>
    <cellStyle name="Title 43 5 5 2" xfId="29926" xr:uid="{00000000-0005-0000-0000-000039AF0000}"/>
    <cellStyle name="Title 43 5 6" xfId="29927" xr:uid="{00000000-0005-0000-0000-00003AAF0000}"/>
    <cellStyle name="Title 43 5 7" xfId="53806" xr:uid="{00000000-0005-0000-0000-00003BAF0000}"/>
    <cellStyle name="Title 43 6" xfId="29928" xr:uid="{00000000-0005-0000-0000-00003CAF0000}"/>
    <cellStyle name="Title 43 6 2" xfId="29929" xr:uid="{00000000-0005-0000-0000-00003DAF0000}"/>
    <cellStyle name="Title 43 6 2 2" xfId="29930" xr:uid="{00000000-0005-0000-0000-00003EAF0000}"/>
    <cellStyle name="Title 43 6 2 2 2" xfId="29931" xr:uid="{00000000-0005-0000-0000-00003FAF0000}"/>
    <cellStyle name="Title 43 6 2 3" xfId="29932" xr:uid="{00000000-0005-0000-0000-000040AF0000}"/>
    <cellStyle name="Title 43 6 3" xfId="29933" xr:uid="{00000000-0005-0000-0000-000041AF0000}"/>
    <cellStyle name="Title 43 6 3 2" xfId="29934" xr:uid="{00000000-0005-0000-0000-000042AF0000}"/>
    <cellStyle name="Title 43 6 3 2 2" xfId="29935" xr:uid="{00000000-0005-0000-0000-000043AF0000}"/>
    <cellStyle name="Title 43 6 3 3" xfId="29936" xr:uid="{00000000-0005-0000-0000-000044AF0000}"/>
    <cellStyle name="Title 43 6 4" xfId="29937" xr:uid="{00000000-0005-0000-0000-000045AF0000}"/>
    <cellStyle name="Title 43 6 4 2" xfId="29938" xr:uid="{00000000-0005-0000-0000-000046AF0000}"/>
    <cellStyle name="Title 43 6 5" xfId="29939" xr:uid="{00000000-0005-0000-0000-000047AF0000}"/>
    <cellStyle name="Title 43 6 6" xfId="53807" xr:uid="{00000000-0005-0000-0000-000048AF0000}"/>
    <cellStyle name="Title 43 7" xfId="29940" xr:uid="{00000000-0005-0000-0000-000049AF0000}"/>
    <cellStyle name="Title 43 7 2" xfId="29941" xr:uid="{00000000-0005-0000-0000-00004AAF0000}"/>
    <cellStyle name="Title 43 7 2 2" xfId="29942" xr:uid="{00000000-0005-0000-0000-00004BAF0000}"/>
    <cellStyle name="Title 43 7 3" xfId="29943" xr:uid="{00000000-0005-0000-0000-00004CAF0000}"/>
    <cellStyle name="Title 43 7 4" xfId="53808" xr:uid="{00000000-0005-0000-0000-00004DAF0000}"/>
    <cellStyle name="Title 43 8" xfId="29944" xr:uid="{00000000-0005-0000-0000-00004EAF0000}"/>
    <cellStyle name="Title 43 8 2" xfId="29945" xr:uid="{00000000-0005-0000-0000-00004FAF0000}"/>
    <cellStyle name="Title 43 8 2 2" xfId="29946" xr:uid="{00000000-0005-0000-0000-000050AF0000}"/>
    <cellStyle name="Title 43 8 3" xfId="29947" xr:uid="{00000000-0005-0000-0000-000051AF0000}"/>
    <cellStyle name="Title 43 8 4" xfId="53809" xr:uid="{00000000-0005-0000-0000-000052AF0000}"/>
    <cellStyle name="Title 43 9" xfId="29948" xr:uid="{00000000-0005-0000-0000-000053AF0000}"/>
    <cellStyle name="Title 43 9 2" xfId="29949" xr:uid="{00000000-0005-0000-0000-000054AF0000}"/>
    <cellStyle name="Title 43 9 2 2" xfId="29950" xr:uid="{00000000-0005-0000-0000-000055AF0000}"/>
    <cellStyle name="Title 43 9 3" xfId="29951" xr:uid="{00000000-0005-0000-0000-000056AF0000}"/>
    <cellStyle name="Title 43 9 4" xfId="53810" xr:uid="{00000000-0005-0000-0000-000057AF0000}"/>
    <cellStyle name="Title 44" xfId="9599" xr:uid="{00000000-0005-0000-0000-000058AF0000}"/>
    <cellStyle name="Title 44 2" xfId="29952" xr:uid="{00000000-0005-0000-0000-000059AF0000}"/>
    <cellStyle name="Title 44 2 2" xfId="29953" xr:uid="{00000000-0005-0000-0000-00005AAF0000}"/>
    <cellStyle name="Title 44 3" xfId="29954" xr:uid="{00000000-0005-0000-0000-00005BAF0000}"/>
    <cellStyle name="Title 44 4" xfId="53331" xr:uid="{00000000-0005-0000-0000-00005CAF0000}"/>
    <cellStyle name="Title 45" xfId="9419" xr:uid="{00000000-0005-0000-0000-00005DAF0000}"/>
    <cellStyle name="Title 5" xfId="4680" xr:uid="{00000000-0005-0000-0000-00005EAF0000}"/>
    <cellStyle name="Title 5 10" xfId="29955" xr:uid="{00000000-0005-0000-0000-00005FAF0000}"/>
    <cellStyle name="Title 5 10 2" xfId="29956" xr:uid="{00000000-0005-0000-0000-000060AF0000}"/>
    <cellStyle name="Title 5 10 2 2" xfId="29957" xr:uid="{00000000-0005-0000-0000-000061AF0000}"/>
    <cellStyle name="Title 5 10 3" xfId="29958" xr:uid="{00000000-0005-0000-0000-000062AF0000}"/>
    <cellStyle name="Title 5 10 4" xfId="53812" xr:uid="{00000000-0005-0000-0000-000063AF0000}"/>
    <cellStyle name="Title 5 11" xfId="29959" xr:uid="{00000000-0005-0000-0000-000064AF0000}"/>
    <cellStyle name="Title 5 11 2" xfId="29960" xr:uid="{00000000-0005-0000-0000-000065AF0000}"/>
    <cellStyle name="Title 5 11 2 2" xfId="29961" xr:uid="{00000000-0005-0000-0000-000066AF0000}"/>
    <cellStyle name="Title 5 11 3" xfId="29962" xr:uid="{00000000-0005-0000-0000-000067AF0000}"/>
    <cellStyle name="Title 5 11 4" xfId="53813" xr:uid="{00000000-0005-0000-0000-000068AF0000}"/>
    <cellStyle name="Title 5 12" xfId="29963" xr:uid="{00000000-0005-0000-0000-000069AF0000}"/>
    <cellStyle name="Title 5 12 2" xfId="29964" xr:uid="{00000000-0005-0000-0000-00006AAF0000}"/>
    <cellStyle name="Title 5 13" xfId="29965" xr:uid="{00000000-0005-0000-0000-00006BAF0000}"/>
    <cellStyle name="Title 5 14" xfId="53811" xr:uid="{00000000-0005-0000-0000-00006CAF0000}"/>
    <cellStyle name="Title 5 2" xfId="9469" xr:uid="{00000000-0005-0000-0000-00006DAF0000}"/>
    <cellStyle name="Title 5 2 10" xfId="29966" xr:uid="{00000000-0005-0000-0000-00006EAF0000}"/>
    <cellStyle name="Title 5 2 11" xfId="53814" xr:uid="{00000000-0005-0000-0000-00006FAF0000}"/>
    <cellStyle name="Title 5 2 2" xfId="29967" xr:uid="{00000000-0005-0000-0000-000070AF0000}"/>
    <cellStyle name="Title 5 2 2 2" xfId="29968" xr:uid="{00000000-0005-0000-0000-000071AF0000}"/>
    <cellStyle name="Title 5 2 2 2 2" xfId="29969" xr:uid="{00000000-0005-0000-0000-000072AF0000}"/>
    <cellStyle name="Title 5 2 2 2 2 2" xfId="29970" xr:uid="{00000000-0005-0000-0000-000073AF0000}"/>
    <cellStyle name="Title 5 2 2 2 3" xfId="29971" xr:uid="{00000000-0005-0000-0000-000074AF0000}"/>
    <cellStyle name="Title 5 2 2 3" xfId="29972" xr:uid="{00000000-0005-0000-0000-000075AF0000}"/>
    <cellStyle name="Title 5 2 2 3 2" xfId="29973" xr:uid="{00000000-0005-0000-0000-000076AF0000}"/>
    <cellStyle name="Title 5 2 2 3 2 2" xfId="29974" xr:uid="{00000000-0005-0000-0000-000077AF0000}"/>
    <cellStyle name="Title 5 2 2 3 3" xfId="29975" xr:uid="{00000000-0005-0000-0000-000078AF0000}"/>
    <cellStyle name="Title 5 2 2 4" xfId="29976" xr:uid="{00000000-0005-0000-0000-000079AF0000}"/>
    <cellStyle name="Title 5 2 2 4 2" xfId="29977" xr:uid="{00000000-0005-0000-0000-00007AAF0000}"/>
    <cellStyle name="Title 5 2 2 5" xfId="29978" xr:uid="{00000000-0005-0000-0000-00007BAF0000}"/>
    <cellStyle name="Title 5 2 2 6" xfId="53815" xr:uid="{00000000-0005-0000-0000-00007CAF0000}"/>
    <cellStyle name="Title 5 2 3" xfId="29979" xr:uid="{00000000-0005-0000-0000-00007DAF0000}"/>
    <cellStyle name="Title 5 2 3 2" xfId="29980" xr:uid="{00000000-0005-0000-0000-00007EAF0000}"/>
    <cellStyle name="Title 5 2 3 2 2" xfId="29981" xr:uid="{00000000-0005-0000-0000-00007FAF0000}"/>
    <cellStyle name="Title 5 2 3 2 2 2" xfId="29982" xr:uid="{00000000-0005-0000-0000-000080AF0000}"/>
    <cellStyle name="Title 5 2 3 2 3" xfId="29983" xr:uid="{00000000-0005-0000-0000-000081AF0000}"/>
    <cellStyle name="Title 5 2 3 3" xfId="29984" xr:uid="{00000000-0005-0000-0000-000082AF0000}"/>
    <cellStyle name="Title 5 2 3 3 2" xfId="29985" xr:uid="{00000000-0005-0000-0000-000083AF0000}"/>
    <cellStyle name="Title 5 2 3 3 2 2" xfId="29986" xr:uid="{00000000-0005-0000-0000-000084AF0000}"/>
    <cellStyle name="Title 5 2 3 3 3" xfId="29987" xr:uid="{00000000-0005-0000-0000-000085AF0000}"/>
    <cellStyle name="Title 5 2 3 4" xfId="29988" xr:uid="{00000000-0005-0000-0000-000086AF0000}"/>
    <cellStyle name="Title 5 2 3 4 2" xfId="29989" xr:uid="{00000000-0005-0000-0000-000087AF0000}"/>
    <cellStyle name="Title 5 2 3 5" xfId="29990" xr:uid="{00000000-0005-0000-0000-000088AF0000}"/>
    <cellStyle name="Title 5 2 3 6" xfId="53816" xr:uid="{00000000-0005-0000-0000-000089AF0000}"/>
    <cellStyle name="Title 5 2 4" xfId="29991" xr:uid="{00000000-0005-0000-0000-00008AAF0000}"/>
    <cellStyle name="Title 5 2 4 2" xfId="29992" xr:uid="{00000000-0005-0000-0000-00008BAF0000}"/>
    <cellStyle name="Title 5 2 4 2 2" xfId="29993" xr:uid="{00000000-0005-0000-0000-00008CAF0000}"/>
    <cellStyle name="Title 5 2 4 2 2 2" xfId="29994" xr:uid="{00000000-0005-0000-0000-00008DAF0000}"/>
    <cellStyle name="Title 5 2 4 2 3" xfId="29995" xr:uid="{00000000-0005-0000-0000-00008EAF0000}"/>
    <cellStyle name="Title 5 2 4 3" xfId="29996" xr:uid="{00000000-0005-0000-0000-00008FAF0000}"/>
    <cellStyle name="Title 5 2 4 3 2" xfId="29997" xr:uid="{00000000-0005-0000-0000-000090AF0000}"/>
    <cellStyle name="Title 5 2 4 3 2 2" xfId="29998" xr:uid="{00000000-0005-0000-0000-000091AF0000}"/>
    <cellStyle name="Title 5 2 4 3 3" xfId="29999" xr:uid="{00000000-0005-0000-0000-000092AF0000}"/>
    <cellStyle name="Title 5 2 4 4" xfId="30000" xr:uid="{00000000-0005-0000-0000-000093AF0000}"/>
    <cellStyle name="Title 5 2 4 4 2" xfId="30001" xr:uid="{00000000-0005-0000-0000-000094AF0000}"/>
    <cellStyle name="Title 5 2 4 4 2 2" xfId="30002" xr:uid="{00000000-0005-0000-0000-000095AF0000}"/>
    <cellStyle name="Title 5 2 4 4 3" xfId="30003" xr:uid="{00000000-0005-0000-0000-000096AF0000}"/>
    <cellStyle name="Title 5 2 4 5" xfId="30004" xr:uid="{00000000-0005-0000-0000-000097AF0000}"/>
    <cellStyle name="Title 5 2 4 5 2" xfId="30005" xr:uid="{00000000-0005-0000-0000-000098AF0000}"/>
    <cellStyle name="Title 5 2 4 6" xfId="30006" xr:uid="{00000000-0005-0000-0000-000099AF0000}"/>
    <cellStyle name="Title 5 2 4 7" xfId="53817" xr:uid="{00000000-0005-0000-0000-00009AAF0000}"/>
    <cellStyle name="Title 5 2 5" xfId="30007" xr:uid="{00000000-0005-0000-0000-00009BAF0000}"/>
    <cellStyle name="Title 5 2 5 2" xfId="30008" xr:uid="{00000000-0005-0000-0000-00009CAF0000}"/>
    <cellStyle name="Title 5 2 5 2 2" xfId="30009" xr:uid="{00000000-0005-0000-0000-00009DAF0000}"/>
    <cellStyle name="Title 5 2 5 2 2 2" xfId="30010" xr:uid="{00000000-0005-0000-0000-00009EAF0000}"/>
    <cellStyle name="Title 5 2 5 2 3" xfId="30011" xr:uid="{00000000-0005-0000-0000-00009FAF0000}"/>
    <cellStyle name="Title 5 2 5 3" xfId="30012" xr:uid="{00000000-0005-0000-0000-0000A0AF0000}"/>
    <cellStyle name="Title 5 2 5 3 2" xfId="30013" xr:uid="{00000000-0005-0000-0000-0000A1AF0000}"/>
    <cellStyle name="Title 5 2 5 3 2 2" xfId="30014" xr:uid="{00000000-0005-0000-0000-0000A2AF0000}"/>
    <cellStyle name="Title 5 2 5 3 3" xfId="30015" xr:uid="{00000000-0005-0000-0000-0000A3AF0000}"/>
    <cellStyle name="Title 5 2 5 4" xfId="30016" xr:uid="{00000000-0005-0000-0000-0000A4AF0000}"/>
    <cellStyle name="Title 5 2 5 4 2" xfId="30017" xr:uid="{00000000-0005-0000-0000-0000A5AF0000}"/>
    <cellStyle name="Title 5 2 5 5" xfId="30018" xr:uid="{00000000-0005-0000-0000-0000A6AF0000}"/>
    <cellStyle name="Title 5 2 5 6" xfId="53818" xr:uid="{00000000-0005-0000-0000-0000A7AF0000}"/>
    <cellStyle name="Title 5 2 6" xfId="30019" xr:uid="{00000000-0005-0000-0000-0000A8AF0000}"/>
    <cellStyle name="Title 5 2 6 2" xfId="30020" xr:uid="{00000000-0005-0000-0000-0000A9AF0000}"/>
    <cellStyle name="Title 5 2 6 2 2" xfId="30021" xr:uid="{00000000-0005-0000-0000-0000AAAF0000}"/>
    <cellStyle name="Title 5 2 6 3" xfId="30022" xr:uid="{00000000-0005-0000-0000-0000ABAF0000}"/>
    <cellStyle name="Title 5 2 7" xfId="30023" xr:uid="{00000000-0005-0000-0000-0000ACAF0000}"/>
    <cellStyle name="Title 5 2 7 2" xfId="30024" xr:uid="{00000000-0005-0000-0000-0000ADAF0000}"/>
    <cellStyle name="Title 5 2 7 2 2" xfId="30025" xr:uid="{00000000-0005-0000-0000-0000AEAF0000}"/>
    <cellStyle name="Title 5 2 7 3" xfId="30026" xr:uid="{00000000-0005-0000-0000-0000AFAF0000}"/>
    <cellStyle name="Title 5 2 8" xfId="30027" xr:uid="{00000000-0005-0000-0000-0000B0AF0000}"/>
    <cellStyle name="Title 5 2 8 2" xfId="30028" xr:uid="{00000000-0005-0000-0000-0000B1AF0000}"/>
    <cellStyle name="Title 5 2 8 2 2" xfId="30029" xr:uid="{00000000-0005-0000-0000-0000B2AF0000}"/>
    <cellStyle name="Title 5 2 8 3" xfId="30030" xr:uid="{00000000-0005-0000-0000-0000B3AF0000}"/>
    <cellStyle name="Title 5 2 9" xfId="30031" xr:uid="{00000000-0005-0000-0000-0000B4AF0000}"/>
    <cellStyle name="Title 5 2 9 2" xfId="30032" xr:uid="{00000000-0005-0000-0000-0000B5AF0000}"/>
    <cellStyle name="Title 5 3" xfId="30033" xr:uid="{00000000-0005-0000-0000-0000B6AF0000}"/>
    <cellStyle name="Title 5 3 2" xfId="30034" xr:uid="{00000000-0005-0000-0000-0000B7AF0000}"/>
    <cellStyle name="Title 5 3 2 2" xfId="30035" xr:uid="{00000000-0005-0000-0000-0000B8AF0000}"/>
    <cellStyle name="Title 5 3 2 2 2" xfId="30036" xr:uid="{00000000-0005-0000-0000-0000B9AF0000}"/>
    <cellStyle name="Title 5 3 2 3" xfId="30037" xr:uid="{00000000-0005-0000-0000-0000BAAF0000}"/>
    <cellStyle name="Title 5 3 3" xfId="30038" xr:uid="{00000000-0005-0000-0000-0000BBAF0000}"/>
    <cellStyle name="Title 5 3 3 2" xfId="30039" xr:uid="{00000000-0005-0000-0000-0000BCAF0000}"/>
    <cellStyle name="Title 5 3 3 2 2" xfId="30040" xr:uid="{00000000-0005-0000-0000-0000BDAF0000}"/>
    <cellStyle name="Title 5 3 3 3" xfId="30041" xr:uid="{00000000-0005-0000-0000-0000BEAF0000}"/>
    <cellStyle name="Title 5 3 4" xfId="30042" xr:uid="{00000000-0005-0000-0000-0000BFAF0000}"/>
    <cellStyle name="Title 5 3 4 2" xfId="30043" xr:uid="{00000000-0005-0000-0000-0000C0AF0000}"/>
    <cellStyle name="Title 5 3 5" xfId="30044" xr:uid="{00000000-0005-0000-0000-0000C1AF0000}"/>
    <cellStyle name="Title 5 3 6" xfId="53819" xr:uid="{00000000-0005-0000-0000-0000C2AF0000}"/>
    <cellStyle name="Title 5 4" xfId="30045" xr:uid="{00000000-0005-0000-0000-0000C3AF0000}"/>
    <cellStyle name="Title 5 4 2" xfId="30046" xr:uid="{00000000-0005-0000-0000-0000C4AF0000}"/>
    <cellStyle name="Title 5 4 2 2" xfId="30047" xr:uid="{00000000-0005-0000-0000-0000C5AF0000}"/>
    <cellStyle name="Title 5 4 2 2 2" xfId="30048" xr:uid="{00000000-0005-0000-0000-0000C6AF0000}"/>
    <cellStyle name="Title 5 4 2 3" xfId="30049" xr:uid="{00000000-0005-0000-0000-0000C7AF0000}"/>
    <cellStyle name="Title 5 4 3" xfId="30050" xr:uid="{00000000-0005-0000-0000-0000C8AF0000}"/>
    <cellStyle name="Title 5 4 3 2" xfId="30051" xr:uid="{00000000-0005-0000-0000-0000C9AF0000}"/>
    <cellStyle name="Title 5 4 3 2 2" xfId="30052" xr:uid="{00000000-0005-0000-0000-0000CAAF0000}"/>
    <cellStyle name="Title 5 4 3 3" xfId="30053" xr:uid="{00000000-0005-0000-0000-0000CBAF0000}"/>
    <cellStyle name="Title 5 4 4" xfId="30054" xr:uid="{00000000-0005-0000-0000-0000CCAF0000}"/>
    <cellStyle name="Title 5 4 4 2" xfId="30055" xr:uid="{00000000-0005-0000-0000-0000CDAF0000}"/>
    <cellStyle name="Title 5 4 5" xfId="30056" xr:uid="{00000000-0005-0000-0000-0000CEAF0000}"/>
    <cellStyle name="Title 5 4 6" xfId="53820" xr:uid="{00000000-0005-0000-0000-0000CFAF0000}"/>
    <cellStyle name="Title 5 5" xfId="30057" xr:uid="{00000000-0005-0000-0000-0000D0AF0000}"/>
    <cellStyle name="Title 5 5 2" xfId="30058" xr:uid="{00000000-0005-0000-0000-0000D1AF0000}"/>
    <cellStyle name="Title 5 5 2 2" xfId="30059" xr:uid="{00000000-0005-0000-0000-0000D2AF0000}"/>
    <cellStyle name="Title 5 5 2 2 2" xfId="30060" xr:uid="{00000000-0005-0000-0000-0000D3AF0000}"/>
    <cellStyle name="Title 5 5 2 3" xfId="30061" xr:uid="{00000000-0005-0000-0000-0000D4AF0000}"/>
    <cellStyle name="Title 5 5 3" xfId="30062" xr:uid="{00000000-0005-0000-0000-0000D5AF0000}"/>
    <cellStyle name="Title 5 5 3 2" xfId="30063" xr:uid="{00000000-0005-0000-0000-0000D6AF0000}"/>
    <cellStyle name="Title 5 5 3 2 2" xfId="30064" xr:uid="{00000000-0005-0000-0000-0000D7AF0000}"/>
    <cellStyle name="Title 5 5 3 3" xfId="30065" xr:uid="{00000000-0005-0000-0000-0000D8AF0000}"/>
    <cellStyle name="Title 5 5 4" xfId="30066" xr:uid="{00000000-0005-0000-0000-0000D9AF0000}"/>
    <cellStyle name="Title 5 5 4 2" xfId="30067" xr:uid="{00000000-0005-0000-0000-0000DAAF0000}"/>
    <cellStyle name="Title 5 5 5" xfId="30068" xr:uid="{00000000-0005-0000-0000-0000DBAF0000}"/>
    <cellStyle name="Title 5 5 6" xfId="53821" xr:uid="{00000000-0005-0000-0000-0000DCAF0000}"/>
    <cellStyle name="Title 5 6" xfId="30069" xr:uid="{00000000-0005-0000-0000-0000DDAF0000}"/>
    <cellStyle name="Title 5 6 2" xfId="30070" xr:uid="{00000000-0005-0000-0000-0000DEAF0000}"/>
    <cellStyle name="Title 5 6 2 2" xfId="30071" xr:uid="{00000000-0005-0000-0000-0000DFAF0000}"/>
    <cellStyle name="Title 5 6 2 2 2" xfId="30072" xr:uid="{00000000-0005-0000-0000-0000E0AF0000}"/>
    <cellStyle name="Title 5 6 2 3" xfId="30073" xr:uid="{00000000-0005-0000-0000-0000E1AF0000}"/>
    <cellStyle name="Title 5 6 3" xfId="30074" xr:uid="{00000000-0005-0000-0000-0000E2AF0000}"/>
    <cellStyle name="Title 5 6 3 2" xfId="30075" xr:uid="{00000000-0005-0000-0000-0000E3AF0000}"/>
    <cellStyle name="Title 5 6 3 2 2" xfId="30076" xr:uid="{00000000-0005-0000-0000-0000E4AF0000}"/>
    <cellStyle name="Title 5 6 3 3" xfId="30077" xr:uid="{00000000-0005-0000-0000-0000E5AF0000}"/>
    <cellStyle name="Title 5 6 4" xfId="30078" xr:uid="{00000000-0005-0000-0000-0000E6AF0000}"/>
    <cellStyle name="Title 5 6 4 2" xfId="30079" xr:uid="{00000000-0005-0000-0000-0000E7AF0000}"/>
    <cellStyle name="Title 5 6 4 2 2" xfId="30080" xr:uid="{00000000-0005-0000-0000-0000E8AF0000}"/>
    <cellStyle name="Title 5 6 4 3" xfId="30081" xr:uid="{00000000-0005-0000-0000-0000E9AF0000}"/>
    <cellStyle name="Title 5 6 5" xfId="30082" xr:uid="{00000000-0005-0000-0000-0000EAAF0000}"/>
    <cellStyle name="Title 5 6 5 2" xfId="30083" xr:uid="{00000000-0005-0000-0000-0000EBAF0000}"/>
    <cellStyle name="Title 5 6 6" xfId="30084" xr:uid="{00000000-0005-0000-0000-0000ECAF0000}"/>
    <cellStyle name="Title 5 6 7" xfId="53822" xr:uid="{00000000-0005-0000-0000-0000EDAF0000}"/>
    <cellStyle name="Title 5 7" xfId="30085" xr:uid="{00000000-0005-0000-0000-0000EEAF0000}"/>
    <cellStyle name="Title 5 7 2" xfId="30086" xr:uid="{00000000-0005-0000-0000-0000EFAF0000}"/>
    <cellStyle name="Title 5 7 2 2" xfId="30087" xr:uid="{00000000-0005-0000-0000-0000F0AF0000}"/>
    <cellStyle name="Title 5 7 2 2 2" xfId="30088" xr:uid="{00000000-0005-0000-0000-0000F1AF0000}"/>
    <cellStyle name="Title 5 7 2 3" xfId="30089" xr:uid="{00000000-0005-0000-0000-0000F2AF0000}"/>
    <cellStyle name="Title 5 7 3" xfId="30090" xr:uid="{00000000-0005-0000-0000-0000F3AF0000}"/>
    <cellStyle name="Title 5 7 3 2" xfId="30091" xr:uid="{00000000-0005-0000-0000-0000F4AF0000}"/>
    <cellStyle name="Title 5 7 3 2 2" xfId="30092" xr:uid="{00000000-0005-0000-0000-0000F5AF0000}"/>
    <cellStyle name="Title 5 7 3 3" xfId="30093" xr:uid="{00000000-0005-0000-0000-0000F6AF0000}"/>
    <cellStyle name="Title 5 7 4" xfId="30094" xr:uid="{00000000-0005-0000-0000-0000F7AF0000}"/>
    <cellStyle name="Title 5 7 4 2" xfId="30095" xr:uid="{00000000-0005-0000-0000-0000F8AF0000}"/>
    <cellStyle name="Title 5 7 5" xfId="30096" xr:uid="{00000000-0005-0000-0000-0000F9AF0000}"/>
    <cellStyle name="Title 5 7 6" xfId="53823" xr:uid="{00000000-0005-0000-0000-0000FAAF0000}"/>
    <cellStyle name="Title 5 8" xfId="30097" xr:uid="{00000000-0005-0000-0000-0000FBAF0000}"/>
    <cellStyle name="Title 5 8 2" xfId="30098" xr:uid="{00000000-0005-0000-0000-0000FCAF0000}"/>
    <cellStyle name="Title 5 8 2 2" xfId="30099" xr:uid="{00000000-0005-0000-0000-0000FDAF0000}"/>
    <cellStyle name="Title 5 8 3" xfId="30100" xr:uid="{00000000-0005-0000-0000-0000FEAF0000}"/>
    <cellStyle name="Title 5 8 4" xfId="53824" xr:uid="{00000000-0005-0000-0000-0000FFAF0000}"/>
    <cellStyle name="Title 5 9" xfId="30101" xr:uid="{00000000-0005-0000-0000-000000B00000}"/>
    <cellStyle name="Title 5 9 2" xfId="30102" xr:uid="{00000000-0005-0000-0000-000001B00000}"/>
    <cellStyle name="Title 5 9 2 2" xfId="30103" xr:uid="{00000000-0005-0000-0000-000002B00000}"/>
    <cellStyle name="Title 5 9 3" xfId="30104" xr:uid="{00000000-0005-0000-0000-000003B00000}"/>
    <cellStyle name="Title 5 9 4" xfId="53825" xr:uid="{00000000-0005-0000-0000-000004B00000}"/>
    <cellStyle name="Title 6" xfId="4681" xr:uid="{00000000-0005-0000-0000-000005B00000}"/>
    <cellStyle name="Title 6 10" xfId="30105" xr:uid="{00000000-0005-0000-0000-000006B00000}"/>
    <cellStyle name="Title 6 10 2" xfId="30106" xr:uid="{00000000-0005-0000-0000-000007B00000}"/>
    <cellStyle name="Title 6 10 2 2" xfId="30107" xr:uid="{00000000-0005-0000-0000-000008B00000}"/>
    <cellStyle name="Title 6 10 3" xfId="30108" xr:uid="{00000000-0005-0000-0000-000009B00000}"/>
    <cellStyle name="Title 6 10 4" xfId="53827" xr:uid="{00000000-0005-0000-0000-00000AB00000}"/>
    <cellStyle name="Title 6 11" xfId="30109" xr:uid="{00000000-0005-0000-0000-00000BB00000}"/>
    <cellStyle name="Title 6 11 2" xfId="30110" xr:uid="{00000000-0005-0000-0000-00000CB00000}"/>
    <cellStyle name="Title 6 11 2 2" xfId="30111" xr:uid="{00000000-0005-0000-0000-00000DB00000}"/>
    <cellStyle name="Title 6 11 3" xfId="30112" xr:uid="{00000000-0005-0000-0000-00000EB00000}"/>
    <cellStyle name="Title 6 11 4" xfId="53828" xr:uid="{00000000-0005-0000-0000-00000FB00000}"/>
    <cellStyle name="Title 6 12" xfId="30113" xr:uid="{00000000-0005-0000-0000-000010B00000}"/>
    <cellStyle name="Title 6 12 2" xfId="30114" xr:uid="{00000000-0005-0000-0000-000011B00000}"/>
    <cellStyle name="Title 6 13" xfId="30115" xr:uid="{00000000-0005-0000-0000-000012B00000}"/>
    <cellStyle name="Title 6 14" xfId="53826" xr:uid="{00000000-0005-0000-0000-000013B00000}"/>
    <cellStyle name="Title 6 2" xfId="9470" xr:uid="{00000000-0005-0000-0000-000014B00000}"/>
    <cellStyle name="Title 6 2 10" xfId="30116" xr:uid="{00000000-0005-0000-0000-000015B00000}"/>
    <cellStyle name="Title 6 2 11" xfId="53829" xr:uid="{00000000-0005-0000-0000-000016B00000}"/>
    <cellStyle name="Title 6 2 2" xfId="30117" xr:uid="{00000000-0005-0000-0000-000017B00000}"/>
    <cellStyle name="Title 6 2 2 2" xfId="30118" xr:uid="{00000000-0005-0000-0000-000018B00000}"/>
    <cellStyle name="Title 6 2 2 2 2" xfId="30119" xr:uid="{00000000-0005-0000-0000-000019B00000}"/>
    <cellStyle name="Title 6 2 2 2 2 2" xfId="30120" xr:uid="{00000000-0005-0000-0000-00001AB00000}"/>
    <cellStyle name="Title 6 2 2 2 3" xfId="30121" xr:uid="{00000000-0005-0000-0000-00001BB00000}"/>
    <cellStyle name="Title 6 2 2 3" xfId="30122" xr:uid="{00000000-0005-0000-0000-00001CB00000}"/>
    <cellStyle name="Title 6 2 2 3 2" xfId="30123" xr:uid="{00000000-0005-0000-0000-00001DB00000}"/>
    <cellStyle name="Title 6 2 2 3 2 2" xfId="30124" xr:uid="{00000000-0005-0000-0000-00001EB00000}"/>
    <cellStyle name="Title 6 2 2 3 3" xfId="30125" xr:uid="{00000000-0005-0000-0000-00001FB00000}"/>
    <cellStyle name="Title 6 2 2 4" xfId="30126" xr:uid="{00000000-0005-0000-0000-000020B00000}"/>
    <cellStyle name="Title 6 2 2 4 2" xfId="30127" xr:uid="{00000000-0005-0000-0000-000021B00000}"/>
    <cellStyle name="Title 6 2 2 5" xfId="30128" xr:uid="{00000000-0005-0000-0000-000022B00000}"/>
    <cellStyle name="Title 6 2 2 6" xfId="53830" xr:uid="{00000000-0005-0000-0000-000023B00000}"/>
    <cellStyle name="Title 6 2 3" xfId="30129" xr:uid="{00000000-0005-0000-0000-000024B00000}"/>
    <cellStyle name="Title 6 2 3 2" xfId="30130" xr:uid="{00000000-0005-0000-0000-000025B00000}"/>
    <cellStyle name="Title 6 2 3 2 2" xfId="30131" xr:uid="{00000000-0005-0000-0000-000026B00000}"/>
    <cellStyle name="Title 6 2 3 2 2 2" xfId="30132" xr:uid="{00000000-0005-0000-0000-000027B00000}"/>
    <cellStyle name="Title 6 2 3 2 3" xfId="30133" xr:uid="{00000000-0005-0000-0000-000028B00000}"/>
    <cellStyle name="Title 6 2 3 3" xfId="30134" xr:uid="{00000000-0005-0000-0000-000029B00000}"/>
    <cellStyle name="Title 6 2 3 3 2" xfId="30135" xr:uid="{00000000-0005-0000-0000-00002AB00000}"/>
    <cellStyle name="Title 6 2 3 3 2 2" xfId="30136" xr:uid="{00000000-0005-0000-0000-00002BB00000}"/>
    <cellStyle name="Title 6 2 3 3 3" xfId="30137" xr:uid="{00000000-0005-0000-0000-00002CB00000}"/>
    <cellStyle name="Title 6 2 3 4" xfId="30138" xr:uid="{00000000-0005-0000-0000-00002DB00000}"/>
    <cellStyle name="Title 6 2 3 4 2" xfId="30139" xr:uid="{00000000-0005-0000-0000-00002EB00000}"/>
    <cellStyle name="Title 6 2 3 5" xfId="30140" xr:uid="{00000000-0005-0000-0000-00002FB00000}"/>
    <cellStyle name="Title 6 2 3 6" xfId="53831" xr:uid="{00000000-0005-0000-0000-000030B00000}"/>
    <cellStyle name="Title 6 2 4" xfId="30141" xr:uid="{00000000-0005-0000-0000-000031B00000}"/>
    <cellStyle name="Title 6 2 4 2" xfId="30142" xr:uid="{00000000-0005-0000-0000-000032B00000}"/>
    <cellStyle name="Title 6 2 4 2 2" xfId="30143" xr:uid="{00000000-0005-0000-0000-000033B00000}"/>
    <cellStyle name="Title 6 2 4 2 2 2" xfId="30144" xr:uid="{00000000-0005-0000-0000-000034B00000}"/>
    <cellStyle name="Title 6 2 4 2 3" xfId="30145" xr:uid="{00000000-0005-0000-0000-000035B00000}"/>
    <cellStyle name="Title 6 2 4 3" xfId="30146" xr:uid="{00000000-0005-0000-0000-000036B00000}"/>
    <cellStyle name="Title 6 2 4 3 2" xfId="30147" xr:uid="{00000000-0005-0000-0000-000037B00000}"/>
    <cellStyle name="Title 6 2 4 3 2 2" xfId="30148" xr:uid="{00000000-0005-0000-0000-000038B00000}"/>
    <cellStyle name="Title 6 2 4 3 3" xfId="30149" xr:uid="{00000000-0005-0000-0000-000039B00000}"/>
    <cellStyle name="Title 6 2 4 4" xfId="30150" xr:uid="{00000000-0005-0000-0000-00003AB00000}"/>
    <cellStyle name="Title 6 2 4 4 2" xfId="30151" xr:uid="{00000000-0005-0000-0000-00003BB00000}"/>
    <cellStyle name="Title 6 2 4 4 2 2" xfId="30152" xr:uid="{00000000-0005-0000-0000-00003CB00000}"/>
    <cellStyle name="Title 6 2 4 4 3" xfId="30153" xr:uid="{00000000-0005-0000-0000-00003DB00000}"/>
    <cellStyle name="Title 6 2 4 5" xfId="30154" xr:uid="{00000000-0005-0000-0000-00003EB00000}"/>
    <cellStyle name="Title 6 2 4 5 2" xfId="30155" xr:uid="{00000000-0005-0000-0000-00003FB00000}"/>
    <cellStyle name="Title 6 2 4 6" xfId="30156" xr:uid="{00000000-0005-0000-0000-000040B00000}"/>
    <cellStyle name="Title 6 2 4 7" xfId="53832" xr:uid="{00000000-0005-0000-0000-000041B00000}"/>
    <cellStyle name="Title 6 2 5" xfId="30157" xr:uid="{00000000-0005-0000-0000-000042B00000}"/>
    <cellStyle name="Title 6 2 5 2" xfId="30158" xr:uid="{00000000-0005-0000-0000-000043B00000}"/>
    <cellStyle name="Title 6 2 5 2 2" xfId="30159" xr:uid="{00000000-0005-0000-0000-000044B00000}"/>
    <cellStyle name="Title 6 2 5 2 2 2" xfId="30160" xr:uid="{00000000-0005-0000-0000-000045B00000}"/>
    <cellStyle name="Title 6 2 5 2 3" xfId="30161" xr:uid="{00000000-0005-0000-0000-000046B00000}"/>
    <cellStyle name="Title 6 2 5 3" xfId="30162" xr:uid="{00000000-0005-0000-0000-000047B00000}"/>
    <cellStyle name="Title 6 2 5 3 2" xfId="30163" xr:uid="{00000000-0005-0000-0000-000048B00000}"/>
    <cellStyle name="Title 6 2 5 3 2 2" xfId="30164" xr:uid="{00000000-0005-0000-0000-000049B00000}"/>
    <cellStyle name="Title 6 2 5 3 3" xfId="30165" xr:uid="{00000000-0005-0000-0000-00004AB00000}"/>
    <cellStyle name="Title 6 2 5 4" xfId="30166" xr:uid="{00000000-0005-0000-0000-00004BB00000}"/>
    <cellStyle name="Title 6 2 5 4 2" xfId="30167" xr:uid="{00000000-0005-0000-0000-00004CB00000}"/>
    <cellStyle name="Title 6 2 5 5" xfId="30168" xr:uid="{00000000-0005-0000-0000-00004DB00000}"/>
    <cellStyle name="Title 6 2 5 6" xfId="53833" xr:uid="{00000000-0005-0000-0000-00004EB00000}"/>
    <cellStyle name="Title 6 2 6" xfId="30169" xr:uid="{00000000-0005-0000-0000-00004FB00000}"/>
    <cellStyle name="Title 6 2 6 2" xfId="30170" xr:uid="{00000000-0005-0000-0000-000050B00000}"/>
    <cellStyle name="Title 6 2 6 2 2" xfId="30171" xr:uid="{00000000-0005-0000-0000-000051B00000}"/>
    <cellStyle name="Title 6 2 6 3" xfId="30172" xr:uid="{00000000-0005-0000-0000-000052B00000}"/>
    <cellStyle name="Title 6 2 7" xfId="30173" xr:uid="{00000000-0005-0000-0000-000053B00000}"/>
    <cellStyle name="Title 6 2 7 2" xfId="30174" xr:uid="{00000000-0005-0000-0000-000054B00000}"/>
    <cellStyle name="Title 6 2 7 2 2" xfId="30175" xr:uid="{00000000-0005-0000-0000-000055B00000}"/>
    <cellStyle name="Title 6 2 7 3" xfId="30176" xr:uid="{00000000-0005-0000-0000-000056B00000}"/>
    <cellStyle name="Title 6 2 8" xfId="30177" xr:uid="{00000000-0005-0000-0000-000057B00000}"/>
    <cellStyle name="Title 6 2 8 2" xfId="30178" xr:uid="{00000000-0005-0000-0000-000058B00000}"/>
    <cellStyle name="Title 6 2 8 2 2" xfId="30179" xr:uid="{00000000-0005-0000-0000-000059B00000}"/>
    <cellStyle name="Title 6 2 8 3" xfId="30180" xr:uid="{00000000-0005-0000-0000-00005AB00000}"/>
    <cellStyle name="Title 6 2 9" xfId="30181" xr:uid="{00000000-0005-0000-0000-00005BB00000}"/>
    <cellStyle name="Title 6 2 9 2" xfId="30182" xr:uid="{00000000-0005-0000-0000-00005CB00000}"/>
    <cellStyle name="Title 6 3" xfId="30183" xr:uid="{00000000-0005-0000-0000-00005DB00000}"/>
    <cellStyle name="Title 6 3 2" xfId="30184" xr:uid="{00000000-0005-0000-0000-00005EB00000}"/>
    <cellStyle name="Title 6 3 2 2" xfId="30185" xr:uid="{00000000-0005-0000-0000-00005FB00000}"/>
    <cellStyle name="Title 6 3 2 2 2" xfId="30186" xr:uid="{00000000-0005-0000-0000-000060B00000}"/>
    <cellStyle name="Title 6 3 2 3" xfId="30187" xr:uid="{00000000-0005-0000-0000-000061B00000}"/>
    <cellStyle name="Title 6 3 3" xfId="30188" xr:uid="{00000000-0005-0000-0000-000062B00000}"/>
    <cellStyle name="Title 6 3 3 2" xfId="30189" xr:uid="{00000000-0005-0000-0000-000063B00000}"/>
    <cellStyle name="Title 6 3 3 2 2" xfId="30190" xr:uid="{00000000-0005-0000-0000-000064B00000}"/>
    <cellStyle name="Title 6 3 3 3" xfId="30191" xr:uid="{00000000-0005-0000-0000-000065B00000}"/>
    <cellStyle name="Title 6 3 4" xfId="30192" xr:uid="{00000000-0005-0000-0000-000066B00000}"/>
    <cellStyle name="Title 6 3 4 2" xfId="30193" xr:uid="{00000000-0005-0000-0000-000067B00000}"/>
    <cellStyle name="Title 6 3 5" xfId="30194" xr:uid="{00000000-0005-0000-0000-000068B00000}"/>
    <cellStyle name="Title 6 3 6" xfId="53834" xr:uid="{00000000-0005-0000-0000-000069B00000}"/>
    <cellStyle name="Title 6 4" xfId="30195" xr:uid="{00000000-0005-0000-0000-00006AB00000}"/>
    <cellStyle name="Title 6 4 2" xfId="30196" xr:uid="{00000000-0005-0000-0000-00006BB00000}"/>
    <cellStyle name="Title 6 4 2 2" xfId="30197" xr:uid="{00000000-0005-0000-0000-00006CB00000}"/>
    <cellStyle name="Title 6 4 2 2 2" xfId="30198" xr:uid="{00000000-0005-0000-0000-00006DB00000}"/>
    <cellStyle name="Title 6 4 2 3" xfId="30199" xr:uid="{00000000-0005-0000-0000-00006EB00000}"/>
    <cellStyle name="Title 6 4 3" xfId="30200" xr:uid="{00000000-0005-0000-0000-00006FB00000}"/>
    <cellStyle name="Title 6 4 3 2" xfId="30201" xr:uid="{00000000-0005-0000-0000-000070B00000}"/>
    <cellStyle name="Title 6 4 3 2 2" xfId="30202" xr:uid="{00000000-0005-0000-0000-000071B00000}"/>
    <cellStyle name="Title 6 4 3 3" xfId="30203" xr:uid="{00000000-0005-0000-0000-000072B00000}"/>
    <cellStyle name="Title 6 4 4" xfId="30204" xr:uid="{00000000-0005-0000-0000-000073B00000}"/>
    <cellStyle name="Title 6 4 4 2" xfId="30205" xr:uid="{00000000-0005-0000-0000-000074B00000}"/>
    <cellStyle name="Title 6 4 5" xfId="30206" xr:uid="{00000000-0005-0000-0000-000075B00000}"/>
    <cellStyle name="Title 6 4 6" xfId="53835" xr:uid="{00000000-0005-0000-0000-000076B00000}"/>
    <cellStyle name="Title 6 5" xfId="30207" xr:uid="{00000000-0005-0000-0000-000077B00000}"/>
    <cellStyle name="Title 6 5 2" xfId="30208" xr:uid="{00000000-0005-0000-0000-000078B00000}"/>
    <cellStyle name="Title 6 5 2 2" xfId="30209" xr:uid="{00000000-0005-0000-0000-000079B00000}"/>
    <cellStyle name="Title 6 5 2 2 2" xfId="30210" xr:uid="{00000000-0005-0000-0000-00007AB00000}"/>
    <cellStyle name="Title 6 5 2 3" xfId="30211" xr:uid="{00000000-0005-0000-0000-00007BB00000}"/>
    <cellStyle name="Title 6 5 3" xfId="30212" xr:uid="{00000000-0005-0000-0000-00007CB00000}"/>
    <cellStyle name="Title 6 5 3 2" xfId="30213" xr:uid="{00000000-0005-0000-0000-00007DB00000}"/>
    <cellStyle name="Title 6 5 3 2 2" xfId="30214" xr:uid="{00000000-0005-0000-0000-00007EB00000}"/>
    <cellStyle name="Title 6 5 3 3" xfId="30215" xr:uid="{00000000-0005-0000-0000-00007FB00000}"/>
    <cellStyle name="Title 6 5 4" xfId="30216" xr:uid="{00000000-0005-0000-0000-000080B00000}"/>
    <cellStyle name="Title 6 5 4 2" xfId="30217" xr:uid="{00000000-0005-0000-0000-000081B00000}"/>
    <cellStyle name="Title 6 5 5" xfId="30218" xr:uid="{00000000-0005-0000-0000-000082B00000}"/>
    <cellStyle name="Title 6 5 6" xfId="53836" xr:uid="{00000000-0005-0000-0000-000083B00000}"/>
    <cellStyle name="Title 6 6" xfId="30219" xr:uid="{00000000-0005-0000-0000-000084B00000}"/>
    <cellStyle name="Title 6 6 2" xfId="30220" xr:uid="{00000000-0005-0000-0000-000085B00000}"/>
    <cellStyle name="Title 6 6 2 2" xfId="30221" xr:uid="{00000000-0005-0000-0000-000086B00000}"/>
    <cellStyle name="Title 6 6 2 2 2" xfId="30222" xr:uid="{00000000-0005-0000-0000-000087B00000}"/>
    <cellStyle name="Title 6 6 2 3" xfId="30223" xr:uid="{00000000-0005-0000-0000-000088B00000}"/>
    <cellStyle name="Title 6 6 3" xfId="30224" xr:uid="{00000000-0005-0000-0000-000089B00000}"/>
    <cellStyle name="Title 6 6 3 2" xfId="30225" xr:uid="{00000000-0005-0000-0000-00008AB00000}"/>
    <cellStyle name="Title 6 6 3 2 2" xfId="30226" xr:uid="{00000000-0005-0000-0000-00008BB00000}"/>
    <cellStyle name="Title 6 6 3 3" xfId="30227" xr:uid="{00000000-0005-0000-0000-00008CB00000}"/>
    <cellStyle name="Title 6 6 4" xfId="30228" xr:uid="{00000000-0005-0000-0000-00008DB00000}"/>
    <cellStyle name="Title 6 6 4 2" xfId="30229" xr:uid="{00000000-0005-0000-0000-00008EB00000}"/>
    <cellStyle name="Title 6 6 4 2 2" xfId="30230" xr:uid="{00000000-0005-0000-0000-00008FB00000}"/>
    <cellStyle name="Title 6 6 4 3" xfId="30231" xr:uid="{00000000-0005-0000-0000-000090B00000}"/>
    <cellStyle name="Title 6 6 5" xfId="30232" xr:uid="{00000000-0005-0000-0000-000091B00000}"/>
    <cellStyle name="Title 6 6 5 2" xfId="30233" xr:uid="{00000000-0005-0000-0000-000092B00000}"/>
    <cellStyle name="Title 6 6 6" xfId="30234" xr:uid="{00000000-0005-0000-0000-000093B00000}"/>
    <cellStyle name="Title 6 6 7" xfId="53837" xr:uid="{00000000-0005-0000-0000-000094B00000}"/>
    <cellStyle name="Title 6 7" xfId="30235" xr:uid="{00000000-0005-0000-0000-000095B00000}"/>
    <cellStyle name="Title 6 7 2" xfId="30236" xr:uid="{00000000-0005-0000-0000-000096B00000}"/>
    <cellStyle name="Title 6 7 2 2" xfId="30237" xr:uid="{00000000-0005-0000-0000-000097B00000}"/>
    <cellStyle name="Title 6 7 2 2 2" xfId="30238" xr:uid="{00000000-0005-0000-0000-000098B00000}"/>
    <cellStyle name="Title 6 7 2 3" xfId="30239" xr:uid="{00000000-0005-0000-0000-000099B00000}"/>
    <cellStyle name="Title 6 7 3" xfId="30240" xr:uid="{00000000-0005-0000-0000-00009AB00000}"/>
    <cellStyle name="Title 6 7 3 2" xfId="30241" xr:uid="{00000000-0005-0000-0000-00009BB00000}"/>
    <cellStyle name="Title 6 7 3 2 2" xfId="30242" xr:uid="{00000000-0005-0000-0000-00009CB00000}"/>
    <cellStyle name="Title 6 7 3 3" xfId="30243" xr:uid="{00000000-0005-0000-0000-00009DB00000}"/>
    <cellStyle name="Title 6 7 4" xfId="30244" xr:uid="{00000000-0005-0000-0000-00009EB00000}"/>
    <cellStyle name="Title 6 7 4 2" xfId="30245" xr:uid="{00000000-0005-0000-0000-00009FB00000}"/>
    <cellStyle name="Title 6 7 5" xfId="30246" xr:uid="{00000000-0005-0000-0000-0000A0B00000}"/>
    <cellStyle name="Title 6 7 6" xfId="53838" xr:uid="{00000000-0005-0000-0000-0000A1B00000}"/>
    <cellStyle name="Title 6 8" xfId="30247" xr:uid="{00000000-0005-0000-0000-0000A2B00000}"/>
    <cellStyle name="Title 6 8 2" xfId="30248" xr:uid="{00000000-0005-0000-0000-0000A3B00000}"/>
    <cellStyle name="Title 6 8 2 2" xfId="30249" xr:uid="{00000000-0005-0000-0000-0000A4B00000}"/>
    <cellStyle name="Title 6 8 3" xfId="30250" xr:uid="{00000000-0005-0000-0000-0000A5B00000}"/>
    <cellStyle name="Title 6 8 4" xfId="53839" xr:uid="{00000000-0005-0000-0000-0000A6B00000}"/>
    <cellStyle name="Title 6 9" xfId="30251" xr:uid="{00000000-0005-0000-0000-0000A7B00000}"/>
    <cellStyle name="Title 6 9 2" xfId="30252" xr:uid="{00000000-0005-0000-0000-0000A8B00000}"/>
    <cellStyle name="Title 6 9 2 2" xfId="30253" xr:uid="{00000000-0005-0000-0000-0000A9B00000}"/>
    <cellStyle name="Title 6 9 3" xfId="30254" xr:uid="{00000000-0005-0000-0000-0000AAB00000}"/>
    <cellStyle name="Title 6 9 4" xfId="53840" xr:uid="{00000000-0005-0000-0000-0000ABB00000}"/>
    <cellStyle name="Title 7" xfId="4682" xr:uid="{00000000-0005-0000-0000-0000ACB00000}"/>
    <cellStyle name="Title 7 10" xfId="30255" xr:uid="{00000000-0005-0000-0000-0000ADB00000}"/>
    <cellStyle name="Title 7 10 2" xfId="30256" xr:uid="{00000000-0005-0000-0000-0000AEB00000}"/>
    <cellStyle name="Title 7 10 2 2" xfId="30257" xr:uid="{00000000-0005-0000-0000-0000AFB00000}"/>
    <cellStyle name="Title 7 10 3" xfId="30258" xr:uid="{00000000-0005-0000-0000-0000B0B00000}"/>
    <cellStyle name="Title 7 10 4" xfId="53842" xr:uid="{00000000-0005-0000-0000-0000B1B00000}"/>
    <cellStyle name="Title 7 11" xfId="30259" xr:uid="{00000000-0005-0000-0000-0000B2B00000}"/>
    <cellStyle name="Title 7 11 2" xfId="30260" xr:uid="{00000000-0005-0000-0000-0000B3B00000}"/>
    <cellStyle name="Title 7 12" xfId="30261" xr:uid="{00000000-0005-0000-0000-0000B4B00000}"/>
    <cellStyle name="Title 7 13" xfId="53841" xr:uid="{00000000-0005-0000-0000-0000B5B00000}"/>
    <cellStyle name="Title 7 2" xfId="9471" xr:uid="{00000000-0005-0000-0000-0000B6B00000}"/>
    <cellStyle name="Title 7 2 2" xfId="30262" xr:uid="{00000000-0005-0000-0000-0000B7B00000}"/>
    <cellStyle name="Title 7 2 2 2" xfId="30263" xr:uid="{00000000-0005-0000-0000-0000B8B00000}"/>
    <cellStyle name="Title 7 2 2 2 2" xfId="30264" xr:uid="{00000000-0005-0000-0000-0000B9B00000}"/>
    <cellStyle name="Title 7 2 2 3" xfId="30265" xr:uid="{00000000-0005-0000-0000-0000BAB00000}"/>
    <cellStyle name="Title 7 2 3" xfId="30266" xr:uid="{00000000-0005-0000-0000-0000BBB00000}"/>
    <cellStyle name="Title 7 2 3 2" xfId="30267" xr:uid="{00000000-0005-0000-0000-0000BCB00000}"/>
    <cellStyle name="Title 7 2 3 2 2" xfId="30268" xr:uid="{00000000-0005-0000-0000-0000BDB00000}"/>
    <cellStyle name="Title 7 2 3 3" xfId="30269" xr:uid="{00000000-0005-0000-0000-0000BEB00000}"/>
    <cellStyle name="Title 7 2 4" xfId="30270" xr:uid="{00000000-0005-0000-0000-0000BFB00000}"/>
    <cellStyle name="Title 7 2 4 2" xfId="30271" xr:uid="{00000000-0005-0000-0000-0000C0B00000}"/>
    <cellStyle name="Title 7 2 5" xfId="30272" xr:uid="{00000000-0005-0000-0000-0000C1B00000}"/>
    <cellStyle name="Title 7 2 6" xfId="53843" xr:uid="{00000000-0005-0000-0000-0000C2B00000}"/>
    <cellStyle name="Title 7 3" xfId="30273" xr:uid="{00000000-0005-0000-0000-0000C3B00000}"/>
    <cellStyle name="Title 7 3 2" xfId="30274" xr:uid="{00000000-0005-0000-0000-0000C4B00000}"/>
    <cellStyle name="Title 7 3 2 2" xfId="30275" xr:uid="{00000000-0005-0000-0000-0000C5B00000}"/>
    <cellStyle name="Title 7 3 2 2 2" xfId="30276" xr:uid="{00000000-0005-0000-0000-0000C6B00000}"/>
    <cellStyle name="Title 7 3 2 3" xfId="30277" xr:uid="{00000000-0005-0000-0000-0000C7B00000}"/>
    <cellStyle name="Title 7 3 3" xfId="30278" xr:uid="{00000000-0005-0000-0000-0000C8B00000}"/>
    <cellStyle name="Title 7 3 3 2" xfId="30279" xr:uid="{00000000-0005-0000-0000-0000C9B00000}"/>
    <cellStyle name="Title 7 3 3 2 2" xfId="30280" xr:uid="{00000000-0005-0000-0000-0000CAB00000}"/>
    <cellStyle name="Title 7 3 3 3" xfId="30281" xr:uid="{00000000-0005-0000-0000-0000CBB00000}"/>
    <cellStyle name="Title 7 3 4" xfId="30282" xr:uid="{00000000-0005-0000-0000-0000CCB00000}"/>
    <cellStyle name="Title 7 3 4 2" xfId="30283" xr:uid="{00000000-0005-0000-0000-0000CDB00000}"/>
    <cellStyle name="Title 7 3 5" xfId="30284" xr:uid="{00000000-0005-0000-0000-0000CEB00000}"/>
    <cellStyle name="Title 7 3 6" xfId="53844" xr:uid="{00000000-0005-0000-0000-0000CFB00000}"/>
    <cellStyle name="Title 7 4" xfId="30285" xr:uid="{00000000-0005-0000-0000-0000D0B00000}"/>
    <cellStyle name="Title 7 4 2" xfId="30286" xr:uid="{00000000-0005-0000-0000-0000D1B00000}"/>
    <cellStyle name="Title 7 4 2 2" xfId="30287" xr:uid="{00000000-0005-0000-0000-0000D2B00000}"/>
    <cellStyle name="Title 7 4 2 2 2" xfId="30288" xr:uid="{00000000-0005-0000-0000-0000D3B00000}"/>
    <cellStyle name="Title 7 4 2 3" xfId="30289" xr:uid="{00000000-0005-0000-0000-0000D4B00000}"/>
    <cellStyle name="Title 7 4 3" xfId="30290" xr:uid="{00000000-0005-0000-0000-0000D5B00000}"/>
    <cellStyle name="Title 7 4 3 2" xfId="30291" xr:uid="{00000000-0005-0000-0000-0000D6B00000}"/>
    <cellStyle name="Title 7 4 3 2 2" xfId="30292" xr:uid="{00000000-0005-0000-0000-0000D7B00000}"/>
    <cellStyle name="Title 7 4 3 3" xfId="30293" xr:uid="{00000000-0005-0000-0000-0000D8B00000}"/>
    <cellStyle name="Title 7 4 4" xfId="30294" xr:uid="{00000000-0005-0000-0000-0000D9B00000}"/>
    <cellStyle name="Title 7 4 4 2" xfId="30295" xr:uid="{00000000-0005-0000-0000-0000DAB00000}"/>
    <cellStyle name="Title 7 4 5" xfId="30296" xr:uid="{00000000-0005-0000-0000-0000DBB00000}"/>
    <cellStyle name="Title 7 4 6" xfId="53845" xr:uid="{00000000-0005-0000-0000-0000DCB00000}"/>
    <cellStyle name="Title 7 5" xfId="30297" xr:uid="{00000000-0005-0000-0000-0000DDB00000}"/>
    <cellStyle name="Title 7 5 2" xfId="30298" xr:uid="{00000000-0005-0000-0000-0000DEB00000}"/>
    <cellStyle name="Title 7 5 2 2" xfId="30299" xr:uid="{00000000-0005-0000-0000-0000DFB00000}"/>
    <cellStyle name="Title 7 5 2 2 2" xfId="30300" xr:uid="{00000000-0005-0000-0000-0000E0B00000}"/>
    <cellStyle name="Title 7 5 2 3" xfId="30301" xr:uid="{00000000-0005-0000-0000-0000E1B00000}"/>
    <cellStyle name="Title 7 5 3" xfId="30302" xr:uid="{00000000-0005-0000-0000-0000E2B00000}"/>
    <cellStyle name="Title 7 5 3 2" xfId="30303" xr:uid="{00000000-0005-0000-0000-0000E3B00000}"/>
    <cellStyle name="Title 7 5 3 2 2" xfId="30304" xr:uid="{00000000-0005-0000-0000-0000E4B00000}"/>
    <cellStyle name="Title 7 5 3 3" xfId="30305" xr:uid="{00000000-0005-0000-0000-0000E5B00000}"/>
    <cellStyle name="Title 7 5 4" xfId="30306" xr:uid="{00000000-0005-0000-0000-0000E6B00000}"/>
    <cellStyle name="Title 7 5 4 2" xfId="30307" xr:uid="{00000000-0005-0000-0000-0000E7B00000}"/>
    <cellStyle name="Title 7 5 4 2 2" xfId="30308" xr:uid="{00000000-0005-0000-0000-0000E8B00000}"/>
    <cellStyle name="Title 7 5 4 3" xfId="30309" xr:uid="{00000000-0005-0000-0000-0000E9B00000}"/>
    <cellStyle name="Title 7 5 5" xfId="30310" xr:uid="{00000000-0005-0000-0000-0000EAB00000}"/>
    <cellStyle name="Title 7 5 5 2" xfId="30311" xr:uid="{00000000-0005-0000-0000-0000EBB00000}"/>
    <cellStyle name="Title 7 5 6" xfId="30312" xr:uid="{00000000-0005-0000-0000-0000ECB00000}"/>
    <cellStyle name="Title 7 5 7" xfId="53846" xr:uid="{00000000-0005-0000-0000-0000EDB00000}"/>
    <cellStyle name="Title 7 6" xfId="30313" xr:uid="{00000000-0005-0000-0000-0000EEB00000}"/>
    <cellStyle name="Title 7 6 2" xfId="30314" xr:uid="{00000000-0005-0000-0000-0000EFB00000}"/>
    <cellStyle name="Title 7 6 2 2" xfId="30315" xr:uid="{00000000-0005-0000-0000-0000F0B00000}"/>
    <cellStyle name="Title 7 6 2 2 2" xfId="30316" xr:uid="{00000000-0005-0000-0000-0000F1B00000}"/>
    <cellStyle name="Title 7 6 2 3" xfId="30317" xr:uid="{00000000-0005-0000-0000-0000F2B00000}"/>
    <cellStyle name="Title 7 6 3" xfId="30318" xr:uid="{00000000-0005-0000-0000-0000F3B00000}"/>
    <cellStyle name="Title 7 6 3 2" xfId="30319" xr:uid="{00000000-0005-0000-0000-0000F4B00000}"/>
    <cellStyle name="Title 7 6 3 2 2" xfId="30320" xr:uid="{00000000-0005-0000-0000-0000F5B00000}"/>
    <cellStyle name="Title 7 6 3 3" xfId="30321" xr:uid="{00000000-0005-0000-0000-0000F6B00000}"/>
    <cellStyle name="Title 7 6 4" xfId="30322" xr:uid="{00000000-0005-0000-0000-0000F7B00000}"/>
    <cellStyle name="Title 7 6 4 2" xfId="30323" xr:uid="{00000000-0005-0000-0000-0000F8B00000}"/>
    <cellStyle name="Title 7 6 5" xfId="30324" xr:uid="{00000000-0005-0000-0000-0000F9B00000}"/>
    <cellStyle name="Title 7 6 6" xfId="53847" xr:uid="{00000000-0005-0000-0000-0000FAB00000}"/>
    <cellStyle name="Title 7 7" xfId="30325" xr:uid="{00000000-0005-0000-0000-0000FBB00000}"/>
    <cellStyle name="Title 7 7 2" xfId="30326" xr:uid="{00000000-0005-0000-0000-0000FCB00000}"/>
    <cellStyle name="Title 7 7 2 2" xfId="30327" xr:uid="{00000000-0005-0000-0000-0000FDB00000}"/>
    <cellStyle name="Title 7 7 3" xfId="30328" xr:uid="{00000000-0005-0000-0000-0000FEB00000}"/>
    <cellStyle name="Title 7 7 4" xfId="53848" xr:uid="{00000000-0005-0000-0000-0000FFB00000}"/>
    <cellStyle name="Title 7 8" xfId="30329" xr:uid="{00000000-0005-0000-0000-000000B10000}"/>
    <cellStyle name="Title 7 8 2" xfId="30330" xr:uid="{00000000-0005-0000-0000-000001B10000}"/>
    <cellStyle name="Title 7 8 2 2" xfId="30331" xr:uid="{00000000-0005-0000-0000-000002B10000}"/>
    <cellStyle name="Title 7 8 3" xfId="30332" xr:uid="{00000000-0005-0000-0000-000003B10000}"/>
    <cellStyle name="Title 7 8 4" xfId="53849" xr:uid="{00000000-0005-0000-0000-000004B10000}"/>
    <cellStyle name="Title 7 9" xfId="30333" xr:uid="{00000000-0005-0000-0000-000005B10000}"/>
    <cellStyle name="Title 7 9 2" xfId="30334" xr:uid="{00000000-0005-0000-0000-000006B10000}"/>
    <cellStyle name="Title 7 9 2 2" xfId="30335" xr:uid="{00000000-0005-0000-0000-000007B10000}"/>
    <cellStyle name="Title 7 9 3" xfId="30336" xr:uid="{00000000-0005-0000-0000-000008B10000}"/>
    <cellStyle name="Title 7 9 4" xfId="53850" xr:uid="{00000000-0005-0000-0000-000009B10000}"/>
    <cellStyle name="Title 8" xfId="4683" xr:uid="{00000000-0005-0000-0000-00000AB10000}"/>
    <cellStyle name="Title 8 10" xfId="30337" xr:uid="{00000000-0005-0000-0000-00000BB10000}"/>
    <cellStyle name="Title 8 10 2" xfId="30338" xr:uid="{00000000-0005-0000-0000-00000CB10000}"/>
    <cellStyle name="Title 8 10 2 2" xfId="30339" xr:uid="{00000000-0005-0000-0000-00000DB10000}"/>
    <cellStyle name="Title 8 10 3" xfId="30340" xr:uid="{00000000-0005-0000-0000-00000EB10000}"/>
    <cellStyle name="Title 8 10 4" xfId="53852" xr:uid="{00000000-0005-0000-0000-00000FB10000}"/>
    <cellStyle name="Title 8 11" xfId="30341" xr:uid="{00000000-0005-0000-0000-000010B10000}"/>
    <cellStyle name="Title 8 11 2" xfId="30342" xr:uid="{00000000-0005-0000-0000-000011B10000}"/>
    <cellStyle name="Title 8 12" xfId="30343" xr:uid="{00000000-0005-0000-0000-000012B10000}"/>
    <cellStyle name="Title 8 13" xfId="53851" xr:uid="{00000000-0005-0000-0000-000013B10000}"/>
    <cellStyle name="Title 8 2" xfId="9472" xr:uid="{00000000-0005-0000-0000-000014B10000}"/>
    <cellStyle name="Title 8 2 2" xfId="30344" xr:uid="{00000000-0005-0000-0000-000015B10000}"/>
    <cellStyle name="Title 8 2 2 2" xfId="30345" xr:uid="{00000000-0005-0000-0000-000016B10000}"/>
    <cellStyle name="Title 8 2 2 2 2" xfId="30346" xr:uid="{00000000-0005-0000-0000-000017B10000}"/>
    <cellStyle name="Title 8 2 2 3" xfId="30347" xr:uid="{00000000-0005-0000-0000-000018B10000}"/>
    <cellStyle name="Title 8 2 3" xfId="30348" xr:uid="{00000000-0005-0000-0000-000019B10000}"/>
    <cellStyle name="Title 8 2 3 2" xfId="30349" xr:uid="{00000000-0005-0000-0000-00001AB10000}"/>
    <cellStyle name="Title 8 2 3 2 2" xfId="30350" xr:uid="{00000000-0005-0000-0000-00001BB10000}"/>
    <cellStyle name="Title 8 2 3 3" xfId="30351" xr:uid="{00000000-0005-0000-0000-00001CB10000}"/>
    <cellStyle name="Title 8 2 4" xfId="30352" xr:uid="{00000000-0005-0000-0000-00001DB10000}"/>
    <cellStyle name="Title 8 2 4 2" xfId="30353" xr:uid="{00000000-0005-0000-0000-00001EB10000}"/>
    <cellStyle name="Title 8 2 5" xfId="30354" xr:uid="{00000000-0005-0000-0000-00001FB10000}"/>
    <cellStyle name="Title 8 2 6" xfId="53853" xr:uid="{00000000-0005-0000-0000-000020B10000}"/>
    <cellStyle name="Title 8 3" xfId="30355" xr:uid="{00000000-0005-0000-0000-000021B10000}"/>
    <cellStyle name="Title 8 3 2" xfId="30356" xr:uid="{00000000-0005-0000-0000-000022B10000}"/>
    <cellStyle name="Title 8 3 2 2" xfId="30357" xr:uid="{00000000-0005-0000-0000-000023B10000}"/>
    <cellStyle name="Title 8 3 2 2 2" xfId="30358" xr:uid="{00000000-0005-0000-0000-000024B10000}"/>
    <cellStyle name="Title 8 3 2 3" xfId="30359" xr:uid="{00000000-0005-0000-0000-000025B10000}"/>
    <cellStyle name="Title 8 3 3" xfId="30360" xr:uid="{00000000-0005-0000-0000-000026B10000}"/>
    <cellStyle name="Title 8 3 3 2" xfId="30361" xr:uid="{00000000-0005-0000-0000-000027B10000}"/>
    <cellStyle name="Title 8 3 3 2 2" xfId="30362" xr:uid="{00000000-0005-0000-0000-000028B10000}"/>
    <cellStyle name="Title 8 3 3 3" xfId="30363" xr:uid="{00000000-0005-0000-0000-000029B10000}"/>
    <cellStyle name="Title 8 3 4" xfId="30364" xr:uid="{00000000-0005-0000-0000-00002AB10000}"/>
    <cellStyle name="Title 8 3 4 2" xfId="30365" xr:uid="{00000000-0005-0000-0000-00002BB10000}"/>
    <cellStyle name="Title 8 3 5" xfId="30366" xr:uid="{00000000-0005-0000-0000-00002CB10000}"/>
    <cellStyle name="Title 8 3 6" xfId="53854" xr:uid="{00000000-0005-0000-0000-00002DB10000}"/>
    <cellStyle name="Title 8 4" xfId="30367" xr:uid="{00000000-0005-0000-0000-00002EB10000}"/>
    <cellStyle name="Title 8 4 2" xfId="30368" xr:uid="{00000000-0005-0000-0000-00002FB10000}"/>
    <cellStyle name="Title 8 4 2 2" xfId="30369" xr:uid="{00000000-0005-0000-0000-000030B10000}"/>
    <cellStyle name="Title 8 4 2 2 2" xfId="30370" xr:uid="{00000000-0005-0000-0000-000031B10000}"/>
    <cellStyle name="Title 8 4 2 3" xfId="30371" xr:uid="{00000000-0005-0000-0000-000032B10000}"/>
    <cellStyle name="Title 8 4 3" xfId="30372" xr:uid="{00000000-0005-0000-0000-000033B10000}"/>
    <cellStyle name="Title 8 4 3 2" xfId="30373" xr:uid="{00000000-0005-0000-0000-000034B10000}"/>
    <cellStyle name="Title 8 4 3 2 2" xfId="30374" xr:uid="{00000000-0005-0000-0000-000035B10000}"/>
    <cellStyle name="Title 8 4 3 3" xfId="30375" xr:uid="{00000000-0005-0000-0000-000036B10000}"/>
    <cellStyle name="Title 8 4 4" xfId="30376" xr:uid="{00000000-0005-0000-0000-000037B10000}"/>
    <cellStyle name="Title 8 4 4 2" xfId="30377" xr:uid="{00000000-0005-0000-0000-000038B10000}"/>
    <cellStyle name="Title 8 4 5" xfId="30378" xr:uid="{00000000-0005-0000-0000-000039B10000}"/>
    <cellStyle name="Title 8 4 6" xfId="53855" xr:uid="{00000000-0005-0000-0000-00003AB10000}"/>
    <cellStyle name="Title 8 5" xfId="30379" xr:uid="{00000000-0005-0000-0000-00003BB10000}"/>
    <cellStyle name="Title 8 5 2" xfId="30380" xr:uid="{00000000-0005-0000-0000-00003CB10000}"/>
    <cellStyle name="Title 8 5 2 2" xfId="30381" xr:uid="{00000000-0005-0000-0000-00003DB10000}"/>
    <cellStyle name="Title 8 5 2 2 2" xfId="30382" xr:uid="{00000000-0005-0000-0000-00003EB10000}"/>
    <cellStyle name="Title 8 5 2 3" xfId="30383" xr:uid="{00000000-0005-0000-0000-00003FB10000}"/>
    <cellStyle name="Title 8 5 3" xfId="30384" xr:uid="{00000000-0005-0000-0000-000040B10000}"/>
    <cellStyle name="Title 8 5 3 2" xfId="30385" xr:uid="{00000000-0005-0000-0000-000041B10000}"/>
    <cellStyle name="Title 8 5 3 2 2" xfId="30386" xr:uid="{00000000-0005-0000-0000-000042B10000}"/>
    <cellStyle name="Title 8 5 3 3" xfId="30387" xr:uid="{00000000-0005-0000-0000-000043B10000}"/>
    <cellStyle name="Title 8 5 4" xfId="30388" xr:uid="{00000000-0005-0000-0000-000044B10000}"/>
    <cellStyle name="Title 8 5 4 2" xfId="30389" xr:uid="{00000000-0005-0000-0000-000045B10000}"/>
    <cellStyle name="Title 8 5 4 2 2" xfId="30390" xr:uid="{00000000-0005-0000-0000-000046B10000}"/>
    <cellStyle name="Title 8 5 4 3" xfId="30391" xr:uid="{00000000-0005-0000-0000-000047B10000}"/>
    <cellStyle name="Title 8 5 5" xfId="30392" xr:uid="{00000000-0005-0000-0000-000048B10000}"/>
    <cellStyle name="Title 8 5 5 2" xfId="30393" xr:uid="{00000000-0005-0000-0000-000049B10000}"/>
    <cellStyle name="Title 8 5 6" xfId="30394" xr:uid="{00000000-0005-0000-0000-00004AB10000}"/>
    <cellStyle name="Title 8 5 7" xfId="53856" xr:uid="{00000000-0005-0000-0000-00004BB10000}"/>
    <cellStyle name="Title 8 6" xfId="30395" xr:uid="{00000000-0005-0000-0000-00004CB10000}"/>
    <cellStyle name="Title 8 6 2" xfId="30396" xr:uid="{00000000-0005-0000-0000-00004DB10000}"/>
    <cellStyle name="Title 8 6 2 2" xfId="30397" xr:uid="{00000000-0005-0000-0000-00004EB10000}"/>
    <cellStyle name="Title 8 6 2 2 2" xfId="30398" xr:uid="{00000000-0005-0000-0000-00004FB10000}"/>
    <cellStyle name="Title 8 6 2 3" xfId="30399" xr:uid="{00000000-0005-0000-0000-000050B10000}"/>
    <cellStyle name="Title 8 6 3" xfId="30400" xr:uid="{00000000-0005-0000-0000-000051B10000}"/>
    <cellStyle name="Title 8 6 3 2" xfId="30401" xr:uid="{00000000-0005-0000-0000-000052B10000}"/>
    <cellStyle name="Title 8 6 3 2 2" xfId="30402" xr:uid="{00000000-0005-0000-0000-000053B10000}"/>
    <cellStyle name="Title 8 6 3 3" xfId="30403" xr:uid="{00000000-0005-0000-0000-000054B10000}"/>
    <cellStyle name="Title 8 6 4" xfId="30404" xr:uid="{00000000-0005-0000-0000-000055B10000}"/>
    <cellStyle name="Title 8 6 4 2" xfId="30405" xr:uid="{00000000-0005-0000-0000-000056B10000}"/>
    <cellStyle name="Title 8 6 5" xfId="30406" xr:uid="{00000000-0005-0000-0000-000057B10000}"/>
    <cellStyle name="Title 8 6 6" xfId="53857" xr:uid="{00000000-0005-0000-0000-000058B10000}"/>
    <cellStyle name="Title 8 7" xfId="30407" xr:uid="{00000000-0005-0000-0000-000059B10000}"/>
    <cellStyle name="Title 8 7 2" xfId="30408" xr:uid="{00000000-0005-0000-0000-00005AB10000}"/>
    <cellStyle name="Title 8 7 2 2" xfId="30409" xr:uid="{00000000-0005-0000-0000-00005BB10000}"/>
    <cellStyle name="Title 8 7 3" xfId="30410" xr:uid="{00000000-0005-0000-0000-00005CB10000}"/>
    <cellStyle name="Title 8 7 4" xfId="53858" xr:uid="{00000000-0005-0000-0000-00005DB10000}"/>
    <cellStyle name="Title 8 8" xfId="30411" xr:uid="{00000000-0005-0000-0000-00005EB10000}"/>
    <cellStyle name="Title 8 8 2" xfId="30412" xr:uid="{00000000-0005-0000-0000-00005FB10000}"/>
    <cellStyle name="Title 8 8 2 2" xfId="30413" xr:uid="{00000000-0005-0000-0000-000060B10000}"/>
    <cellStyle name="Title 8 8 3" xfId="30414" xr:uid="{00000000-0005-0000-0000-000061B10000}"/>
    <cellStyle name="Title 8 8 4" xfId="53859" xr:uid="{00000000-0005-0000-0000-000062B10000}"/>
    <cellStyle name="Title 8 9" xfId="30415" xr:uid="{00000000-0005-0000-0000-000063B10000}"/>
    <cellStyle name="Title 8 9 2" xfId="30416" xr:uid="{00000000-0005-0000-0000-000064B10000}"/>
    <cellStyle name="Title 8 9 2 2" xfId="30417" xr:uid="{00000000-0005-0000-0000-000065B10000}"/>
    <cellStyle name="Title 8 9 3" xfId="30418" xr:uid="{00000000-0005-0000-0000-000066B10000}"/>
    <cellStyle name="Title 8 9 4" xfId="53860" xr:uid="{00000000-0005-0000-0000-000067B10000}"/>
    <cellStyle name="Title 9" xfId="4684" xr:uid="{00000000-0005-0000-0000-000068B10000}"/>
    <cellStyle name="Title 9 10" xfId="30419" xr:uid="{00000000-0005-0000-0000-000069B10000}"/>
    <cellStyle name="Title 9 10 2" xfId="30420" xr:uid="{00000000-0005-0000-0000-00006AB10000}"/>
    <cellStyle name="Title 9 10 2 2" xfId="30421" xr:uid="{00000000-0005-0000-0000-00006BB10000}"/>
    <cellStyle name="Title 9 10 3" xfId="30422" xr:uid="{00000000-0005-0000-0000-00006CB10000}"/>
    <cellStyle name="Title 9 10 4" xfId="53862" xr:uid="{00000000-0005-0000-0000-00006DB10000}"/>
    <cellStyle name="Title 9 11" xfId="30423" xr:uid="{00000000-0005-0000-0000-00006EB10000}"/>
    <cellStyle name="Title 9 11 2" xfId="30424" xr:uid="{00000000-0005-0000-0000-00006FB10000}"/>
    <cellStyle name="Title 9 12" xfId="30425" xr:uid="{00000000-0005-0000-0000-000070B10000}"/>
    <cellStyle name="Title 9 13" xfId="53861" xr:uid="{00000000-0005-0000-0000-000071B10000}"/>
    <cellStyle name="Title 9 2" xfId="9473" xr:uid="{00000000-0005-0000-0000-000072B10000}"/>
    <cellStyle name="Title 9 2 2" xfId="30426" xr:uid="{00000000-0005-0000-0000-000073B10000}"/>
    <cellStyle name="Title 9 2 2 2" xfId="30427" xr:uid="{00000000-0005-0000-0000-000074B10000}"/>
    <cellStyle name="Title 9 2 2 2 2" xfId="30428" xr:uid="{00000000-0005-0000-0000-000075B10000}"/>
    <cellStyle name="Title 9 2 2 3" xfId="30429" xr:uid="{00000000-0005-0000-0000-000076B10000}"/>
    <cellStyle name="Title 9 2 3" xfId="30430" xr:uid="{00000000-0005-0000-0000-000077B10000}"/>
    <cellStyle name="Title 9 2 3 2" xfId="30431" xr:uid="{00000000-0005-0000-0000-000078B10000}"/>
    <cellStyle name="Title 9 2 3 2 2" xfId="30432" xr:uid="{00000000-0005-0000-0000-000079B10000}"/>
    <cellStyle name="Title 9 2 3 3" xfId="30433" xr:uid="{00000000-0005-0000-0000-00007AB10000}"/>
    <cellStyle name="Title 9 2 4" xfId="30434" xr:uid="{00000000-0005-0000-0000-00007BB10000}"/>
    <cellStyle name="Title 9 2 4 2" xfId="30435" xr:uid="{00000000-0005-0000-0000-00007CB10000}"/>
    <cellStyle name="Title 9 2 5" xfId="30436" xr:uid="{00000000-0005-0000-0000-00007DB10000}"/>
    <cellStyle name="Title 9 2 6" xfId="53863" xr:uid="{00000000-0005-0000-0000-00007EB10000}"/>
    <cellStyle name="Title 9 3" xfId="30437" xr:uid="{00000000-0005-0000-0000-00007FB10000}"/>
    <cellStyle name="Title 9 3 2" xfId="30438" xr:uid="{00000000-0005-0000-0000-000080B10000}"/>
    <cellStyle name="Title 9 3 2 2" xfId="30439" xr:uid="{00000000-0005-0000-0000-000081B10000}"/>
    <cellStyle name="Title 9 3 2 2 2" xfId="30440" xr:uid="{00000000-0005-0000-0000-000082B10000}"/>
    <cellStyle name="Title 9 3 2 3" xfId="30441" xr:uid="{00000000-0005-0000-0000-000083B10000}"/>
    <cellStyle name="Title 9 3 3" xfId="30442" xr:uid="{00000000-0005-0000-0000-000084B10000}"/>
    <cellStyle name="Title 9 3 3 2" xfId="30443" xr:uid="{00000000-0005-0000-0000-000085B10000}"/>
    <cellStyle name="Title 9 3 3 2 2" xfId="30444" xr:uid="{00000000-0005-0000-0000-000086B10000}"/>
    <cellStyle name="Title 9 3 3 3" xfId="30445" xr:uid="{00000000-0005-0000-0000-000087B10000}"/>
    <cellStyle name="Title 9 3 4" xfId="30446" xr:uid="{00000000-0005-0000-0000-000088B10000}"/>
    <cellStyle name="Title 9 3 4 2" xfId="30447" xr:uid="{00000000-0005-0000-0000-000089B10000}"/>
    <cellStyle name="Title 9 3 5" xfId="30448" xr:uid="{00000000-0005-0000-0000-00008AB10000}"/>
    <cellStyle name="Title 9 3 6" xfId="53864" xr:uid="{00000000-0005-0000-0000-00008BB10000}"/>
    <cellStyle name="Title 9 4" xfId="30449" xr:uid="{00000000-0005-0000-0000-00008CB10000}"/>
    <cellStyle name="Title 9 4 2" xfId="30450" xr:uid="{00000000-0005-0000-0000-00008DB10000}"/>
    <cellStyle name="Title 9 4 2 2" xfId="30451" xr:uid="{00000000-0005-0000-0000-00008EB10000}"/>
    <cellStyle name="Title 9 4 2 2 2" xfId="30452" xr:uid="{00000000-0005-0000-0000-00008FB10000}"/>
    <cellStyle name="Title 9 4 2 3" xfId="30453" xr:uid="{00000000-0005-0000-0000-000090B10000}"/>
    <cellStyle name="Title 9 4 3" xfId="30454" xr:uid="{00000000-0005-0000-0000-000091B10000}"/>
    <cellStyle name="Title 9 4 3 2" xfId="30455" xr:uid="{00000000-0005-0000-0000-000092B10000}"/>
    <cellStyle name="Title 9 4 3 2 2" xfId="30456" xr:uid="{00000000-0005-0000-0000-000093B10000}"/>
    <cellStyle name="Title 9 4 3 3" xfId="30457" xr:uid="{00000000-0005-0000-0000-000094B10000}"/>
    <cellStyle name="Title 9 4 4" xfId="30458" xr:uid="{00000000-0005-0000-0000-000095B10000}"/>
    <cellStyle name="Title 9 4 4 2" xfId="30459" xr:uid="{00000000-0005-0000-0000-000096B10000}"/>
    <cellStyle name="Title 9 4 5" xfId="30460" xr:uid="{00000000-0005-0000-0000-000097B10000}"/>
    <cellStyle name="Title 9 4 6" xfId="53865" xr:uid="{00000000-0005-0000-0000-000098B10000}"/>
    <cellStyle name="Title 9 5" xfId="30461" xr:uid="{00000000-0005-0000-0000-000099B10000}"/>
    <cellStyle name="Title 9 5 2" xfId="30462" xr:uid="{00000000-0005-0000-0000-00009AB10000}"/>
    <cellStyle name="Title 9 5 2 2" xfId="30463" xr:uid="{00000000-0005-0000-0000-00009BB10000}"/>
    <cellStyle name="Title 9 5 2 2 2" xfId="30464" xr:uid="{00000000-0005-0000-0000-00009CB10000}"/>
    <cellStyle name="Title 9 5 2 3" xfId="30465" xr:uid="{00000000-0005-0000-0000-00009DB10000}"/>
    <cellStyle name="Title 9 5 3" xfId="30466" xr:uid="{00000000-0005-0000-0000-00009EB10000}"/>
    <cellStyle name="Title 9 5 3 2" xfId="30467" xr:uid="{00000000-0005-0000-0000-00009FB10000}"/>
    <cellStyle name="Title 9 5 3 2 2" xfId="30468" xr:uid="{00000000-0005-0000-0000-0000A0B10000}"/>
    <cellStyle name="Title 9 5 3 3" xfId="30469" xr:uid="{00000000-0005-0000-0000-0000A1B10000}"/>
    <cellStyle name="Title 9 5 4" xfId="30470" xr:uid="{00000000-0005-0000-0000-0000A2B10000}"/>
    <cellStyle name="Title 9 5 4 2" xfId="30471" xr:uid="{00000000-0005-0000-0000-0000A3B10000}"/>
    <cellStyle name="Title 9 5 4 2 2" xfId="30472" xr:uid="{00000000-0005-0000-0000-0000A4B10000}"/>
    <cellStyle name="Title 9 5 4 3" xfId="30473" xr:uid="{00000000-0005-0000-0000-0000A5B10000}"/>
    <cellStyle name="Title 9 5 5" xfId="30474" xr:uid="{00000000-0005-0000-0000-0000A6B10000}"/>
    <cellStyle name="Title 9 5 5 2" xfId="30475" xr:uid="{00000000-0005-0000-0000-0000A7B10000}"/>
    <cellStyle name="Title 9 5 6" xfId="30476" xr:uid="{00000000-0005-0000-0000-0000A8B10000}"/>
    <cellStyle name="Title 9 5 7" xfId="53866" xr:uid="{00000000-0005-0000-0000-0000A9B10000}"/>
    <cellStyle name="Title 9 6" xfId="30477" xr:uid="{00000000-0005-0000-0000-0000AAB10000}"/>
    <cellStyle name="Title 9 6 2" xfId="30478" xr:uid="{00000000-0005-0000-0000-0000ABB10000}"/>
    <cellStyle name="Title 9 6 2 2" xfId="30479" xr:uid="{00000000-0005-0000-0000-0000ACB10000}"/>
    <cellStyle name="Title 9 6 2 2 2" xfId="30480" xr:uid="{00000000-0005-0000-0000-0000ADB10000}"/>
    <cellStyle name="Title 9 6 2 3" xfId="30481" xr:uid="{00000000-0005-0000-0000-0000AEB10000}"/>
    <cellStyle name="Title 9 6 3" xfId="30482" xr:uid="{00000000-0005-0000-0000-0000AFB10000}"/>
    <cellStyle name="Title 9 6 3 2" xfId="30483" xr:uid="{00000000-0005-0000-0000-0000B0B10000}"/>
    <cellStyle name="Title 9 6 3 2 2" xfId="30484" xr:uid="{00000000-0005-0000-0000-0000B1B10000}"/>
    <cellStyle name="Title 9 6 3 3" xfId="30485" xr:uid="{00000000-0005-0000-0000-0000B2B10000}"/>
    <cellStyle name="Title 9 6 4" xfId="30486" xr:uid="{00000000-0005-0000-0000-0000B3B10000}"/>
    <cellStyle name="Title 9 6 4 2" xfId="30487" xr:uid="{00000000-0005-0000-0000-0000B4B10000}"/>
    <cellStyle name="Title 9 6 5" xfId="30488" xr:uid="{00000000-0005-0000-0000-0000B5B10000}"/>
    <cellStyle name="Title 9 6 6" xfId="53867" xr:uid="{00000000-0005-0000-0000-0000B6B10000}"/>
    <cellStyle name="Title 9 7" xfId="30489" xr:uid="{00000000-0005-0000-0000-0000B7B10000}"/>
    <cellStyle name="Title 9 7 2" xfId="30490" xr:uid="{00000000-0005-0000-0000-0000B8B10000}"/>
    <cellStyle name="Title 9 7 2 2" xfId="30491" xr:uid="{00000000-0005-0000-0000-0000B9B10000}"/>
    <cellStyle name="Title 9 7 3" xfId="30492" xr:uid="{00000000-0005-0000-0000-0000BAB10000}"/>
    <cellStyle name="Title 9 7 4" xfId="53868" xr:uid="{00000000-0005-0000-0000-0000BBB10000}"/>
    <cellStyle name="Title 9 8" xfId="30493" xr:uid="{00000000-0005-0000-0000-0000BCB10000}"/>
    <cellStyle name="Title 9 8 2" xfId="30494" xr:uid="{00000000-0005-0000-0000-0000BDB10000}"/>
    <cellStyle name="Title 9 8 2 2" xfId="30495" xr:uid="{00000000-0005-0000-0000-0000BEB10000}"/>
    <cellStyle name="Title 9 8 3" xfId="30496" xr:uid="{00000000-0005-0000-0000-0000BFB10000}"/>
    <cellStyle name="Title 9 8 4" xfId="53869" xr:uid="{00000000-0005-0000-0000-0000C0B10000}"/>
    <cellStyle name="Title 9 9" xfId="30497" xr:uid="{00000000-0005-0000-0000-0000C1B10000}"/>
    <cellStyle name="Title 9 9 2" xfId="30498" xr:uid="{00000000-0005-0000-0000-0000C2B10000}"/>
    <cellStyle name="Title 9 9 2 2" xfId="30499" xr:uid="{00000000-0005-0000-0000-0000C3B10000}"/>
    <cellStyle name="Title 9 9 3" xfId="30500" xr:uid="{00000000-0005-0000-0000-0000C4B10000}"/>
    <cellStyle name="Title 9 9 4" xfId="53870" xr:uid="{00000000-0005-0000-0000-0000C5B10000}"/>
    <cellStyle name="Total" xfId="4685" builtinId="25" customBuiltin="1"/>
    <cellStyle name="Total 10" xfId="4686" xr:uid="{00000000-0005-0000-0000-0000C7B10000}"/>
    <cellStyle name="Total 10 10" xfId="30501" xr:uid="{00000000-0005-0000-0000-0000C8B10000}"/>
    <cellStyle name="Total 10 10 2" xfId="30502" xr:uid="{00000000-0005-0000-0000-0000C9B10000}"/>
    <cellStyle name="Total 10 10 2 2" xfId="30503" xr:uid="{00000000-0005-0000-0000-0000CAB10000}"/>
    <cellStyle name="Total 10 10 3" xfId="30504" xr:uid="{00000000-0005-0000-0000-0000CBB10000}"/>
    <cellStyle name="Total 10 10 4" xfId="53873" xr:uid="{00000000-0005-0000-0000-0000CCB10000}"/>
    <cellStyle name="Total 10 11" xfId="30505" xr:uid="{00000000-0005-0000-0000-0000CDB10000}"/>
    <cellStyle name="Total 10 11 2" xfId="30506" xr:uid="{00000000-0005-0000-0000-0000CEB10000}"/>
    <cellStyle name="Total 10 12" xfId="30507" xr:uid="{00000000-0005-0000-0000-0000CFB10000}"/>
    <cellStyle name="Total 10 13" xfId="53872" xr:uid="{00000000-0005-0000-0000-0000D0B10000}"/>
    <cellStyle name="Total 10 2" xfId="9475" xr:uid="{00000000-0005-0000-0000-0000D1B10000}"/>
    <cellStyle name="Total 10 2 2" xfId="30508" xr:uid="{00000000-0005-0000-0000-0000D2B10000}"/>
    <cellStyle name="Total 10 2 2 2" xfId="30509" xr:uid="{00000000-0005-0000-0000-0000D3B10000}"/>
    <cellStyle name="Total 10 2 2 2 2" xfId="30510" xr:uid="{00000000-0005-0000-0000-0000D4B10000}"/>
    <cellStyle name="Total 10 2 2 3" xfId="30511" xr:uid="{00000000-0005-0000-0000-0000D5B10000}"/>
    <cellStyle name="Total 10 2 3" xfId="30512" xr:uid="{00000000-0005-0000-0000-0000D6B10000}"/>
    <cellStyle name="Total 10 2 3 2" xfId="30513" xr:uid="{00000000-0005-0000-0000-0000D7B10000}"/>
    <cellStyle name="Total 10 2 3 2 2" xfId="30514" xr:uid="{00000000-0005-0000-0000-0000D8B10000}"/>
    <cellStyle name="Total 10 2 3 3" xfId="30515" xr:uid="{00000000-0005-0000-0000-0000D9B10000}"/>
    <cellStyle name="Total 10 2 4" xfId="30516" xr:uid="{00000000-0005-0000-0000-0000DAB10000}"/>
    <cellStyle name="Total 10 2 4 2" xfId="30517" xr:uid="{00000000-0005-0000-0000-0000DBB10000}"/>
    <cellStyle name="Total 10 2 5" xfId="30518" xr:uid="{00000000-0005-0000-0000-0000DCB10000}"/>
    <cellStyle name="Total 10 2 6" xfId="53874" xr:uid="{00000000-0005-0000-0000-0000DDB10000}"/>
    <cellStyle name="Total 10 3" xfId="30519" xr:uid="{00000000-0005-0000-0000-0000DEB10000}"/>
    <cellStyle name="Total 10 3 2" xfId="30520" xr:uid="{00000000-0005-0000-0000-0000DFB10000}"/>
    <cellStyle name="Total 10 3 2 2" xfId="30521" xr:uid="{00000000-0005-0000-0000-0000E0B10000}"/>
    <cellStyle name="Total 10 3 2 2 2" xfId="30522" xr:uid="{00000000-0005-0000-0000-0000E1B10000}"/>
    <cellStyle name="Total 10 3 2 3" xfId="30523" xr:uid="{00000000-0005-0000-0000-0000E2B10000}"/>
    <cellStyle name="Total 10 3 3" xfId="30524" xr:uid="{00000000-0005-0000-0000-0000E3B10000}"/>
    <cellStyle name="Total 10 3 3 2" xfId="30525" xr:uid="{00000000-0005-0000-0000-0000E4B10000}"/>
    <cellStyle name="Total 10 3 3 2 2" xfId="30526" xr:uid="{00000000-0005-0000-0000-0000E5B10000}"/>
    <cellStyle name="Total 10 3 3 3" xfId="30527" xr:uid="{00000000-0005-0000-0000-0000E6B10000}"/>
    <cellStyle name="Total 10 3 4" xfId="30528" xr:uid="{00000000-0005-0000-0000-0000E7B10000}"/>
    <cellStyle name="Total 10 3 4 2" xfId="30529" xr:uid="{00000000-0005-0000-0000-0000E8B10000}"/>
    <cellStyle name="Total 10 3 5" xfId="30530" xr:uid="{00000000-0005-0000-0000-0000E9B10000}"/>
    <cellStyle name="Total 10 3 6" xfId="53875" xr:uid="{00000000-0005-0000-0000-0000EAB10000}"/>
    <cellStyle name="Total 10 4" xfId="30531" xr:uid="{00000000-0005-0000-0000-0000EBB10000}"/>
    <cellStyle name="Total 10 4 2" xfId="30532" xr:uid="{00000000-0005-0000-0000-0000ECB10000}"/>
    <cellStyle name="Total 10 4 2 2" xfId="30533" xr:uid="{00000000-0005-0000-0000-0000EDB10000}"/>
    <cellStyle name="Total 10 4 2 2 2" xfId="30534" xr:uid="{00000000-0005-0000-0000-0000EEB10000}"/>
    <cellStyle name="Total 10 4 2 3" xfId="30535" xr:uid="{00000000-0005-0000-0000-0000EFB10000}"/>
    <cellStyle name="Total 10 4 3" xfId="30536" xr:uid="{00000000-0005-0000-0000-0000F0B10000}"/>
    <cellStyle name="Total 10 4 3 2" xfId="30537" xr:uid="{00000000-0005-0000-0000-0000F1B10000}"/>
    <cellStyle name="Total 10 4 3 2 2" xfId="30538" xr:uid="{00000000-0005-0000-0000-0000F2B10000}"/>
    <cellStyle name="Total 10 4 3 3" xfId="30539" xr:uid="{00000000-0005-0000-0000-0000F3B10000}"/>
    <cellStyle name="Total 10 4 4" xfId="30540" xr:uid="{00000000-0005-0000-0000-0000F4B10000}"/>
    <cellStyle name="Total 10 4 4 2" xfId="30541" xr:uid="{00000000-0005-0000-0000-0000F5B10000}"/>
    <cellStyle name="Total 10 4 5" xfId="30542" xr:uid="{00000000-0005-0000-0000-0000F6B10000}"/>
    <cellStyle name="Total 10 4 6" xfId="53876" xr:uid="{00000000-0005-0000-0000-0000F7B10000}"/>
    <cellStyle name="Total 10 5" xfId="30543" xr:uid="{00000000-0005-0000-0000-0000F8B10000}"/>
    <cellStyle name="Total 10 5 2" xfId="30544" xr:uid="{00000000-0005-0000-0000-0000F9B10000}"/>
    <cellStyle name="Total 10 5 2 2" xfId="30545" xr:uid="{00000000-0005-0000-0000-0000FAB10000}"/>
    <cellStyle name="Total 10 5 2 2 2" xfId="30546" xr:uid="{00000000-0005-0000-0000-0000FBB10000}"/>
    <cellStyle name="Total 10 5 2 3" xfId="30547" xr:uid="{00000000-0005-0000-0000-0000FCB10000}"/>
    <cellStyle name="Total 10 5 3" xfId="30548" xr:uid="{00000000-0005-0000-0000-0000FDB10000}"/>
    <cellStyle name="Total 10 5 3 2" xfId="30549" xr:uid="{00000000-0005-0000-0000-0000FEB10000}"/>
    <cellStyle name="Total 10 5 3 2 2" xfId="30550" xr:uid="{00000000-0005-0000-0000-0000FFB10000}"/>
    <cellStyle name="Total 10 5 3 3" xfId="30551" xr:uid="{00000000-0005-0000-0000-000000B20000}"/>
    <cellStyle name="Total 10 5 4" xfId="30552" xr:uid="{00000000-0005-0000-0000-000001B20000}"/>
    <cellStyle name="Total 10 5 4 2" xfId="30553" xr:uid="{00000000-0005-0000-0000-000002B20000}"/>
    <cellStyle name="Total 10 5 4 2 2" xfId="30554" xr:uid="{00000000-0005-0000-0000-000003B20000}"/>
    <cellStyle name="Total 10 5 4 3" xfId="30555" xr:uid="{00000000-0005-0000-0000-000004B20000}"/>
    <cellStyle name="Total 10 5 5" xfId="30556" xr:uid="{00000000-0005-0000-0000-000005B20000}"/>
    <cellStyle name="Total 10 5 5 2" xfId="30557" xr:uid="{00000000-0005-0000-0000-000006B20000}"/>
    <cellStyle name="Total 10 5 6" xfId="30558" xr:uid="{00000000-0005-0000-0000-000007B20000}"/>
    <cellStyle name="Total 10 5 7" xfId="53877" xr:uid="{00000000-0005-0000-0000-000008B20000}"/>
    <cellStyle name="Total 10 6" xfId="30559" xr:uid="{00000000-0005-0000-0000-000009B20000}"/>
    <cellStyle name="Total 10 6 2" xfId="30560" xr:uid="{00000000-0005-0000-0000-00000AB20000}"/>
    <cellStyle name="Total 10 6 2 2" xfId="30561" xr:uid="{00000000-0005-0000-0000-00000BB20000}"/>
    <cellStyle name="Total 10 6 2 2 2" xfId="30562" xr:uid="{00000000-0005-0000-0000-00000CB20000}"/>
    <cellStyle name="Total 10 6 2 3" xfId="30563" xr:uid="{00000000-0005-0000-0000-00000DB20000}"/>
    <cellStyle name="Total 10 6 3" xfId="30564" xr:uid="{00000000-0005-0000-0000-00000EB20000}"/>
    <cellStyle name="Total 10 6 3 2" xfId="30565" xr:uid="{00000000-0005-0000-0000-00000FB20000}"/>
    <cellStyle name="Total 10 6 3 2 2" xfId="30566" xr:uid="{00000000-0005-0000-0000-000010B20000}"/>
    <cellStyle name="Total 10 6 3 3" xfId="30567" xr:uid="{00000000-0005-0000-0000-000011B20000}"/>
    <cellStyle name="Total 10 6 4" xfId="30568" xr:uid="{00000000-0005-0000-0000-000012B20000}"/>
    <cellStyle name="Total 10 6 4 2" xfId="30569" xr:uid="{00000000-0005-0000-0000-000013B20000}"/>
    <cellStyle name="Total 10 6 5" xfId="30570" xr:uid="{00000000-0005-0000-0000-000014B20000}"/>
    <cellStyle name="Total 10 6 6" xfId="53878" xr:uid="{00000000-0005-0000-0000-000015B20000}"/>
    <cellStyle name="Total 10 7" xfId="30571" xr:uid="{00000000-0005-0000-0000-000016B20000}"/>
    <cellStyle name="Total 10 7 2" xfId="30572" xr:uid="{00000000-0005-0000-0000-000017B20000}"/>
    <cellStyle name="Total 10 7 2 2" xfId="30573" xr:uid="{00000000-0005-0000-0000-000018B20000}"/>
    <cellStyle name="Total 10 7 3" xfId="30574" xr:uid="{00000000-0005-0000-0000-000019B20000}"/>
    <cellStyle name="Total 10 7 4" xfId="53879" xr:uid="{00000000-0005-0000-0000-00001AB20000}"/>
    <cellStyle name="Total 10 8" xfId="30575" xr:uid="{00000000-0005-0000-0000-00001BB20000}"/>
    <cellStyle name="Total 10 8 2" xfId="30576" xr:uid="{00000000-0005-0000-0000-00001CB20000}"/>
    <cellStyle name="Total 10 8 2 2" xfId="30577" xr:uid="{00000000-0005-0000-0000-00001DB20000}"/>
    <cellStyle name="Total 10 8 3" xfId="30578" xr:uid="{00000000-0005-0000-0000-00001EB20000}"/>
    <cellStyle name="Total 10 8 4" xfId="53880" xr:uid="{00000000-0005-0000-0000-00001FB20000}"/>
    <cellStyle name="Total 10 9" xfId="30579" xr:uid="{00000000-0005-0000-0000-000020B20000}"/>
    <cellStyle name="Total 10 9 2" xfId="30580" xr:uid="{00000000-0005-0000-0000-000021B20000}"/>
    <cellStyle name="Total 10 9 2 2" xfId="30581" xr:uid="{00000000-0005-0000-0000-000022B20000}"/>
    <cellStyle name="Total 10 9 3" xfId="30582" xr:uid="{00000000-0005-0000-0000-000023B20000}"/>
    <cellStyle name="Total 10 9 4" xfId="53881" xr:uid="{00000000-0005-0000-0000-000024B20000}"/>
    <cellStyle name="Total 11" xfId="4687" xr:uid="{00000000-0005-0000-0000-000025B20000}"/>
    <cellStyle name="Total 11 10" xfId="30583" xr:uid="{00000000-0005-0000-0000-000026B20000}"/>
    <cellStyle name="Total 11 10 2" xfId="30584" xr:uid="{00000000-0005-0000-0000-000027B20000}"/>
    <cellStyle name="Total 11 10 2 2" xfId="30585" xr:uid="{00000000-0005-0000-0000-000028B20000}"/>
    <cellStyle name="Total 11 10 3" xfId="30586" xr:uid="{00000000-0005-0000-0000-000029B20000}"/>
    <cellStyle name="Total 11 10 4" xfId="53883" xr:uid="{00000000-0005-0000-0000-00002AB20000}"/>
    <cellStyle name="Total 11 11" xfId="30587" xr:uid="{00000000-0005-0000-0000-00002BB20000}"/>
    <cellStyle name="Total 11 11 2" xfId="30588" xr:uid="{00000000-0005-0000-0000-00002CB20000}"/>
    <cellStyle name="Total 11 12" xfId="30589" xr:uid="{00000000-0005-0000-0000-00002DB20000}"/>
    <cellStyle name="Total 11 13" xfId="53882" xr:uid="{00000000-0005-0000-0000-00002EB20000}"/>
    <cellStyle name="Total 11 2" xfId="9476" xr:uid="{00000000-0005-0000-0000-00002FB20000}"/>
    <cellStyle name="Total 11 2 2" xfId="30590" xr:uid="{00000000-0005-0000-0000-000030B20000}"/>
    <cellStyle name="Total 11 2 2 2" xfId="30591" xr:uid="{00000000-0005-0000-0000-000031B20000}"/>
    <cellStyle name="Total 11 2 2 2 2" xfId="30592" xr:uid="{00000000-0005-0000-0000-000032B20000}"/>
    <cellStyle name="Total 11 2 2 3" xfId="30593" xr:uid="{00000000-0005-0000-0000-000033B20000}"/>
    <cellStyle name="Total 11 2 3" xfId="30594" xr:uid="{00000000-0005-0000-0000-000034B20000}"/>
    <cellStyle name="Total 11 2 3 2" xfId="30595" xr:uid="{00000000-0005-0000-0000-000035B20000}"/>
    <cellStyle name="Total 11 2 3 2 2" xfId="30596" xr:uid="{00000000-0005-0000-0000-000036B20000}"/>
    <cellStyle name="Total 11 2 3 3" xfId="30597" xr:uid="{00000000-0005-0000-0000-000037B20000}"/>
    <cellStyle name="Total 11 2 4" xfId="30598" xr:uid="{00000000-0005-0000-0000-000038B20000}"/>
    <cellStyle name="Total 11 2 4 2" xfId="30599" xr:uid="{00000000-0005-0000-0000-000039B20000}"/>
    <cellStyle name="Total 11 2 5" xfId="30600" xr:uid="{00000000-0005-0000-0000-00003AB20000}"/>
    <cellStyle name="Total 11 2 6" xfId="53884" xr:uid="{00000000-0005-0000-0000-00003BB20000}"/>
    <cellStyle name="Total 11 3" xfId="30601" xr:uid="{00000000-0005-0000-0000-00003CB20000}"/>
    <cellStyle name="Total 11 3 2" xfId="30602" xr:uid="{00000000-0005-0000-0000-00003DB20000}"/>
    <cellStyle name="Total 11 3 2 2" xfId="30603" xr:uid="{00000000-0005-0000-0000-00003EB20000}"/>
    <cellStyle name="Total 11 3 2 2 2" xfId="30604" xr:uid="{00000000-0005-0000-0000-00003FB20000}"/>
    <cellStyle name="Total 11 3 2 3" xfId="30605" xr:uid="{00000000-0005-0000-0000-000040B20000}"/>
    <cellStyle name="Total 11 3 3" xfId="30606" xr:uid="{00000000-0005-0000-0000-000041B20000}"/>
    <cellStyle name="Total 11 3 3 2" xfId="30607" xr:uid="{00000000-0005-0000-0000-000042B20000}"/>
    <cellStyle name="Total 11 3 3 2 2" xfId="30608" xr:uid="{00000000-0005-0000-0000-000043B20000}"/>
    <cellStyle name="Total 11 3 3 3" xfId="30609" xr:uid="{00000000-0005-0000-0000-000044B20000}"/>
    <cellStyle name="Total 11 3 4" xfId="30610" xr:uid="{00000000-0005-0000-0000-000045B20000}"/>
    <cellStyle name="Total 11 3 4 2" xfId="30611" xr:uid="{00000000-0005-0000-0000-000046B20000}"/>
    <cellStyle name="Total 11 3 5" xfId="30612" xr:uid="{00000000-0005-0000-0000-000047B20000}"/>
    <cellStyle name="Total 11 3 6" xfId="53885" xr:uid="{00000000-0005-0000-0000-000048B20000}"/>
    <cellStyle name="Total 11 4" xfId="30613" xr:uid="{00000000-0005-0000-0000-000049B20000}"/>
    <cellStyle name="Total 11 4 2" xfId="30614" xr:uid="{00000000-0005-0000-0000-00004AB20000}"/>
    <cellStyle name="Total 11 4 2 2" xfId="30615" xr:uid="{00000000-0005-0000-0000-00004BB20000}"/>
    <cellStyle name="Total 11 4 2 2 2" xfId="30616" xr:uid="{00000000-0005-0000-0000-00004CB20000}"/>
    <cellStyle name="Total 11 4 2 3" xfId="30617" xr:uid="{00000000-0005-0000-0000-00004DB20000}"/>
    <cellStyle name="Total 11 4 3" xfId="30618" xr:uid="{00000000-0005-0000-0000-00004EB20000}"/>
    <cellStyle name="Total 11 4 3 2" xfId="30619" xr:uid="{00000000-0005-0000-0000-00004FB20000}"/>
    <cellStyle name="Total 11 4 3 2 2" xfId="30620" xr:uid="{00000000-0005-0000-0000-000050B20000}"/>
    <cellStyle name="Total 11 4 3 3" xfId="30621" xr:uid="{00000000-0005-0000-0000-000051B20000}"/>
    <cellStyle name="Total 11 4 4" xfId="30622" xr:uid="{00000000-0005-0000-0000-000052B20000}"/>
    <cellStyle name="Total 11 4 4 2" xfId="30623" xr:uid="{00000000-0005-0000-0000-000053B20000}"/>
    <cellStyle name="Total 11 4 5" xfId="30624" xr:uid="{00000000-0005-0000-0000-000054B20000}"/>
    <cellStyle name="Total 11 4 6" xfId="53886" xr:uid="{00000000-0005-0000-0000-000055B20000}"/>
    <cellStyle name="Total 11 5" xfId="30625" xr:uid="{00000000-0005-0000-0000-000056B20000}"/>
    <cellStyle name="Total 11 5 2" xfId="30626" xr:uid="{00000000-0005-0000-0000-000057B20000}"/>
    <cellStyle name="Total 11 5 2 2" xfId="30627" xr:uid="{00000000-0005-0000-0000-000058B20000}"/>
    <cellStyle name="Total 11 5 2 2 2" xfId="30628" xr:uid="{00000000-0005-0000-0000-000059B20000}"/>
    <cellStyle name="Total 11 5 2 3" xfId="30629" xr:uid="{00000000-0005-0000-0000-00005AB20000}"/>
    <cellStyle name="Total 11 5 3" xfId="30630" xr:uid="{00000000-0005-0000-0000-00005BB20000}"/>
    <cellStyle name="Total 11 5 3 2" xfId="30631" xr:uid="{00000000-0005-0000-0000-00005CB20000}"/>
    <cellStyle name="Total 11 5 3 2 2" xfId="30632" xr:uid="{00000000-0005-0000-0000-00005DB20000}"/>
    <cellStyle name="Total 11 5 3 3" xfId="30633" xr:uid="{00000000-0005-0000-0000-00005EB20000}"/>
    <cellStyle name="Total 11 5 4" xfId="30634" xr:uid="{00000000-0005-0000-0000-00005FB20000}"/>
    <cellStyle name="Total 11 5 4 2" xfId="30635" xr:uid="{00000000-0005-0000-0000-000060B20000}"/>
    <cellStyle name="Total 11 5 4 2 2" xfId="30636" xr:uid="{00000000-0005-0000-0000-000061B20000}"/>
    <cellStyle name="Total 11 5 4 3" xfId="30637" xr:uid="{00000000-0005-0000-0000-000062B20000}"/>
    <cellStyle name="Total 11 5 5" xfId="30638" xr:uid="{00000000-0005-0000-0000-000063B20000}"/>
    <cellStyle name="Total 11 5 5 2" xfId="30639" xr:uid="{00000000-0005-0000-0000-000064B20000}"/>
    <cellStyle name="Total 11 5 6" xfId="30640" xr:uid="{00000000-0005-0000-0000-000065B20000}"/>
    <cellStyle name="Total 11 5 7" xfId="53887" xr:uid="{00000000-0005-0000-0000-000066B20000}"/>
    <cellStyle name="Total 11 6" xfId="30641" xr:uid="{00000000-0005-0000-0000-000067B20000}"/>
    <cellStyle name="Total 11 6 2" xfId="30642" xr:uid="{00000000-0005-0000-0000-000068B20000}"/>
    <cellStyle name="Total 11 6 2 2" xfId="30643" xr:uid="{00000000-0005-0000-0000-000069B20000}"/>
    <cellStyle name="Total 11 6 2 2 2" xfId="30644" xr:uid="{00000000-0005-0000-0000-00006AB20000}"/>
    <cellStyle name="Total 11 6 2 3" xfId="30645" xr:uid="{00000000-0005-0000-0000-00006BB20000}"/>
    <cellStyle name="Total 11 6 3" xfId="30646" xr:uid="{00000000-0005-0000-0000-00006CB20000}"/>
    <cellStyle name="Total 11 6 3 2" xfId="30647" xr:uid="{00000000-0005-0000-0000-00006DB20000}"/>
    <cellStyle name="Total 11 6 3 2 2" xfId="30648" xr:uid="{00000000-0005-0000-0000-00006EB20000}"/>
    <cellStyle name="Total 11 6 3 3" xfId="30649" xr:uid="{00000000-0005-0000-0000-00006FB20000}"/>
    <cellStyle name="Total 11 6 4" xfId="30650" xr:uid="{00000000-0005-0000-0000-000070B20000}"/>
    <cellStyle name="Total 11 6 4 2" xfId="30651" xr:uid="{00000000-0005-0000-0000-000071B20000}"/>
    <cellStyle name="Total 11 6 5" xfId="30652" xr:uid="{00000000-0005-0000-0000-000072B20000}"/>
    <cellStyle name="Total 11 6 6" xfId="53888" xr:uid="{00000000-0005-0000-0000-000073B20000}"/>
    <cellStyle name="Total 11 7" xfId="30653" xr:uid="{00000000-0005-0000-0000-000074B20000}"/>
    <cellStyle name="Total 11 7 2" xfId="30654" xr:uid="{00000000-0005-0000-0000-000075B20000}"/>
    <cellStyle name="Total 11 7 2 2" xfId="30655" xr:uid="{00000000-0005-0000-0000-000076B20000}"/>
    <cellStyle name="Total 11 7 3" xfId="30656" xr:uid="{00000000-0005-0000-0000-000077B20000}"/>
    <cellStyle name="Total 11 7 4" xfId="53889" xr:uid="{00000000-0005-0000-0000-000078B20000}"/>
    <cellStyle name="Total 11 8" xfId="30657" xr:uid="{00000000-0005-0000-0000-000079B20000}"/>
    <cellStyle name="Total 11 8 2" xfId="30658" xr:uid="{00000000-0005-0000-0000-00007AB20000}"/>
    <cellStyle name="Total 11 8 2 2" xfId="30659" xr:uid="{00000000-0005-0000-0000-00007BB20000}"/>
    <cellStyle name="Total 11 8 3" xfId="30660" xr:uid="{00000000-0005-0000-0000-00007CB20000}"/>
    <cellStyle name="Total 11 8 4" xfId="53890" xr:uid="{00000000-0005-0000-0000-00007DB20000}"/>
    <cellStyle name="Total 11 9" xfId="30661" xr:uid="{00000000-0005-0000-0000-00007EB20000}"/>
    <cellStyle name="Total 11 9 2" xfId="30662" xr:uid="{00000000-0005-0000-0000-00007FB20000}"/>
    <cellStyle name="Total 11 9 2 2" xfId="30663" xr:uid="{00000000-0005-0000-0000-000080B20000}"/>
    <cellStyle name="Total 11 9 3" xfId="30664" xr:uid="{00000000-0005-0000-0000-000081B20000}"/>
    <cellStyle name="Total 11 9 4" xfId="53891" xr:uid="{00000000-0005-0000-0000-000082B20000}"/>
    <cellStyle name="Total 12" xfId="4688" xr:uid="{00000000-0005-0000-0000-000083B20000}"/>
    <cellStyle name="Total 12 10" xfId="30665" xr:uid="{00000000-0005-0000-0000-000084B20000}"/>
    <cellStyle name="Total 12 10 2" xfId="30666" xr:uid="{00000000-0005-0000-0000-000085B20000}"/>
    <cellStyle name="Total 12 10 2 2" xfId="30667" xr:uid="{00000000-0005-0000-0000-000086B20000}"/>
    <cellStyle name="Total 12 10 3" xfId="30668" xr:uid="{00000000-0005-0000-0000-000087B20000}"/>
    <cellStyle name="Total 12 10 4" xfId="53893" xr:uid="{00000000-0005-0000-0000-000088B20000}"/>
    <cellStyle name="Total 12 11" xfId="30669" xr:uid="{00000000-0005-0000-0000-000089B20000}"/>
    <cellStyle name="Total 12 11 2" xfId="30670" xr:uid="{00000000-0005-0000-0000-00008AB20000}"/>
    <cellStyle name="Total 12 12" xfId="30671" xr:uid="{00000000-0005-0000-0000-00008BB20000}"/>
    <cellStyle name="Total 12 13" xfId="53892" xr:uid="{00000000-0005-0000-0000-00008CB20000}"/>
    <cellStyle name="Total 12 2" xfId="9477" xr:uid="{00000000-0005-0000-0000-00008DB20000}"/>
    <cellStyle name="Total 12 2 2" xfId="30672" xr:uid="{00000000-0005-0000-0000-00008EB20000}"/>
    <cellStyle name="Total 12 2 2 2" xfId="30673" xr:uid="{00000000-0005-0000-0000-00008FB20000}"/>
    <cellStyle name="Total 12 2 2 2 2" xfId="30674" xr:uid="{00000000-0005-0000-0000-000090B20000}"/>
    <cellStyle name="Total 12 2 2 3" xfId="30675" xr:uid="{00000000-0005-0000-0000-000091B20000}"/>
    <cellStyle name="Total 12 2 3" xfId="30676" xr:uid="{00000000-0005-0000-0000-000092B20000}"/>
    <cellStyle name="Total 12 2 3 2" xfId="30677" xr:uid="{00000000-0005-0000-0000-000093B20000}"/>
    <cellStyle name="Total 12 2 3 2 2" xfId="30678" xr:uid="{00000000-0005-0000-0000-000094B20000}"/>
    <cellStyle name="Total 12 2 3 3" xfId="30679" xr:uid="{00000000-0005-0000-0000-000095B20000}"/>
    <cellStyle name="Total 12 2 4" xfId="30680" xr:uid="{00000000-0005-0000-0000-000096B20000}"/>
    <cellStyle name="Total 12 2 4 2" xfId="30681" xr:uid="{00000000-0005-0000-0000-000097B20000}"/>
    <cellStyle name="Total 12 2 5" xfId="30682" xr:uid="{00000000-0005-0000-0000-000098B20000}"/>
    <cellStyle name="Total 12 2 6" xfId="53894" xr:uid="{00000000-0005-0000-0000-000099B20000}"/>
    <cellStyle name="Total 12 3" xfId="30683" xr:uid="{00000000-0005-0000-0000-00009AB20000}"/>
    <cellStyle name="Total 12 3 2" xfId="30684" xr:uid="{00000000-0005-0000-0000-00009BB20000}"/>
    <cellStyle name="Total 12 3 2 2" xfId="30685" xr:uid="{00000000-0005-0000-0000-00009CB20000}"/>
    <cellStyle name="Total 12 3 2 2 2" xfId="30686" xr:uid="{00000000-0005-0000-0000-00009DB20000}"/>
    <cellStyle name="Total 12 3 2 3" xfId="30687" xr:uid="{00000000-0005-0000-0000-00009EB20000}"/>
    <cellStyle name="Total 12 3 3" xfId="30688" xr:uid="{00000000-0005-0000-0000-00009FB20000}"/>
    <cellStyle name="Total 12 3 3 2" xfId="30689" xr:uid="{00000000-0005-0000-0000-0000A0B20000}"/>
    <cellStyle name="Total 12 3 3 2 2" xfId="30690" xr:uid="{00000000-0005-0000-0000-0000A1B20000}"/>
    <cellStyle name="Total 12 3 3 3" xfId="30691" xr:uid="{00000000-0005-0000-0000-0000A2B20000}"/>
    <cellStyle name="Total 12 3 4" xfId="30692" xr:uid="{00000000-0005-0000-0000-0000A3B20000}"/>
    <cellStyle name="Total 12 3 4 2" xfId="30693" xr:uid="{00000000-0005-0000-0000-0000A4B20000}"/>
    <cellStyle name="Total 12 3 5" xfId="30694" xr:uid="{00000000-0005-0000-0000-0000A5B20000}"/>
    <cellStyle name="Total 12 3 6" xfId="53895" xr:uid="{00000000-0005-0000-0000-0000A6B20000}"/>
    <cellStyle name="Total 12 4" xfId="30695" xr:uid="{00000000-0005-0000-0000-0000A7B20000}"/>
    <cellStyle name="Total 12 4 2" xfId="30696" xr:uid="{00000000-0005-0000-0000-0000A8B20000}"/>
    <cellStyle name="Total 12 4 2 2" xfId="30697" xr:uid="{00000000-0005-0000-0000-0000A9B20000}"/>
    <cellStyle name="Total 12 4 2 2 2" xfId="30698" xr:uid="{00000000-0005-0000-0000-0000AAB20000}"/>
    <cellStyle name="Total 12 4 2 3" xfId="30699" xr:uid="{00000000-0005-0000-0000-0000ABB20000}"/>
    <cellStyle name="Total 12 4 3" xfId="30700" xr:uid="{00000000-0005-0000-0000-0000ACB20000}"/>
    <cellStyle name="Total 12 4 3 2" xfId="30701" xr:uid="{00000000-0005-0000-0000-0000ADB20000}"/>
    <cellStyle name="Total 12 4 3 2 2" xfId="30702" xr:uid="{00000000-0005-0000-0000-0000AEB20000}"/>
    <cellStyle name="Total 12 4 3 3" xfId="30703" xr:uid="{00000000-0005-0000-0000-0000AFB20000}"/>
    <cellStyle name="Total 12 4 4" xfId="30704" xr:uid="{00000000-0005-0000-0000-0000B0B20000}"/>
    <cellStyle name="Total 12 4 4 2" xfId="30705" xr:uid="{00000000-0005-0000-0000-0000B1B20000}"/>
    <cellStyle name="Total 12 4 5" xfId="30706" xr:uid="{00000000-0005-0000-0000-0000B2B20000}"/>
    <cellStyle name="Total 12 4 6" xfId="53896" xr:uid="{00000000-0005-0000-0000-0000B3B20000}"/>
    <cellStyle name="Total 12 5" xfId="30707" xr:uid="{00000000-0005-0000-0000-0000B4B20000}"/>
    <cellStyle name="Total 12 5 2" xfId="30708" xr:uid="{00000000-0005-0000-0000-0000B5B20000}"/>
    <cellStyle name="Total 12 5 2 2" xfId="30709" xr:uid="{00000000-0005-0000-0000-0000B6B20000}"/>
    <cellStyle name="Total 12 5 2 2 2" xfId="30710" xr:uid="{00000000-0005-0000-0000-0000B7B20000}"/>
    <cellStyle name="Total 12 5 2 3" xfId="30711" xr:uid="{00000000-0005-0000-0000-0000B8B20000}"/>
    <cellStyle name="Total 12 5 3" xfId="30712" xr:uid="{00000000-0005-0000-0000-0000B9B20000}"/>
    <cellStyle name="Total 12 5 3 2" xfId="30713" xr:uid="{00000000-0005-0000-0000-0000BAB20000}"/>
    <cellStyle name="Total 12 5 3 2 2" xfId="30714" xr:uid="{00000000-0005-0000-0000-0000BBB20000}"/>
    <cellStyle name="Total 12 5 3 3" xfId="30715" xr:uid="{00000000-0005-0000-0000-0000BCB20000}"/>
    <cellStyle name="Total 12 5 4" xfId="30716" xr:uid="{00000000-0005-0000-0000-0000BDB20000}"/>
    <cellStyle name="Total 12 5 4 2" xfId="30717" xr:uid="{00000000-0005-0000-0000-0000BEB20000}"/>
    <cellStyle name="Total 12 5 4 2 2" xfId="30718" xr:uid="{00000000-0005-0000-0000-0000BFB20000}"/>
    <cellStyle name="Total 12 5 4 3" xfId="30719" xr:uid="{00000000-0005-0000-0000-0000C0B20000}"/>
    <cellStyle name="Total 12 5 5" xfId="30720" xr:uid="{00000000-0005-0000-0000-0000C1B20000}"/>
    <cellStyle name="Total 12 5 5 2" xfId="30721" xr:uid="{00000000-0005-0000-0000-0000C2B20000}"/>
    <cellStyle name="Total 12 5 6" xfId="30722" xr:uid="{00000000-0005-0000-0000-0000C3B20000}"/>
    <cellStyle name="Total 12 5 7" xfId="53897" xr:uid="{00000000-0005-0000-0000-0000C4B20000}"/>
    <cellStyle name="Total 12 6" xfId="30723" xr:uid="{00000000-0005-0000-0000-0000C5B20000}"/>
    <cellStyle name="Total 12 6 2" xfId="30724" xr:uid="{00000000-0005-0000-0000-0000C6B20000}"/>
    <cellStyle name="Total 12 6 2 2" xfId="30725" xr:uid="{00000000-0005-0000-0000-0000C7B20000}"/>
    <cellStyle name="Total 12 6 2 2 2" xfId="30726" xr:uid="{00000000-0005-0000-0000-0000C8B20000}"/>
    <cellStyle name="Total 12 6 2 3" xfId="30727" xr:uid="{00000000-0005-0000-0000-0000C9B20000}"/>
    <cellStyle name="Total 12 6 3" xfId="30728" xr:uid="{00000000-0005-0000-0000-0000CAB20000}"/>
    <cellStyle name="Total 12 6 3 2" xfId="30729" xr:uid="{00000000-0005-0000-0000-0000CBB20000}"/>
    <cellStyle name="Total 12 6 3 2 2" xfId="30730" xr:uid="{00000000-0005-0000-0000-0000CCB20000}"/>
    <cellStyle name="Total 12 6 3 3" xfId="30731" xr:uid="{00000000-0005-0000-0000-0000CDB20000}"/>
    <cellStyle name="Total 12 6 4" xfId="30732" xr:uid="{00000000-0005-0000-0000-0000CEB20000}"/>
    <cellStyle name="Total 12 6 4 2" xfId="30733" xr:uid="{00000000-0005-0000-0000-0000CFB20000}"/>
    <cellStyle name="Total 12 6 5" xfId="30734" xr:uid="{00000000-0005-0000-0000-0000D0B20000}"/>
    <cellStyle name="Total 12 6 6" xfId="53898" xr:uid="{00000000-0005-0000-0000-0000D1B20000}"/>
    <cellStyle name="Total 12 7" xfId="30735" xr:uid="{00000000-0005-0000-0000-0000D2B20000}"/>
    <cellStyle name="Total 12 7 2" xfId="30736" xr:uid="{00000000-0005-0000-0000-0000D3B20000}"/>
    <cellStyle name="Total 12 7 2 2" xfId="30737" xr:uid="{00000000-0005-0000-0000-0000D4B20000}"/>
    <cellStyle name="Total 12 7 3" xfId="30738" xr:uid="{00000000-0005-0000-0000-0000D5B20000}"/>
    <cellStyle name="Total 12 7 4" xfId="53899" xr:uid="{00000000-0005-0000-0000-0000D6B20000}"/>
    <cellStyle name="Total 12 8" xfId="30739" xr:uid="{00000000-0005-0000-0000-0000D7B20000}"/>
    <cellStyle name="Total 12 8 2" xfId="30740" xr:uid="{00000000-0005-0000-0000-0000D8B20000}"/>
    <cellStyle name="Total 12 8 2 2" xfId="30741" xr:uid="{00000000-0005-0000-0000-0000D9B20000}"/>
    <cellStyle name="Total 12 8 3" xfId="30742" xr:uid="{00000000-0005-0000-0000-0000DAB20000}"/>
    <cellStyle name="Total 12 8 4" xfId="53900" xr:uid="{00000000-0005-0000-0000-0000DBB20000}"/>
    <cellStyle name="Total 12 9" xfId="30743" xr:uid="{00000000-0005-0000-0000-0000DCB20000}"/>
    <cellStyle name="Total 12 9 2" xfId="30744" xr:uid="{00000000-0005-0000-0000-0000DDB20000}"/>
    <cellStyle name="Total 12 9 2 2" xfId="30745" xr:uid="{00000000-0005-0000-0000-0000DEB20000}"/>
    <cellStyle name="Total 12 9 3" xfId="30746" xr:uid="{00000000-0005-0000-0000-0000DFB20000}"/>
    <cellStyle name="Total 12 9 4" xfId="53901" xr:uid="{00000000-0005-0000-0000-0000E0B20000}"/>
    <cellStyle name="Total 13" xfId="4689" xr:uid="{00000000-0005-0000-0000-0000E1B20000}"/>
    <cellStyle name="Total 13 10" xfId="30747" xr:uid="{00000000-0005-0000-0000-0000E2B20000}"/>
    <cellStyle name="Total 13 10 2" xfId="30748" xr:uid="{00000000-0005-0000-0000-0000E3B20000}"/>
    <cellStyle name="Total 13 10 2 2" xfId="30749" xr:uid="{00000000-0005-0000-0000-0000E4B20000}"/>
    <cellStyle name="Total 13 10 3" xfId="30750" xr:uid="{00000000-0005-0000-0000-0000E5B20000}"/>
    <cellStyle name="Total 13 10 4" xfId="53903" xr:uid="{00000000-0005-0000-0000-0000E6B20000}"/>
    <cellStyle name="Total 13 11" xfId="30751" xr:uid="{00000000-0005-0000-0000-0000E7B20000}"/>
    <cellStyle name="Total 13 11 2" xfId="30752" xr:uid="{00000000-0005-0000-0000-0000E8B20000}"/>
    <cellStyle name="Total 13 12" xfId="30753" xr:uid="{00000000-0005-0000-0000-0000E9B20000}"/>
    <cellStyle name="Total 13 13" xfId="53902" xr:uid="{00000000-0005-0000-0000-0000EAB20000}"/>
    <cellStyle name="Total 13 2" xfId="9478" xr:uid="{00000000-0005-0000-0000-0000EBB20000}"/>
    <cellStyle name="Total 13 2 2" xfId="30754" xr:uid="{00000000-0005-0000-0000-0000ECB20000}"/>
    <cellStyle name="Total 13 2 2 2" xfId="30755" xr:uid="{00000000-0005-0000-0000-0000EDB20000}"/>
    <cellStyle name="Total 13 2 2 2 2" xfId="30756" xr:uid="{00000000-0005-0000-0000-0000EEB20000}"/>
    <cellStyle name="Total 13 2 2 3" xfId="30757" xr:uid="{00000000-0005-0000-0000-0000EFB20000}"/>
    <cellStyle name="Total 13 2 3" xfId="30758" xr:uid="{00000000-0005-0000-0000-0000F0B20000}"/>
    <cellStyle name="Total 13 2 3 2" xfId="30759" xr:uid="{00000000-0005-0000-0000-0000F1B20000}"/>
    <cellStyle name="Total 13 2 3 2 2" xfId="30760" xr:uid="{00000000-0005-0000-0000-0000F2B20000}"/>
    <cellStyle name="Total 13 2 3 3" xfId="30761" xr:uid="{00000000-0005-0000-0000-0000F3B20000}"/>
    <cellStyle name="Total 13 2 4" xfId="30762" xr:uid="{00000000-0005-0000-0000-0000F4B20000}"/>
    <cellStyle name="Total 13 2 4 2" xfId="30763" xr:uid="{00000000-0005-0000-0000-0000F5B20000}"/>
    <cellStyle name="Total 13 2 5" xfId="30764" xr:uid="{00000000-0005-0000-0000-0000F6B20000}"/>
    <cellStyle name="Total 13 2 6" xfId="53904" xr:uid="{00000000-0005-0000-0000-0000F7B20000}"/>
    <cellStyle name="Total 13 3" xfId="30765" xr:uid="{00000000-0005-0000-0000-0000F8B20000}"/>
    <cellStyle name="Total 13 3 2" xfId="30766" xr:uid="{00000000-0005-0000-0000-0000F9B20000}"/>
    <cellStyle name="Total 13 3 2 2" xfId="30767" xr:uid="{00000000-0005-0000-0000-0000FAB20000}"/>
    <cellStyle name="Total 13 3 2 2 2" xfId="30768" xr:uid="{00000000-0005-0000-0000-0000FBB20000}"/>
    <cellStyle name="Total 13 3 2 3" xfId="30769" xr:uid="{00000000-0005-0000-0000-0000FCB20000}"/>
    <cellStyle name="Total 13 3 3" xfId="30770" xr:uid="{00000000-0005-0000-0000-0000FDB20000}"/>
    <cellStyle name="Total 13 3 3 2" xfId="30771" xr:uid="{00000000-0005-0000-0000-0000FEB20000}"/>
    <cellStyle name="Total 13 3 3 2 2" xfId="30772" xr:uid="{00000000-0005-0000-0000-0000FFB20000}"/>
    <cellStyle name="Total 13 3 3 3" xfId="30773" xr:uid="{00000000-0005-0000-0000-000000B30000}"/>
    <cellStyle name="Total 13 3 4" xfId="30774" xr:uid="{00000000-0005-0000-0000-000001B30000}"/>
    <cellStyle name="Total 13 3 4 2" xfId="30775" xr:uid="{00000000-0005-0000-0000-000002B30000}"/>
    <cellStyle name="Total 13 3 5" xfId="30776" xr:uid="{00000000-0005-0000-0000-000003B30000}"/>
    <cellStyle name="Total 13 3 6" xfId="53905" xr:uid="{00000000-0005-0000-0000-000004B30000}"/>
    <cellStyle name="Total 13 4" xfId="30777" xr:uid="{00000000-0005-0000-0000-000005B30000}"/>
    <cellStyle name="Total 13 4 2" xfId="30778" xr:uid="{00000000-0005-0000-0000-000006B30000}"/>
    <cellStyle name="Total 13 4 2 2" xfId="30779" xr:uid="{00000000-0005-0000-0000-000007B30000}"/>
    <cellStyle name="Total 13 4 2 2 2" xfId="30780" xr:uid="{00000000-0005-0000-0000-000008B30000}"/>
    <cellStyle name="Total 13 4 2 3" xfId="30781" xr:uid="{00000000-0005-0000-0000-000009B30000}"/>
    <cellStyle name="Total 13 4 3" xfId="30782" xr:uid="{00000000-0005-0000-0000-00000AB30000}"/>
    <cellStyle name="Total 13 4 3 2" xfId="30783" xr:uid="{00000000-0005-0000-0000-00000BB30000}"/>
    <cellStyle name="Total 13 4 3 2 2" xfId="30784" xr:uid="{00000000-0005-0000-0000-00000CB30000}"/>
    <cellStyle name="Total 13 4 3 3" xfId="30785" xr:uid="{00000000-0005-0000-0000-00000DB30000}"/>
    <cellStyle name="Total 13 4 4" xfId="30786" xr:uid="{00000000-0005-0000-0000-00000EB30000}"/>
    <cellStyle name="Total 13 4 4 2" xfId="30787" xr:uid="{00000000-0005-0000-0000-00000FB30000}"/>
    <cellStyle name="Total 13 4 5" xfId="30788" xr:uid="{00000000-0005-0000-0000-000010B30000}"/>
    <cellStyle name="Total 13 4 6" xfId="53906" xr:uid="{00000000-0005-0000-0000-000011B30000}"/>
    <cellStyle name="Total 13 5" xfId="30789" xr:uid="{00000000-0005-0000-0000-000012B30000}"/>
    <cellStyle name="Total 13 5 2" xfId="30790" xr:uid="{00000000-0005-0000-0000-000013B30000}"/>
    <cellStyle name="Total 13 5 2 2" xfId="30791" xr:uid="{00000000-0005-0000-0000-000014B30000}"/>
    <cellStyle name="Total 13 5 2 2 2" xfId="30792" xr:uid="{00000000-0005-0000-0000-000015B30000}"/>
    <cellStyle name="Total 13 5 2 3" xfId="30793" xr:uid="{00000000-0005-0000-0000-000016B30000}"/>
    <cellStyle name="Total 13 5 3" xfId="30794" xr:uid="{00000000-0005-0000-0000-000017B30000}"/>
    <cellStyle name="Total 13 5 3 2" xfId="30795" xr:uid="{00000000-0005-0000-0000-000018B30000}"/>
    <cellStyle name="Total 13 5 3 2 2" xfId="30796" xr:uid="{00000000-0005-0000-0000-000019B30000}"/>
    <cellStyle name="Total 13 5 3 3" xfId="30797" xr:uid="{00000000-0005-0000-0000-00001AB30000}"/>
    <cellStyle name="Total 13 5 4" xfId="30798" xr:uid="{00000000-0005-0000-0000-00001BB30000}"/>
    <cellStyle name="Total 13 5 4 2" xfId="30799" xr:uid="{00000000-0005-0000-0000-00001CB30000}"/>
    <cellStyle name="Total 13 5 4 2 2" xfId="30800" xr:uid="{00000000-0005-0000-0000-00001DB30000}"/>
    <cellStyle name="Total 13 5 4 3" xfId="30801" xr:uid="{00000000-0005-0000-0000-00001EB30000}"/>
    <cellStyle name="Total 13 5 5" xfId="30802" xr:uid="{00000000-0005-0000-0000-00001FB30000}"/>
    <cellStyle name="Total 13 5 5 2" xfId="30803" xr:uid="{00000000-0005-0000-0000-000020B30000}"/>
    <cellStyle name="Total 13 5 6" xfId="30804" xr:uid="{00000000-0005-0000-0000-000021B30000}"/>
    <cellStyle name="Total 13 5 7" xfId="53907" xr:uid="{00000000-0005-0000-0000-000022B30000}"/>
    <cellStyle name="Total 13 6" xfId="30805" xr:uid="{00000000-0005-0000-0000-000023B30000}"/>
    <cellStyle name="Total 13 6 2" xfId="30806" xr:uid="{00000000-0005-0000-0000-000024B30000}"/>
    <cellStyle name="Total 13 6 2 2" xfId="30807" xr:uid="{00000000-0005-0000-0000-000025B30000}"/>
    <cellStyle name="Total 13 6 2 2 2" xfId="30808" xr:uid="{00000000-0005-0000-0000-000026B30000}"/>
    <cellStyle name="Total 13 6 2 3" xfId="30809" xr:uid="{00000000-0005-0000-0000-000027B30000}"/>
    <cellStyle name="Total 13 6 3" xfId="30810" xr:uid="{00000000-0005-0000-0000-000028B30000}"/>
    <cellStyle name="Total 13 6 3 2" xfId="30811" xr:uid="{00000000-0005-0000-0000-000029B30000}"/>
    <cellStyle name="Total 13 6 3 2 2" xfId="30812" xr:uid="{00000000-0005-0000-0000-00002AB30000}"/>
    <cellStyle name="Total 13 6 3 3" xfId="30813" xr:uid="{00000000-0005-0000-0000-00002BB30000}"/>
    <cellStyle name="Total 13 6 4" xfId="30814" xr:uid="{00000000-0005-0000-0000-00002CB30000}"/>
    <cellStyle name="Total 13 6 4 2" xfId="30815" xr:uid="{00000000-0005-0000-0000-00002DB30000}"/>
    <cellStyle name="Total 13 6 5" xfId="30816" xr:uid="{00000000-0005-0000-0000-00002EB30000}"/>
    <cellStyle name="Total 13 6 6" xfId="53908" xr:uid="{00000000-0005-0000-0000-00002FB30000}"/>
    <cellStyle name="Total 13 7" xfId="30817" xr:uid="{00000000-0005-0000-0000-000030B30000}"/>
    <cellStyle name="Total 13 7 2" xfId="30818" xr:uid="{00000000-0005-0000-0000-000031B30000}"/>
    <cellStyle name="Total 13 7 2 2" xfId="30819" xr:uid="{00000000-0005-0000-0000-000032B30000}"/>
    <cellStyle name="Total 13 7 3" xfId="30820" xr:uid="{00000000-0005-0000-0000-000033B30000}"/>
    <cellStyle name="Total 13 7 4" xfId="53909" xr:uid="{00000000-0005-0000-0000-000034B30000}"/>
    <cellStyle name="Total 13 8" xfId="30821" xr:uid="{00000000-0005-0000-0000-000035B30000}"/>
    <cellStyle name="Total 13 8 2" xfId="30822" xr:uid="{00000000-0005-0000-0000-000036B30000}"/>
    <cellStyle name="Total 13 8 2 2" xfId="30823" xr:uid="{00000000-0005-0000-0000-000037B30000}"/>
    <cellStyle name="Total 13 8 3" xfId="30824" xr:uid="{00000000-0005-0000-0000-000038B30000}"/>
    <cellStyle name="Total 13 8 4" xfId="53910" xr:uid="{00000000-0005-0000-0000-000039B30000}"/>
    <cellStyle name="Total 13 9" xfId="30825" xr:uid="{00000000-0005-0000-0000-00003AB30000}"/>
    <cellStyle name="Total 13 9 2" xfId="30826" xr:uid="{00000000-0005-0000-0000-00003BB30000}"/>
    <cellStyle name="Total 13 9 2 2" xfId="30827" xr:uid="{00000000-0005-0000-0000-00003CB30000}"/>
    <cellStyle name="Total 13 9 3" xfId="30828" xr:uid="{00000000-0005-0000-0000-00003DB30000}"/>
    <cellStyle name="Total 13 9 4" xfId="53911" xr:uid="{00000000-0005-0000-0000-00003EB30000}"/>
    <cellStyle name="Total 14" xfId="4690" xr:uid="{00000000-0005-0000-0000-00003FB30000}"/>
    <cellStyle name="Total 14 10" xfId="30829" xr:uid="{00000000-0005-0000-0000-000040B30000}"/>
    <cellStyle name="Total 14 10 2" xfId="30830" xr:uid="{00000000-0005-0000-0000-000041B30000}"/>
    <cellStyle name="Total 14 10 2 2" xfId="30831" xr:uid="{00000000-0005-0000-0000-000042B30000}"/>
    <cellStyle name="Total 14 10 3" xfId="30832" xr:uid="{00000000-0005-0000-0000-000043B30000}"/>
    <cellStyle name="Total 14 10 4" xfId="53913" xr:uid="{00000000-0005-0000-0000-000044B30000}"/>
    <cellStyle name="Total 14 11" xfId="30833" xr:uid="{00000000-0005-0000-0000-000045B30000}"/>
    <cellStyle name="Total 14 11 2" xfId="30834" xr:uid="{00000000-0005-0000-0000-000046B30000}"/>
    <cellStyle name="Total 14 12" xfId="30835" xr:uid="{00000000-0005-0000-0000-000047B30000}"/>
    <cellStyle name="Total 14 13" xfId="53912" xr:uid="{00000000-0005-0000-0000-000048B30000}"/>
    <cellStyle name="Total 14 2" xfId="9479" xr:uid="{00000000-0005-0000-0000-000049B30000}"/>
    <cellStyle name="Total 14 2 2" xfId="30836" xr:uid="{00000000-0005-0000-0000-00004AB30000}"/>
    <cellStyle name="Total 14 2 2 2" xfId="30837" xr:uid="{00000000-0005-0000-0000-00004BB30000}"/>
    <cellStyle name="Total 14 2 2 2 2" xfId="30838" xr:uid="{00000000-0005-0000-0000-00004CB30000}"/>
    <cellStyle name="Total 14 2 2 3" xfId="30839" xr:uid="{00000000-0005-0000-0000-00004DB30000}"/>
    <cellStyle name="Total 14 2 3" xfId="30840" xr:uid="{00000000-0005-0000-0000-00004EB30000}"/>
    <cellStyle name="Total 14 2 3 2" xfId="30841" xr:uid="{00000000-0005-0000-0000-00004FB30000}"/>
    <cellStyle name="Total 14 2 3 2 2" xfId="30842" xr:uid="{00000000-0005-0000-0000-000050B30000}"/>
    <cellStyle name="Total 14 2 3 3" xfId="30843" xr:uid="{00000000-0005-0000-0000-000051B30000}"/>
    <cellStyle name="Total 14 2 4" xfId="30844" xr:uid="{00000000-0005-0000-0000-000052B30000}"/>
    <cellStyle name="Total 14 2 4 2" xfId="30845" xr:uid="{00000000-0005-0000-0000-000053B30000}"/>
    <cellStyle name="Total 14 2 5" xfId="30846" xr:uid="{00000000-0005-0000-0000-000054B30000}"/>
    <cellStyle name="Total 14 2 6" xfId="53914" xr:uid="{00000000-0005-0000-0000-000055B30000}"/>
    <cellStyle name="Total 14 3" xfId="30847" xr:uid="{00000000-0005-0000-0000-000056B30000}"/>
    <cellStyle name="Total 14 3 2" xfId="30848" xr:uid="{00000000-0005-0000-0000-000057B30000}"/>
    <cellStyle name="Total 14 3 2 2" xfId="30849" xr:uid="{00000000-0005-0000-0000-000058B30000}"/>
    <cellStyle name="Total 14 3 2 2 2" xfId="30850" xr:uid="{00000000-0005-0000-0000-000059B30000}"/>
    <cellStyle name="Total 14 3 2 3" xfId="30851" xr:uid="{00000000-0005-0000-0000-00005AB30000}"/>
    <cellStyle name="Total 14 3 3" xfId="30852" xr:uid="{00000000-0005-0000-0000-00005BB30000}"/>
    <cellStyle name="Total 14 3 3 2" xfId="30853" xr:uid="{00000000-0005-0000-0000-00005CB30000}"/>
    <cellStyle name="Total 14 3 3 2 2" xfId="30854" xr:uid="{00000000-0005-0000-0000-00005DB30000}"/>
    <cellStyle name="Total 14 3 3 3" xfId="30855" xr:uid="{00000000-0005-0000-0000-00005EB30000}"/>
    <cellStyle name="Total 14 3 4" xfId="30856" xr:uid="{00000000-0005-0000-0000-00005FB30000}"/>
    <cellStyle name="Total 14 3 4 2" xfId="30857" xr:uid="{00000000-0005-0000-0000-000060B30000}"/>
    <cellStyle name="Total 14 3 5" xfId="30858" xr:uid="{00000000-0005-0000-0000-000061B30000}"/>
    <cellStyle name="Total 14 3 6" xfId="53915" xr:uid="{00000000-0005-0000-0000-000062B30000}"/>
    <cellStyle name="Total 14 4" xfId="30859" xr:uid="{00000000-0005-0000-0000-000063B30000}"/>
    <cellStyle name="Total 14 4 2" xfId="30860" xr:uid="{00000000-0005-0000-0000-000064B30000}"/>
    <cellStyle name="Total 14 4 2 2" xfId="30861" xr:uid="{00000000-0005-0000-0000-000065B30000}"/>
    <cellStyle name="Total 14 4 2 2 2" xfId="30862" xr:uid="{00000000-0005-0000-0000-000066B30000}"/>
    <cellStyle name="Total 14 4 2 3" xfId="30863" xr:uid="{00000000-0005-0000-0000-000067B30000}"/>
    <cellStyle name="Total 14 4 3" xfId="30864" xr:uid="{00000000-0005-0000-0000-000068B30000}"/>
    <cellStyle name="Total 14 4 3 2" xfId="30865" xr:uid="{00000000-0005-0000-0000-000069B30000}"/>
    <cellStyle name="Total 14 4 3 2 2" xfId="30866" xr:uid="{00000000-0005-0000-0000-00006AB30000}"/>
    <cellStyle name="Total 14 4 3 3" xfId="30867" xr:uid="{00000000-0005-0000-0000-00006BB30000}"/>
    <cellStyle name="Total 14 4 4" xfId="30868" xr:uid="{00000000-0005-0000-0000-00006CB30000}"/>
    <cellStyle name="Total 14 4 4 2" xfId="30869" xr:uid="{00000000-0005-0000-0000-00006DB30000}"/>
    <cellStyle name="Total 14 4 5" xfId="30870" xr:uid="{00000000-0005-0000-0000-00006EB30000}"/>
    <cellStyle name="Total 14 4 6" xfId="53916" xr:uid="{00000000-0005-0000-0000-00006FB30000}"/>
    <cellStyle name="Total 14 5" xfId="30871" xr:uid="{00000000-0005-0000-0000-000070B30000}"/>
    <cellStyle name="Total 14 5 2" xfId="30872" xr:uid="{00000000-0005-0000-0000-000071B30000}"/>
    <cellStyle name="Total 14 5 2 2" xfId="30873" xr:uid="{00000000-0005-0000-0000-000072B30000}"/>
    <cellStyle name="Total 14 5 2 2 2" xfId="30874" xr:uid="{00000000-0005-0000-0000-000073B30000}"/>
    <cellStyle name="Total 14 5 2 3" xfId="30875" xr:uid="{00000000-0005-0000-0000-000074B30000}"/>
    <cellStyle name="Total 14 5 3" xfId="30876" xr:uid="{00000000-0005-0000-0000-000075B30000}"/>
    <cellStyle name="Total 14 5 3 2" xfId="30877" xr:uid="{00000000-0005-0000-0000-000076B30000}"/>
    <cellStyle name="Total 14 5 3 2 2" xfId="30878" xr:uid="{00000000-0005-0000-0000-000077B30000}"/>
    <cellStyle name="Total 14 5 3 3" xfId="30879" xr:uid="{00000000-0005-0000-0000-000078B30000}"/>
    <cellStyle name="Total 14 5 4" xfId="30880" xr:uid="{00000000-0005-0000-0000-000079B30000}"/>
    <cellStyle name="Total 14 5 4 2" xfId="30881" xr:uid="{00000000-0005-0000-0000-00007AB30000}"/>
    <cellStyle name="Total 14 5 4 2 2" xfId="30882" xr:uid="{00000000-0005-0000-0000-00007BB30000}"/>
    <cellStyle name="Total 14 5 4 3" xfId="30883" xr:uid="{00000000-0005-0000-0000-00007CB30000}"/>
    <cellStyle name="Total 14 5 5" xfId="30884" xr:uid="{00000000-0005-0000-0000-00007DB30000}"/>
    <cellStyle name="Total 14 5 5 2" xfId="30885" xr:uid="{00000000-0005-0000-0000-00007EB30000}"/>
    <cellStyle name="Total 14 5 6" xfId="30886" xr:uid="{00000000-0005-0000-0000-00007FB30000}"/>
    <cellStyle name="Total 14 5 7" xfId="53917" xr:uid="{00000000-0005-0000-0000-000080B30000}"/>
    <cellStyle name="Total 14 6" xfId="30887" xr:uid="{00000000-0005-0000-0000-000081B30000}"/>
    <cellStyle name="Total 14 6 2" xfId="30888" xr:uid="{00000000-0005-0000-0000-000082B30000}"/>
    <cellStyle name="Total 14 6 2 2" xfId="30889" xr:uid="{00000000-0005-0000-0000-000083B30000}"/>
    <cellStyle name="Total 14 6 2 2 2" xfId="30890" xr:uid="{00000000-0005-0000-0000-000084B30000}"/>
    <cellStyle name="Total 14 6 2 3" xfId="30891" xr:uid="{00000000-0005-0000-0000-000085B30000}"/>
    <cellStyle name="Total 14 6 3" xfId="30892" xr:uid="{00000000-0005-0000-0000-000086B30000}"/>
    <cellStyle name="Total 14 6 3 2" xfId="30893" xr:uid="{00000000-0005-0000-0000-000087B30000}"/>
    <cellStyle name="Total 14 6 3 2 2" xfId="30894" xr:uid="{00000000-0005-0000-0000-000088B30000}"/>
    <cellStyle name="Total 14 6 3 3" xfId="30895" xr:uid="{00000000-0005-0000-0000-000089B30000}"/>
    <cellStyle name="Total 14 6 4" xfId="30896" xr:uid="{00000000-0005-0000-0000-00008AB30000}"/>
    <cellStyle name="Total 14 6 4 2" xfId="30897" xr:uid="{00000000-0005-0000-0000-00008BB30000}"/>
    <cellStyle name="Total 14 6 5" xfId="30898" xr:uid="{00000000-0005-0000-0000-00008CB30000}"/>
    <cellStyle name="Total 14 6 6" xfId="53918" xr:uid="{00000000-0005-0000-0000-00008DB30000}"/>
    <cellStyle name="Total 14 7" xfId="30899" xr:uid="{00000000-0005-0000-0000-00008EB30000}"/>
    <cellStyle name="Total 14 7 2" xfId="30900" xr:uid="{00000000-0005-0000-0000-00008FB30000}"/>
    <cellStyle name="Total 14 7 2 2" xfId="30901" xr:uid="{00000000-0005-0000-0000-000090B30000}"/>
    <cellStyle name="Total 14 7 3" xfId="30902" xr:uid="{00000000-0005-0000-0000-000091B30000}"/>
    <cellStyle name="Total 14 7 4" xfId="53919" xr:uid="{00000000-0005-0000-0000-000092B30000}"/>
    <cellStyle name="Total 14 8" xfId="30903" xr:uid="{00000000-0005-0000-0000-000093B30000}"/>
    <cellStyle name="Total 14 8 2" xfId="30904" xr:uid="{00000000-0005-0000-0000-000094B30000}"/>
    <cellStyle name="Total 14 8 2 2" xfId="30905" xr:uid="{00000000-0005-0000-0000-000095B30000}"/>
    <cellStyle name="Total 14 8 3" xfId="30906" xr:uid="{00000000-0005-0000-0000-000096B30000}"/>
    <cellStyle name="Total 14 8 4" xfId="53920" xr:uid="{00000000-0005-0000-0000-000097B30000}"/>
    <cellStyle name="Total 14 9" xfId="30907" xr:uid="{00000000-0005-0000-0000-000098B30000}"/>
    <cellStyle name="Total 14 9 2" xfId="30908" xr:uid="{00000000-0005-0000-0000-000099B30000}"/>
    <cellStyle name="Total 14 9 2 2" xfId="30909" xr:uid="{00000000-0005-0000-0000-00009AB30000}"/>
    <cellStyle name="Total 14 9 3" xfId="30910" xr:uid="{00000000-0005-0000-0000-00009BB30000}"/>
    <cellStyle name="Total 14 9 4" xfId="53921" xr:uid="{00000000-0005-0000-0000-00009CB30000}"/>
    <cellStyle name="Total 15" xfId="4691" xr:uid="{00000000-0005-0000-0000-00009DB30000}"/>
    <cellStyle name="Total 15 10" xfId="30911" xr:uid="{00000000-0005-0000-0000-00009EB30000}"/>
    <cellStyle name="Total 15 10 2" xfId="30912" xr:uid="{00000000-0005-0000-0000-00009FB30000}"/>
    <cellStyle name="Total 15 10 2 2" xfId="30913" xr:uid="{00000000-0005-0000-0000-0000A0B30000}"/>
    <cellStyle name="Total 15 10 3" xfId="30914" xr:uid="{00000000-0005-0000-0000-0000A1B30000}"/>
    <cellStyle name="Total 15 10 4" xfId="53923" xr:uid="{00000000-0005-0000-0000-0000A2B30000}"/>
    <cellStyle name="Total 15 11" xfId="30915" xr:uid="{00000000-0005-0000-0000-0000A3B30000}"/>
    <cellStyle name="Total 15 11 2" xfId="30916" xr:uid="{00000000-0005-0000-0000-0000A4B30000}"/>
    <cellStyle name="Total 15 12" xfId="30917" xr:uid="{00000000-0005-0000-0000-0000A5B30000}"/>
    <cellStyle name="Total 15 13" xfId="53922" xr:uid="{00000000-0005-0000-0000-0000A6B30000}"/>
    <cellStyle name="Total 15 2" xfId="9480" xr:uid="{00000000-0005-0000-0000-0000A7B30000}"/>
    <cellStyle name="Total 15 2 2" xfId="30918" xr:uid="{00000000-0005-0000-0000-0000A8B30000}"/>
    <cellStyle name="Total 15 2 2 2" xfId="30919" xr:uid="{00000000-0005-0000-0000-0000A9B30000}"/>
    <cellStyle name="Total 15 2 2 2 2" xfId="30920" xr:uid="{00000000-0005-0000-0000-0000AAB30000}"/>
    <cellStyle name="Total 15 2 2 3" xfId="30921" xr:uid="{00000000-0005-0000-0000-0000ABB30000}"/>
    <cellStyle name="Total 15 2 3" xfId="30922" xr:uid="{00000000-0005-0000-0000-0000ACB30000}"/>
    <cellStyle name="Total 15 2 3 2" xfId="30923" xr:uid="{00000000-0005-0000-0000-0000ADB30000}"/>
    <cellStyle name="Total 15 2 3 2 2" xfId="30924" xr:uid="{00000000-0005-0000-0000-0000AEB30000}"/>
    <cellStyle name="Total 15 2 3 3" xfId="30925" xr:uid="{00000000-0005-0000-0000-0000AFB30000}"/>
    <cellStyle name="Total 15 2 4" xfId="30926" xr:uid="{00000000-0005-0000-0000-0000B0B30000}"/>
    <cellStyle name="Total 15 2 4 2" xfId="30927" xr:uid="{00000000-0005-0000-0000-0000B1B30000}"/>
    <cellStyle name="Total 15 2 5" xfId="30928" xr:uid="{00000000-0005-0000-0000-0000B2B30000}"/>
    <cellStyle name="Total 15 2 6" xfId="53924" xr:uid="{00000000-0005-0000-0000-0000B3B30000}"/>
    <cellStyle name="Total 15 3" xfId="30929" xr:uid="{00000000-0005-0000-0000-0000B4B30000}"/>
    <cellStyle name="Total 15 3 2" xfId="30930" xr:uid="{00000000-0005-0000-0000-0000B5B30000}"/>
    <cellStyle name="Total 15 3 2 2" xfId="30931" xr:uid="{00000000-0005-0000-0000-0000B6B30000}"/>
    <cellStyle name="Total 15 3 2 2 2" xfId="30932" xr:uid="{00000000-0005-0000-0000-0000B7B30000}"/>
    <cellStyle name="Total 15 3 2 3" xfId="30933" xr:uid="{00000000-0005-0000-0000-0000B8B30000}"/>
    <cellStyle name="Total 15 3 3" xfId="30934" xr:uid="{00000000-0005-0000-0000-0000B9B30000}"/>
    <cellStyle name="Total 15 3 3 2" xfId="30935" xr:uid="{00000000-0005-0000-0000-0000BAB30000}"/>
    <cellStyle name="Total 15 3 3 2 2" xfId="30936" xr:uid="{00000000-0005-0000-0000-0000BBB30000}"/>
    <cellStyle name="Total 15 3 3 3" xfId="30937" xr:uid="{00000000-0005-0000-0000-0000BCB30000}"/>
    <cellStyle name="Total 15 3 4" xfId="30938" xr:uid="{00000000-0005-0000-0000-0000BDB30000}"/>
    <cellStyle name="Total 15 3 4 2" xfId="30939" xr:uid="{00000000-0005-0000-0000-0000BEB30000}"/>
    <cellStyle name="Total 15 3 5" xfId="30940" xr:uid="{00000000-0005-0000-0000-0000BFB30000}"/>
    <cellStyle name="Total 15 3 6" xfId="53925" xr:uid="{00000000-0005-0000-0000-0000C0B30000}"/>
    <cellStyle name="Total 15 4" xfId="30941" xr:uid="{00000000-0005-0000-0000-0000C1B30000}"/>
    <cellStyle name="Total 15 4 2" xfId="30942" xr:uid="{00000000-0005-0000-0000-0000C2B30000}"/>
    <cellStyle name="Total 15 4 2 2" xfId="30943" xr:uid="{00000000-0005-0000-0000-0000C3B30000}"/>
    <cellStyle name="Total 15 4 2 2 2" xfId="30944" xr:uid="{00000000-0005-0000-0000-0000C4B30000}"/>
    <cellStyle name="Total 15 4 2 3" xfId="30945" xr:uid="{00000000-0005-0000-0000-0000C5B30000}"/>
    <cellStyle name="Total 15 4 3" xfId="30946" xr:uid="{00000000-0005-0000-0000-0000C6B30000}"/>
    <cellStyle name="Total 15 4 3 2" xfId="30947" xr:uid="{00000000-0005-0000-0000-0000C7B30000}"/>
    <cellStyle name="Total 15 4 3 2 2" xfId="30948" xr:uid="{00000000-0005-0000-0000-0000C8B30000}"/>
    <cellStyle name="Total 15 4 3 3" xfId="30949" xr:uid="{00000000-0005-0000-0000-0000C9B30000}"/>
    <cellStyle name="Total 15 4 4" xfId="30950" xr:uid="{00000000-0005-0000-0000-0000CAB30000}"/>
    <cellStyle name="Total 15 4 4 2" xfId="30951" xr:uid="{00000000-0005-0000-0000-0000CBB30000}"/>
    <cellStyle name="Total 15 4 5" xfId="30952" xr:uid="{00000000-0005-0000-0000-0000CCB30000}"/>
    <cellStyle name="Total 15 4 6" xfId="53926" xr:uid="{00000000-0005-0000-0000-0000CDB30000}"/>
    <cellStyle name="Total 15 5" xfId="30953" xr:uid="{00000000-0005-0000-0000-0000CEB30000}"/>
    <cellStyle name="Total 15 5 2" xfId="30954" xr:uid="{00000000-0005-0000-0000-0000CFB30000}"/>
    <cellStyle name="Total 15 5 2 2" xfId="30955" xr:uid="{00000000-0005-0000-0000-0000D0B30000}"/>
    <cellStyle name="Total 15 5 2 2 2" xfId="30956" xr:uid="{00000000-0005-0000-0000-0000D1B30000}"/>
    <cellStyle name="Total 15 5 2 3" xfId="30957" xr:uid="{00000000-0005-0000-0000-0000D2B30000}"/>
    <cellStyle name="Total 15 5 3" xfId="30958" xr:uid="{00000000-0005-0000-0000-0000D3B30000}"/>
    <cellStyle name="Total 15 5 3 2" xfId="30959" xr:uid="{00000000-0005-0000-0000-0000D4B30000}"/>
    <cellStyle name="Total 15 5 3 2 2" xfId="30960" xr:uid="{00000000-0005-0000-0000-0000D5B30000}"/>
    <cellStyle name="Total 15 5 3 3" xfId="30961" xr:uid="{00000000-0005-0000-0000-0000D6B30000}"/>
    <cellStyle name="Total 15 5 4" xfId="30962" xr:uid="{00000000-0005-0000-0000-0000D7B30000}"/>
    <cellStyle name="Total 15 5 4 2" xfId="30963" xr:uid="{00000000-0005-0000-0000-0000D8B30000}"/>
    <cellStyle name="Total 15 5 4 2 2" xfId="30964" xr:uid="{00000000-0005-0000-0000-0000D9B30000}"/>
    <cellStyle name="Total 15 5 4 3" xfId="30965" xr:uid="{00000000-0005-0000-0000-0000DAB30000}"/>
    <cellStyle name="Total 15 5 5" xfId="30966" xr:uid="{00000000-0005-0000-0000-0000DBB30000}"/>
    <cellStyle name="Total 15 5 5 2" xfId="30967" xr:uid="{00000000-0005-0000-0000-0000DCB30000}"/>
    <cellStyle name="Total 15 5 6" xfId="30968" xr:uid="{00000000-0005-0000-0000-0000DDB30000}"/>
    <cellStyle name="Total 15 5 7" xfId="53927" xr:uid="{00000000-0005-0000-0000-0000DEB30000}"/>
    <cellStyle name="Total 15 6" xfId="30969" xr:uid="{00000000-0005-0000-0000-0000DFB30000}"/>
    <cellStyle name="Total 15 6 2" xfId="30970" xr:uid="{00000000-0005-0000-0000-0000E0B30000}"/>
    <cellStyle name="Total 15 6 2 2" xfId="30971" xr:uid="{00000000-0005-0000-0000-0000E1B30000}"/>
    <cellStyle name="Total 15 6 2 2 2" xfId="30972" xr:uid="{00000000-0005-0000-0000-0000E2B30000}"/>
    <cellStyle name="Total 15 6 2 3" xfId="30973" xr:uid="{00000000-0005-0000-0000-0000E3B30000}"/>
    <cellStyle name="Total 15 6 3" xfId="30974" xr:uid="{00000000-0005-0000-0000-0000E4B30000}"/>
    <cellStyle name="Total 15 6 3 2" xfId="30975" xr:uid="{00000000-0005-0000-0000-0000E5B30000}"/>
    <cellStyle name="Total 15 6 3 2 2" xfId="30976" xr:uid="{00000000-0005-0000-0000-0000E6B30000}"/>
    <cellStyle name="Total 15 6 3 3" xfId="30977" xr:uid="{00000000-0005-0000-0000-0000E7B30000}"/>
    <cellStyle name="Total 15 6 4" xfId="30978" xr:uid="{00000000-0005-0000-0000-0000E8B30000}"/>
    <cellStyle name="Total 15 6 4 2" xfId="30979" xr:uid="{00000000-0005-0000-0000-0000E9B30000}"/>
    <cellStyle name="Total 15 6 5" xfId="30980" xr:uid="{00000000-0005-0000-0000-0000EAB30000}"/>
    <cellStyle name="Total 15 6 6" xfId="53928" xr:uid="{00000000-0005-0000-0000-0000EBB30000}"/>
    <cellStyle name="Total 15 7" xfId="30981" xr:uid="{00000000-0005-0000-0000-0000ECB30000}"/>
    <cellStyle name="Total 15 7 2" xfId="30982" xr:uid="{00000000-0005-0000-0000-0000EDB30000}"/>
    <cellStyle name="Total 15 7 2 2" xfId="30983" xr:uid="{00000000-0005-0000-0000-0000EEB30000}"/>
    <cellStyle name="Total 15 7 3" xfId="30984" xr:uid="{00000000-0005-0000-0000-0000EFB30000}"/>
    <cellStyle name="Total 15 7 4" xfId="53929" xr:uid="{00000000-0005-0000-0000-0000F0B30000}"/>
    <cellStyle name="Total 15 8" xfId="30985" xr:uid="{00000000-0005-0000-0000-0000F1B30000}"/>
    <cellStyle name="Total 15 8 2" xfId="30986" xr:uid="{00000000-0005-0000-0000-0000F2B30000}"/>
    <cellStyle name="Total 15 8 2 2" xfId="30987" xr:uid="{00000000-0005-0000-0000-0000F3B30000}"/>
    <cellStyle name="Total 15 8 3" xfId="30988" xr:uid="{00000000-0005-0000-0000-0000F4B30000}"/>
    <cellStyle name="Total 15 8 4" xfId="53930" xr:uid="{00000000-0005-0000-0000-0000F5B30000}"/>
    <cellStyle name="Total 15 9" xfId="30989" xr:uid="{00000000-0005-0000-0000-0000F6B30000}"/>
    <cellStyle name="Total 15 9 2" xfId="30990" xr:uid="{00000000-0005-0000-0000-0000F7B30000}"/>
    <cellStyle name="Total 15 9 2 2" xfId="30991" xr:uid="{00000000-0005-0000-0000-0000F8B30000}"/>
    <cellStyle name="Total 15 9 3" xfId="30992" xr:uid="{00000000-0005-0000-0000-0000F9B30000}"/>
    <cellStyle name="Total 15 9 4" xfId="53931" xr:uid="{00000000-0005-0000-0000-0000FAB30000}"/>
    <cellStyle name="Total 16" xfId="4692" xr:uid="{00000000-0005-0000-0000-0000FBB30000}"/>
    <cellStyle name="Total 16 10" xfId="30993" xr:uid="{00000000-0005-0000-0000-0000FCB30000}"/>
    <cellStyle name="Total 16 10 2" xfId="30994" xr:uid="{00000000-0005-0000-0000-0000FDB30000}"/>
    <cellStyle name="Total 16 10 2 2" xfId="30995" xr:uid="{00000000-0005-0000-0000-0000FEB30000}"/>
    <cellStyle name="Total 16 10 3" xfId="30996" xr:uid="{00000000-0005-0000-0000-0000FFB30000}"/>
    <cellStyle name="Total 16 10 4" xfId="53933" xr:uid="{00000000-0005-0000-0000-000000B40000}"/>
    <cellStyle name="Total 16 11" xfId="30997" xr:uid="{00000000-0005-0000-0000-000001B40000}"/>
    <cellStyle name="Total 16 11 2" xfId="30998" xr:uid="{00000000-0005-0000-0000-000002B40000}"/>
    <cellStyle name="Total 16 12" xfId="30999" xr:uid="{00000000-0005-0000-0000-000003B40000}"/>
    <cellStyle name="Total 16 13" xfId="53932" xr:uid="{00000000-0005-0000-0000-000004B40000}"/>
    <cellStyle name="Total 16 2" xfId="9481" xr:uid="{00000000-0005-0000-0000-000005B40000}"/>
    <cellStyle name="Total 16 2 2" xfId="31000" xr:uid="{00000000-0005-0000-0000-000006B40000}"/>
    <cellStyle name="Total 16 2 2 2" xfId="31001" xr:uid="{00000000-0005-0000-0000-000007B40000}"/>
    <cellStyle name="Total 16 2 2 2 2" xfId="31002" xr:uid="{00000000-0005-0000-0000-000008B40000}"/>
    <cellStyle name="Total 16 2 2 3" xfId="31003" xr:uid="{00000000-0005-0000-0000-000009B40000}"/>
    <cellStyle name="Total 16 2 3" xfId="31004" xr:uid="{00000000-0005-0000-0000-00000AB40000}"/>
    <cellStyle name="Total 16 2 3 2" xfId="31005" xr:uid="{00000000-0005-0000-0000-00000BB40000}"/>
    <cellStyle name="Total 16 2 3 2 2" xfId="31006" xr:uid="{00000000-0005-0000-0000-00000CB40000}"/>
    <cellStyle name="Total 16 2 3 3" xfId="31007" xr:uid="{00000000-0005-0000-0000-00000DB40000}"/>
    <cellStyle name="Total 16 2 4" xfId="31008" xr:uid="{00000000-0005-0000-0000-00000EB40000}"/>
    <cellStyle name="Total 16 2 4 2" xfId="31009" xr:uid="{00000000-0005-0000-0000-00000FB40000}"/>
    <cellStyle name="Total 16 2 5" xfId="31010" xr:uid="{00000000-0005-0000-0000-000010B40000}"/>
    <cellStyle name="Total 16 2 6" xfId="53934" xr:uid="{00000000-0005-0000-0000-000011B40000}"/>
    <cellStyle name="Total 16 3" xfId="31011" xr:uid="{00000000-0005-0000-0000-000012B40000}"/>
    <cellStyle name="Total 16 3 2" xfId="31012" xr:uid="{00000000-0005-0000-0000-000013B40000}"/>
    <cellStyle name="Total 16 3 2 2" xfId="31013" xr:uid="{00000000-0005-0000-0000-000014B40000}"/>
    <cellStyle name="Total 16 3 2 2 2" xfId="31014" xr:uid="{00000000-0005-0000-0000-000015B40000}"/>
    <cellStyle name="Total 16 3 2 3" xfId="31015" xr:uid="{00000000-0005-0000-0000-000016B40000}"/>
    <cellStyle name="Total 16 3 3" xfId="31016" xr:uid="{00000000-0005-0000-0000-000017B40000}"/>
    <cellStyle name="Total 16 3 3 2" xfId="31017" xr:uid="{00000000-0005-0000-0000-000018B40000}"/>
    <cellStyle name="Total 16 3 3 2 2" xfId="31018" xr:uid="{00000000-0005-0000-0000-000019B40000}"/>
    <cellStyle name="Total 16 3 3 3" xfId="31019" xr:uid="{00000000-0005-0000-0000-00001AB40000}"/>
    <cellStyle name="Total 16 3 4" xfId="31020" xr:uid="{00000000-0005-0000-0000-00001BB40000}"/>
    <cellStyle name="Total 16 3 4 2" xfId="31021" xr:uid="{00000000-0005-0000-0000-00001CB40000}"/>
    <cellStyle name="Total 16 3 5" xfId="31022" xr:uid="{00000000-0005-0000-0000-00001DB40000}"/>
    <cellStyle name="Total 16 3 6" xfId="53935" xr:uid="{00000000-0005-0000-0000-00001EB40000}"/>
    <cellStyle name="Total 16 4" xfId="31023" xr:uid="{00000000-0005-0000-0000-00001FB40000}"/>
    <cellStyle name="Total 16 4 2" xfId="31024" xr:uid="{00000000-0005-0000-0000-000020B40000}"/>
    <cellStyle name="Total 16 4 2 2" xfId="31025" xr:uid="{00000000-0005-0000-0000-000021B40000}"/>
    <cellStyle name="Total 16 4 2 2 2" xfId="31026" xr:uid="{00000000-0005-0000-0000-000022B40000}"/>
    <cellStyle name="Total 16 4 2 3" xfId="31027" xr:uid="{00000000-0005-0000-0000-000023B40000}"/>
    <cellStyle name="Total 16 4 3" xfId="31028" xr:uid="{00000000-0005-0000-0000-000024B40000}"/>
    <cellStyle name="Total 16 4 3 2" xfId="31029" xr:uid="{00000000-0005-0000-0000-000025B40000}"/>
    <cellStyle name="Total 16 4 3 2 2" xfId="31030" xr:uid="{00000000-0005-0000-0000-000026B40000}"/>
    <cellStyle name="Total 16 4 3 3" xfId="31031" xr:uid="{00000000-0005-0000-0000-000027B40000}"/>
    <cellStyle name="Total 16 4 4" xfId="31032" xr:uid="{00000000-0005-0000-0000-000028B40000}"/>
    <cellStyle name="Total 16 4 4 2" xfId="31033" xr:uid="{00000000-0005-0000-0000-000029B40000}"/>
    <cellStyle name="Total 16 4 5" xfId="31034" xr:uid="{00000000-0005-0000-0000-00002AB40000}"/>
    <cellStyle name="Total 16 4 6" xfId="53936" xr:uid="{00000000-0005-0000-0000-00002BB40000}"/>
    <cellStyle name="Total 16 5" xfId="31035" xr:uid="{00000000-0005-0000-0000-00002CB40000}"/>
    <cellStyle name="Total 16 5 2" xfId="31036" xr:uid="{00000000-0005-0000-0000-00002DB40000}"/>
    <cellStyle name="Total 16 5 2 2" xfId="31037" xr:uid="{00000000-0005-0000-0000-00002EB40000}"/>
    <cellStyle name="Total 16 5 2 2 2" xfId="31038" xr:uid="{00000000-0005-0000-0000-00002FB40000}"/>
    <cellStyle name="Total 16 5 2 3" xfId="31039" xr:uid="{00000000-0005-0000-0000-000030B40000}"/>
    <cellStyle name="Total 16 5 3" xfId="31040" xr:uid="{00000000-0005-0000-0000-000031B40000}"/>
    <cellStyle name="Total 16 5 3 2" xfId="31041" xr:uid="{00000000-0005-0000-0000-000032B40000}"/>
    <cellStyle name="Total 16 5 3 2 2" xfId="31042" xr:uid="{00000000-0005-0000-0000-000033B40000}"/>
    <cellStyle name="Total 16 5 3 3" xfId="31043" xr:uid="{00000000-0005-0000-0000-000034B40000}"/>
    <cellStyle name="Total 16 5 4" xfId="31044" xr:uid="{00000000-0005-0000-0000-000035B40000}"/>
    <cellStyle name="Total 16 5 4 2" xfId="31045" xr:uid="{00000000-0005-0000-0000-000036B40000}"/>
    <cellStyle name="Total 16 5 4 2 2" xfId="31046" xr:uid="{00000000-0005-0000-0000-000037B40000}"/>
    <cellStyle name="Total 16 5 4 3" xfId="31047" xr:uid="{00000000-0005-0000-0000-000038B40000}"/>
    <cellStyle name="Total 16 5 5" xfId="31048" xr:uid="{00000000-0005-0000-0000-000039B40000}"/>
    <cellStyle name="Total 16 5 5 2" xfId="31049" xr:uid="{00000000-0005-0000-0000-00003AB40000}"/>
    <cellStyle name="Total 16 5 6" xfId="31050" xr:uid="{00000000-0005-0000-0000-00003BB40000}"/>
    <cellStyle name="Total 16 5 7" xfId="53937" xr:uid="{00000000-0005-0000-0000-00003CB40000}"/>
    <cellStyle name="Total 16 6" xfId="31051" xr:uid="{00000000-0005-0000-0000-00003DB40000}"/>
    <cellStyle name="Total 16 6 2" xfId="31052" xr:uid="{00000000-0005-0000-0000-00003EB40000}"/>
    <cellStyle name="Total 16 6 2 2" xfId="31053" xr:uid="{00000000-0005-0000-0000-00003FB40000}"/>
    <cellStyle name="Total 16 6 2 2 2" xfId="31054" xr:uid="{00000000-0005-0000-0000-000040B40000}"/>
    <cellStyle name="Total 16 6 2 3" xfId="31055" xr:uid="{00000000-0005-0000-0000-000041B40000}"/>
    <cellStyle name="Total 16 6 3" xfId="31056" xr:uid="{00000000-0005-0000-0000-000042B40000}"/>
    <cellStyle name="Total 16 6 3 2" xfId="31057" xr:uid="{00000000-0005-0000-0000-000043B40000}"/>
    <cellStyle name="Total 16 6 3 2 2" xfId="31058" xr:uid="{00000000-0005-0000-0000-000044B40000}"/>
    <cellStyle name="Total 16 6 3 3" xfId="31059" xr:uid="{00000000-0005-0000-0000-000045B40000}"/>
    <cellStyle name="Total 16 6 4" xfId="31060" xr:uid="{00000000-0005-0000-0000-000046B40000}"/>
    <cellStyle name="Total 16 6 4 2" xfId="31061" xr:uid="{00000000-0005-0000-0000-000047B40000}"/>
    <cellStyle name="Total 16 6 5" xfId="31062" xr:uid="{00000000-0005-0000-0000-000048B40000}"/>
    <cellStyle name="Total 16 6 6" xfId="53938" xr:uid="{00000000-0005-0000-0000-000049B40000}"/>
    <cellStyle name="Total 16 7" xfId="31063" xr:uid="{00000000-0005-0000-0000-00004AB40000}"/>
    <cellStyle name="Total 16 7 2" xfId="31064" xr:uid="{00000000-0005-0000-0000-00004BB40000}"/>
    <cellStyle name="Total 16 7 2 2" xfId="31065" xr:uid="{00000000-0005-0000-0000-00004CB40000}"/>
    <cellStyle name="Total 16 7 3" xfId="31066" xr:uid="{00000000-0005-0000-0000-00004DB40000}"/>
    <cellStyle name="Total 16 7 4" xfId="53939" xr:uid="{00000000-0005-0000-0000-00004EB40000}"/>
    <cellStyle name="Total 16 8" xfId="31067" xr:uid="{00000000-0005-0000-0000-00004FB40000}"/>
    <cellStyle name="Total 16 8 2" xfId="31068" xr:uid="{00000000-0005-0000-0000-000050B40000}"/>
    <cellStyle name="Total 16 8 2 2" xfId="31069" xr:uid="{00000000-0005-0000-0000-000051B40000}"/>
    <cellStyle name="Total 16 8 3" xfId="31070" xr:uid="{00000000-0005-0000-0000-000052B40000}"/>
    <cellStyle name="Total 16 8 4" xfId="53940" xr:uid="{00000000-0005-0000-0000-000053B40000}"/>
    <cellStyle name="Total 16 9" xfId="31071" xr:uid="{00000000-0005-0000-0000-000054B40000}"/>
    <cellStyle name="Total 16 9 2" xfId="31072" xr:uid="{00000000-0005-0000-0000-000055B40000}"/>
    <cellStyle name="Total 16 9 2 2" xfId="31073" xr:uid="{00000000-0005-0000-0000-000056B40000}"/>
    <cellStyle name="Total 16 9 3" xfId="31074" xr:uid="{00000000-0005-0000-0000-000057B40000}"/>
    <cellStyle name="Total 16 9 4" xfId="53941" xr:uid="{00000000-0005-0000-0000-000058B40000}"/>
    <cellStyle name="Total 17" xfId="4693" xr:uid="{00000000-0005-0000-0000-000059B40000}"/>
    <cellStyle name="Total 17 10" xfId="31075" xr:uid="{00000000-0005-0000-0000-00005AB40000}"/>
    <cellStyle name="Total 17 10 2" xfId="31076" xr:uid="{00000000-0005-0000-0000-00005BB40000}"/>
    <cellStyle name="Total 17 10 2 2" xfId="31077" xr:uid="{00000000-0005-0000-0000-00005CB40000}"/>
    <cellStyle name="Total 17 10 3" xfId="31078" xr:uid="{00000000-0005-0000-0000-00005DB40000}"/>
    <cellStyle name="Total 17 10 4" xfId="53943" xr:uid="{00000000-0005-0000-0000-00005EB40000}"/>
    <cellStyle name="Total 17 11" xfId="31079" xr:uid="{00000000-0005-0000-0000-00005FB40000}"/>
    <cellStyle name="Total 17 11 2" xfId="31080" xr:uid="{00000000-0005-0000-0000-000060B40000}"/>
    <cellStyle name="Total 17 12" xfId="31081" xr:uid="{00000000-0005-0000-0000-000061B40000}"/>
    <cellStyle name="Total 17 13" xfId="53942" xr:uid="{00000000-0005-0000-0000-000062B40000}"/>
    <cellStyle name="Total 17 2" xfId="9482" xr:uid="{00000000-0005-0000-0000-000063B40000}"/>
    <cellStyle name="Total 17 2 2" xfId="31082" xr:uid="{00000000-0005-0000-0000-000064B40000}"/>
    <cellStyle name="Total 17 2 2 2" xfId="31083" xr:uid="{00000000-0005-0000-0000-000065B40000}"/>
    <cellStyle name="Total 17 2 2 2 2" xfId="31084" xr:uid="{00000000-0005-0000-0000-000066B40000}"/>
    <cellStyle name="Total 17 2 2 3" xfId="31085" xr:uid="{00000000-0005-0000-0000-000067B40000}"/>
    <cellStyle name="Total 17 2 3" xfId="31086" xr:uid="{00000000-0005-0000-0000-000068B40000}"/>
    <cellStyle name="Total 17 2 3 2" xfId="31087" xr:uid="{00000000-0005-0000-0000-000069B40000}"/>
    <cellStyle name="Total 17 2 3 2 2" xfId="31088" xr:uid="{00000000-0005-0000-0000-00006AB40000}"/>
    <cellStyle name="Total 17 2 3 3" xfId="31089" xr:uid="{00000000-0005-0000-0000-00006BB40000}"/>
    <cellStyle name="Total 17 2 4" xfId="31090" xr:uid="{00000000-0005-0000-0000-00006CB40000}"/>
    <cellStyle name="Total 17 2 4 2" xfId="31091" xr:uid="{00000000-0005-0000-0000-00006DB40000}"/>
    <cellStyle name="Total 17 2 5" xfId="31092" xr:uid="{00000000-0005-0000-0000-00006EB40000}"/>
    <cellStyle name="Total 17 2 6" xfId="53944" xr:uid="{00000000-0005-0000-0000-00006FB40000}"/>
    <cellStyle name="Total 17 3" xfId="31093" xr:uid="{00000000-0005-0000-0000-000070B40000}"/>
    <cellStyle name="Total 17 3 2" xfId="31094" xr:uid="{00000000-0005-0000-0000-000071B40000}"/>
    <cellStyle name="Total 17 3 2 2" xfId="31095" xr:uid="{00000000-0005-0000-0000-000072B40000}"/>
    <cellStyle name="Total 17 3 2 2 2" xfId="31096" xr:uid="{00000000-0005-0000-0000-000073B40000}"/>
    <cellStyle name="Total 17 3 2 3" xfId="31097" xr:uid="{00000000-0005-0000-0000-000074B40000}"/>
    <cellStyle name="Total 17 3 3" xfId="31098" xr:uid="{00000000-0005-0000-0000-000075B40000}"/>
    <cellStyle name="Total 17 3 3 2" xfId="31099" xr:uid="{00000000-0005-0000-0000-000076B40000}"/>
    <cellStyle name="Total 17 3 3 2 2" xfId="31100" xr:uid="{00000000-0005-0000-0000-000077B40000}"/>
    <cellStyle name="Total 17 3 3 3" xfId="31101" xr:uid="{00000000-0005-0000-0000-000078B40000}"/>
    <cellStyle name="Total 17 3 4" xfId="31102" xr:uid="{00000000-0005-0000-0000-000079B40000}"/>
    <cellStyle name="Total 17 3 4 2" xfId="31103" xr:uid="{00000000-0005-0000-0000-00007AB40000}"/>
    <cellStyle name="Total 17 3 5" xfId="31104" xr:uid="{00000000-0005-0000-0000-00007BB40000}"/>
    <cellStyle name="Total 17 3 6" xfId="53945" xr:uid="{00000000-0005-0000-0000-00007CB40000}"/>
    <cellStyle name="Total 17 4" xfId="31105" xr:uid="{00000000-0005-0000-0000-00007DB40000}"/>
    <cellStyle name="Total 17 4 2" xfId="31106" xr:uid="{00000000-0005-0000-0000-00007EB40000}"/>
    <cellStyle name="Total 17 4 2 2" xfId="31107" xr:uid="{00000000-0005-0000-0000-00007FB40000}"/>
    <cellStyle name="Total 17 4 2 2 2" xfId="31108" xr:uid="{00000000-0005-0000-0000-000080B40000}"/>
    <cellStyle name="Total 17 4 2 3" xfId="31109" xr:uid="{00000000-0005-0000-0000-000081B40000}"/>
    <cellStyle name="Total 17 4 3" xfId="31110" xr:uid="{00000000-0005-0000-0000-000082B40000}"/>
    <cellStyle name="Total 17 4 3 2" xfId="31111" xr:uid="{00000000-0005-0000-0000-000083B40000}"/>
    <cellStyle name="Total 17 4 3 2 2" xfId="31112" xr:uid="{00000000-0005-0000-0000-000084B40000}"/>
    <cellStyle name="Total 17 4 3 3" xfId="31113" xr:uid="{00000000-0005-0000-0000-000085B40000}"/>
    <cellStyle name="Total 17 4 4" xfId="31114" xr:uid="{00000000-0005-0000-0000-000086B40000}"/>
    <cellStyle name="Total 17 4 4 2" xfId="31115" xr:uid="{00000000-0005-0000-0000-000087B40000}"/>
    <cellStyle name="Total 17 4 5" xfId="31116" xr:uid="{00000000-0005-0000-0000-000088B40000}"/>
    <cellStyle name="Total 17 4 6" xfId="53946" xr:uid="{00000000-0005-0000-0000-000089B40000}"/>
    <cellStyle name="Total 17 5" xfId="31117" xr:uid="{00000000-0005-0000-0000-00008AB40000}"/>
    <cellStyle name="Total 17 5 2" xfId="31118" xr:uid="{00000000-0005-0000-0000-00008BB40000}"/>
    <cellStyle name="Total 17 5 2 2" xfId="31119" xr:uid="{00000000-0005-0000-0000-00008CB40000}"/>
    <cellStyle name="Total 17 5 2 2 2" xfId="31120" xr:uid="{00000000-0005-0000-0000-00008DB40000}"/>
    <cellStyle name="Total 17 5 2 3" xfId="31121" xr:uid="{00000000-0005-0000-0000-00008EB40000}"/>
    <cellStyle name="Total 17 5 3" xfId="31122" xr:uid="{00000000-0005-0000-0000-00008FB40000}"/>
    <cellStyle name="Total 17 5 3 2" xfId="31123" xr:uid="{00000000-0005-0000-0000-000090B40000}"/>
    <cellStyle name="Total 17 5 3 2 2" xfId="31124" xr:uid="{00000000-0005-0000-0000-000091B40000}"/>
    <cellStyle name="Total 17 5 3 3" xfId="31125" xr:uid="{00000000-0005-0000-0000-000092B40000}"/>
    <cellStyle name="Total 17 5 4" xfId="31126" xr:uid="{00000000-0005-0000-0000-000093B40000}"/>
    <cellStyle name="Total 17 5 4 2" xfId="31127" xr:uid="{00000000-0005-0000-0000-000094B40000}"/>
    <cellStyle name="Total 17 5 4 2 2" xfId="31128" xr:uid="{00000000-0005-0000-0000-000095B40000}"/>
    <cellStyle name="Total 17 5 4 3" xfId="31129" xr:uid="{00000000-0005-0000-0000-000096B40000}"/>
    <cellStyle name="Total 17 5 5" xfId="31130" xr:uid="{00000000-0005-0000-0000-000097B40000}"/>
    <cellStyle name="Total 17 5 5 2" xfId="31131" xr:uid="{00000000-0005-0000-0000-000098B40000}"/>
    <cellStyle name="Total 17 5 6" xfId="31132" xr:uid="{00000000-0005-0000-0000-000099B40000}"/>
    <cellStyle name="Total 17 5 7" xfId="53947" xr:uid="{00000000-0005-0000-0000-00009AB40000}"/>
    <cellStyle name="Total 17 6" xfId="31133" xr:uid="{00000000-0005-0000-0000-00009BB40000}"/>
    <cellStyle name="Total 17 6 2" xfId="31134" xr:uid="{00000000-0005-0000-0000-00009CB40000}"/>
    <cellStyle name="Total 17 6 2 2" xfId="31135" xr:uid="{00000000-0005-0000-0000-00009DB40000}"/>
    <cellStyle name="Total 17 6 2 2 2" xfId="31136" xr:uid="{00000000-0005-0000-0000-00009EB40000}"/>
    <cellStyle name="Total 17 6 2 3" xfId="31137" xr:uid="{00000000-0005-0000-0000-00009FB40000}"/>
    <cellStyle name="Total 17 6 3" xfId="31138" xr:uid="{00000000-0005-0000-0000-0000A0B40000}"/>
    <cellStyle name="Total 17 6 3 2" xfId="31139" xr:uid="{00000000-0005-0000-0000-0000A1B40000}"/>
    <cellStyle name="Total 17 6 3 2 2" xfId="31140" xr:uid="{00000000-0005-0000-0000-0000A2B40000}"/>
    <cellStyle name="Total 17 6 3 3" xfId="31141" xr:uid="{00000000-0005-0000-0000-0000A3B40000}"/>
    <cellStyle name="Total 17 6 4" xfId="31142" xr:uid="{00000000-0005-0000-0000-0000A4B40000}"/>
    <cellStyle name="Total 17 6 4 2" xfId="31143" xr:uid="{00000000-0005-0000-0000-0000A5B40000}"/>
    <cellStyle name="Total 17 6 5" xfId="31144" xr:uid="{00000000-0005-0000-0000-0000A6B40000}"/>
    <cellStyle name="Total 17 6 6" xfId="53948" xr:uid="{00000000-0005-0000-0000-0000A7B40000}"/>
    <cellStyle name="Total 17 7" xfId="31145" xr:uid="{00000000-0005-0000-0000-0000A8B40000}"/>
    <cellStyle name="Total 17 7 2" xfId="31146" xr:uid="{00000000-0005-0000-0000-0000A9B40000}"/>
    <cellStyle name="Total 17 7 2 2" xfId="31147" xr:uid="{00000000-0005-0000-0000-0000AAB40000}"/>
    <cellStyle name="Total 17 7 3" xfId="31148" xr:uid="{00000000-0005-0000-0000-0000ABB40000}"/>
    <cellStyle name="Total 17 7 4" xfId="53949" xr:uid="{00000000-0005-0000-0000-0000ACB40000}"/>
    <cellStyle name="Total 17 8" xfId="31149" xr:uid="{00000000-0005-0000-0000-0000ADB40000}"/>
    <cellStyle name="Total 17 8 2" xfId="31150" xr:uid="{00000000-0005-0000-0000-0000AEB40000}"/>
    <cellStyle name="Total 17 8 2 2" xfId="31151" xr:uid="{00000000-0005-0000-0000-0000AFB40000}"/>
    <cellStyle name="Total 17 8 3" xfId="31152" xr:uid="{00000000-0005-0000-0000-0000B0B40000}"/>
    <cellStyle name="Total 17 8 4" xfId="53950" xr:uid="{00000000-0005-0000-0000-0000B1B40000}"/>
    <cellStyle name="Total 17 9" xfId="31153" xr:uid="{00000000-0005-0000-0000-0000B2B40000}"/>
    <cellStyle name="Total 17 9 2" xfId="31154" xr:uid="{00000000-0005-0000-0000-0000B3B40000}"/>
    <cellStyle name="Total 17 9 2 2" xfId="31155" xr:uid="{00000000-0005-0000-0000-0000B4B40000}"/>
    <cellStyle name="Total 17 9 3" xfId="31156" xr:uid="{00000000-0005-0000-0000-0000B5B40000}"/>
    <cellStyle name="Total 17 9 4" xfId="53951" xr:uid="{00000000-0005-0000-0000-0000B6B40000}"/>
    <cellStyle name="Total 18" xfId="4694" xr:uid="{00000000-0005-0000-0000-0000B7B40000}"/>
    <cellStyle name="Total 18 10" xfId="31157" xr:uid="{00000000-0005-0000-0000-0000B8B40000}"/>
    <cellStyle name="Total 18 10 2" xfId="31158" xr:uid="{00000000-0005-0000-0000-0000B9B40000}"/>
    <cellStyle name="Total 18 10 2 2" xfId="31159" xr:uid="{00000000-0005-0000-0000-0000BAB40000}"/>
    <cellStyle name="Total 18 10 3" xfId="31160" xr:uid="{00000000-0005-0000-0000-0000BBB40000}"/>
    <cellStyle name="Total 18 10 4" xfId="53953" xr:uid="{00000000-0005-0000-0000-0000BCB40000}"/>
    <cellStyle name="Total 18 11" xfId="31161" xr:uid="{00000000-0005-0000-0000-0000BDB40000}"/>
    <cellStyle name="Total 18 11 2" xfId="31162" xr:uid="{00000000-0005-0000-0000-0000BEB40000}"/>
    <cellStyle name="Total 18 12" xfId="31163" xr:uid="{00000000-0005-0000-0000-0000BFB40000}"/>
    <cellStyle name="Total 18 13" xfId="53952" xr:uid="{00000000-0005-0000-0000-0000C0B40000}"/>
    <cellStyle name="Total 18 2" xfId="9483" xr:uid="{00000000-0005-0000-0000-0000C1B40000}"/>
    <cellStyle name="Total 18 2 2" xfId="31164" xr:uid="{00000000-0005-0000-0000-0000C2B40000}"/>
    <cellStyle name="Total 18 2 2 2" xfId="31165" xr:uid="{00000000-0005-0000-0000-0000C3B40000}"/>
    <cellStyle name="Total 18 2 2 2 2" xfId="31166" xr:uid="{00000000-0005-0000-0000-0000C4B40000}"/>
    <cellStyle name="Total 18 2 2 3" xfId="31167" xr:uid="{00000000-0005-0000-0000-0000C5B40000}"/>
    <cellStyle name="Total 18 2 3" xfId="31168" xr:uid="{00000000-0005-0000-0000-0000C6B40000}"/>
    <cellStyle name="Total 18 2 3 2" xfId="31169" xr:uid="{00000000-0005-0000-0000-0000C7B40000}"/>
    <cellStyle name="Total 18 2 3 2 2" xfId="31170" xr:uid="{00000000-0005-0000-0000-0000C8B40000}"/>
    <cellStyle name="Total 18 2 3 3" xfId="31171" xr:uid="{00000000-0005-0000-0000-0000C9B40000}"/>
    <cellStyle name="Total 18 2 4" xfId="31172" xr:uid="{00000000-0005-0000-0000-0000CAB40000}"/>
    <cellStyle name="Total 18 2 4 2" xfId="31173" xr:uid="{00000000-0005-0000-0000-0000CBB40000}"/>
    <cellStyle name="Total 18 2 5" xfId="31174" xr:uid="{00000000-0005-0000-0000-0000CCB40000}"/>
    <cellStyle name="Total 18 2 6" xfId="53954" xr:uid="{00000000-0005-0000-0000-0000CDB40000}"/>
    <cellStyle name="Total 18 3" xfId="31175" xr:uid="{00000000-0005-0000-0000-0000CEB40000}"/>
    <cellStyle name="Total 18 3 2" xfId="31176" xr:uid="{00000000-0005-0000-0000-0000CFB40000}"/>
    <cellStyle name="Total 18 3 2 2" xfId="31177" xr:uid="{00000000-0005-0000-0000-0000D0B40000}"/>
    <cellStyle name="Total 18 3 2 2 2" xfId="31178" xr:uid="{00000000-0005-0000-0000-0000D1B40000}"/>
    <cellStyle name="Total 18 3 2 3" xfId="31179" xr:uid="{00000000-0005-0000-0000-0000D2B40000}"/>
    <cellStyle name="Total 18 3 3" xfId="31180" xr:uid="{00000000-0005-0000-0000-0000D3B40000}"/>
    <cellStyle name="Total 18 3 3 2" xfId="31181" xr:uid="{00000000-0005-0000-0000-0000D4B40000}"/>
    <cellStyle name="Total 18 3 3 2 2" xfId="31182" xr:uid="{00000000-0005-0000-0000-0000D5B40000}"/>
    <cellStyle name="Total 18 3 3 3" xfId="31183" xr:uid="{00000000-0005-0000-0000-0000D6B40000}"/>
    <cellStyle name="Total 18 3 4" xfId="31184" xr:uid="{00000000-0005-0000-0000-0000D7B40000}"/>
    <cellStyle name="Total 18 3 4 2" xfId="31185" xr:uid="{00000000-0005-0000-0000-0000D8B40000}"/>
    <cellStyle name="Total 18 3 5" xfId="31186" xr:uid="{00000000-0005-0000-0000-0000D9B40000}"/>
    <cellStyle name="Total 18 3 6" xfId="53955" xr:uid="{00000000-0005-0000-0000-0000DAB40000}"/>
    <cellStyle name="Total 18 4" xfId="31187" xr:uid="{00000000-0005-0000-0000-0000DBB40000}"/>
    <cellStyle name="Total 18 4 2" xfId="31188" xr:uid="{00000000-0005-0000-0000-0000DCB40000}"/>
    <cellStyle name="Total 18 4 2 2" xfId="31189" xr:uid="{00000000-0005-0000-0000-0000DDB40000}"/>
    <cellStyle name="Total 18 4 2 2 2" xfId="31190" xr:uid="{00000000-0005-0000-0000-0000DEB40000}"/>
    <cellStyle name="Total 18 4 2 3" xfId="31191" xr:uid="{00000000-0005-0000-0000-0000DFB40000}"/>
    <cellStyle name="Total 18 4 3" xfId="31192" xr:uid="{00000000-0005-0000-0000-0000E0B40000}"/>
    <cellStyle name="Total 18 4 3 2" xfId="31193" xr:uid="{00000000-0005-0000-0000-0000E1B40000}"/>
    <cellStyle name="Total 18 4 3 2 2" xfId="31194" xr:uid="{00000000-0005-0000-0000-0000E2B40000}"/>
    <cellStyle name="Total 18 4 3 3" xfId="31195" xr:uid="{00000000-0005-0000-0000-0000E3B40000}"/>
    <cellStyle name="Total 18 4 4" xfId="31196" xr:uid="{00000000-0005-0000-0000-0000E4B40000}"/>
    <cellStyle name="Total 18 4 4 2" xfId="31197" xr:uid="{00000000-0005-0000-0000-0000E5B40000}"/>
    <cellStyle name="Total 18 4 5" xfId="31198" xr:uid="{00000000-0005-0000-0000-0000E6B40000}"/>
    <cellStyle name="Total 18 4 6" xfId="53956" xr:uid="{00000000-0005-0000-0000-0000E7B40000}"/>
    <cellStyle name="Total 18 5" xfId="31199" xr:uid="{00000000-0005-0000-0000-0000E8B40000}"/>
    <cellStyle name="Total 18 5 2" xfId="31200" xr:uid="{00000000-0005-0000-0000-0000E9B40000}"/>
    <cellStyle name="Total 18 5 2 2" xfId="31201" xr:uid="{00000000-0005-0000-0000-0000EAB40000}"/>
    <cellStyle name="Total 18 5 2 2 2" xfId="31202" xr:uid="{00000000-0005-0000-0000-0000EBB40000}"/>
    <cellStyle name="Total 18 5 2 3" xfId="31203" xr:uid="{00000000-0005-0000-0000-0000ECB40000}"/>
    <cellStyle name="Total 18 5 3" xfId="31204" xr:uid="{00000000-0005-0000-0000-0000EDB40000}"/>
    <cellStyle name="Total 18 5 3 2" xfId="31205" xr:uid="{00000000-0005-0000-0000-0000EEB40000}"/>
    <cellStyle name="Total 18 5 3 2 2" xfId="31206" xr:uid="{00000000-0005-0000-0000-0000EFB40000}"/>
    <cellStyle name="Total 18 5 3 3" xfId="31207" xr:uid="{00000000-0005-0000-0000-0000F0B40000}"/>
    <cellStyle name="Total 18 5 4" xfId="31208" xr:uid="{00000000-0005-0000-0000-0000F1B40000}"/>
    <cellStyle name="Total 18 5 4 2" xfId="31209" xr:uid="{00000000-0005-0000-0000-0000F2B40000}"/>
    <cellStyle name="Total 18 5 4 2 2" xfId="31210" xr:uid="{00000000-0005-0000-0000-0000F3B40000}"/>
    <cellStyle name="Total 18 5 4 3" xfId="31211" xr:uid="{00000000-0005-0000-0000-0000F4B40000}"/>
    <cellStyle name="Total 18 5 5" xfId="31212" xr:uid="{00000000-0005-0000-0000-0000F5B40000}"/>
    <cellStyle name="Total 18 5 5 2" xfId="31213" xr:uid="{00000000-0005-0000-0000-0000F6B40000}"/>
    <cellStyle name="Total 18 5 6" xfId="31214" xr:uid="{00000000-0005-0000-0000-0000F7B40000}"/>
    <cellStyle name="Total 18 5 7" xfId="53957" xr:uid="{00000000-0005-0000-0000-0000F8B40000}"/>
    <cellStyle name="Total 18 6" xfId="31215" xr:uid="{00000000-0005-0000-0000-0000F9B40000}"/>
    <cellStyle name="Total 18 6 2" xfId="31216" xr:uid="{00000000-0005-0000-0000-0000FAB40000}"/>
    <cellStyle name="Total 18 6 2 2" xfId="31217" xr:uid="{00000000-0005-0000-0000-0000FBB40000}"/>
    <cellStyle name="Total 18 6 2 2 2" xfId="31218" xr:uid="{00000000-0005-0000-0000-0000FCB40000}"/>
    <cellStyle name="Total 18 6 2 3" xfId="31219" xr:uid="{00000000-0005-0000-0000-0000FDB40000}"/>
    <cellStyle name="Total 18 6 3" xfId="31220" xr:uid="{00000000-0005-0000-0000-0000FEB40000}"/>
    <cellStyle name="Total 18 6 3 2" xfId="31221" xr:uid="{00000000-0005-0000-0000-0000FFB40000}"/>
    <cellStyle name="Total 18 6 3 2 2" xfId="31222" xr:uid="{00000000-0005-0000-0000-000000B50000}"/>
    <cellStyle name="Total 18 6 3 3" xfId="31223" xr:uid="{00000000-0005-0000-0000-000001B50000}"/>
    <cellStyle name="Total 18 6 4" xfId="31224" xr:uid="{00000000-0005-0000-0000-000002B50000}"/>
    <cellStyle name="Total 18 6 4 2" xfId="31225" xr:uid="{00000000-0005-0000-0000-000003B50000}"/>
    <cellStyle name="Total 18 6 5" xfId="31226" xr:uid="{00000000-0005-0000-0000-000004B50000}"/>
    <cellStyle name="Total 18 6 6" xfId="53958" xr:uid="{00000000-0005-0000-0000-000005B50000}"/>
    <cellStyle name="Total 18 7" xfId="31227" xr:uid="{00000000-0005-0000-0000-000006B50000}"/>
    <cellStyle name="Total 18 7 2" xfId="31228" xr:uid="{00000000-0005-0000-0000-000007B50000}"/>
    <cellStyle name="Total 18 7 2 2" xfId="31229" xr:uid="{00000000-0005-0000-0000-000008B50000}"/>
    <cellStyle name="Total 18 7 3" xfId="31230" xr:uid="{00000000-0005-0000-0000-000009B50000}"/>
    <cellStyle name="Total 18 7 4" xfId="53959" xr:uid="{00000000-0005-0000-0000-00000AB50000}"/>
    <cellStyle name="Total 18 8" xfId="31231" xr:uid="{00000000-0005-0000-0000-00000BB50000}"/>
    <cellStyle name="Total 18 8 2" xfId="31232" xr:uid="{00000000-0005-0000-0000-00000CB50000}"/>
    <cellStyle name="Total 18 8 2 2" xfId="31233" xr:uid="{00000000-0005-0000-0000-00000DB50000}"/>
    <cellStyle name="Total 18 8 3" xfId="31234" xr:uid="{00000000-0005-0000-0000-00000EB50000}"/>
    <cellStyle name="Total 18 8 4" xfId="53960" xr:uid="{00000000-0005-0000-0000-00000FB50000}"/>
    <cellStyle name="Total 18 9" xfId="31235" xr:uid="{00000000-0005-0000-0000-000010B50000}"/>
    <cellStyle name="Total 18 9 2" xfId="31236" xr:uid="{00000000-0005-0000-0000-000011B50000}"/>
    <cellStyle name="Total 18 9 2 2" xfId="31237" xr:uid="{00000000-0005-0000-0000-000012B50000}"/>
    <cellStyle name="Total 18 9 3" xfId="31238" xr:uid="{00000000-0005-0000-0000-000013B50000}"/>
    <cellStyle name="Total 18 9 4" xfId="53961" xr:uid="{00000000-0005-0000-0000-000014B50000}"/>
    <cellStyle name="Total 19" xfId="4695" xr:uid="{00000000-0005-0000-0000-000015B50000}"/>
    <cellStyle name="Total 19 10" xfId="31239" xr:uid="{00000000-0005-0000-0000-000016B50000}"/>
    <cellStyle name="Total 19 10 2" xfId="31240" xr:uid="{00000000-0005-0000-0000-000017B50000}"/>
    <cellStyle name="Total 19 10 2 2" xfId="31241" xr:uid="{00000000-0005-0000-0000-000018B50000}"/>
    <cellStyle name="Total 19 10 3" xfId="31242" xr:uid="{00000000-0005-0000-0000-000019B50000}"/>
    <cellStyle name="Total 19 10 4" xfId="53963" xr:uid="{00000000-0005-0000-0000-00001AB50000}"/>
    <cellStyle name="Total 19 11" xfId="31243" xr:uid="{00000000-0005-0000-0000-00001BB50000}"/>
    <cellStyle name="Total 19 11 2" xfId="31244" xr:uid="{00000000-0005-0000-0000-00001CB50000}"/>
    <cellStyle name="Total 19 12" xfId="31245" xr:uid="{00000000-0005-0000-0000-00001DB50000}"/>
    <cellStyle name="Total 19 13" xfId="53962" xr:uid="{00000000-0005-0000-0000-00001EB50000}"/>
    <cellStyle name="Total 19 2" xfId="9484" xr:uid="{00000000-0005-0000-0000-00001FB50000}"/>
    <cellStyle name="Total 19 2 2" xfId="31246" xr:uid="{00000000-0005-0000-0000-000020B50000}"/>
    <cellStyle name="Total 19 2 2 2" xfId="31247" xr:uid="{00000000-0005-0000-0000-000021B50000}"/>
    <cellStyle name="Total 19 2 2 2 2" xfId="31248" xr:uid="{00000000-0005-0000-0000-000022B50000}"/>
    <cellStyle name="Total 19 2 2 3" xfId="31249" xr:uid="{00000000-0005-0000-0000-000023B50000}"/>
    <cellStyle name="Total 19 2 3" xfId="31250" xr:uid="{00000000-0005-0000-0000-000024B50000}"/>
    <cellStyle name="Total 19 2 3 2" xfId="31251" xr:uid="{00000000-0005-0000-0000-000025B50000}"/>
    <cellStyle name="Total 19 2 3 2 2" xfId="31252" xr:uid="{00000000-0005-0000-0000-000026B50000}"/>
    <cellStyle name="Total 19 2 3 3" xfId="31253" xr:uid="{00000000-0005-0000-0000-000027B50000}"/>
    <cellStyle name="Total 19 2 4" xfId="31254" xr:uid="{00000000-0005-0000-0000-000028B50000}"/>
    <cellStyle name="Total 19 2 4 2" xfId="31255" xr:uid="{00000000-0005-0000-0000-000029B50000}"/>
    <cellStyle name="Total 19 2 5" xfId="31256" xr:uid="{00000000-0005-0000-0000-00002AB50000}"/>
    <cellStyle name="Total 19 2 6" xfId="53964" xr:uid="{00000000-0005-0000-0000-00002BB50000}"/>
    <cellStyle name="Total 19 3" xfId="31257" xr:uid="{00000000-0005-0000-0000-00002CB50000}"/>
    <cellStyle name="Total 19 3 2" xfId="31258" xr:uid="{00000000-0005-0000-0000-00002DB50000}"/>
    <cellStyle name="Total 19 3 2 2" xfId="31259" xr:uid="{00000000-0005-0000-0000-00002EB50000}"/>
    <cellStyle name="Total 19 3 2 2 2" xfId="31260" xr:uid="{00000000-0005-0000-0000-00002FB50000}"/>
    <cellStyle name="Total 19 3 2 3" xfId="31261" xr:uid="{00000000-0005-0000-0000-000030B50000}"/>
    <cellStyle name="Total 19 3 3" xfId="31262" xr:uid="{00000000-0005-0000-0000-000031B50000}"/>
    <cellStyle name="Total 19 3 3 2" xfId="31263" xr:uid="{00000000-0005-0000-0000-000032B50000}"/>
    <cellStyle name="Total 19 3 3 2 2" xfId="31264" xr:uid="{00000000-0005-0000-0000-000033B50000}"/>
    <cellStyle name="Total 19 3 3 3" xfId="31265" xr:uid="{00000000-0005-0000-0000-000034B50000}"/>
    <cellStyle name="Total 19 3 4" xfId="31266" xr:uid="{00000000-0005-0000-0000-000035B50000}"/>
    <cellStyle name="Total 19 3 4 2" xfId="31267" xr:uid="{00000000-0005-0000-0000-000036B50000}"/>
    <cellStyle name="Total 19 3 5" xfId="31268" xr:uid="{00000000-0005-0000-0000-000037B50000}"/>
    <cellStyle name="Total 19 3 6" xfId="53965" xr:uid="{00000000-0005-0000-0000-000038B50000}"/>
    <cellStyle name="Total 19 4" xfId="31269" xr:uid="{00000000-0005-0000-0000-000039B50000}"/>
    <cellStyle name="Total 19 4 2" xfId="31270" xr:uid="{00000000-0005-0000-0000-00003AB50000}"/>
    <cellStyle name="Total 19 4 2 2" xfId="31271" xr:uid="{00000000-0005-0000-0000-00003BB50000}"/>
    <cellStyle name="Total 19 4 2 2 2" xfId="31272" xr:uid="{00000000-0005-0000-0000-00003CB50000}"/>
    <cellStyle name="Total 19 4 2 3" xfId="31273" xr:uid="{00000000-0005-0000-0000-00003DB50000}"/>
    <cellStyle name="Total 19 4 3" xfId="31274" xr:uid="{00000000-0005-0000-0000-00003EB50000}"/>
    <cellStyle name="Total 19 4 3 2" xfId="31275" xr:uid="{00000000-0005-0000-0000-00003FB50000}"/>
    <cellStyle name="Total 19 4 3 2 2" xfId="31276" xr:uid="{00000000-0005-0000-0000-000040B50000}"/>
    <cellStyle name="Total 19 4 3 3" xfId="31277" xr:uid="{00000000-0005-0000-0000-000041B50000}"/>
    <cellStyle name="Total 19 4 4" xfId="31278" xr:uid="{00000000-0005-0000-0000-000042B50000}"/>
    <cellStyle name="Total 19 4 4 2" xfId="31279" xr:uid="{00000000-0005-0000-0000-000043B50000}"/>
    <cellStyle name="Total 19 4 5" xfId="31280" xr:uid="{00000000-0005-0000-0000-000044B50000}"/>
    <cellStyle name="Total 19 4 6" xfId="53966" xr:uid="{00000000-0005-0000-0000-000045B50000}"/>
    <cellStyle name="Total 19 5" xfId="31281" xr:uid="{00000000-0005-0000-0000-000046B50000}"/>
    <cellStyle name="Total 19 5 2" xfId="31282" xr:uid="{00000000-0005-0000-0000-000047B50000}"/>
    <cellStyle name="Total 19 5 2 2" xfId="31283" xr:uid="{00000000-0005-0000-0000-000048B50000}"/>
    <cellStyle name="Total 19 5 2 2 2" xfId="31284" xr:uid="{00000000-0005-0000-0000-000049B50000}"/>
    <cellStyle name="Total 19 5 2 3" xfId="31285" xr:uid="{00000000-0005-0000-0000-00004AB50000}"/>
    <cellStyle name="Total 19 5 3" xfId="31286" xr:uid="{00000000-0005-0000-0000-00004BB50000}"/>
    <cellStyle name="Total 19 5 3 2" xfId="31287" xr:uid="{00000000-0005-0000-0000-00004CB50000}"/>
    <cellStyle name="Total 19 5 3 2 2" xfId="31288" xr:uid="{00000000-0005-0000-0000-00004DB50000}"/>
    <cellStyle name="Total 19 5 3 3" xfId="31289" xr:uid="{00000000-0005-0000-0000-00004EB50000}"/>
    <cellStyle name="Total 19 5 4" xfId="31290" xr:uid="{00000000-0005-0000-0000-00004FB50000}"/>
    <cellStyle name="Total 19 5 4 2" xfId="31291" xr:uid="{00000000-0005-0000-0000-000050B50000}"/>
    <cellStyle name="Total 19 5 4 2 2" xfId="31292" xr:uid="{00000000-0005-0000-0000-000051B50000}"/>
    <cellStyle name="Total 19 5 4 3" xfId="31293" xr:uid="{00000000-0005-0000-0000-000052B50000}"/>
    <cellStyle name="Total 19 5 5" xfId="31294" xr:uid="{00000000-0005-0000-0000-000053B50000}"/>
    <cellStyle name="Total 19 5 5 2" xfId="31295" xr:uid="{00000000-0005-0000-0000-000054B50000}"/>
    <cellStyle name="Total 19 5 6" xfId="31296" xr:uid="{00000000-0005-0000-0000-000055B50000}"/>
    <cellStyle name="Total 19 5 7" xfId="53967" xr:uid="{00000000-0005-0000-0000-000056B50000}"/>
    <cellStyle name="Total 19 6" xfId="31297" xr:uid="{00000000-0005-0000-0000-000057B50000}"/>
    <cellStyle name="Total 19 6 2" xfId="31298" xr:uid="{00000000-0005-0000-0000-000058B50000}"/>
    <cellStyle name="Total 19 6 2 2" xfId="31299" xr:uid="{00000000-0005-0000-0000-000059B50000}"/>
    <cellStyle name="Total 19 6 2 2 2" xfId="31300" xr:uid="{00000000-0005-0000-0000-00005AB50000}"/>
    <cellStyle name="Total 19 6 2 3" xfId="31301" xr:uid="{00000000-0005-0000-0000-00005BB50000}"/>
    <cellStyle name="Total 19 6 3" xfId="31302" xr:uid="{00000000-0005-0000-0000-00005CB50000}"/>
    <cellStyle name="Total 19 6 3 2" xfId="31303" xr:uid="{00000000-0005-0000-0000-00005DB50000}"/>
    <cellStyle name="Total 19 6 3 2 2" xfId="31304" xr:uid="{00000000-0005-0000-0000-00005EB50000}"/>
    <cellStyle name="Total 19 6 3 3" xfId="31305" xr:uid="{00000000-0005-0000-0000-00005FB50000}"/>
    <cellStyle name="Total 19 6 4" xfId="31306" xr:uid="{00000000-0005-0000-0000-000060B50000}"/>
    <cellStyle name="Total 19 6 4 2" xfId="31307" xr:uid="{00000000-0005-0000-0000-000061B50000}"/>
    <cellStyle name="Total 19 6 5" xfId="31308" xr:uid="{00000000-0005-0000-0000-000062B50000}"/>
    <cellStyle name="Total 19 6 6" xfId="53968" xr:uid="{00000000-0005-0000-0000-000063B50000}"/>
    <cellStyle name="Total 19 7" xfId="31309" xr:uid="{00000000-0005-0000-0000-000064B50000}"/>
    <cellStyle name="Total 19 7 2" xfId="31310" xr:uid="{00000000-0005-0000-0000-000065B50000}"/>
    <cellStyle name="Total 19 7 2 2" xfId="31311" xr:uid="{00000000-0005-0000-0000-000066B50000}"/>
    <cellStyle name="Total 19 7 3" xfId="31312" xr:uid="{00000000-0005-0000-0000-000067B50000}"/>
    <cellStyle name="Total 19 7 4" xfId="53969" xr:uid="{00000000-0005-0000-0000-000068B50000}"/>
    <cellStyle name="Total 19 8" xfId="31313" xr:uid="{00000000-0005-0000-0000-000069B50000}"/>
    <cellStyle name="Total 19 8 2" xfId="31314" xr:uid="{00000000-0005-0000-0000-00006AB50000}"/>
    <cellStyle name="Total 19 8 2 2" xfId="31315" xr:uid="{00000000-0005-0000-0000-00006BB50000}"/>
    <cellStyle name="Total 19 8 3" xfId="31316" xr:uid="{00000000-0005-0000-0000-00006CB50000}"/>
    <cellStyle name="Total 19 8 4" xfId="53970" xr:uid="{00000000-0005-0000-0000-00006DB50000}"/>
    <cellStyle name="Total 19 9" xfId="31317" xr:uid="{00000000-0005-0000-0000-00006EB50000}"/>
    <cellStyle name="Total 19 9 2" xfId="31318" xr:uid="{00000000-0005-0000-0000-00006FB50000}"/>
    <cellStyle name="Total 19 9 2 2" xfId="31319" xr:uid="{00000000-0005-0000-0000-000070B50000}"/>
    <cellStyle name="Total 19 9 3" xfId="31320" xr:uid="{00000000-0005-0000-0000-000071B50000}"/>
    <cellStyle name="Total 19 9 4" xfId="53971" xr:uid="{00000000-0005-0000-0000-000072B50000}"/>
    <cellStyle name="Total 2" xfId="4696" xr:uid="{00000000-0005-0000-0000-000073B50000}"/>
    <cellStyle name="Total 2 10" xfId="4697" xr:uid="{00000000-0005-0000-0000-000074B50000}"/>
    <cellStyle name="Total 2 10 10" xfId="31321" xr:uid="{00000000-0005-0000-0000-000075B50000}"/>
    <cellStyle name="Total 2 10 10 2" xfId="56067" xr:uid="{00000000-0005-0000-0000-000076B50000}"/>
    <cellStyle name="Total 2 10 11" xfId="53973" xr:uid="{00000000-0005-0000-0000-000077B50000}"/>
    <cellStyle name="Total 2 10 2" xfId="9486" xr:uid="{00000000-0005-0000-0000-000078B50000}"/>
    <cellStyle name="Total 2 10 2 2" xfId="31322" xr:uid="{00000000-0005-0000-0000-000079B50000}"/>
    <cellStyle name="Total 2 10 2 2 2" xfId="31323" xr:uid="{00000000-0005-0000-0000-00007AB50000}"/>
    <cellStyle name="Total 2 10 2 2 2 2" xfId="31324" xr:uid="{00000000-0005-0000-0000-00007BB50000}"/>
    <cellStyle name="Total 2 10 2 2 3" xfId="31325" xr:uid="{00000000-0005-0000-0000-00007CB50000}"/>
    <cellStyle name="Total 2 10 2 3" xfId="31326" xr:uid="{00000000-0005-0000-0000-00007DB50000}"/>
    <cellStyle name="Total 2 10 2 3 2" xfId="31327" xr:uid="{00000000-0005-0000-0000-00007EB50000}"/>
    <cellStyle name="Total 2 10 2 3 2 2" xfId="31328" xr:uid="{00000000-0005-0000-0000-00007FB50000}"/>
    <cellStyle name="Total 2 10 2 3 3" xfId="31329" xr:uid="{00000000-0005-0000-0000-000080B50000}"/>
    <cellStyle name="Total 2 10 2 4" xfId="31330" xr:uid="{00000000-0005-0000-0000-000081B50000}"/>
    <cellStyle name="Total 2 10 2 4 2" xfId="31331" xr:uid="{00000000-0005-0000-0000-000082B50000}"/>
    <cellStyle name="Total 2 10 2 5" xfId="31332" xr:uid="{00000000-0005-0000-0000-000083B50000}"/>
    <cellStyle name="Total 2 10 2 6" xfId="53974" xr:uid="{00000000-0005-0000-0000-000084B50000}"/>
    <cellStyle name="Total 2 10 3" xfId="31333" xr:uid="{00000000-0005-0000-0000-000085B50000}"/>
    <cellStyle name="Total 2 10 3 2" xfId="31334" xr:uid="{00000000-0005-0000-0000-000086B50000}"/>
    <cellStyle name="Total 2 10 3 2 2" xfId="31335" xr:uid="{00000000-0005-0000-0000-000087B50000}"/>
    <cellStyle name="Total 2 10 3 2 2 2" xfId="31336" xr:uid="{00000000-0005-0000-0000-000088B50000}"/>
    <cellStyle name="Total 2 10 3 2 3" xfId="31337" xr:uid="{00000000-0005-0000-0000-000089B50000}"/>
    <cellStyle name="Total 2 10 3 3" xfId="31338" xr:uid="{00000000-0005-0000-0000-00008AB50000}"/>
    <cellStyle name="Total 2 10 3 3 2" xfId="31339" xr:uid="{00000000-0005-0000-0000-00008BB50000}"/>
    <cellStyle name="Total 2 10 3 3 2 2" xfId="31340" xr:uid="{00000000-0005-0000-0000-00008CB50000}"/>
    <cellStyle name="Total 2 10 3 3 3" xfId="31341" xr:uid="{00000000-0005-0000-0000-00008DB50000}"/>
    <cellStyle name="Total 2 10 3 4" xfId="31342" xr:uid="{00000000-0005-0000-0000-00008EB50000}"/>
    <cellStyle name="Total 2 10 3 4 2" xfId="31343" xr:uid="{00000000-0005-0000-0000-00008FB50000}"/>
    <cellStyle name="Total 2 10 3 5" xfId="31344" xr:uid="{00000000-0005-0000-0000-000090B50000}"/>
    <cellStyle name="Total 2 10 3 6" xfId="53975" xr:uid="{00000000-0005-0000-0000-000091B50000}"/>
    <cellStyle name="Total 2 10 4" xfId="31345" xr:uid="{00000000-0005-0000-0000-000092B50000}"/>
    <cellStyle name="Total 2 10 4 2" xfId="31346" xr:uid="{00000000-0005-0000-0000-000093B50000}"/>
    <cellStyle name="Total 2 10 4 2 2" xfId="31347" xr:uid="{00000000-0005-0000-0000-000094B50000}"/>
    <cellStyle name="Total 2 10 4 2 2 2" xfId="31348" xr:uid="{00000000-0005-0000-0000-000095B50000}"/>
    <cellStyle name="Total 2 10 4 2 3" xfId="31349" xr:uid="{00000000-0005-0000-0000-000096B50000}"/>
    <cellStyle name="Total 2 10 4 3" xfId="31350" xr:uid="{00000000-0005-0000-0000-000097B50000}"/>
    <cellStyle name="Total 2 10 4 3 2" xfId="31351" xr:uid="{00000000-0005-0000-0000-000098B50000}"/>
    <cellStyle name="Total 2 10 4 3 2 2" xfId="31352" xr:uid="{00000000-0005-0000-0000-000099B50000}"/>
    <cellStyle name="Total 2 10 4 3 3" xfId="31353" xr:uid="{00000000-0005-0000-0000-00009AB50000}"/>
    <cellStyle name="Total 2 10 4 4" xfId="31354" xr:uid="{00000000-0005-0000-0000-00009BB50000}"/>
    <cellStyle name="Total 2 10 4 4 2" xfId="31355" xr:uid="{00000000-0005-0000-0000-00009CB50000}"/>
    <cellStyle name="Total 2 10 4 4 2 2" xfId="31356" xr:uid="{00000000-0005-0000-0000-00009DB50000}"/>
    <cellStyle name="Total 2 10 4 4 3" xfId="31357" xr:uid="{00000000-0005-0000-0000-00009EB50000}"/>
    <cellStyle name="Total 2 10 4 5" xfId="31358" xr:uid="{00000000-0005-0000-0000-00009FB50000}"/>
    <cellStyle name="Total 2 10 4 5 2" xfId="31359" xr:uid="{00000000-0005-0000-0000-0000A0B50000}"/>
    <cellStyle name="Total 2 10 4 6" xfId="31360" xr:uid="{00000000-0005-0000-0000-0000A1B50000}"/>
    <cellStyle name="Total 2 10 4 7" xfId="53976" xr:uid="{00000000-0005-0000-0000-0000A2B50000}"/>
    <cellStyle name="Total 2 10 5" xfId="31361" xr:uid="{00000000-0005-0000-0000-0000A3B50000}"/>
    <cellStyle name="Total 2 10 5 2" xfId="31362" xr:uid="{00000000-0005-0000-0000-0000A4B50000}"/>
    <cellStyle name="Total 2 10 5 2 2" xfId="31363" xr:uid="{00000000-0005-0000-0000-0000A5B50000}"/>
    <cellStyle name="Total 2 10 5 2 2 2" xfId="31364" xr:uid="{00000000-0005-0000-0000-0000A6B50000}"/>
    <cellStyle name="Total 2 10 5 2 3" xfId="31365" xr:uid="{00000000-0005-0000-0000-0000A7B50000}"/>
    <cellStyle name="Total 2 10 5 3" xfId="31366" xr:uid="{00000000-0005-0000-0000-0000A8B50000}"/>
    <cellStyle name="Total 2 10 5 3 2" xfId="31367" xr:uid="{00000000-0005-0000-0000-0000A9B50000}"/>
    <cellStyle name="Total 2 10 5 3 2 2" xfId="31368" xr:uid="{00000000-0005-0000-0000-0000AAB50000}"/>
    <cellStyle name="Total 2 10 5 3 3" xfId="31369" xr:uid="{00000000-0005-0000-0000-0000ABB50000}"/>
    <cellStyle name="Total 2 10 5 4" xfId="31370" xr:uid="{00000000-0005-0000-0000-0000ACB50000}"/>
    <cellStyle name="Total 2 10 5 4 2" xfId="31371" xr:uid="{00000000-0005-0000-0000-0000ADB50000}"/>
    <cellStyle name="Total 2 10 5 5" xfId="31372" xr:uid="{00000000-0005-0000-0000-0000AEB50000}"/>
    <cellStyle name="Total 2 10 5 6" xfId="53977" xr:uid="{00000000-0005-0000-0000-0000AFB50000}"/>
    <cellStyle name="Total 2 10 6" xfId="31373" xr:uid="{00000000-0005-0000-0000-0000B0B50000}"/>
    <cellStyle name="Total 2 10 6 2" xfId="31374" xr:uid="{00000000-0005-0000-0000-0000B1B50000}"/>
    <cellStyle name="Total 2 10 6 2 2" xfId="31375" xr:uid="{00000000-0005-0000-0000-0000B2B50000}"/>
    <cellStyle name="Total 2 10 6 3" xfId="31376" xr:uid="{00000000-0005-0000-0000-0000B3B50000}"/>
    <cellStyle name="Total 2 10 6 4" xfId="53978" xr:uid="{00000000-0005-0000-0000-0000B4B50000}"/>
    <cellStyle name="Total 2 10 7" xfId="31377" xr:uid="{00000000-0005-0000-0000-0000B5B50000}"/>
    <cellStyle name="Total 2 10 7 2" xfId="31378" xr:uid="{00000000-0005-0000-0000-0000B6B50000}"/>
    <cellStyle name="Total 2 10 7 2 2" xfId="31379" xr:uid="{00000000-0005-0000-0000-0000B7B50000}"/>
    <cellStyle name="Total 2 10 7 3" xfId="31380" xr:uid="{00000000-0005-0000-0000-0000B8B50000}"/>
    <cellStyle name="Total 2 10 7 4" xfId="53979" xr:uid="{00000000-0005-0000-0000-0000B9B50000}"/>
    <cellStyle name="Total 2 10 8" xfId="31381" xr:uid="{00000000-0005-0000-0000-0000BAB50000}"/>
    <cellStyle name="Total 2 10 8 2" xfId="31382" xr:uid="{00000000-0005-0000-0000-0000BBB50000}"/>
    <cellStyle name="Total 2 10 8 2 2" xfId="31383" xr:uid="{00000000-0005-0000-0000-0000BCB50000}"/>
    <cellStyle name="Total 2 10 8 3" xfId="31384" xr:uid="{00000000-0005-0000-0000-0000BDB50000}"/>
    <cellStyle name="Total 2 10 8 4" xfId="53980" xr:uid="{00000000-0005-0000-0000-0000BEB50000}"/>
    <cellStyle name="Total 2 10 9" xfId="31385" xr:uid="{00000000-0005-0000-0000-0000BFB50000}"/>
    <cellStyle name="Total 2 10 9 2" xfId="31386" xr:uid="{00000000-0005-0000-0000-0000C0B50000}"/>
    <cellStyle name="Total 2 10 9 3" xfId="53981" xr:uid="{00000000-0005-0000-0000-0000C1B50000}"/>
    <cellStyle name="Total 2 11" xfId="9687" xr:uid="{00000000-0005-0000-0000-0000C2B50000}"/>
    <cellStyle name="Total 2 11 10" xfId="31387" xr:uid="{00000000-0005-0000-0000-0000C3B50000}"/>
    <cellStyle name="Total 2 11 11" xfId="53982" xr:uid="{00000000-0005-0000-0000-0000C4B50000}"/>
    <cellStyle name="Total 2 11 2" xfId="31388" xr:uid="{00000000-0005-0000-0000-0000C5B50000}"/>
    <cellStyle name="Total 2 11 2 2" xfId="31389" xr:uid="{00000000-0005-0000-0000-0000C6B50000}"/>
    <cellStyle name="Total 2 11 2 2 2" xfId="31390" xr:uid="{00000000-0005-0000-0000-0000C7B50000}"/>
    <cellStyle name="Total 2 11 2 2 2 2" xfId="31391" xr:uid="{00000000-0005-0000-0000-0000C8B50000}"/>
    <cellStyle name="Total 2 11 2 2 3" xfId="31392" xr:uid="{00000000-0005-0000-0000-0000C9B50000}"/>
    <cellStyle name="Total 2 11 2 3" xfId="31393" xr:uid="{00000000-0005-0000-0000-0000CAB50000}"/>
    <cellStyle name="Total 2 11 2 3 2" xfId="31394" xr:uid="{00000000-0005-0000-0000-0000CBB50000}"/>
    <cellStyle name="Total 2 11 2 3 2 2" xfId="31395" xr:uid="{00000000-0005-0000-0000-0000CCB50000}"/>
    <cellStyle name="Total 2 11 2 3 3" xfId="31396" xr:uid="{00000000-0005-0000-0000-0000CDB50000}"/>
    <cellStyle name="Total 2 11 2 4" xfId="31397" xr:uid="{00000000-0005-0000-0000-0000CEB50000}"/>
    <cellStyle name="Total 2 11 2 4 2" xfId="31398" xr:uid="{00000000-0005-0000-0000-0000CFB50000}"/>
    <cellStyle name="Total 2 11 2 5" xfId="31399" xr:uid="{00000000-0005-0000-0000-0000D0B50000}"/>
    <cellStyle name="Total 2 11 2 6" xfId="53983" xr:uid="{00000000-0005-0000-0000-0000D1B50000}"/>
    <cellStyle name="Total 2 11 3" xfId="31400" xr:uid="{00000000-0005-0000-0000-0000D2B50000}"/>
    <cellStyle name="Total 2 11 3 2" xfId="31401" xr:uid="{00000000-0005-0000-0000-0000D3B50000}"/>
    <cellStyle name="Total 2 11 3 2 2" xfId="31402" xr:uid="{00000000-0005-0000-0000-0000D4B50000}"/>
    <cellStyle name="Total 2 11 3 2 2 2" xfId="31403" xr:uid="{00000000-0005-0000-0000-0000D5B50000}"/>
    <cellStyle name="Total 2 11 3 2 3" xfId="31404" xr:uid="{00000000-0005-0000-0000-0000D6B50000}"/>
    <cellStyle name="Total 2 11 3 3" xfId="31405" xr:uid="{00000000-0005-0000-0000-0000D7B50000}"/>
    <cellStyle name="Total 2 11 3 3 2" xfId="31406" xr:uid="{00000000-0005-0000-0000-0000D8B50000}"/>
    <cellStyle name="Total 2 11 3 3 2 2" xfId="31407" xr:uid="{00000000-0005-0000-0000-0000D9B50000}"/>
    <cellStyle name="Total 2 11 3 3 3" xfId="31408" xr:uid="{00000000-0005-0000-0000-0000DAB50000}"/>
    <cellStyle name="Total 2 11 3 4" xfId="31409" xr:uid="{00000000-0005-0000-0000-0000DBB50000}"/>
    <cellStyle name="Total 2 11 3 4 2" xfId="31410" xr:uid="{00000000-0005-0000-0000-0000DCB50000}"/>
    <cellStyle name="Total 2 11 3 5" xfId="31411" xr:uid="{00000000-0005-0000-0000-0000DDB50000}"/>
    <cellStyle name="Total 2 11 3 6" xfId="53984" xr:uid="{00000000-0005-0000-0000-0000DEB50000}"/>
    <cellStyle name="Total 2 11 4" xfId="31412" xr:uid="{00000000-0005-0000-0000-0000DFB50000}"/>
    <cellStyle name="Total 2 11 4 2" xfId="31413" xr:uid="{00000000-0005-0000-0000-0000E0B50000}"/>
    <cellStyle name="Total 2 11 4 2 2" xfId="31414" xr:uid="{00000000-0005-0000-0000-0000E1B50000}"/>
    <cellStyle name="Total 2 11 4 2 2 2" xfId="31415" xr:uid="{00000000-0005-0000-0000-0000E2B50000}"/>
    <cellStyle name="Total 2 11 4 2 3" xfId="31416" xr:uid="{00000000-0005-0000-0000-0000E3B50000}"/>
    <cellStyle name="Total 2 11 4 3" xfId="31417" xr:uid="{00000000-0005-0000-0000-0000E4B50000}"/>
    <cellStyle name="Total 2 11 4 3 2" xfId="31418" xr:uid="{00000000-0005-0000-0000-0000E5B50000}"/>
    <cellStyle name="Total 2 11 4 3 2 2" xfId="31419" xr:uid="{00000000-0005-0000-0000-0000E6B50000}"/>
    <cellStyle name="Total 2 11 4 3 3" xfId="31420" xr:uid="{00000000-0005-0000-0000-0000E7B50000}"/>
    <cellStyle name="Total 2 11 4 4" xfId="31421" xr:uid="{00000000-0005-0000-0000-0000E8B50000}"/>
    <cellStyle name="Total 2 11 4 4 2" xfId="31422" xr:uid="{00000000-0005-0000-0000-0000E9B50000}"/>
    <cellStyle name="Total 2 11 4 4 2 2" xfId="31423" xr:uid="{00000000-0005-0000-0000-0000EAB50000}"/>
    <cellStyle name="Total 2 11 4 4 3" xfId="31424" xr:uid="{00000000-0005-0000-0000-0000EBB50000}"/>
    <cellStyle name="Total 2 11 4 5" xfId="31425" xr:uid="{00000000-0005-0000-0000-0000ECB50000}"/>
    <cellStyle name="Total 2 11 4 5 2" xfId="31426" xr:uid="{00000000-0005-0000-0000-0000EDB50000}"/>
    <cellStyle name="Total 2 11 4 6" xfId="31427" xr:uid="{00000000-0005-0000-0000-0000EEB50000}"/>
    <cellStyle name="Total 2 11 4 7" xfId="53985" xr:uid="{00000000-0005-0000-0000-0000EFB50000}"/>
    <cellStyle name="Total 2 11 5" xfId="31428" xr:uid="{00000000-0005-0000-0000-0000F0B50000}"/>
    <cellStyle name="Total 2 11 5 2" xfId="31429" xr:uid="{00000000-0005-0000-0000-0000F1B50000}"/>
    <cellStyle name="Total 2 11 5 2 2" xfId="31430" xr:uid="{00000000-0005-0000-0000-0000F2B50000}"/>
    <cellStyle name="Total 2 11 5 2 2 2" xfId="31431" xr:uid="{00000000-0005-0000-0000-0000F3B50000}"/>
    <cellStyle name="Total 2 11 5 2 3" xfId="31432" xr:uid="{00000000-0005-0000-0000-0000F4B50000}"/>
    <cellStyle name="Total 2 11 5 3" xfId="31433" xr:uid="{00000000-0005-0000-0000-0000F5B50000}"/>
    <cellStyle name="Total 2 11 5 3 2" xfId="31434" xr:uid="{00000000-0005-0000-0000-0000F6B50000}"/>
    <cellStyle name="Total 2 11 5 3 2 2" xfId="31435" xr:uid="{00000000-0005-0000-0000-0000F7B50000}"/>
    <cellStyle name="Total 2 11 5 3 3" xfId="31436" xr:uid="{00000000-0005-0000-0000-0000F8B50000}"/>
    <cellStyle name="Total 2 11 5 4" xfId="31437" xr:uid="{00000000-0005-0000-0000-0000F9B50000}"/>
    <cellStyle name="Total 2 11 5 4 2" xfId="31438" xr:uid="{00000000-0005-0000-0000-0000FAB50000}"/>
    <cellStyle name="Total 2 11 5 5" xfId="31439" xr:uid="{00000000-0005-0000-0000-0000FBB50000}"/>
    <cellStyle name="Total 2 11 5 6" xfId="53986" xr:uid="{00000000-0005-0000-0000-0000FCB50000}"/>
    <cellStyle name="Total 2 11 6" xfId="31440" xr:uid="{00000000-0005-0000-0000-0000FDB50000}"/>
    <cellStyle name="Total 2 11 6 2" xfId="31441" xr:uid="{00000000-0005-0000-0000-0000FEB50000}"/>
    <cellStyle name="Total 2 11 6 2 2" xfId="31442" xr:uid="{00000000-0005-0000-0000-0000FFB50000}"/>
    <cellStyle name="Total 2 11 6 3" xfId="31443" xr:uid="{00000000-0005-0000-0000-000000B60000}"/>
    <cellStyle name="Total 2 11 7" xfId="31444" xr:uid="{00000000-0005-0000-0000-000001B60000}"/>
    <cellStyle name="Total 2 11 7 2" xfId="31445" xr:uid="{00000000-0005-0000-0000-000002B60000}"/>
    <cellStyle name="Total 2 11 7 2 2" xfId="31446" xr:uid="{00000000-0005-0000-0000-000003B60000}"/>
    <cellStyle name="Total 2 11 7 3" xfId="31447" xr:uid="{00000000-0005-0000-0000-000004B60000}"/>
    <cellStyle name="Total 2 11 8" xfId="31448" xr:uid="{00000000-0005-0000-0000-000005B60000}"/>
    <cellStyle name="Total 2 11 8 2" xfId="31449" xr:uid="{00000000-0005-0000-0000-000006B60000}"/>
    <cellStyle name="Total 2 11 8 2 2" xfId="31450" xr:uid="{00000000-0005-0000-0000-000007B60000}"/>
    <cellStyle name="Total 2 11 8 3" xfId="31451" xr:uid="{00000000-0005-0000-0000-000008B60000}"/>
    <cellStyle name="Total 2 11 9" xfId="31452" xr:uid="{00000000-0005-0000-0000-000009B60000}"/>
    <cellStyle name="Total 2 11 9 2" xfId="31453" xr:uid="{00000000-0005-0000-0000-00000AB60000}"/>
    <cellStyle name="Total 2 12" xfId="9485" xr:uid="{00000000-0005-0000-0000-00000BB60000}"/>
    <cellStyle name="Total 2 12 2" xfId="31454" xr:uid="{00000000-0005-0000-0000-00000CB60000}"/>
    <cellStyle name="Total 2 12 2 2" xfId="31455" xr:uid="{00000000-0005-0000-0000-00000DB60000}"/>
    <cellStyle name="Total 2 12 2 2 2" xfId="31456" xr:uid="{00000000-0005-0000-0000-00000EB60000}"/>
    <cellStyle name="Total 2 12 2 3" xfId="31457" xr:uid="{00000000-0005-0000-0000-00000FB60000}"/>
    <cellStyle name="Total 2 12 3" xfId="31458" xr:uid="{00000000-0005-0000-0000-000010B60000}"/>
    <cellStyle name="Total 2 12 3 2" xfId="31459" xr:uid="{00000000-0005-0000-0000-000011B60000}"/>
    <cellStyle name="Total 2 12 3 2 2" xfId="31460" xr:uid="{00000000-0005-0000-0000-000012B60000}"/>
    <cellStyle name="Total 2 12 3 3" xfId="31461" xr:uid="{00000000-0005-0000-0000-000013B60000}"/>
    <cellStyle name="Total 2 12 4" xfId="31462" xr:uid="{00000000-0005-0000-0000-000014B60000}"/>
    <cellStyle name="Total 2 12 4 2" xfId="31463" xr:uid="{00000000-0005-0000-0000-000015B60000}"/>
    <cellStyle name="Total 2 12 5" xfId="31464" xr:uid="{00000000-0005-0000-0000-000016B60000}"/>
    <cellStyle name="Total 2 12 6" xfId="53987" xr:uid="{00000000-0005-0000-0000-000017B60000}"/>
    <cellStyle name="Total 2 13" xfId="31465" xr:uid="{00000000-0005-0000-0000-000018B60000}"/>
    <cellStyle name="Total 2 13 2" xfId="31466" xr:uid="{00000000-0005-0000-0000-000019B60000}"/>
    <cellStyle name="Total 2 13 2 2" xfId="31467" xr:uid="{00000000-0005-0000-0000-00001AB60000}"/>
    <cellStyle name="Total 2 13 2 2 2" xfId="31468" xr:uid="{00000000-0005-0000-0000-00001BB60000}"/>
    <cellStyle name="Total 2 13 2 3" xfId="31469" xr:uid="{00000000-0005-0000-0000-00001CB60000}"/>
    <cellStyle name="Total 2 13 3" xfId="31470" xr:uid="{00000000-0005-0000-0000-00001DB60000}"/>
    <cellStyle name="Total 2 13 3 2" xfId="31471" xr:uid="{00000000-0005-0000-0000-00001EB60000}"/>
    <cellStyle name="Total 2 13 3 2 2" xfId="31472" xr:uid="{00000000-0005-0000-0000-00001FB60000}"/>
    <cellStyle name="Total 2 13 3 3" xfId="31473" xr:uid="{00000000-0005-0000-0000-000020B60000}"/>
    <cellStyle name="Total 2 13 4" xfId="31474" xr:uid="{00000000-0005-0000-0000-000021B60000}"/>
    <cellStyle name="Total 2 13 4 2" xfId="31475" xr:uid="{00000000-0005-0000-0000-000022B60000}"/>
    <cellStyle name="Total 2 13 5" xfId="31476" xr:uid="{00000000-0005-0000-0000-000023B60000}"/>
    <cellStyle name="Total 2 13 6" xfId="53988" xr:uid="{00000000-0005-0000-0000-000024B60000}"/>
    <cellStyle name="Total 2 14" xfId="31477" xr:uid="{00000000-0005-0000-0000-000025B60000}"/>
    <cellStyle name="Total 2 14 2" xfId="31478" xr:uid="{00000000-0005-0000-0000-000026B60000}"/>
    <cellStyle name="Total 2 14 2 2" xfId="31479" xr:uid="{00000000-0005-0000-0000-000027B60000}"/>
    <cellStyle name="Total 2 14 2 2 2" xfId="31480" xr:uid="{00000000-0005-0000-0000-000028B60000}"/>
    <cellStyle name="Total 2 14 2 3" xfId="31481" xr:uid="{00000000-0005-0000-0000-000029B60000}"/>
    <cellStyle name="Total 2 14 3" xfId="31482" xr:uid="{00000000-0005-0000-0000-00002AB60000}"/>
    <cellStyle name="Total 2 14 3 2" xfId="31483" xr:uid="{00000000-0005-0000-0000-00002BB60000}"/>
    <cellStyle name="Total 2 14 3 2 2" xfId="31484" xr:uid="{00000000-0005-0000-0000-00002CB60000}"/>
    <cellStyle name="Total 2 14 3 3" xfId="31485" xr:uid="{00000000-0005-0000-0000-00002DB60000}"/>
    <cellStyle name="Total 2 14 4" xfId="31486" xr:uid="{00000000-0005-0000-0000-00002EB60000}"/>
    <cellStyle name="Total 2 14 4 2" xfId="31487" xr:uid="{00000000-0005-0000-0000-00002FB60000}"/>
    <cellStyle name="Total 2 14 5" xfId="31488" xr:uid="{00000000-0005-0000-0000-000030B60000}"/>
    <cellStyle name="Total 2 14 6" xfId="53989" xr:uid="{00000000-0005-0000-0000-000031B60000}"/>
    <cellStyle name="Total 2 15" xfId="31489" xr:uid="{00000000-0005-0000-0000-000032B60000}"/>
    <cellStyle name="Total 2 15 2" xfId="31490" xr:uid="{00000000-0005-0000-0000-000033B60000}"/>
    <cellStyle name="Total 2 15 2 2" xfId="31491" xr:uid="{00000000-0005-0000-0000-000034B60000}"/>
    <cellStyle name="Total 2 15 2 2 2" xfId="31492" xr:uid="{00000000-0005-0000-0000-000035B60000}"/>
    <cellStyle name="Total 2 15 2 3" xfId="31493" xr:uid="{00000000-0005-0000-0000-000036B60000}"/>
    <cellStyle name="Total 2 15 3" xfId="31494" xr:uid="{00000000-0005-0000-0000-000037B60000}"/>
    <cellStyle name="Total 2 15 3 2" xfId="31495" xr:uid="{00000000-0005-0000-0000-000038B60000}"/>
    <cellStyle name="Total 2 15 3 2 2" xfId="31496" xr:uid="{00000000-0005-0000-0000-000039B60000}"/>
    <cellStyle name="Total 2 15 3 3" xfId="31497" xr:uid="{00000000-0005-0000-0000-00003AB60000}"/>
    <cellStyle name="Total 2 15 4" xfId="31498" xr:uid="{00000000-0005-0000-0000-00003BB60000}"/>
    <cellStyle name="Total 2 15 4 2" xfId="31499" xr:uid="{00000000-0005-0000-0000-00003CB60000}"/>
    <cellStyle name="Total 2 15 4 2 2" xfId="31500" xr:uid="{00000000-0005-0000-0000-00003DB60000}"/>
    <cellStyle name="Total 2 15 4 3" xfId="31501" xr:uid="{00000000-0005-0000-0000-00003EB60000}"/>
    <cellStyle name="Total 2 15 5" xfId="31502" xr:uid="{00000000-0005-0000-0000-00003FB60000}"/>
    <cellStyle name="Total 2 15 5 2" xfId="31503" xr:uid="{00000000-0005-0000-0000-000040B60000}"/>
    <cellStyle name="Total 2 15 6" xfId="31504" xr:uid="{00000000-0005-0000-0000-000041B60000}"/>
    <cellStyle name="Total 2 15 7" xfId="53990" xr:uid="{00000000-0005-0000-0000-000042B60000}"/>
    <cellStyle name="Total 2 16" xfId="31505" xr:uid="{00000000-0005-0000-0000-000043B60000}"/>
    <cellStyle name="Total 2 16 2" xfId="31506" xr:uid="{00000000-0005-0000-0000-000044B60000}"/>
    <cellStyle name="Total 2 16 2 2" xfId="31507" xr:uid="{00000000-0005-0000-0000-000045B60000}"/>
    <cellStyle name="Total 2 16 2 2 2" xfId="31508" xr:uid="{00000000-0005-0000-0000-000046B60000}"/>
    <cellStyle name="Total 2 16 2 3" xfId="31509" xr:uid="{00000000-0005-0000-0000-000047B60000}"/>
    <cellStyle name="Total 2 16 3" xfId="31510" xr:uid="{00000000-0005-0000-0000-000048B60000}"/>
    <cellStyle name="Total 2 16 3 2" xfId="31511" xr:uid="{00000000-0005-0000-0000-000049B60000}"/>
    <cellStyle name="Total 2 16 3 2 2" xfId="31512" xr:uid="{00000000-0005-0000-0000-00004AB60000}"/>
    <cellStyle name="Total 2 16 3 3" xfId="31513" xr:uid="{00000000-0005-0000-0000-00004BB60000}"/>
    <cellStyle name="Total 2 16 4" xfId="31514" xr:uid="{00000000-0005-0000-0000-00004CB60000}"/>
    <cellStyle name="Total 2 16 4 2" xfId="31515" xr:uid="{00000000-0005-0000-0000-00004DB60000}"/>
    <cellStyle name="Total 2 16 5" xfId="31516" xr:uid="{00000000-0005-0000-0000-00004EB60000}"/>
    <cellStyle name="Total 2 16 6" xfId="53991" xr:uid="{00000000-0005-0000-0000-00004FB60000}"/>
    <cellStyle name="Total 2 17" xfId="31517" xr:uid="{00000000-0005-0000-0000-000050B60000}"/>
    <cellStyle name="Total 2 17 2" xfId="31518" xr:uid="{00000000-0005-0000-0000-000051B60000}"/>
    <cellStyle name="Total 2 17 2 2" xfId="31519" xr:uid="{00000000-0005-0000-0000-000052B60000}"/>
    <cellStyle name="Total 2 17 3" xfId="31520" xr:uid="{00000000-0005-0000-0000-000053B60000}"/>
    <cellStyle name="Total 2 17 4" xfId="53992" xr:uid="{00000000-0005-0000-0000-000054B60000}"/>
    <cellStyle name="Total 2 18" xfId="31521" xr:uid="{00000000-0005-0000-0000-000055B60000}"/>
    <cellStyle name="Total 2 18 2" xfId="31522" xr:uid="{00000000-0005-0000-0000-000056B60000}"/>
    <cellStyle name="Total 2 18 2 2" xfId="31523" xr:uid="{00000000-0005-0000-0000-000057B60000}"/>
    <cellStyle name="Total 2 18 3" xfId="31524" xr:uid="{00000000-0005-0000-0000-000058B60000}"/>
    <cellStyle name="Total 2 18 4" xfId="53993" xr:uid="{00000000-0005-0000-0000-000059B60000}"/>
    <cellStyle name="Total 2 19" xfId="31525" xr:uid="{00000000-0005-0000-0000-00005AB60000}"/>
    <cellStyle name="Total 2 19 2" xfId="31526" xr:uid="{00000000-0005-0000-0000-00005BB60000}"/>
    <cellStyle name="Total 2 19 2 2" xfId="31527" xr:uid="{00000000-0005-0000-0000-00005CB60000}"/>
    <cellStyle name="Total 2 19 3" xfId="31528" xr:uid="{00000000-0005-0000-0000-00005DB60000}"/>
    <cellStyle name="Total 2 19 4" xfId="53994" xr:uid="{00000000-0005-0000-0000-00005EB60000}"/>
    <cellStyle name="Total 2 2" xfId="4698" xr:uid="{00000000-0005-0000-0000-00005FB60000}"/>
    <cellStyle name="Total 2 2 10" xfId="31529" xr:uid="{00000000-0005-0000-0000-000060B60000}"/>
    <cellStyle name="Total 2 2 10 2" xfId="56068" xr:uid="{00000000-0005-0000-0000-000061B60000}"/>
    <cellStyle name="Total 2 2 11" xfId="53995" xr:uid="{00000000-0005-0000-0000-000062B60000}"/>
    <cellStyle name="Total 2 2 2" xfId="4699" xr:uid="{00000000-0005-0000-0000-000063B60000}"/>
    <cellStyle name="Total 2 2 2 2" xfId="9488" xr:uid="{00000000-0005-0000-0000-000064B60000}"/>
    <cellStyle name="Total 2 2 2 2 2" xfId="31530" xr:uid="{00000000-0005-0000-0000-000065B60000}"/>
    <cellStyle name="Total 2 2 2 2 2 2" xfId="31531" xr:uid="{00000000-0005-0000-0000-000066B60000}"/>
    <cellStyle name="Total 2 2 2 2 3" xfId="31532" xr:uid="{00000000-0005-0000-0000-000067B60000}"/>
    <cellStyle name="Total 2 2 2 3" xfId="31533" xr:uid="{00000000-0005-0000-0000-000068B60000}"/>
    <cellStyle name="Total 2 2 2 3 2" xfId="31534" xr:uid="{00000000-0005-0000-0000-000069B60000}"/>
    <cellStyle name="Total 2 2 2 3 2 2" xfId="31535" xr:uid="{00000000-0005-0000-0000-00006AB60000}"/>
    <cellStyle name="Total 2 2 2 3 3" xfId="31536" xr:uid="{00000000-0005-0000-0000-00006BB60000}"/>
    <cellStyle name="Total 2 2 2 4" xfId="31537" xr:uid="{00000000-0005-0000-0000-00006CB60000}"/>
    <cellStyle name="Total 2 2 2 4 2" xfId="31538" xr:uid="{00000000-0005-0000-0000-00006DB60000}"/>
    <cellStyle name="Total 2 2 2 5" xfId="31539" xr:uid="{00000000-0005-0000-0000-00006EB60000}"/>
    <cellStyle name="Total 2 2 2 6" xfId="53996" xr:uid="{00000000-0005-0000-0000-00006FB60000}"/>
    <cellStyle name="Total 2 2 3" xfId="9487" xr:uid="{00000000-0005-0000-0000-000070B60000}"/>
    <cellStyle name="Total 2 2 3 2" xfId="31540" xr:uid="{00000000-0005-0000-0000-000071B60000}"/>
    <cellStyle name="Total 2 2 3 2 2" xfId="31541" xr:uid="{00000000-0005-0000-0000-000072B60000}"/>
    <cellStyle name="Total 2 2 3 2 2 2" xfId="31542" xr:uid="{00000000-0005-0000-0000-000073B60000}"/>
    <cellStyle name="Total 2 2 3 2 3" xfId="31543" xr:uid="{00000000-0005-0000-0000-000074B60000}"/>
    <cellStyle name="Total 2 2 3 3" xfId="31544" xr:uid="{00000000-0005-0000-0000-000075B60000}"/>
    <cellStyle name="Total 2 2 3 3 2" xfId="31545" xr:uid="{00000000-0005-0000-0000-000076B60000}"/>
    <cellStyle name="Total 2 2 3 3 2 2" xfId="31546" xr:uid="{00000000-0005-0000-0000-000077B60000}"/>
    <cellStyle name="Total 2 2 3 3 3" xfId="31547" xr:uid="{00000000-0005-0000-0000-000078B60000}"/>
    <cellStyle name="Total 2 2 3 4" xfId="31548" xr:uid="{00000000-0005-0000-0000-000079B60000}"/>
    <cellStyle name="Total 2 2 3 4 2" xfId="31549" xr:uid="{00000000-0005-0000-0000-00007AB60000}"/>
    <cellStyle name="Total 2 2 3 5" xfId="31550" xr:uid="{00000000-0005-0000-0000-00007BB60000}"/>
    <cellStyle name="Total 2 2 3 6" xfId="53997" xr:uid="{00000000-0005-0000-0000-00007CB60000}"/>
    <cellStyle name="Total 2 2 4" xfId="31551" xr:uid="{00000000-0005-0000-0000-00007DB60000}"/>
    <cellStyle name="Total 2 2 4 2" xfId="31552" xr:uid="{00000000-0005-0000-0000-00007EB60000}"/>
    <cellStyle name="Total 2 2 4 2 2" xfId="31553" xr:uid="{00000000-0005-0000-0000-00007FB60000}"/>
    <cellStyle name="Total 2 2 4 2 2 2" xfId="31554" xr:uid="{00000000-0005-0000-0000-000080B60000}"/>
    <cellStyle name="Total 2 2 4 2 3" xfId="31555" xr:uid="{00000000-0005-0000-0000-000081B60000}"/>
    <cellStyle name="Total 2 2 4 3" xfId="31556" xr:uid="{00000000-0005-0000-0000-000082B60000}"/>
    <cellStyle name="Total 2 2 4 3 2" xfId="31557" xr:uid="{00000000-0005-0000-0000-000083B60000}"/>
    <cellStyle name="Total 2 2 4 3 2 2" xfId="31558" xr:uid="{00000000-0005-0000-0000-000084B60000}"/>
    <cellStyle name="Total 2 2 4 3 3" xfId="31559" xr:uid="{00000000-0005-0000-0000-000085B60000}"/>
    <cellStyle name="Total 2 2 4 4" xfId="31560" xr:uid="{00000000-0005-0000-0000-000086B60000}"/>
    <cellStyle name="Total 2 2 4 4 2" xfId="31561" xr:uid="{00000000-0005-0000-0000-000087B60000}"/>
    <cellStyle name="Total 2 2 4 4 2 2" xfId="31562" xr:uid="{00000000-0005-0000-0000-000088B60000}"/>
    <cellStyle name="Total 2 2 4 4 3" xfId="31563" xr:uid="{00000000-0005-0000-0000-000089B60000}"/>
    <cellStyle name="Total 2 2 4 5" xfId="31564" xr:uid="{00000000-0005-0000-0000-00008AB60000}"/>
    <cellStyle name="Total 2 2 4 5 2" xfId="31565" xr:uid="{00000000-0005-0000-0000-00008BB60000}"/>
    <cellStyle name="Total 2 2 4 6" xfId="31566" xr:uid="{00000000-0005-0000-0000-00008CB60000}"/>
    <cellStyle name="Total 2 2 4 7" xfId="53998" xr:uid="{00000000-0005-0000-0000-00008DB60000}"/>
    <cellStyle name="Total 2 2 5" xfId="31567" xr:uid="{00000000-0005-0000-0000-00008EB60000}"/>
    <cellStyle name="Total 2 2 5 2" xfId="31568" xr:uid="{00000000-0005-0000-0000-00008FB60000}"/>
    <cellStyle name="Total 2 2 5 2 2" xfId="31569" xr:uid="{00000000-0005-0000-0000-000090B60000}"/>
    <cellStyle name="Total 2 2 5 2 2 2" xfId="31570" xr:uid="{00000000-0005-0000-0000-000091B60000}"/>
    <cellStyle name="Total 2 2 5 2 3" xfId="31571" xr:uid="{00000000-0005-0000-0000-000092B60000}"/>
    <cellStyle name="Total 2 2 5 3" xfId="31572" xr:uid="{00000000-0005-0000-0000-000093B60000}"/>
    <cellStyle name="Total 2 2 5 3 2" xfId="31573" xr:uid="{00000000-0005-0000-0000-000094B60000}"/>
    <cellStyle name="Total 2 2 5 3 2 2" xfId="31574" xr:uid="{00000000-0005-0000-0000-000095B60000}"/>
    <cellStyle name="Total 2 2 5 3 3" xfId="31575" xr:uid="{00000000-0005-0000-0000-000096B60000}"/>
    <cellStyle name="Total 2 2 5 4" xfId="31576" xr:uid="{00000000-0005-0000-0000-000097B60000}"/>
    <cellStyle name="Total 2 2 5 4 2" xfId="31577" xr:uid="{00000000-0005-0000-0000-000098B60000}"/>
    <cellStyle name="Total 2 2 5 5" xfId="31578" xr:uid="{00000000-0005-0000-0000-000099B60000}"/>
    <cellStyle name="Total 2 2 5 6" xfId="53999" xr:uid="{00000000-0005-0000-0000-00009AB60000}"/>
    <cellStyle name="Total 2 2 6" xfId="31579" xr:uid="{00000000-0005-0000-0000-00009BB60000}"/>
    <cellStyle name="Total 2 2 6 2" xfId="31580" xr:uid="{00000000-0005-0000-0000-00009CB60000}"/>
    <cellStyle name="Total 2 2 6 2 2" xfId="31581" xr:uid="{00000000-0005-0000-0000-00009DB60000}"/>
    <cellStyle name="Total 2 2 6 3" xfId="31582" xr:uid="{00000000-0005-0000-0000-00009EB60000}"/>
    <cellStyle name="Total 2 2 6 4" xfId="54000" xr:uid="{00000000-0005-0000-0000-00009FB60000}"/>
    <cellStyle name="Total 2 2 7" xfId="31583" xr:uid="{00000000-0005-0000-0000-0000A0B60000}"/>
    <cellStyle name="Total 2 2 7 2" xfId="31584" xr:uid="{00000000-0005-0000-0000-0000A1B60000}"/>
    <cellStyle name="Total 2 2 7 2 2" xfId="31585" xr:uid="{00000000-0005-0000-0000-0000A2B60000}"/>
    <cellStyle name="Total 2 2 7 3" xfId="31586" xr:uid="{00000000-0005-0000-0000-0000A3B60000}"/>
    <cellStyle name="Total 2 2 7 4" xfId="54001" xr:uid="{00000000-0005-0000-0000-0000A4B60000}"/>
    <cellStyle name="Total 2 2 8" xfId="31587" xr:uid="{00000000-0005-0000-0000-0000A5B60000}"/>
    <cellStyle name="Total 2 2 8 2" xfId="31588" xr:uid="{00000000-0005-0000-0000-0000A6B60000}"/>
    <cellStyle name="Total 2 2 8 2 2" xfId="31589" xr:uid="{00000000-0005-0000-0000-0000A7B60000}"/>
    <cellStyle name="Total 2 2 8 3" xfId="31590" xr:uid="{00000000-0005-0000-0000-0000A8B60000}"/>
    <cellStyle name="Total 2 2 8 4" xfId="54002" xr:uid="{00000000-0005-0000-0000-0000A9B60000}"/>
    <cellStyle name="Total 2 2 9" xfId="31591" xr:uid="{00000000-0005-0000-0000-0000AAB60000}"/>
    <cellStyle name="Total 2 2 9 2" xfId="31592" xr:uid="{00000000-0005-0000-0000-0000ABB60000}"/>
    <cellStyle name="Total 2 2 9 3" xfId="54003" xr:uid="{00000000-0005-0000-0000-0000ACB60000}"/>
    <cellStyle name="Total 2 20" xfId="31593" xr:uid="{00000000-0005-0000-0000-0000ADB60000}"/>
    <cellStyle name="Total 2 20 2" xfId="31594" xr:uid="{00000000-0005-0000-0000-0000AEB60000}"/>
    <cellStyle name="Total 2 20 2 2" xfId="31595" xr:uid="{00000000-0005-0000-0000-0000AFB60000}"/>
    <cellStyle name="Total 2 20 3" xfId="31596" xr:uid="{00000000-0005-0000-0000-0000B0B60000}"/>
    <cellStyle name="Total 2 20 4" xfId="54004" xr:uid="{00000000-0005-0000-0000-0000B1B60000}"/>
    <cellStyle name="Total 2 21" xfId="31597" xr:uid="{00000000-0005-0000-0000-0000B2B60000}"/>
    <cellStyle name="Total 2 21 2" xfId="31598" xr:uid="{00000000-0005-0000-0000-0000B3B60000}"/>
    <cellStyle name="Total 2 21 3" xfId="56066" xr:uid="{00000000-0005-0000-0000-0000B4B60000}"/>
    <cellStyle name="Total 2 22" xfId="31599" xr:uid="{00000000-0005-0000-0000-0000B5B60000}"/>
    <cellStyle name="Total 2 22 2" xfId="31600" xr:uid="{00000000-0005-0000-0000-0000B6B60000}"/>
    <cellStyle name="Total 2 23" xfId="31601" xr:uid="{00000000-0005-0000-0000-0000B7B60000}"/>
    <cellStyle name="Total 2 24" xfId="31602" xr:uid="{00000000-0005-0000-0000-0000B8B60000}"/>
    <cellStyle name="Total 2 25" xfId="53972" xr:uid="{00000000-0005-0000-0000-0000B9B60000}"/>
    <cellStyle name="Total 2 3" xfId="4700" xr:uid="{00000000-0005-0000-0000-0000BAB60000}"/>
    <cellStyle name="Total 2 3 10" xfId="31603" xr:uid="{00000000-0005-0000-0000-0000BBB60000}"/>
    <cellStyle name="Total 2 3 10 2" xfId="56069" xr:uid="{00000000-0005-0000-0000-0000BCB60000}"/>
    <cellStyle name="Total 2 3 11" xfId="54005" xr:uid="{00000000-0005-0000-0000-0000BDB60000}"/>
    <cellStyle name="Total 2 3 2" xfId="9489" xr:uid="{00000000-0005-0000-0000-0000BEB60000}"/>
    <cellStyle name="Total 2 3 2 2" xfId="31604" xr:uid="{00000000-0005-0000-0000-0000BFB60000}"/>
    <cellStyle name="Total 2 3 2 2 2" xfId="31605" xr:uid="{00000000-0005-0000-0000-0000C0B60000}"/>
    <cellStyle name="Total 2 3 2 2 2 2" xfId="31606" xr:uid="{00000000-0005-0000-0000-0000C1B60000}"/>
    <cellStyle name="Total 2 3 2 2 3" xfId="31607" xr:uid="{00000000-0005-0000-0000-0000C2B60000}"/>
    <cellStyle name="Total 2 3 2 3" xfId="31608" xr:uid="{00000000-0005-0000-0000-0000C3B60000}"/>
    <cellStyle name="Total 2 3 2 3 2" xfId="31609" xr:uid="{00000000-0005-0000-0000-0000C4B60000}"/>
    <cellStyle name="Total 2 3 2 3 2 2" xfId="31610" xr:uid="{00000000-0005-0000-0000-0000C5B60000}"/>
    <cellStyle name="Total 2 3 2 3 3" xfId="31611" xr:uid="{00000000-0005-0000-0000-0000C6B60000}"/>
    <cellStyle name="Total 2 3 2 4" xfId="31612" xr:uid="{00000000-0005-0000-0000-0000C7B60000}"/>
    <cellStyle name="Total 2 3 2 4 2" xfId="31613" xr:uid="{00000000-0005-0000-0000-0000C8B60000}"/>
    <cellStyle name="Total 2 3 2 5" xfId="31614" xr:uid="{00000000-0005-0000-0000-0000C9B60000}"/>
    <cellStyle name="Total 2 3 2 6" xfId="54006" xr:uid="{00000000-0005-0000-0000-0000CAB60000}"/>
    <cellStyle name="Total 2 3 3" xfId="31615" xr:uid="{00000000-0005-0000-0000-0000CBB60000}"/>
    <cellStyle name="Total 2 3 3 2" xfId="31616" xr:uid="{00000000-0005-0000-0000-0000CCB60000}"/>
    <cellStyle name="Total 2 3 3 2 2" xfId="31617" xr:uid="{00000000-0005-0000-0000-0000CDB60000}"/>
    <cellStyle name="Total 2 3 3 2 2 2" xfId="31618" xr:uid="{00000000-0005-0000-0000-0000CEB60000}"/>
    <cellStyle name="Total 2 3 3 2 3" xfId="31619" xr:uid="{00000000-0005-0000-0000-0000CFB60000}"/>
    <cellStyle name="Total 2 3 3 3" xfId="31620" xr:uid="{00000000-0005-0000-0000-0000D0B60000}"/>
    <cellStyle name="Total 2 3 3 3 2" xfId="31621" xr:uid="{00000000-0005-0000-0000-0000D1B60000}"/>
    <cellStyle name="Total 2 3 3 3 2 2" xfId="31622" xr:uid="{00000000-0005-0000-0000-0000D2B60000}"/>
    <cellStyle name="Total 2 3 3 3 3" xfId="31623" xr:uid="{00000000-0005-0000-0000-0000D3B60000}"/>
    <cellStyle name="Total 2 3 3 4" xfId="31624" xr:uid="{00000000-0005-0000-0000-0000D4B60000}"/>
    <cellStyle name="Total 2 3 3 4 2" xfId="31625" xr:uid="{00000000-0005-0000-0000-0000D5B60000}"/>
    <cellStyle name="Total 2 3 3 5" xfId="31626" xr:uid="{00000000-0005-0000-0000-0000D6B60000}"/>
    <cellStyle name="Total 2 3 3 6" xfId="54007" xr:uid="{00000000-0005-0000-0000-0000D7B60000}"/>
    <cellStyle name="Total 2 3 4" xfId="31627" xr:uid="{00000000-0005-0000-0000-0000D8B60000}"/>
    <cellStyle name="Total 2 3 4 2" xfId="31628" xr:uid="{00000000-0005-0000-0000-0000D9B60000}"/>
    <cellStyle name="Total 2 3 4 2 2" xfId="31629" xr:uid="{00000000-0005-0000-0000-0000DAB60000}"/>
    <cellStyle name="Total 2 3 4 2 2 2" xfId="31630" xr:uid="{00000000-0005-0000-0000-0000DBB60000}"/>
    <cellStyle name="Total 2 3 4 2 3" xfId="31631" xr:uid="{00000000-0005-0000-0000-0000DCB60000}"/>
    <cellStyle name="Total 2 3 4 3" xfId="31632" xr:uid="{00000000-0005-0000-0000-0000DDB60000}"/>
    <cellStyle name="Total 2 3 4 3 2" xfId="31633" xr:uid="{00000000-0005-0000-0000-0000DEB60000}"/>
    <cellStyle name="Total 2 3 4 3 2 2" xfId="31634" xr:uid="{00000000-0005-0000-0000-0000DFB60000}"/>
    <cellStyle name="Total 2 3 4 3 3" xfId="31635" xr:uid="{00000000-0005-0000-0000-0000E0B60000}"/>
    <cellStyle name="Total 2 3 4 4" xfId="31636" xr:uid="{00000000-0005-0000-0000-0000E1B60000}"/>
    <cellStyle name="Total 2 3 4 4 2" xfId="31637" xr:uid="{00000000-0005-0000-0000-0000E2B60000}"/>
    <cellStyle name="Total 2 3 4 4 2 2" xfId="31638" xr:uid="{00000000-0005-0000-0000-0000E3B60000}"/>
    <cellStyle name="Total 2 3 4 4 3" xfId="31639" xr:uid="{00000000-0005-0000-0000-0000E4B60000}"/>
    <cellStyle name="Total 2 3 4 5" xfId="31640" xr:uid="{00000000-0005-0000-0000-0000E5B60000}"/>
    <cellStyle name="Total 2 3 4 5 2" xfId="31641" xr:uid="{00000000-0005-0000-0000-0000E6B60000}"/>
    <cellStyle name="Total 2 3 4 6" xfId="31642" xr:uid="{00000000-0005-0000-0000-0000E7B60000}"/>
    <cellStyle name="Total 2 3 4 7" xfId="54008" xr:uid="{00000000-0005-0000-0000-0000E8B60000}"/>
    <cellStyle name="Total 2 3 5" xfId="31643" xr:uid="{00000000-0005-0000-0000-0000E9B60000}"/>
    <cellStyle name="Total 2 3 5 2" xfId="31644" xr:uid="{00000000-0005-0000-0000-0000EAB60000}"/>
    <cellStyle name="Total 2 3 5 2 2" xfId="31645" xr:uid="{00000000-0005-0000-0000-0000EBB60000}"/>
    <cellStyle name="Total 2 3 5 2 2 2" xfId="31646" xr:uid="{00000000-0005-0000-0000-0000ECB60000}"/>
    <cellStyle name="Total 2 3 5 2 3" xfId="31647" xr:uid="{00000000-0005-0000-0000-0000EDB60000}"/>
    <cellStyle name="Total 2 3 5 3" xfId="31648" xr:uid="{00000000-0005-0000-0000-0000EEB60000}"/>
    <cellStyle name="Total 2 3 5 3 2" xfId="31649" xr:uid="{00000000-0005-0000-0000-0000EFB60000}"/>
    <cellStyle name="Total 2 3 5 3 2 2" xfId="31650" xr:uid="{00000000-0005-0000-0000-0000F0B60000}"/>
    <cellStyle name="Total 2 3 5 3 3" xfId="31651" xr:uid="{00000000-0005-0000-0000-0000F1B60000}"/>
    <cellStyle name="Total 2 3 5 4" xfId="31652" xr:uid="{00000000-0005-0000-0000-0000F2B60000}"/>
    <cellStyle name="Total 2 3 5 4 2" xfId="31653" xr:uid="{00000000-0005-0000-0000-0000F3B60000}"/>
    <cellStyle name="Total 2 3 5 5" xfId="31654" xr:uid="{00000000-0005-0000-0000-0000F4B60000}"/>
    <cellStyle name="Total 2 3 5 6" xfId="54009" xr:uid="{00000000-0005-0000-0000-0000F5B60000}"/>
    <cellStyle name="Total 2 3 6" xfId="31655" xr:uid="{00000000-0005-0000-0000-0000F6B60000}"/>
    <cellStyle name="Total 2 3 6 2" xfId="31656" xr:uid="{00000000-0005-0000-0000-0000F7B60000}"/>
    <cellStyle name="Total 2 3 6 2 2" xfId="31657" xr:uid="{00000000-0005-0000-0000-0000F8B60000}"/>
    <cellStyle name="Total 2 3 6 3" xfId="31658" xr:uid="{00000000-0005-0000-0000-0000F9B60000}"/>
    <cellStyle name="Total 2 3 6 4" xfId="54010" xr:uid="{00000000-0005-0000-0000-0000FAB60000}"/>
    <cellStyle name="Total 2 3 7" xfId="31659" xr:uid="{00000000-0005-0000-0000-0000FBB60000}"/>
    <cellStyle name="Total 2 3 7 2" xfId="31660" xr:uid="{00000000-0005-0000-0000-0000FCB60000}"/>
    <cellStyle name="Total 2 3 7 2 2" xfId="31661" xr:uid="{00000000-0005-0000-0000-0000FDB60000}"/>
    <cellStyle name="Total 2 3 7 3" xfId="31662" xr:uid="{00000000-0005-0000-0000-0000FEB60000}"/>
    <cellStyle name="Total 2 3 7 4" xfId="54011" xr:uid="{00000000-0005-0000-0000-0000FFB60000}"/>
    <cellStyle name="Total 2 3 8" xfId="31663" xr:uid="{00000000-0005-0000-0000-000000B70000}"/>
    <cellStyle name="Total 2 3 8 2" xfId="31664" xr:uid="{00000000-0005-0000-0000-000001B70000}"/>
    <cellStyle name="Total 2 3 8 2 2" xfId="31665" xr:uid="{00000000-0005-0000-0000-000002B70000}"/>
    <cellStyle name="Total 2 3 8 3" xfId="31666" xr:uid="{00000000-0005-0000-0000-000003B70000}"/>
    <cellStyle name="Total 2 3 8 4" xfId="54012" xr:uid="{00000000-0005-0000-0000-000004B70000}"/>
    <cellStyle name="Total 2 3 9" xfId="31667" xr:uid="{00000000-0005-0000-0000-000005B70000}"/>
    <cellStyle name="Total 2 3 9 2" xfId="31668" xr:uid="{00000000-0005-0000-0000-000006B70000}"/>
    <cellStyle name="Total 2 3 9 3" xfId="54013" xr:uid="{00000000-0005-0000-0000-000007B70000}"/>
    <cellStyle name="Total 2 4" xfId="4701" xr:uid="{00000000-0005-0000-0000-000008B70000}"/>
    <cellStyle name="Total 2 4 10" xfId="31669" xr:uid="{00000000-0005-0000-0000-000009B70000}"/>
    <cellStyle name="Total 2 4 10 2" xfId="56070" xr:uid="{00000000-0005-0000-0000-00000AB70000}"/>
    <cellStyle name="Total 2 4 11" xfId="54014" xr:uid="{00000000-0005-0000-0000-00000BB70000}"/>
    <cellStyle name="Total 2 4 2" xfId="9490" xr:uid="{00000000-0005-0000-0000-00000CB70000}"/>
    <cellStyle name="Total 2 4 2 2" xfId="31670" xr:uid="{00000000-0005-0000-0000-00000DB70000}"/>
    <cellStyle name="Total 2 4 2 2 2" xfId="31671" xr:uid="{00000000-0005-0000-0000-00000EB70000}"/>
    <cellStyle name="Total 2 4 2 2 2 2" xfId="31672" xr:uid="{00000000-0005-0000-0000-00000FB70000}"/>
    <cellStyle name="Total 2 4 2 2 3" xfId="31673" xr:uid="{00000000-0005-0000-0000-000010B70000}"/>
    <cellStyle name="Total 2 4 2 3" xfId="31674" xr:uid="{00000000-0005-0000-0000-000011B70000}"/>
    <cellStyle name="Total 2 4 2 3 2" xfId="31675" xr:uid="{00000000-0005-0000-0000-000012B70000}"/>
    <cellStyle name="Total 2 4 2 3 2 2" xfId="31676" xr:uid="{00000000-0005-0000-0000-000013B70000}"/>
    <cellStyle name="Total 2 4 2 3 3" xfId="31677" xr:uid="{00000000-0005-0000-0000-000014B70000}"/>
    <cellStyle name="Total 2 4 2 4" xfId="31678" xr:uid="{00000000-0005-0000-0000-000015B70000}"/>
    <cellStyle name="Total 2 4 2 4 2" xfId="31679" xr:uid="{00000000-0005-0000-0000-000016B70000}"/>
    <cellStyle name="Total 2 4 2 5" xfId="31680" xr:uid="{00000000-0005-0000-0000-000017B70000}"/>
    <cellStyle name="Total 2 4 2 6" xfId="54015" xr:uid="{00000000-0005-0000-0000-000018B70000}"/>
    <cellStyle name="Total 2 4 3" xfId="31681" xr:uid="{00000000-0005-0000-0000-000019B70000}"/>
    <cellStyle name="Total 2 4 3 2" xfId="31682" xr:uid="{00000000-0005-0000-0000-00001AB70000}"/>
    <cellStyle name="Total 2 4 3 2 2" xfId="31683" xr:uid="{00000000-0005-0000-0000-00001BB70000}"/>
    <cellStyle name="Total 2 4 3 2 2 2" xfId="31684" xr:uid="{00000000-0005-0000-0000-00001CB70000}"/>
    <cellStyle name="Total 2 4 3 2 3" xfId="31685" xr:uid="{00000000-0005-0000-0000-00001DB70000}"/>
    <cellStyle name="Total 2 4 3 3" xfId="31686" xr:uid="{00000000-0005-0000-0000-00001EB70000}"/>
    <cellStyle name="Total 2 4 3 3 2" xfId="31687" xr:uid="{00000000-0005-0000-0000-00001FB70000}"/>
    <cellStyle name="Total 2 4 3 3 2 2" xfId="31688" xr:uid="{00000000-0005-0000-0000-000020B70000}"/>
    <cellStyle name="Total 2 4 3 3 3" xfId="31689" xr:uid="{00000000-0005-0000-0000-000021B70000}"/>
    <cellStyle name="Total 2 4 3 4" xfId="31690" xr:uid="{00000000-0005-0000-0000-000022B70000}"/>
    <cellStyle name="Total 2 4 3 4 2" xfId="31691" xr:uid="{00000000-0005-0000-0000-000023B70000}"/>
    <cellStyle name="Total 2 4 3 5" xfId="31692" xr:uid="{00000000-0005-0000-0000-000024B70000}"/>
    <cellStyle name="Total 2 4 3 6" xfId="54016" xr:uid="{00000000-0005-0000-0000-000025B70000}"/>
    <cellStyle name="Total 2 4 4" xfId="31693" xr:uid="{00000000-0005-0000-0000-000026B70000}"/>
    <cellStyle name="Total 2 4 4 2" xfId="31694" xr:uid="{00000000-0005-0000-0000-000027B70000}"/>
    <cellStyle name="Total 2 4 4 2 2" xfId="31695" xr:uid="{00000000-0005-0000-0000-000028B70000}"/>
    <cellStyle name="Total 2 4 4 2 2 2" xfId="31696" xr:uid="{00000000-0005-0000-0000-000029B70000}"/>
    <cellStyle name="Total 2 4 4 2 3" xfId="31697" xr:uid="{00000000-0005-0000-0000-00002AB70000}"/>
    <cellStyle name="Total 2 4 4 3" xfId="31698" xr:uid="{00000000-0005-0000-0000-00002BB70000}"/>
    <cellStyle name="Total 2 4 4 3 2" xfId="31699" xr:uid="{00000000-0005-0000-0000-00002CB70000}"/>
    <cellStyle name="Total 2 4 4 3 2 2" xfId="31700" xr:uid="{00000000-0005-0000-0000-00002DB70000}"/>
    <cellStyle name="Total 2 4 4 3 3" xfId="31701" xr:uid="{00000000-0005-0000-0000-00002EB70000}"/>
    <cellStyle name="Total 2 4 4 4" xfId="31702" xr:uid="{00000000-0005-0000-0000-00002FB70000}"/>
    <cellStyle name="Total 2 4 4 4 2" xfId="31703" xr:uid="{00000000-0005-0000-0000-000030B70000}"/>
    <cellStyle name="Total 2 4 4 4 2 2" xfId="31704" xr:uid="{00000000-0005-0000-0000-000031B70000}"/>
    <cellStyle name="Total 2 4 4 4 3" xfId="31705" xr:uid="{00000000-0005-0000-0000-000032B70000}"/>
    <cellStyle name="Total 2 4 4 5" xfId="31706" xr:uid="{00000000-0005-0000-0000-000033B70000}"/>
    <cellStyle name="Total 2 4 4 5 2" xfId="31707" xr:uid="{00000000-0005-0000-0000-000034B70000}"/>
    <cellStyle name="Total 2 4 4 6" xfId="31708" xr:uid="{00000000-0005-0000-0000-000035B70000}"/>
    <cellStyle name="Total 2 4 4 7" xfId="54017" xr:uid="{00000000-0005-0000-0000-000036B70000}"/>
    <cellStyle name="Total 2 4 5" xfId="31709" xr:uid="{00000000-0005-0000-0000-000037B70000}"/>
    <cellStyle name="Total 2 4 5 2" xfId="31710" xr:uid="{00000000-0005-0000-0000-000038B70000}"/>
    <cellStyle name="Total 2 4 5 2 2" xfId="31711" xr:uid="{00000000-0005-0000-0000-000039B70000}"/>
    <cellStyle name="Total 2 4 5 2 2 2" xfId="31712" xr:uid="{00000000-0005-0000-0000-00003AB70000}"/>
    <cellStyle name="Total 2 4 5 2 3" xfId="31713" xr:uid="{00000000-0005-0000-0000-00003BB70000}"/>
    <cellStyle name="Total 2 4 5 3" xfId="31714" xr:uid="{00000000-0005-0000-0000-00003CB70000}"/>
    <cellStyle name="Total 2 4 5 3 2" xfId="31715" xr:uid="{00000000-0005-0000-0000-00003DB70000}"/>
    <cellStyle name="Total 2 4 5 3 2 2" xfId="31716" xr:uid="{00000000-0005-0000-0000-00003EB70000}"/>
    <cellStyle name="Total 2 4 5 3 3" xfId="31717" xr:uid="{00000000-0005-0000-0000-00003FB70000}"/>
    <cellStyle name="Total 2 4 5 4" xfId="31718" xr:uid="{00000000-0005-0000-0000-000040B70000}"/>
    <cellStyle name="Total 2 4 5 4 2" xfId="31719" xr:uid="{00000000-0005-0000-0000-000041B70000}"/>
    <cellStyle name="Total 2 4 5 5" xfId="31720" xr:uid="{00000000-0005-0000-0000-000042B70000}"/>
    <cellStyle name="Total 2 4 5 6" xfId="54018" xr:uid="{00000000-0005-0000-0000-000043B70000}"/>
    <cellStyle name="Total 2 4 6" xfId="31721" xr:uid="{00000000-0005-0000-0000-000044B70000}"/>
    <cellStyle name="Total 2 4 6 2" xfId="31722" xr:uid="{00000000-0005-0000-0000-000045B70000}"/>
    <cellStyle name="Total 2 4 6 2 2" xfId="31723" xr:uid="{00000000-0005-0000-0000-000046B70000}"/>
    <cellStyle name="Total 2 4 6 3" xfId="31724" xr:uid="{00000000-0005-0000-0000-000047B70000}"/>
    <cellStyle name="Total 2 4 6 4" xfId="54019" xr:uid="{00000000-0005-0000-0000-000048B70000}"/>
    <cellStyle name="Total 2 4 7" xfId="31725" xr:uid="{00000000-0005-0000-0000-000049B70000}"/>
    <cellStyle name="Total 2 4 7 2" xfId="31726" xr:uid="{00000000-0005-0000-0000-00004AB70000}"/>
    <cellStyle name="Total 2 4 7 2 2" xfId="31727" xr:uid="{00000000-0005-0000-0000-00004BB70000}"/>
    <cellStyle name="Total 2 4 7 3" xfId="31728" xr:uid="{00000000-0005-0000-0000-00004CB70000}"/>
    <cellStyle name="Total 2 4 7 4" xfId="54020" xr:uid="{00000000-0005-0000-0000-00004DB70000}"/>
    <cellStyle name="Total 2 4 8" xfId="31729" xr:uid="{00000000-0005-0000-0000-00004EB70000}"/>
    <cellStyle name="Total 2 4 8 2" xfId="31730" xr:uid="{00000000-0005-0000-0000-00004FB70000}"/>
    <cellStyle name="Total 2 4 8 2 2" xfId="31731" xr:uid="{00000000-0005-0000-0000-000050B70000}"/>
    <cellStyle name="Total 2 4 8 3" xfId="31732" xr:uid="{00000000-0005-0000-0000-000051B70000}"/>
    <cellStyle name="Total 2 4 8 4" xfId="54021" xr:uid="{00000000-0005-0000-0000-000052B70000}"/>
    <cellStyle name="Total 2 4 9" xfId="31733" xr:uid="{00000000-0005-0000-0000-000053B70000}"/>
    <cellStyle name="Total 2 4 9 2" xfId="31734" xr:uid="{00000000-0005-0000-0000-000054B70000}"/>
    <cellStyle name="Total 2 4 9 3" xfId="54022" xr:uid="{00000000-0005-0000-0000-000055B70000}"/>
    <cellStyle name="Total 2 5" xfId="4702" xr:uid="{00000000-0005-0000-0000-000056B70000}"/>
    <cellStyle name="Total 2 5 10" xfId="31735" xr:uid="{00000000-0005-0000-0000-000057B70000}"/>
    <cellStyle name="Total 2 5 10 2" xfId="56071" xr:uid="{00000000-0005-0000-0000-000058B70000}"/>
    <cellStyle name="Total 2 5 11" xfId="54023" xr:uid="{00000000-0005-0000-0000-000059B70000}"/>
    <cellStyle name="Total 2 5 2" xfId="9491" xr:uid="{00000000-0005-0000-0000-00005AB70000}"/>
    <cellStyle name="Total 2 5 2 2" xfId="31736" xr:uid="{00000000-0005-0000-0000-00005BB70000}"/>
    <cellStyle name="Total 2 5 2 2 2" xfId="31737" xr:uid="{00000000-0005-0000-0000-00005CB70000}"/>
    <cellStyle name="Total 2 5 2 2 2 2" xfId="31738" xr:uid="{00000000-0005-0000-0000-00005DB70000}"/>
    <cellStyle name="Total 2 5 2 2 3" xfId="31739" xr:uid="{00000000-0005-0000-0000-00005EB70000}"/>
    <cellStyle name="Total 2 5 2 3" xfId="31740" xr:uid="{00000000-0005-0000-0000-00005FB70000}"/>
    <cellStyle name="Total 2 5 2 3 2" xfId="31741" xr:uid="{00000000-0005-0000-0000-000060B70000}"/>
    <cellStyle name="Total 2 5 2 3 2 2" xfId="31742" xr:uid="{00000000-0005-0000-0000-000061B70000}"/>
    <cellStyle name="Total 2 5 2 3 3" xfId="31743" xr:uid="{00000000-0005-0000-0000-000062B70000}"/>
    <cellStyle name="Total 2 5 2 4" xfId="31744" xr:uid="{00000000-0005-0000-0000-000063B70000}"/>
    <cellStyle name="Total 2 5 2 4 2" xfId="31745" xr:uid="{00000000-0005-0000-0000-000064B70000}"/>
    <cellStyle name="Total 2 5 2 5" xfId="31746" xr:uid="{00000000-0005-0000-0000-000065B70000}"/>
    <cellStyle name="Total 2 5 2 6" xfId="54024" xr:uid="{00000000-0005-0000-0000-000066B70000}"/>
    <cellStyle name="Total 2 5 3" xfId="31747" xr:uid="{00000000-0005-0000-0000-000067B70000}"/>
    <cellStyle name="Total 2 5 3 2" xfId="31748" xr:uid="{00000000-0005-0000-0000-000068B70000}"/>
    <cellStyle name="Total 2 5 3 2 2" xfId="31749" xr:uid="{00000000-0005-0000-0000-000069B70000}"/>
    <cellStyle name="Total 2 5 3 2 2 2" xfId="31750" xr:uid="{00000000-0005-0000-0000-00006AB70000}"/>
    <cellStyle name="Total 2 5 3 2 3" xfId="31751" xr:uid="{00000000-0005-0000-0000-00006BB70000}"/>
    <cellStyle name="Total 2 5 3 3" xfId="31752" xr:uid="{00000000-0005-0000-0000-00006CB70000}"/>
    <cellStyle name="Total 2 5 3 3 2" xfId="31753" xr:uid="{00000000-0005-0000-0000-00006DB70000}"/>
    <cellStyle name="Total 2 5 3 3 2 2" xfId="31754" xr:uid="{00000000-0005-0000-0000-00006EB70000}"/>
    <cellStyle name="Total 2 5 3 3 3" xfId="31755" xr:uid="{00000000-0005-0000-0000-00006FB70000}"/>
    <cellStyle name="Total 2 5 3 4" xfId="31756" xr:uid="{00000000-0005-0000-0000-000070B70000}"/>
    <cellStyle name="Total 2 5 3 4 2" xfId="31757" xr:uid="{00000000-0005-0000-0000-000071B70000}"/>
    <cellStyle name="Total 2 5 3 5" xfId="31758" xr:uid="{00000000-0005-0000-0000-000072B70000}"/>
    <cellStyle name="Total 2 5 3 6" xfId="54025" xr:uid="{00000000-0005-0000-0000-000073B70000}"/>
    <cellStyle name="Total 2 5 4" xfId="31759" xr:uid="{00000000-0005-0000-0000-000074B70000}"/>
    <cellStyle name="Total 2 5 4 2" xfId="31760" xr:uid="{00000000-0005-0000-0000-000075B70000}"/>
    <cellStyle name="Total 2 5 4 2 2" xfId="31761" xr:uid="{00000000-0005-0000-0000-000076B70000}"/>
    <cellStyle name="Total 2 5 4 2 2 2" xfId="31762" xr:uid="{00000000-0005-0000-0000-000077B70000}"/>
    <cellStyle name="Total 2 5 4 2 3" xfId="31763" xr:uid="{00000000-0005-0000-0000-000078B70000}"/>
    <cellStyle name="Total 2 5 4 3" xfId="31764" xr:uid="{00000000-0005-0000-0000-000079B70000}"/>
    <cellStyle name="Total 2 5 4 3 2" xfId="31765" xr:uid="{00000000-0005-0000-0000-00007AB70000}"/>
    <cellStyle name="Total 2 5 4 3 2 2" xfId="31766" xr:uid="{00000000-0005-0000-0000-00007BB70000}"/>
    <cellStyle name="Total 2 5 4 3 3" xfId="31767" xr:uid="{00000000-0005-0000-0000-00007CB70000}"/>
    <cellStyle name="Total 2 5 4 4" xfId="31768" xr:uid="{00000000-0005-0000-0000-00007DB70000}"/>
    <cellStyle name="Total 2 5 4 4 2" xfId="31769" xr:uid="{00000000-0005-0000-0000-00007EB70000}"/>
    <cellStyle name="Total 2 5 4 4 2 2" xfId="31770" xr:uid="{00000000-0005-0000-0000-00007FB70000}"/>
    <cellStyle name="Total 2 5 4 4 3" xfId="31771" xr:uid="{00000000-0005-0000-0000-000080B70000}"/>
    <cellStyle name="Total 2 5 4 5" xfId="31772" xr:uid="{00000000-0005-0000-0000-000081B70000}"/>
    <cellStyle name="Total 2 5 4 5 2" xfId="31773" xr:uid="{00000000-0005-0000-0000-000082B70000}"/>
    <cellStyle name="Total 2 5 4 6" xfId="31774" xr:uid="{00000000-0005-0000-0000-000083B70000}"/>
    <cellStyle name="Total 2 5 4 7" xfId="54026" xr:uid="{00000000-0005-0000-0000-000084B70000}"/>
    <cellStyle name="Total 2 5 5" xfId="31775" xr:uid="{00000000-0005-0000-0000-000085B70000}"/>
    <cellStyle name="Total 2 5 5 2" xfId="31776" xr:uid="{00000000-0005-0000-0000-000086B70000}"/>
    <cellStyle name="Total 2 5 5 2 2" xfId="31777" xr:uid="{00000000-0005-0000-0000-000087B70000}"/>
    <cellStyle name="Total 2 5 5 2 2 2" xfId="31778" xr:uid="{00000000-0005-0000-0000-000088B70000}"/>
    <cellStyle name="Total 2 5 5 2 3" xfId="31779" xr:uid="{00000000-0005-0000-0000-000089B70000}"/>
    <cellStyle name="Total 2 5 5 3" xfId="31780" xr:uid="{00000000-0005-0000-0000-00008AB70000}"/>
    <cellStyle name="Total 2 5 5 3 2" xfId="31781" xr:uid="{00000000-0005-0000-0000-00008BB70000}"/>
    <cellStyle name="Total 2 5 5 3 2 2" xfId="31782" xr:uid="{00000000-0005-0000-0000-00008CB70000}"/>
    <cellStyle name="Total 2 5 5 3 3" xfId="31783" xr:uid="{00000000-0005-0000-0000-00008DB70000}"/>
    <cellStyle name="Total 2 5 5 4" xfId="31784" xr:uid="{00000000-0005-0000-0000-00008EB70000}"/>
    <cellStyle name="Total 2 5 5 4 2" xfId="31785" xr:uid="{00000000-0005-0000-0000-00008FB70000}"/>
    <cellStyle name="Total 2 5 5 5" xfId="31786" xr:uid="{00000000-0005-0000-0000-000090B70000}"/>
    <cellStyle name="Total 2 5 5 6" xfId="54027" xr:uid="{00000000-0005-0000-0000-000091B70000}"/>
    <cellStyle name="Total 2 5 6" xfId="31787" xr:uid="{00000000-0005-0000-0000-000092B70000}"/>
    <cellStyle name="Total 2 5 6 2" xfId="31788" xr:uid="{00000000-0005-0000-0000-000093B70000}"/>
    <cellStyle name="Total 2 5 6 2 2" xfId="31789" xr:uid="{00000000-0005-0000-0000-000094B70000}"/>
    <cellStyle name="Total 2 5 6 3" xfId="31790" xr:uid="{00000000-0005-0000-0000-000095B70000}"/>
    <cellStyle name="Total 2 5 6 4" xfId="54028" xr:uid="{00000000-0005-0000-0000-000096B70000}"/>
    <cellStyle name="Total 2 5 7" xfId="31791" xr:uid="{00000000-0005-0000-0000-000097B70000}"/>
    <cellStyle name="Total 2 5 7 2" xfId="31792" xr:uid="{00000000-0005-0000-0000-000098B70000}"/>
    <cellStyle name="Total 2 5 7 2 2" xfId="31793" xr:uid="{00000000-0005-0000-0000-000099B70000}"/>
    <cellStyle name="Total 2 5 7 3" xfId="31794" xr:uid="{00000000-0005-0000-0000-00009AB70000}"/>
    <cellStyle name="Total 2 5 7 4" xfId="54029" xr:uid="{00000000-0005-0000-0000-00009BB70000}"/>
    <cellStyle name="Total 2 5 8" xfId="31795" xr:uid="{00000000-0005-0000-0000-00009CB70000}"/>
    <cellStyle name="Total 2 5 8 2" xfId="31796" xr:uid="{00000000-0005-0000-0000-00009DB70000}"/>
    <cellStyle name="Total 2 5 8 2 2" xfId="31797" xr:uid="{00000000-0005-0000-0000-00009EB70000}"/>
    <cellStyle name="Total 2 5 8 3" xfId="31798" xr:uid="{00000000-0005-0000-0000-00009FB70000}"/>
    <cellStyle name="Total 2 5 8 4" xfId="54030" xr:uid="{00000000-0005-0000-0000-0000A0B70000}"/>
    <cellStyle name="Total 2 5 9" xfId="31799" xr:uid="{00000000-0005-0000-0000-0000A1B70000}"/>
    <cellStyle name="Total 2 5 9 2" xfId="31800" xr:uid="{00000000-0005-0000-0000-0000A2B70000}"/>
    <cellStyle name="Total 2 5 9 3" xfId="54031" xr:uid="{00000000-0005-0000-0000-0000A3B70000}"/>
    <cellStyle name="Total 2 6" xfId="4703" xr:uid="{00000000-0005-0000-0000-0000A4B70000}"/>
    <cellStyle name="Total 2 6 10" xfId="31801" xr:uid="{00000000-0005-0000-0000-0000A5B70000}"/>
    <cellStyle name="Total 2 6 10 2" xfId="56072" xr:uid="{00000000-0005-0000-0000-0000A6B70000}"/>
    <cellStyle name="Total 2 6 11" xfId="54032" xr:uid="{00000000-0005-0000-0000-0000A7B70000}"/>
    <cellStyle name="Total 2 6 2" xfId="9492" xr:uid="{00000000-0005-0000-0000-0000A8B70000}"/>
    <cellStyle name="Total 2 6 2 2" xfId="31802" xr:uid="{00000000-0005-0000-0000-0000A9B70000}"/>
    <cellStyle name="Total 2 6 2 2 2" xfId="31803" xr:uid="{00000000-0005-0000-0000-0000AAB70000}"/>
    <cellStyle name="Total 2 6 2 2 2 2" xfId="31804" xr:uid="{00000000-0005-0000-0000-0000ABB70000}"/>
    <cellStyle name="Total 2 6 2 2 3" xfId="31805" xr:uid="{00000000-0005-0000-0000-0000ACB70000}"/>
    <cellStyle name="Total 2 6 2 3" xfId="31806" xr:uid="{00000000-0005-0000-0000-0000ADB70000}"/>
    <cellStyle name="Total 2 6 2 3 2" xfId="31807" xr:uid="{00000000-0005-0000-0000-0000AEB70000}"/>
    <cellStyle name="Total 2 6 2 3 2 2" xfId="31808" xr:uid="{00000000-0005-0000-0000-0000AFB70000}"/>
    <cellStyle name="Total 2 6 2 3 3" xfId="31809" xr:uid="{00000000-0005-0000-0000-0000B0B70000}"/>
    <cellStyle name="Total 2 6 2 4" xfId="31810" xr:uid="{00000000-0005-0000-0000-0000B1B70000}"/>
    <cellStyle name="Total 2 6 2 4 2" xfId="31811" xr:uid="{00000000-0005-0000-0000-0000B2B70000}"/>
    <cellStyle name="Total 2 6 2 5" xfId="31812" xr:uid="{00000000-0005-0000-0000-0000B3B70000}"/>
    <cellStyle name="Total 2 6 2 6" xfId="54033" xr:uid="{00000000-0005-0000-0000-0000B4B70000}"/>
    <cellStyle name="Total 2 6 3" xfId="31813" xr:uid="{00000000-0005-0000-0000-0000B5B70000}"/>
    <cellStyle name="Total 2 6 3 2" xfId="31814" xr:uid="{00000000-0005-0000-0000-0000B6B70000}"/>
    <cellStyle name="Total 2 6 3 2 2" xfId="31815" xr:uid="{00000000-0005-0000-0000-0000B7B70000}"/>
    <cellStyle name="Total 2 6 3 2 2 2" xfId="31816" xr:uid="{00000000-0005-0000-0000-0000B8B70000}"/>
    <cellStyle name="Total 2 6 3 2 3" xfId="31817" xr:uid="{00000000-0005-0000-0000-0000B9B70000}"/>
    <cellStyle name="Total 2 6 3 3" xfId="31818" xr:uid="{00000000-0005-0000-0000-0000BAB70000}"/>
    <cellStyle name="Total 2 6 3 3 2" xfId="31819" xr:uid="{00000000-0005-0000-0000-0000BBB70000}"/>
    <cellStyle name="Total 2 6 3 3 2 2" xfId="31820" xr:uid="{00000000-0005-0000-0000-0000BCB70000}"/>
    <cellStyle name="Total 2 6 3 3 3" xfId="31821" xr:uid="{00000000-0005-0000-0000-0000BDB70000}"/>
    <cellStyle name="Total 2 6 3 4" xfId="31822" xr:uid="{00000000-0005-0000-0000-0000BEB70000}"/>
    <cellStyle name="Total 2 6 3 4 2" xfId="31823" xr:uid="{00000000-0005-0000-0000-0000BFB70000}"/>
    <cellStyle name="Total 2 6 3 5" xfId="31824" xr:uid="{00000000-0005-0000-0000-0000C0B70000}"/>
    <cellStyle name="Total 2 6 3 6" xfId="54034" xr:uid="{00000000-0005-0000-0000-0000C1B70000}"/>
    <cellStyle name="Total 2 6 4" xfId="31825" xr:uid="{00000000-0005-0000-0000-0000C2B70000}"/>
    <cellStyle name="Total 2 6 4 2" xfId="31826" xr:uid="{00000000-0005-0000-0000-0000C3B70000}"/>
    <cellStyle name="Total 2 6 4 2 2" xfId="31827" xr:uid="{00000000-0005-0000-0000-0000C4B70000}"/>
    <cellStyle name="Total 2 6 4 2 2 2" xfId="31828" xr:uid="{00000000-0005-0000-0000-0000C5B70000}"/>
    <cellStyle name="Total 2 6 4 2 3" xfId="31829" xr:uid="{00000000-0005-0000-0000-0000C6B70000}"/>
    <cellStyle name="Total 2 6 4 3" xfId="31830" xr:uid="{00000000-0005-0000-0000-0000C7B70000}"/>
    <cellStyle name="Total 2 6 4 3 2" xfId="31831" xr:uid="{00000000-0005-0000-0000-0000C8B70000}"/>
    <cellStyle name="Total 2 6 4 3 2 2" xfId="31832" xr:uid="{00000000-0005-0000-0000-0000C9B70000}"/>
    <cellStyle name="Total 2 6 4 3 3" xfId="31833" xr:uid="{00000000-0005-0000-0000-0000CAB70000}"/>
    <cellStyle name="Total 2 6 4 4" xfId="31834" xr:uid="{00000000-0005-0000-0000-0000CBB70000}"/>
    <cellStyle name="Total 2 6 4 4 2" xfId="31835" xr:uid="{00000000-0005-0000-0000-0000CCB70000}"/>
    <cellStyle name="Total 2 6 4 4 2 2" xfId="31836" xr:uid="{00000000-0005-0000-0000-0000CDB70000}"/>
    <cellStyle name="Total 2 6 4 4 3" xfId="31837" xr:uid="{00000000-0005-0000-0000-0000CEB70000}"/>
    <cellStyle name="Total 2 6 4 5" xfId="31838" xr:uid="{00000000-0005-0000-0000-0000CFB70000}"/>
    <cellStyle name="Total 2 6 4 5 2" xfId="31839" xr:uid="{00000000-0005-0000-0000-0000D0B70000}"/>
    <cellStyle name="Total 2 6 4 6" xfId="31840" xr:uid="{00000000-0005-0000-0000-0000D1B70000}"/>
    <cellStyle name="Total 2 6 4 7" xfId="54035" xr:uid="{00000000-0005-0000-0000-0000D2B70000}"/>
    <cellStyle name="Total 2 6 5" xfId="31841" xr:uid="{00000000-0005-0000-0000-0000D3B70000}"/>
    <cellStyle name="Total 2 6 5 2" xfId="31842" xr:uid="{00000000-0005-0000-0000-0000D4B70000}"/>
    <cellStyle name="Total 2 6 5 2 2" xfId="31843" xr:uid="{00000000-0005-0000-0000-0000D5B70000}"/>
    <cellStyle name="Total 2 6 5 2 2 2" xfId="31844" xr:uid="{00000000-0005-0000-0000-0000D6B70000}"/>
    <cellStyle name="Total 2 6 5 2 3" xfId="31845" xr:uid="{00000000-0005-0000-0000-0000D7B70000}"/>
    <cellStyle name="Total 2 6 5 3" xfId="31846" xr:uid="{00000000-0005-0000-0000-0000D8B70000}"/>
    <cellStyle name="Total 2 6 5 3 2" xfId="31847" xr:uid="{00000000-0005-0000-0000-0000D9B70000}"/>
    <cellStyle name="Total 2 6 5 3 2 2" xfId="31848" xr:uid="{00000000-0005-0000-0000-0000DAB70000}"/>
    <cellStyle name="Total 2 6 5 3 3" xfId="31849" xr:uid="{00000000-0005-0000-0000-0000DBB70000}"/>
    <cellStyle name="Total 2 6 5 4" xfId="31850" xr:uid="{00000000-0005-0000-0000-0000DCB70000}"/>
    <cellStyle name="Total 2 6 5 4 2" xfId="31851" xr:uid="{00000000-0005-0000-0000-0000DDB70000}"/>
    <cellStyle name="Total 2 6 5 5" xfId="31852" xr:uid="{00000000-0005-0000-0000-0000DEB70000}"/>
    <cellStyle name="Total 2 6 5 6" xfId="54036" xr:uid="{00000000-0005-0000-0000-0000DFB70000}"/>
    <cellStyle name="Total 2 6 6" xfId="31853" xr:uid="{00000000-0005-0000-0000-0000E0B70000}"/>
    <cellStyle name="Total 2 6 6 2" xfId="31854" xr:uid="{00000000-0005-0000-0000-0000E1B70000}"/>
    <cellStyle name="Total 2 6 6 2 2" xfId="31855" xr:uid="{00000000-0005-0000-0000-0000E2B70000}"/>
    <cellStyle name="Total 2 6 6 3" xfId="31856" xr:uid="{00000000-0005-0000-0000-0000E3B70000}"/>
    <cellStyle name="Total 2 6 6 4" xfId="54037" xr:uid="{00000000-0005-0000-0000-0000E4B70000}"/>
    <cellStyle name="Total 2 6 7" xfId="31857" xr:uid="{00000000-0005-0000-0000-0000E5B70000}"/>
    <cellStyle name="Total 2 6 7 2" xfId="31858" xr:uid="{00000000-0005-0000-0000-0000E6B70000}"/>
    <cellStyle name="Total 2 6 7 2 2" xfId="31859" xr:uid="{00000000-0005-0000-0000-0000E7B70000}"/>
    <cellStyle name="Total 2 6 7 3" xfId="31860" xr:uid="{00000000-0005-0000-0000-0000E8B70000}"/>
    <cellStyle name="Total 2 6 7 4" xfId="54038" xr:uid="{00000000-0005-0000-0000-0000E9B70000}"/>
    <cellStyle name="Total 2 6 8" xfId="31861" xr:uid="{00000000-0005-0000-0000-0000EAB70000}"/>
    <cellStyle name="Total 2 6 8 2" xfId="31862" xr:uid="{00000000-0005-0000-0000-0000EBB70000}"/>
    <cellStyle name="Total 2 6 8 2 2" xfId="31863" xr:uid="{00000000-0005-0000-0000-0000ECB70000}"/>
    <cellStyle name="Total 2 6 8 3" xfId="31864" xr:uid="{00000000-0005-0000-0000-0000EDB70000}"/>
    <cellStyle name="Total 2 6 8 4" xfId="54039" xr:uid="{00000000-0005-0000-0000-0000EEB70000}"/>
    <cellStyle name="Total 2 6 9" xfId="31865" xr:uid="{00000000-0005-0000-0000-0000EFB70000}"/>
    <cellStyle name="Total 2 6 9 2" xfId="31866" xr:uid="{00000000-0005-0000-0000-0000F0B70000}"/>
    <cellStyle name="Total 2 6 9 3" xfId="54040" xr:uid="{00000000-0005-0000-0000-0000F1B70000}"/>
    <cellStyle name="Total 2 7" xfId="4704" xr:uid="{00000000-0005-0000-0000-0000F2B70000}"/>
    <cellStyle name="Total 2 7 10" xfId="31867" xr:uid="{00000000-0005-0000-0000-0000F3B70000}"/>
    <cellStyle name="Total 2 7 10 2" xfId="56073" xr:uid="{00000000-0005-0000-0000-0000F4B70000}"/>
    <cellStyle name="Total 2 7 11" xfId="54041" xr:uid="{00000000-0005-0000-0000-0000F5B70000}"/>
    <cellStyle name="Total 2 7 2" xfId="9493" xr:uid="{00000000-0005-0000-0000-0000F6B70000}"/>
    <cellStyle name="Total 2 7 2 2" xfId="31868" xr:uid="{00000000-0005-0000-0000-0000F7B70000}"/>
    <cellStyle name="Total 2 7 2 2 2" xfId="31869" xr:uid="{00000000-0005-0000-0000-0000F8B70000}"/>
    <cellStyle name="Total 2 7 2 2 2 2" xfId="31870" xr:uid="{00000000-0005-0000-0000-0000F9B70000}"/>
    <cellStyle name="Total 2 7 2 2 3" xfId="31871" xr:uid="{00000000-0005-0000-0000-0000FAB70000}"/>
    <cellStyle name="Total 2 7 2 3" xfId="31872" xr:uid="{00000000-0005-0000-0000-0000FBB70000}"/>
    <cellStyle name="Total 2 7 2 3 2" xfId="31873" xr:uid="{00000000-0005-0000-0000-0000FCB70000}"/>
    <cellStyle name="Total 2 7 2 3 2 2" xfId="31874" xr:uid="{00000000-0005-0000-0000-0000FDB70000}"/>
    <cellStyle name="Total 2 7 2 3 3" xfId="31875" xr:uid="{00000000-0005-0000-0000-0000FEB70000}"/>
    <cellStyle name="Total 2 7 2 4" xfId="31876" xr:uid="{00000000-0005-0000-0000-0000FFB70000}"/>
    <cellStyle name="Total 2 7 2 4 2" xfId="31877" xr:uid="{00000000-0005-0000-0000-000000B80000}"/>
    <cellStyle name="Total 2 7 2 5" xfId="31878" xr:uid="{00000000-0005-0000-0000-000001B80000}"/>
    <cellStyle name="Total 2 7 2 6" xfId="54042" xr:uid="{00000000-0005-0000-0000-000002B80000}"/>
    <cellStyle name="Total 2 7 3" xfId="31879" xr:uid="{00000000-0005-0000-0000-000003B80000}"/>
    <cellStyle name="Total 2 7 3 2" xfId="31880" xr:uid="{00000000-0005-0000-0000-000004B80000}"/>
    <cellStyle name="Total 2 7 3 2 2" xfId="31881" xr:uid="{00000000-0005-0000-0000-000005B80000}"/>
    <cellStyle name="Total 2 7 3 2 2 2" xfId="31882" xr:uid="{00000000-0005-0000-0000-000006B80000}"/>
    <cellStyle name="Total 2 7 3 2 3" xfId="31883" xr:uid="{00000000-0005-0000-0000-000007B80000}"/>
    <cellStyle name="Total 2 7 3 3" xfId="31884" xr:uid="{00000000-0005-0000-0000-000008B80000}"/>
    <cellStyle name="Total 2 7 3 3 2" xfId="31885" xr:uid="{00000000-0005-0000-0000-000009B80000}"/>
    <cellStyle name="Total 2 7 3 3 2 2" xfId="31886" xr:uid="{00000000-0005-0000-0000-00000AB80000}"/>
    <cellStyle name="Total 2 7 3 3 3" xfId="31887" xr:uid="{00000000-0005-0000-0000-00000BB80000}"/>
    <cellStyle name="Total 2 7 3 4" xfId="31888" xr:uid="{00000000-0005-0000-0000-00000CB80000}"/>
    <cellStyle name="Total 2 7 3 4 2" xfId="31889" xr:uid="{00000000-0005-0000-0000-00000DB80000}"/>
    <cellStyle name="Total 2 7 3 5" xfId="31890" xr:uid="{00000000-0005-0000-0000-00000EB80000}"/>
    <cellStyle name="Total 2 7 3 6" xfId="54043" xr:uid="{00000000-0005-0000-0000-00000FB80000}"/>
    <cellStyle name="Total 2 7 4" xfId="31891" xr:uid="{00000000-0005-0000-0000-000010B80000}"/>
    <cellStyle name="Total 2 7 4 2" xfId="31892" xr:uid="{00000000-0005-0000-0000-000011B80000}"/>
    <cellStyle name="Total 2 7 4 2 2" xfId="31893" xr:uid="{00000000-0005-0000-0000-000012B80000}"/>
    <cellStyle name="Total 2 7 4 2 2 2" xfId="31894" xr:uid="{00000000-0005-0000-0000-000013B80000}"/>
    <cellStyle name="Total 2 7 4 2 3" xfId="31895" xr:uid="{00000000-0005-0000-0000-000014B80000}"/>
    <cellStyle name="Total 2 7 4 3" xfId="31896" xr:uid="{00000000-0005-0000-0000-000015B80000}"/>
    <cellStyle name="Total 2 7 4 3 2" xfId="31897" xr:uid="{00000000-0005-0000-0000-000016B80000}"/>
    <cellStyle name="Total 2 7 4 3 2 2" xfId="31898" xr:uid="{00000000-0005-0000-0000-000017B80000}"/>
    <cellStyle name="Total 2 7 4 3 3" xfId="31899" xr:uid="{00000000-0005-0000-0000-000018B80000}"/>
    <cellStyle name="Total 2 7 4 4" xfId="31900" xr:uid="{00000000-0005-0000-0000-000019B80000}"/>
    <cellStyle name="Total 2 7 4 4 2" xfId="31901" xr:uid="{00000000-0005-0000-0000-00001AB80000}"/>
    <cellStyle name="Total 2 7 4 4 2 2" xfId="31902" xr:uid="{00000000-0005-0000-0000-00001BB80000}"/>
    <cellStyle name="Total 2 7 4 4 3" xfId="31903" xr:uid="{00000000-0005-0000-0000-00001CB80000}"/>
    <cellStyle name="Total 2 7 4 5" xfId="31904" xr:uid="{00000000-0005-0000-0000-00001DB80000}"/>
    <cellStyle name="Total 2 7 4 5 2" xfId="31905" xr:uid="{00000000-0005-0000-0000-00001EB80000}"/>
    <cellStyle name="Total 2 7 4 6" xfId="31906" xr:uid="{00000000-0005-0000-0000-00001FB80000}"/>
    <cellStyle name="Total 2 7 4 7" xfId="54044" xr:uid="{00000000-0005-0000-0000-000020B80000}"/>
    <cellStyle name="Total 2 7 5" xfId="31907" xr:uid="{00000000-0005-0000-0000-000021B80000}"/>
    <cellStyle name="Total 2 7 5 2" xfId="31908" xr:uid="{00000000-0005-0000-0000-000022B80000}"/>
    <cellStyle name="Total 2 7 5 2 2" xfId="31909" xr:uid="{00000000-0005-0000-0000-000023B80000}"/>
    <cellStyle name="Total 2 7 5 2 2 2" xfId="31910" xr:uid="{00000000-0005-0000-0000-000024B80000}"/>
    <cellStyle name="Total 2 7 5 2 3" xfId="31911" xr:uid="{00000000-0005-0000-0000-000025B80000}"/>
    <cellStyle name="Total 2 7 5 3" xfId="31912" xr:uid="{00000000-0005-0000-0000-000026B80000}"/>
    <cellStyle name="Total 2 7 5 3 2" xfId="31913" xr:uid="{00000000-0005-0000-0000-000027B80000}"/>
    <cellStyle name="Total 2 7 5 3 2 2" xfId="31914" xr:uid="{00000000-0005-0000-0000-000028B80000}"/>
    <cellStyle name="Total 2 7 5 3 3" xfId="31915" xr:uid="{00000000-0005-0000-0000-000029B80000}"/>
    <cellStyle name="Total 2 7 5 4" xfId="31916" xr:uid="{00000000-0005-0000-0000-00002AB80000}"/>
    <cellStyle name="Total 2 7 5 4 2" xfId="31917" xr:uid="{00000000-0005-0000-0000-00002BB80000}"/>
    <cellStyle name="Total 2 7 5 5" xfId="31918" xr:uid="{00000000-0005-0000-0000-00002CB80000}"/>
    <cellStyle name="Total 2 7 5 6" xfId="54045" xr:uid="{00000000-0005-0000-0000-00002DB80000}"/>
    <cellStyle name="Total 2 7 6" xfId="31919" xr:uid="{00000000-0005-0000-0000-00002EB80000}"/>
    <cellStyle name="Total 2 7 6 2" xfId="31920" xr:uid="{00000000-0005-0000-0000-00002FB80000}"/>
    <cellStyle name="Total 2 7 6 2 2" xfId="31921" xr:uid="{00000000-0005-0000-0000-000030B80000}"/>
    <cellStyle name="Total 2 7 6 3" xfId="31922" xr:uid="{00000000-0005-0000-0000-000031B80000}"/>
    <cellStyle name="Total 2 7 6 4" xfId="54046" xr:uid="{00000000-0005-0000-0000-000032B80000}"/>
    <cellStyle name="Total 2 7 7" xfId="31923" xr:uid="{00000000-0005-0000-0000-000033B80000}"/>
    <cellStyle name="Total 2 7 7 2" xfId="31924" xr:uid="{00000000-0005-0000-0000-000034B80000}"/>
    <cellStyle name="Total 2 7 7 2 2" xfId="31925" xr:uid="{00000000-0005-0000-0000-000035B80000}"/>
    <cellStyle name="Total 2 7 7 3" xfId="31926" xr:uid="{00000000-0005-0000-0000-000036B80000}"/>
    <cellStyle name="Total 2 7 7 4" xfId="54047" xr:uid="{00000000-0005-0000-0000-000037B80000}"/>
    <cellStyle name="Total 2 7 8" xfId="31927" xr:uid="{00000000-0005-0000-0000-000038B80000}"/>
    <cellStyle name="Total 2 7 8 2" xfId="31928" xr:uid="{00000000-0005-0000-0000-000039B80000}"/>
    <cellStyle name="Total 2 7 8 2 2" xfId="31929" xr:uid="{00000000-0005-0000-0000-00003AB80000}"/>
    <cellStyle name="Total 2 7 8 3" xfId="31930" xr:uid="{00000000-0005-0000-0000-00003BB80000}"/>
    <cellStyle name="Total 2 7 8 4" xfId="54048" xr:uid="{00000000-0005-0000-0000-00003CB80000}"/>
    <cellStyle name="Total 2 7 9" xfId="31931" xr:uid="{00000000-0005-0000-0000-00003DB80000}"/>
    <cellStyle name="Total 2 7 9 2" xfId="31932" xr:uid="{00000000-0005-0000-0000-00003EB80000}"/>
    <cellStyle name="Total 2 7 9 3" xfId="54049" xr:uid="{00000000-0005-0000-0000-00003FB80000}"/>
    <cellStyle name="Total 2 8" xfId="4705" xr:uid="{00000000-0005-0000-0000-000040B80000}"/>
    <cellStyle name="Total 2 8 10" xfId="31933" xr:uid="{00000000-0005-0000-0000-000041B80000}"/>
    <cellStyle name="Total 2 8 10 2" xfId="56074" xr:uid="{00000000-0005-0000-0000-000042B80000}"/>
    <cellStyle name="Total 2 8 11" xfId="54050" xr:uid="{00000000-0005-0000-0000-000043B80000}"/>
    <cellStyle name="Total 2 8 2" xfId="9494" xr:uid="{00000000-0005-0000-0000-000044B80000}"/>
    <cellStyle name="Total 2 8 2 2" xfId="31934" xr:uid="{00000000-0005-0000-0000-000045B80000}"/>
    <cellStyle name="Total 2 8 2 2 2" xfId="31935" xr:uid="{00000000-0005-0000-0000-000046B80000}"/>
    <cellStyle name="Total 2 8 2 2 2 2" xfId="31936" xr:uid="{00000000-0005-0000-0000-000047B80000}"/>
    <cellStyle name="Total 2 8 2 2 3" xfId="31937" xr:uid="{00000000-0005-0000-0000-000048B80000}"/>
    <cellStyle name="Total 2 8 2 3" xfId="31938" xr:uid="{00000000-0005-0000-0000-000049B80000}"/>
    <cellStyle name="Total 2 8 2 3 2" xfId="31939" xr:uid="{00000000-0005-0000-0000-00004AB80000}"/>
    <cellStyle name="Total 2 8 2 3 2 2" xfId="31940" xr:uid="{00000000-0005-0000-0000-00004BB80000}"/>
    <cellStyle name="Total 2 8 2 3 3" xfId="31941" xr:uid="{00000000-0005-0000-0000-00004CB80000}"/>
    <cellStyle name="Total 2 8 2 4" xfId="31942" xr:uid="{00000000-0005-0000-0000-00004DB80000}"/>
    <cellStyle name="Total 2 8 2 4 2" xfId="31943" xr:uid="{00000000-0005-0000-0000-00004EB80000}"/>
    <cellStyle name="Total 2 8 2 5" xfId="31944" xr:uid="{00000000-0005-0000-0000-00004FB80000}"/>
    <cellStyle name="Total 2 8 2 6" xfId="54051" xr:uid="{00000000-0005-0000-0000-000050B80000}"/>
    <cellStyle name="Total 2 8 3" xfId="31945" xr:uid="{00000000-0005-0000-0000-000051B80000}"/>
    <cellStyle name="Total 2 8 3 2" xfId="31946" xr:uid="{00000000-0005-0000-0000-000052B80000}"/>
    <cellStyle name="Total 2 8 3 2 2" xfId="31947" xr:uid="{00000000-0005-0000-0000-000053B80000}"/>
    <cellStyle name="Total 2 8 3 2 2 2" xfId="31948" xr:uid="{00000000-0005-0000-0000-000054B80000}"/>
    <cellStyle name="Total 2 8 3 2 3" xfId="31949" xr:uid="{00000000-0005-0000-0000-000055B80000}"/>
    <cellStyle name="Total 2 8 3 3" xfId="31950" xr:uid="{00000000-0005-0000-0000-000056B80000}"/>
    <cellStyle name="Total 2 8 3 3 2" xfId="31951" xr:uid="{00000000-0005-0000-0000-000057B80000}"/>
    <cellStyle name="Total 2 8 3 3 2 2" xfId="31952" xr:uid="{00000000-0005-0000-0000-000058B80000}"/>
    <cellStyle name="Total 2 8 3 3 3" xfId="31953" xr:uid="{00000000-0005-0000-0000-000059B80000}"/>
    <cellStyle name="Total 2 8 3 4" xfId="31954" xr:uid="{00000000-0005-0000-0000-00005AB80000}"/>
    <cellStyle name="Total 2 8 3 4 2" xfId="31955" xr:uid="{00000000-0005-0000-0000-00005BB80000}"/>
    <cellStyle name="Total 2 8 3 5" xfId="31956" xr:uid="{00000000-0005-0000-0000-00005CB80000}"/>
    <cellStyle name="Total 2 8 3 6" xfId="54052" xr:uid="{00000000-0005-0000-0000-00005DB80000}"/>
    <cellStyle name="Total 2 8 4" xfId="31957" xr:uid="{00000000-0005-0000-0000-00005EB80000}"/>
    <cellStyle name="Total 2 8 4 2" xfId="31958" xr:uid="{00000000-0005-0000-0000-00005FB80000}"/>
    <cellStyle name="Total 2 8 4 2 2" xfId="31959" xr:uid="{00000000-0005-0000-0000-000060B80000}"/>
    <cellStyle name="Total 2 8 4 2 2 2" xfId="31960" xr:uid="{00000000-0005-0000-0000-000061B80000}"/>
    <cellStyle name="Total 2 8 4 2 3" xfId="31961" xr:uid="{00000000-0005-0000-0000-000062B80000}"/>
    <cellStyle name="Total 2 8 4 3" xfId="31962" xr:uid="{00000000-0005-0000-0000-000063B80000}"/>
    <cellStyle name="Total 2 8 4 3 2" xfId="31963" xr:uid="{00000000-0005-0000-0000-000064B80000}"/>
    <cellStyle name="Total 2 8 4 3 2 2" xfId="31964" xr:uid="{00000000-0005-0000-0000-000065B80000}"/>
    <cellStyle name="Total 2 8 4 3 3" xfId="31965" xr:uid="{00000000-0005-0000-0000-000066B80000}"/>
    <cellStyle name="Total 2 8 4 4" xfId="31966" xr:uid="{00000000-0005-0000-0000-000067B80000}"/>
    <cellStyle name="Total 2 8 4 4 2" xfId="31967" xr:uid="{00000000-0005-0000-0000-000068B80000}"/>
    <cellStyle name="Total 2 8 4 4 2 2" xfId="31968" xr:uid="{00000000-0005-0000-0000-000069B80000}"/>
    <cellStyle name="Total 2 8 4 4 3" xfId="31969" xr:uid="{00000000-0005-0000-0000-00006AB80000}"/>
    <cellStyle name="Total 2 8 4 5" xfId="31970" xr:uid="{00000000-0005-0000-0000-00006BB80000}"/>
    <cellStyle name="Total 2 8 4 5 2" xfId="31971" xr:uid="{00000000-0005-0000-0000-00006CB80000}"/>
    <cellStyle name="Total 2 8 4 6" xfId="31972" xr:uid="{00000000-0005-0000-0000-00006DB80000}"/>
    <cellStyle name="Total 2 8 4 7" xfId="54053" xr:uid="{00000000-0005-0000-0000-00006EB80000}"/>
    <cellStyle name="Total 2 8 5" xfId="31973" xr:uid="{00000000-0005-0000-0000-00006FB80000}"/>
    <cellStyle name="Total 2 8 5 2" xfId="31974" xr:uid="{00000000-0005-0000-0000-000070B80000}"/>
    <cellStyle name="Total 2 8 5 2 2" xfId="31975" xr:uid="{00000000-0005-0000-0000-000071B80000}"/>
    <cellStyle name="Total 2 8 5 2 2 2" xfId="31976" xr:uid="{00000000-0005-0000-0000-000072B80000}"/>
    <cellStyle name="Total 2 8 5 2 3" xfId="31977" xr:uid="{00000000-0005-0000-0000-000073B80000}"/>
    <cellStyle name="Total 2 8 5 3" xfId="31978" xr:uid="{00000000-0005-0000-0000-000074B80000}"/>
    <cellStyle name="Total 2 8 5 3 2" xfId="31979" xr:uid="{00000000-0005-0000-0000-000075B80000}"/>
    <cellStyle name="Total 2 8 5 3 2 2" xfId="31980" xr:uid="{00000000-0005-0000-0000-000076B80000}"/>
    <cellStyle name="Total 2 8 5 3 3" xfId="31981" xr:uid="{00000000-0005-0000-0000-000077B80000}"/>
    <cellStyle name="Total 2 8 5 4" xfId="31982" xr:uid="{00000000-0005-0000-0000-000078B80000}"/>
    <cellStyle name="Total 2 8 5 4 2" xfId="31983" xr:uid="{00000000-0005-0000-0000-000079B80000}"/>
    <cellStyle name="Total 2 8 5 5" xfId="31984" xr:uid="{00000000-0005-0000-0000-00007AB80000}"/>
    <cellStyle name="Total 2 8 5 6" xfId="54054" xr:uid="{00000000-0005-0000-0000-00007BB80000}"/>
    <cellStyle name="Total 2 8 6" xfId="31985" xr:uid="{00000000-0005-0000-0000-00007CB80000}"/>
    <cellStyle name="Total 2 8 6 2" xfId="31986" xr:uid="{00000000-0005-0000-0000-00007DB80000}"/>
    <cellStyle name="Total 2 8 6 2 2" xfId="31987" xr:uid="{00000000-0005-0000-0000-00007EB80000}"/>
    <cellStyle name="Total 2 8 6 3" xfId="31988" xr:uid="{00000000-0005-0000-0000-00007FB80000}"/>
    <cellStyle name="Total 2 8 6 4" xfId="54055" xr:uid="{00000000-0005-0000-0000-000080B80000}"/>
    <cellStyle name="Total 2 8 7" xfId="31989" xr:uid="{00000000-0005-0000-0000-000081B80000}"/>
    <cellStyle name="Total 2 8 7 2" xfId="31990" xr:uid="{00000000-0005-0000-0000-000082B80000}"/>
    <cellStyle name="Total 2 8 7 2 2" xfId="31991" xr:uid="{00000000-0005-0000-0000-000083B80000}"/>
    <cellStyle name="Total 2 8 7 3" xfId="31992" xr:uid="{00000000-0005-0000-0000-000084B80000}"/>
    <cellStyle name="Total 2 8 7 4" xfId="54056" xr:uid="{00000000-0005-0000-0000-000085B80000}"/>
    <cellStyle name="Total 2 8 8" xfId="31993" xr:uid="{00000000-0005-0000-0000-000086B80000}"/>
    <cellStyle name="Total 2 8 8 2" xfId="31994" xr:uid="{00000000-0005-0000-0000-000087B80000}"/>
    <cellStyle name="Total 2 8 8 2 2" xfId="31995" xr:uid="{00000000-0005-0000-0000-000088B80000}"/>
    <cellStyle name="Total 2 8 8 3" xfId="31996" xr:uid="{00000000-0005-0000-0000-000089B80000}"/>
    <cellStyle name="Total 2 8 8 4" xfId="54057" xr:uid="{00000000-0005-0000-0000-00008AB80000}"/>
    <cellStyle name="Total 2 8 9" xfId="31997" xr:uid="{00000000-0005-0000-0000-00008BB80000}"/>
    <cellStyle name="Total 2 8 9 2" xfId="31998" xr:uid="{00000000-0005-0000-0000-00008CB80000}"/>
    <cellStyle name="Total 2 8 9 3" xfId="54058" xr:uid="{00000000-0005-0000-0000-00008DB80000}"/>
    <cellStyle name="Total 2 9" xfId="4706" xr:uid="{00000000-0005-0000-0000-00008EB80000}"/>
    <cellStyle name="Total 2 9 10" xfId="31999" xr:uid="{00000000-0005-0000-0000-00008FB80000}"/>
    <cellStyle name="Total 2 9 10 2" xfId="56075" xr:uid="{00000000-0005-0000-0000-000090B80000}"/>
    <cellStyle name="Total 2 9 11" xfId="54059" xr:uid="{00000000-0005-0000-0000-000091B80000}"/>
    <cellStyle name="Total 2 9 2" xfId="9495" xr:uid="{00000000-0005-0000-0000-000092B80000}"/>
    <cellStyle name="Total 2 9 2 2" xfId="32000" xr:uid="{00000000-0005-0000-0000-000093B80000}"/>
    <cellStyle name="Total 2 9 2 2 2" xfId="32001" xr:uid="{00000000-0005-0000-0000-000094B80000}"/>
    <cellStyle name="Total 2 9 2 2 2 2" xfId="32002" xr:uid="{00000000-0005-0000-0000-000095B80000}"/>
    <cellStyle name="Total 2 9 2 2 3" xfId="32003" xr:uid="{00000000-0005-0000-0000-000096B80000}"/>
    <cellStyle name="Total 2 9 2 3" xfId="32004" xr:uid="{00000000-0005-0000-0000-000097B80000}"/>
    <cellStyle name="Total 2 9 2 3 2" xfId="32005" xr:uid="{00000000-0005-0000-0000-000098B80000}"/>
    <cellStyle name="Total 2 9 2 3 2 2" xfId="32006" xr:uid="{00000000-0005-0000-0000-000099B80000}"/>
    <cellStyle name="Total 2 9 2 3 3" xfId="32007" xr:uid="{00000000-0005-0000-0000-00009AB80000}"/>
    <cellStyle name="Total 2 9 2 4" xfId="32008" xr:uid="{00000000-0005-0000-0000-00009BB80000}"/>
    <cellStyle name="Total 2 9 2 4 2" xfId="32009" xr:uid="{00000000-0005-0000-0000-00009CB80000}"/>
    <cellStyle name="Total 2 9 2 5" xfId="32010" xr:uid="{00000000-0005-0000-0000-00009DB80000}"/>
    <cellStyle name="Total 2 9 2 6" xfId="54060" xr:uid="{00000000-0005-0000-0000-00009EB80000}"/>
    <cellStyle name="Total 2 9 3" xfId="32011" xr:uid="{00000000-0005-0000-0000-00009FB80000}"/>
    <cellStyle name="Total 2 9 3 2" xfId="32012" xr:uid="{00000000-0005-0000-0000-0000A0B80000}"/>
    <cellStyle name="Total 2 9 3 2 2" xfId="32013" xr:uid="{00000000-0005-0000-0000-0000A1B80000}"/>
    <cellStyle name="Total 2 9 3 2 2 2" xfId="32014" xr:uid="{00000000-0005-0000-0000-0000A2B80000}"/>
    <cellStyle name="Total 2 9 3 2 3" xfId="32015" xr:uid="{00000000-0005-0000-0000-0000A3B80000}"/>
    <cellStyle name="Total 2 9 3 3" xfId="32016" xr:uid="{00000000-0005-0000-0000-0000A4B80000}"/>
    <cellStyle name="Total 2 9 3 3 2" xfId="32017" xr:uid="{00000000-0005-0000-0000-0000A5B80000}"/>
    <cellStyle name="Total 2 9 3 3 2 2" xfId="32018" xr:uid="{00000000-0005-0000-0000-0000A6B80000}"/>
    <cellStyle name="Total 2 9 3 3 3" xfId="32019" xr:uid="{00000000-0005-0000-0000-0000A7B80000}"/>
    <cellStyle name="Total 2 9 3 4" xfId="32020" xr:uid="{00000000-0005-0000-0000-0000A8B80000}"/>
    <cellStyle name="Total 2 9 3 4 2" xfId="32021" xr:uid="{00000000-0005-0000-0000-0000A9B80000}"/>
    <cellStyle name="Total 2 9 3 5" xfId="32022" xr:uid="{00000000-0005-0000-0000-0000AAB80000}"/>
    <cellStyle name="Total 2 9 3 6" xfId="54061" xr:uid="{00000000-0005-0000-0000-0000ABB80000}"/>
    <cellStyle name="Total 2 9 4" xfId="32023" xr:uid="{00000000-0005-0000-0000-0000ACB80000}"/>
    <cellStyle name="Total 2 9 4 2" xfId="32024" xr:uid="{00000000-0005-0000-0000-0000ADB80000}"/>
    <cellStyle name="Total 2 9 4 2 2" xfId="32025" xr:uid="{00000000-0005-0000-0000-0000AEB80000}"/>
    <cellStyle name="Total 2 9 4 2 2 2" xfId="32026" xr:uid="{00000000-0005-0000-0000-0000AFB80000}"/>
    <cellStyle name="Total 2 9 4 2 3" xfId="32027" xr:uid="{00000000-0005-0000-0000-0000B0B80000}"/>
    <cellStyle name="Total 2 9 4 3" xfId="32028" xr:uid="{00000000-0005-0000-0000-0000B1B80000}"/>
    <cellStyle name="Total 2 9 4 3 2" xfId="32029" xr:uid="{00000000-0005-0000-0000-0000B2B80000}"/>
    <cellStyle name="Total 2 9 4 3 2 2" xfId="32030" xr:uid="{00000000-0005-0000-0000-0000B3B80000}"/>
    <cellStyle name="Total 2 9 4 3 3" xfId="32031" xr:uid="{00000000-0005-0000-0000-0000B4B80000}"/>
    <cellStyle name="Total 2 9 4 4" xfId="32032" xr:uid="{00000000-0005-0000-0000-0000B5B80000}"/>
    <cellStyle name="Total 2 9 4 4 2" xfId="32033" xr:uid="{00000000-0005-0000-0000-0000B6B80000}"/>
    <cellStyle name="Total 2 9 4 4 2 2" xfId="32034" xr:uid="{00000000-0005-0000-0000-0000B7B80000}"/>
    <cellStyle name="Total 2 9 4 4 3" xfId="32035" xr:uid="{00000000-0005-0000-0000-0000B8B80000}"/>
    <cellStyle name="Total 2 9 4 5" xfId="32036" xr:uid="{00000000-0005-0000-0000-0000B9B80000}"/>
    <cellStyle name="Total 2 9 4 5 2" xfId="32037" xr:uid="{00000000-0005-0000-0000-0000BAB80000}"/>
    <cellStyle name="Total 2 9 4 6" xfId="32038" xr:uid="{00000000-0005-0000-0000-0000BBB80000}"/>
    <cellStyle name="Total 2 9 4 7" xfId="54062" xr:uid="{00000000-0005-0000-0000-0000BCB80000}"/>
    <cellStyle name="Total 2 9 5" xfId="32039" xr:uid="{00000000-0005-0000-0000-0000BDB80000}"/>
    <cellStyle name="Total 2 9 5 2" xfId="32040" xr:uid="{00000000-0005-0000-0000-0000BEB80000}"/>
    <cellStyle name="Total 2 9 5 2 2" xfId="32041" xr:uid="{00000000-0005-0000-0000-0000BFB80000}"/>
    <cellStyle name="Total 2 9 5 2 2 2" xfId="32042" xr:uid="{00000000-0005-0000-0000-0000C0B80000}"/>
    <cellStyle name="Total 2 9 5 2 3" xfId="32043" xr:uid="{00000000-0005-0000-0000-0000C1B80000}"/>
    <cellStyle name="Total 2 9 5 3" xfId="32044" xr:uid="{00000000-0005-0000-0000-0000C2B80000}"/>
    <cellStyle name="Total 2 9 5 3 2" xfId="32045" xr:uid="{00000000-0005-0000-0000-0000C3B80000}"/>
    <cellStyle name="Total 2 9 5 3 2 2" xfId="32046" xr:uid="{00000000-0005-0000-0000-0000C4B80000}"/>
    <cellStyle name="Total 2 9 5 3 3" xfId="32047" xr:uid="{00000000-0005-0000-0000-0000C5B80000}"/>
    <cellStyle name="Total 2 9 5 4" xfId="32048" xr:uid="{00000000-0005-0000-0000-0000C6B80000}"/>
    <cellStyle name="Total 2 9 5 4 2" xfId="32049" xr:uid="{00000000-0005-0000-0000-0000C7B80000}"/>
    <cellStyle name="Total 2 9 5 5" xfId="32050" xr:uid="{00000000-0005-0000-0000-0000C8B80000}"/>
    <cellStyle name="Total 2 9 5 6" xfId="54063" xr:uid="{00000000-0005-0000-0000-0000C9B80000}"/>
    <cellStyle name="Total 2 9 6" xfId="32051" xr:uid="{00000000-0005-0000-0000-0000CAB80000}"/>
    <cellStyle name="Total 2 9 6 2" xfId="32052" xr:uid="{00000000-0005-0000-0000-0000CBB80000}"/>
    <cellStyle name="Total 2 9 6 2 2" xfId="32053" xr:uid="{00000000-0005-0000-0000-0000CCB80000}"/>
    <cellStyle name="Total 2 9 6 3" xfId="32054" xr:uid="{00000000-0005-0000-0000-0000CDB80000}"/>
    <cellStyle name="Total 2 9 6 4" xfId="54064" xr:uid="{00000000-0005-0000-0000-0000CEB80000}"/>
    <cellStyle name="Total 2 9 7" xfId="32055" xr:uid="{00000000-0005-0000-0000-0000CFB80000}"/>
    <cellStyle name="Total 2 9 7 2" xfId="32056" xr:uid="{00000000-0005-0000-0000-0000D0B80000}"/>
    <cellStyle name="Total 2 9 7 2 2" xfId="32057" xr:uid="{00000000-0005-0000-0000-0000D1B80000}"/>
    <cellStyle name="Total 2 9 7 3" xfId="32058" xr:uid="{00000000-0005-0000-0000-0000D2B80000}"/>
    <cellStyle name="Total 2 9 7 4" xfId="54065" xr:uid="{00000000-0005-0000-0000-0000D3B80000}"/>
    <cellStyle name="Total 2 9 8" xfId="32059" xr:uid="{00000000-0005-0000-0000-0000D4B80000}"/>
    <cellStyle name="Total 2 9 8 2" xfId="32060" xr:uid="{00000000-0005-0000-0000-0000D5B80000}"/>
    <cellStyle name="Total 2 9 8 2 2" xfId="32061" xr:uid="{00000000-0005-0000-0000-0000D6B80000}"/>
    <cellStyle name="Total 2 9 8 3" xfId="32062" xr:uid="{00000000-0005-0000-0000-0000D7B80000}"/>
    <cellStyle name="Total 2 9 8 4" xfId="54066" xr:uid="{00000000-0005-0000-0000-0000D8B80000}"/>
    <cellStyle name="Total 2 9 9" xfId="32063" xr:uid="{00000000-0005-0000-0000-0000D9B80000}"/>
    <cellStyle name="Total 2 9 9 2" xfId="32064" xr:uid="{00000000-0005-0000-0000-0000DAB80000}"/>
    <cellStyle name="Total 2 9 9 3" xfId="54067" xr:uid="{00000000-0005-0000-0000-0000DBB80000}"/>
    <cellStyle name="Total 20" xfId="4707" xr:uid="{00000000-0005-0000-0000-0000DCB80000}"/>
    <cellStyle name="Total 20 10" xfId="32065" xr:uid="{00000000-0005-0000-0000-0000DDB80000}"/>
    <cellStyle name="Total 20 10 2" xfId="32066" xr:uid="{00000000-0005-0000-0000-0000DEB80000}"/>
    <cellStyle name="Total 20 10 2 2" xfId="32067" xr:uid="{00000000-0005-0000-0000-0000DFB80000}"/>
    <cellStyle name="Total 20 10 3" xfId="32068" xr:uid="{00000000-0005-0000-0000-0000E0B80000}"/>
    <cellStyle name="Total 20 10 4" xfId="54069" xr:uid="{00000000-0005-0000-0000-0000E1B80000}"/>
    <cellStyle name="Total 20 11" xfId="32069" xr:uid="{00000000-0005-0000-0000-0000E2B80000}"/>
    <cellStyle name="Total 20 11 2" xfId="32070" xr:uid="{00000000-0005-0000-0000-0000E3B80000}"/>
    <cellStyle name="Total 20 12" xfId="32071" xr:uid="{00000000-0005-0000-0000-0000E4B80000}"/>
    <cellStyle name="Total 20 13" xfId="54068" xr:uid="{00000000-0005-0000-0000-0000E5B80000}"/>
    <cellStyle name="Total 20 2" xfId="9496" xr:uid="{00000000-0005-0000-0000-0000E6B80000}"/>
    <cellStyle name="Total 20 2 2" xfId="32072" xr:uid="{00000000-0005-0000-0000-0000E7B80000}"/>
    <cellStyle name="Total 20 2 2 2" xfId="32073" xr:uid="{00000000-0005-0000-0000-0000E8B80000}"/>
    <cellStyle name="Total 20 2 2 2 2" xfId="32074" xr:uid="{00000000-0005-0000-0000-0000E9B80000}"/>
    <cellStyle name="Total 20 2 2 3" xfId="32075" xr:uid="{00000000-0005-0000-0000-0000EAB80000}"/>
    <cellStyle name="Total 20 2 3" xfId="32076" xr:uid="{00000000-0005-0000-0000-0000EBB80000}"/>
    <cellStyle name="Total 20 2 3 2" xfId="32077" xr:uid="{00000000-0005-0000-0000-0000ECB80000}"/>
    <cellStyle name="Total 20 2 3 2 2" xfId="32078" xr:uid="{00000000-0005-0000-0000-0000EDB80000}"/>
    <cellStyle name="Total 20 2 3 3" xfId="32079" xr:uid="{00000000-0005-0000-0000-0000EEB80000}"/>
    <cellStyle name="Total 20 2 4" xfId="32080" xr:uid="{00000000-0005-0000-0000-0000EFB80000}"/>
    <cellStyle name="Total 20 2 4 2" xfId="32081" xr:uid="{00000000-0005-0000-0000-0000F0B80000}"/>
    <cellStyle name="Total 20 2 5" xfId="32082" xr:uid="{00000000-0005-0000-0000-0000F1B80000}"/>
    <cellStyle name="Total 20 2 6" xfId="54070" xr:uid="{00000000-0005-0000-0000-0000F2B80000}"/>
    <cellStyle name="Total 20 3" xfId="32083" xr:uid="{00000000-0005-0000-0000-0000F3B80000}"/>
    <cellStyle name="Total 20 3 2" xfId="32084" xr:uid="{00000000-0005-0000-0000-0000F4B80000}"/>
    <cellStyle name="Total 20 3 2 2" xfId="32085" xr:uid="{00000000-0005-0000-0000-0000F5B80000}"/>
    <cellStyle name="Total 20 3 2 2 2" xfId="32086" xr:uid="{00000000-0005-0000-0000-0000F6B80000}"/>
    <cellStyle name="Total 20 3 2 3" xfId="32087" xr:uid="{00000000-0005-0000-0000-0000F7B80000}"/>
    <cellStyle name="Total 20 3 3" xfId="32088" xr:uid="{00000000-0005-0000-0000-0000F8B80000}"/>
    <cellStyle name="Total 20 3 3 2" xfId="32089" xr:uid="{00000000-0005-0000-0000-0000F9B80000}"/>
    <cellStyle name="Total 20 3 3 2 2" xfId="32090" xr:uid="{00000000-0005-0000-0000-0000FAB80000}"/>
    <cellStyle name="Total 20 3 3 3" xfId="32091" xr:uid="{00000000-0005-0000-0000-0000FBB80000}"/>
    <cellStyle name="Total 20 3 4" xfId="32092" xr:uid="{00000000-0005-0000-0000-0000FCB80000}"/>
    <cellStyle name="Total 20 3 4 2" xfId="32093" xr:uid="{00000000-0005-0000-0000-0000FDB80000}"/>
    <cellStyle name="Total 20 3 5" xfId="32094" xr:uid="{00000000-0005-0000-0000-0000FEB80000}"/>
    <cellStyle name="Total 20 3 6" xfId="54071" xr:uid="{00000000-0005-0000-0000-0000FFB80000}"/>
    <cellStyle name="Total 20 4" xfId="32095" xr:uid="{00000000-0005-0000-0000-000000B90000}"/>
    <cellStyle name="Total 20 4 2" xfId="32096" xr:uid="{00000000-0005-0000-0000-000001B90000}"/>
    <cellStyle name="Total 20 4 2 2" xfId="32097" xr:uid="{00000000-0005-0000-0000-000002B90000}"/>
    <cellStyle name="Total 20 4 2 2 2" xfId="32098" xr:uid="{00000000-0005-0000-0000-000003B90000}"/>
    <cellStyle name="Total 20 4 2 3" xfId="32099" xr:uid="{00000000-0005-0000-0000-000004B90000}"/>
    <cellStyle name="Total 20 4 3" xfId="32100" xr:uid="{00000000-0005-0000-0000-000005B90000}"/>
    <cellStyle name="Total 20 4 3 2" xfId="32101" xr:uid="{00000000-0005-0000-0000-000006B90000}"/>
    <cellStyle name="Total 20 4 3 2 2" xfId="32102" xr:uid="{00000000-0005-0000-0000-000007B90000}"/>
    <cellStyle name="Total 20 4 3 3" xfId="32103" xr:uid="{00000000-0005-0000-0000-000008B90000}"/>
    <cellStyle name="Total 20 4 4" xfId="32104" xr:uid="{00000000-0005-0000-0000-000009B90000}"/>
    <cellStyle name="Total 20 4 4 2" xfId="32105" xr:uid="{00000000-0005-0000-0000-00000AB90000}"/>
    <cellStyle name="Total 20 4 5" xfId="32106" xr:uid="{00000000-0005-0000-0000-00000BB90000}"/>
    <cellStyle name="Total 20 4 6" xfId="54072" xr:uid="{00000000-0005-0000-0000-00000CB90000}"/>
    <cellStyle name="Total 20 5" xfId="32107" xr:uid="{00000000-0005-0000-0000-00000DB90000}"/>
    <cellStyle name="Total 20 5 2" xfId="32108" xr:uid="{00000000-0005-0000-0000-00000EB90000}"/>
    <cellStyle name="Total 20 5 2 2" xfId="32109" xr:uid="{00000000-0005-0000-0000-00000FB90000}"/>
    <cellStyle name="Total 20 5 2 2 2" xfId="32110" xr:uid="{00000000-0005-0000-0000-000010B90000}"/>
    <cellStyle name="Total 20 5 2 3" xfId="32111" xr:uid="{00000000-0005-0000-0000-000011B90000}"/>
    <cellStyle name="Total 20 5 3" xfId="32112" xr:uid="{00000000-0005-0000-0000-000012B90000}"/>
    <cellStyle name="Total 20 5 3 2" xfId="32113" xr:uid="{00000000-0005-0000-0000-000013B90000}"/>
    <cellStyle name="Total 20 5 3 2 2" xfId="32114" xr:uid="{00000000-0005-0000-0000-000014B90000}"/>
    <cellStyle name="Total 20 5 3 3" xfId="32115" xr:uid="{00000000-0005-0000-0000-000015B90000}"/>
    <cellStyle name="Total 20 5 4" xfId="32116" xr:uid="{00000000-0005-0000-0000-000016B90000}"/>
    <cellStyle name="Total 20 5 4 2" xfId="32117" xr:uid="{00000000-0005-0000-0000-000017B90000}"/>
    <cellStyle name="Total 20 5 4 2 2" xfId="32118" xr:uid="{00000000-0005-0000-0000-000018B90000}"/>
    <cellStyle name="Total 20 5 4 3" xfId="32119" xr:uid="{00000000-0005-0000-0000-000019B90000}"/>
    <cellStyle name="Total 20 5 5" xfId="32120" xr:uid="{00000000-0005-0000-0000-00001AB90000}"/>
    <cellStyle name="Total 20 5 5 2" xfId="32121" xr:uid="{00000000-0005-0000-0000-00001BB90000}"/>
    <cellStyle name="Total 20 5 6" xfId="32122" xr:uid="{00000000-0005-0000-0000-00001CB90000}"/>
    <cellStyle name="Total 20 5 7" xfId="54073" xr:uid="{00000000-0005-0000-0000-00001DB90000}"/>
    <cellStyle name="Total 20 6" xfId="32123" xr:uid="{00000000-0005-0000-0000-00001EB90000}"/>
    <cellStyle name="Total 20 6 2" xfId="32124" xr:uid="{00000000-0005-0000-0000-00001FB90000}"/>
    <cellStyle name="Total 20 6 2 2" xfId="32125" xr:uid="{00000000-0005-0000-0000-000020B90000}"/>
    <cellStyle name="Total 20 6 2 2 2" xfId="32126" xr:uid="{00000000-0005-0000-0000-000021B90000}"/>
    <cellStyle name="Total 20 6 2 3" xfId="32127" xr:uid="{00000000-0005-0000-0000-000022B90000}"/>
    <cellStyle name="Total 20 6 3" xfId="32128" xr:uid="{00000000-0005-0000-0000-000023B90000}"/>
    <cellStyle name="Total 20 6 3 2" xfId="32129" xr:uid="{00000000-0005-0000-0000-000024B90000}"/>
    <cellStyle name="Total 20 6 3 2 2" xfId="32130" xr:uid="{00000000-0005-0000-0000-000025B90000}"/>
    <cellStyle name="Total 20 6 3 3" xfId="32131" xr:uid="{00000000-0005-0000-0000-000026B90000}"/>
    <cellStyle name="Total 20 6 4" xfId="32132" xr:uid="{00000000-0005-0000-0000-000027B90000}"/>
    <cellStyle name="Total 20 6 4 2" xfId="32133" xr:uid="{00000000-0005-0000-0000-000028B90000}"/>
    <cellStyle name="Total 20 6 5" xfId="32134" xr:uid="{00000000-0005-0000-0000-000029B90000}"/>
    <cellStyle name="Total 20 6 6" xfId="54074" xr:uid="{00000000-0005-0000-0000-00002AB90000}"/>
    <cellStyle name="Total 20 7" xfId="32135" xr:uid="{00000000-0005-0000-0000-00002BB90000}"/>
    <cellStyle name="Total 20 7 2" xfId="32136" xr:uid="{00000000-0005-0000-0000-00002CB90000}"/>
    <cellStyle name="Total 20 7 2 2" xfId="32137" xr:uid="{00000000-0005-0000-0000-00002DB90000}"/>
    <cellStyle name="Total 20 7 3" xfId="32138" xr:uid="{00000000-0005-0000-0000-00002EB90000}"/>
    <cellStyle name="Total 20 7 4" xfId="54075" xr:uid="{00000000-0005-0000-0000-00002FB90000}"/>
    <cellStyle name="Total 20 8" xfId="32139" xr:uid="{00000000-0005-0000-0000-000030B90000}"/>
    <cellStyle name="Total 20 8 2" xfId="32140" xr:uid="{00000000-0005-0000-0000-000031B90000}"/>
    <cellStyle name="Total 20 8 2 2" xfId="32141" xr:uid="{00000000-0005-0000-0000-000032B90000}"/>
    <cellStyle name="Total 20 8 3" xfId="32142" xr:uid="{00000000-0005-0000-0000-000033B90000}"/>
    <cellStyle name="Total 20 8 4" xfId="54076" xr:uid="{00000000-0005-0000-0000-000034B90000}"/>
    <cellStyle name="Total 20 9" xfId="32143" xr:uid="{00000000-0005-0000-0000-000035B90000}"/>
    <cellStyle name="Total 20 9 2" xfId="32144" xr:uid="{00000000-0005-0000-0000-000036B90000}"/>
    <cellStyle name="Total 20 9 2 2" xfId="32145" xr:uid="{00000000-0005-0000-0000-000037B90000}"/>
    <cellStyle name="Total 20 9 3" xfId="32146" xr:uid="{00000000-0005-0000-0000-000038B90000}"/>
    <cellStyle name="Total 20 9 4" xfId="54077" xr:uid="{00000000-0005-0000-0000-000039B90000}"/>
    <cellStyle name="Total 21" xfId="4708" xr:uid="{00000000-0005-0000-0000-00003AB90000}"/>
    <cellStyle name="Total 21 10" xfId="32147" xr:uid="{00000000-0005-0000-0000-00003BB90000}"/>
    <cellStyle name="Total 21 10 2" xfId="32148" xr:uid="{00000000-0005-0000-0000-00003CB90000}"/>
    <cellStyle name="Total 21 10 2 2" xfId="32149" xr:uid="{00000000-0005-0000-0000-00003DB90000}"/>
    <cellStyle name="Total 21 10 3" xfId="32150" xr:uid="{00000000-0005-0000-0000-00003EB90000}"/>
    <cellStyle name="Total 21 10 4" xfId="54079" xr:uid="{00000000-0005-0000-0000-00003FB90000}"/>
    <cellStyle name="Total 21 11" xfId="32151" xr:uid="{00000000-0005-0000-0000-000040B90000}"/>
    <cellStyle name="Total 21 11 2" xfId="32152" xr:uid="{00000000-0005-0000-0000-000041B90000}"/>
    <cellStyle name="Total 21 12" xfId="32153" xr:uid="{00000000-0005-0000-0000-000042B90000}"/>
    <cellStyle name="Total 21 13" xfId="54078" xr:uid="{00000000-0005-0000-0000-000043B90000}"/>
    <cellStyle name="Total 21 2" xfId="9497" xr:uid="{00000000-0005-0000-0000-000044B90000}"/>
    <cellStyle name="Total 21 2 2" xfId="32154" xr:uid="{00000000-0005-0000-0000-000045B90000}"/>
    <cellStyle name="Total 21 2 2 2" xfId="32155" xr:uid="{00000000-0005-0000-0000-000046B90000}"/>
    <cellStyle name="Total 21 2 2 2 2" xfId="32156" xr:uid="{00000000-0005-0000-0000-000047B90000}"/>
    <cellStyle name="Total 21 2 2 3" xfId="32157" xr:uid="{00000000-0005-0000-0000-000048B90000}"/>
    <cellStyle name="Total 21 2 3" xfId="32158" xr:uid="{00000000-0005-0000-0000-000049B90000}"/>
    <cellStyle name="Total 21 2 3 2" xfId="32159" xr:uid="{00000000-0005-0000-0000-00004AB90000}"/>
    <cellStyle name="Total 21 2 3 2 2" xfId="32160" xr:uid="{00000000-0005-0000-0000-00004BB90000}"/>
    <cellStyle name="Total 21 2 3 3" xfId="32161" xr:uid="{00000000-0005-0000-0000-00004CB90000}"/>
    <cellStyle name="Total 21 2 4" xfId="32162" xr:uid="{00000000-0005-0000-0000-00004DB90000}"/>
    <cellStyle name="Total 21 2 4 2" xfId="32163" xr:uid="{00000000-0005-0000-0000-00004EB90000}"/>
    <cellStyle name="Total 21 2 5" xfId="32164" xr:uid="{00000000-0005-0000-0000-00004FB90000}"/>
    <cellStyle name="Total 21 2 6" xfId="54080" xr:uid="{00000000-0005-0000-0000-000050B90000}"/>
    <cellStyle name="Total 21 3" xfId="32165" xr:uid="{00000000-0005-0000-0000-000051B90000}"/>
    <cellStyle name="Total 21 3 2" xfId="32166" xr:uid="{00000000-0005-0000-0000-000052B90000}"/>
    <cellStyle name="Total 21 3 2 2" xfId="32167" xr:uid="{00000000-0005-0000-0000-000053B90000}"/>
    <cellStyle name="Total 21 3 2 2 2" xfId="32168" xr:uid="{00000000-0005-0000-0000-000054B90000}"/>
    <cellStyle name="Total 21 3 2 3" xfId="32169" xr:uid="{00000000-0005-0000-0000-000055B90000}"/>
    <cellStyle name="Total 21 3 3" xfId="32170" xr:uid="{00000000-0005-0000-0000-000056B90000}"/>
    <cellStyle name="Total 21 3 3 2" xfId="32171" xr:uid="{00000000-0005-0000-0000-000057B90000}"/>
    <cellStyle name="Total 21 3 3 2 2" xfId="32172" xr:uid="{00000000-0005-0000-0000-000058B90000}"/>
    <cellStyle name="Total 21 3 3 3" xfId="32173" xr:uid="{00000000-0005-0000-0000-000059B90000}"/>
    <cellStyle name="Total 21 3 4" xfId="32174" xr:uid="{00000000-0005-0000-0000-00005AB90000}"/>
    <cellStyle name="Total 21 3 4 2" xfId="32175" xr:uid="{00000000-0005-0000-0000-00005BB90000}"/>
    <cellStyle name="Total 21 3 5" xfId="32176" xr:uid="{00000000-0005-0000-0000-00005CB90000}"/>
    <cellStyle name="Total 21 3 6" xfId="54081" xr:uid="{00000000-0005-0000-0000-00005DB90000}"/>
    <cellStyle name="Total 21 4" xfId="32177" xr:uid="{00000000-0005-0000-0000-00005EB90000}"/>
    <cellStyle name="Total 21 4 2" xfId="32178" xr:uid="{00000000-0005-0000-0000-00005FB90000}"/>
    <cellStyle name="Total 21 4 2 2" xfId="32179" xr:uid="{00000000-0005-0000-0000-000060B90000}"/>
    <cellStyle name="Total 21 4 2 2 2" xfId="32180" xr:uid="{00000000-0005-0000-0000-000061B90000}"/>
    <cellStyle name="Total 21 4 2 3" xfId="32181" xr:uid="{00000000-0005-0000-0000-000062B90000}"/>
    <cellStyle name="Total 21 4 3" xfId="32182" xr:uid="{00000000-0005-0000-0000-000063B90000}"/>
    <cellStyle name="Total 21 4 3 2" xfId="32183" xr:uid="{00000000-0005-0000-0000-000064B90000}"/>
    <cellStyle name="Total 21 4 3 2 2" xfId="32184" xr:uid="{00000000-0005-0000-0000-000065B90000}"/>
    <cellStyle name="Total 21 4 3 3" xfId="32185" xr:uid="{00000000-0005-0000-0000-000066B90000}"/>
    <cellStyle name="Total 21 4 4" xfId="32186" xr:uid="{00000000-0005-0000-0000-000067B90000}"/>
    <cellStyle name="Total 21 4 4 2" xfId="32187" xr:uid="{00000000-0005-0000-0000-000068B90000}"/>
    <cellStyle name="Total 21 4 5" xfId="32188" xr:uid="{00000000-0005-0000-0000-000069B90000}"/>
    <cellStyle name="Total 21 4 6" xfId="54082" xr:uid="{00000000-0005-0000-0000-00006AB90000}"/>
    <cellStyle name="Total 21 5" xfId="32189" xr:uid="{00000000-0005-0000-0000-00006BB90000}"/>
    <cellStyle name="Total 21 5 2" xfId="32190" xr:uid="{00000000-0005-0000-0000-00006CB90000}"/>
    <cellStyle name="Total 21 5 2 2" xfId="32191" xr:uid="{00000000-0005-0000-0000-00006DB90000}"/>
    <cellStyle name="Total 21 5 2 2 2" xfId="32192" xr:uid="{00000000-0005-0000-0000-00006EB90000}"/>
    <cellStyle name="Total 21 5 2 3" xfId="32193" xr:uid="{00000000-0005-0000-0000-00006FB90000}"/>
    <cellStyle name="Total 21 5 3" xfId="32194" xr:uid="{00000000-0005-0000-0000-000070B90000}"/>
    <cellStyle name="Total 21 5 3 2" xfId="32195" xr:uid="{00000000-0005-0000-0000-000071B90000}"/>
    <cellStyle name="Total 21 5 3 2 2" xfId="32196" xr:uid="{00000000-0005-0000-0000-000072B90000}"/>
    <cellStyle name="Total 21 5 3 3" xfId="32197" xr:uid="{00000000-0005-0000-0000-000073B90000}"/>
    <cellStyle name="Total 21 5 4" xfId="32198" xr:uid="{00000000-0005-0000-0000-000074B90000}"/>
    <cellStyle name="Total 21 5 4 2" xfId="32199" xr:uid="{00000000-0005-0000-0000-000075B90000}"/>
    <cellStyle name="Total 21 5 4 2 2" xfId="32200" xr:uid="{00000000-0005-0000-0000-000076B90000}"/>
    <cellStyle name="Total 21 5 4 3" xfId="32201" xr:uid="{00000000-0005-0000-0000-000077B90000}"/>
    <cellStyle name="Total 21 5 5" xfId="32202" xr:uid="{00000000-0005-0000-0000-000078B90000}"/>
    <cellStyle name="Total 21 5 5 2" xfId="32203" xr:uid="{00000000-0005-0000-0000-000079B90000}"/>
    <cellStyle name="Total 21 5 6" xfId="32204" xr:uid="{00000000-0005-0000-0000-00007AB90000}"/>
    <cellStyle name="Total 21 5 7" xfId="54083" xr:uid="{00000000-0005-0000-0000-00007BB90000}"/>
    <cellStyle name="Total 21 6" xfId="32205" xr:uid="{00000000-0005-0000-0000-00007CB90000}"/>
    <cellStyle name="Total 21 6 2" xfId="32206" xr:uid="{00000000-0005-0000-0000-00007DB90000}"/>
    <cellStyle name="Total 21 6 2 2" xfId="32207" xr:uid="{00000000-0005-0000-0000-00007EB90000}"/>
    <cellStyle name="Total 21 6 2 2 2" xfId="32208" xr:uid="{00000000-0005-0000-0000-00007FB90000}"/>
    <cellStyle name="Total 21 6 2 3" xfId="32209" xr:uid="{00000000-0005-0000-0000-000080B90000}"/>
    <cellStyle name="Total 21 6 3" xfId="32210" xr:uid="{00000000-0005-0000-0000-000081B90000}"/>
    <cellStyle name="Total 21 6 3 2" xfId="32211" xr:uid="{00000000-0005-0000-0000-000082B90000}"/>
    <cellStyle name="Total 21 6 3 2 2" xfId="32212" xr:uid="{00000000-0005-0000-0000-000083B90000}"/>
    <cellStyle name="Total 21 6 3 3" xfId="32213" xr:uid="{00000000-0005-0000-0000-000084B90000}"/>
    <cellStyle name="Total 21 6 4" xfId="32214" xr:uid="{00000000-0005-0000-0000-000085B90000}"/>
    <cellStyle name="Total 21 6 4 2" xfId="32215" xr:uid="{00000000-0005-0000-0000-000086B90000}"/>
    <cellStyle name="Total 21 6 5" xfId="32216" xr:uid="{00000000-0005-0000-0000-000087B90000}"/>
    <cellStyle name="Total 21 6 6" xfId="54084" xr:uid="{00000000-0005-0000-0000-000088B90000}"/>
    <cellStyle name="Total 21 7" xfId="32217" xr:uid="{00000000-0005-0000-0000-000089B90000}"/>
    <cellStyle name="Total 21 7 2" xfId="32218" xr:uid="{00000000-0005-0000-0000-00008AB90000}"/>
    <cellStyle name="Total 21 7 2 2" xfId="32219" xr:uid="{00000000-0005-0000-0000-00008BB90000}"/>
    <cellStyle name="Total 21 7 3" xfId="32220" xr:uid="{00000000-0005-0000-0000-00008CB90000}"/>
    <cellStyle name="Total 21 7 4" xfId="54085" xr:uid="{00000000-0005-0000-0000-00008DB90000}"/>
    <cellStyle name="Total 21 8" xfId="32221" xr:uid="{00000000-0005-0000-0000-00008EB90000}"/>
    <cellStyle name="Total 21 8 2" xfId="32222" xr:uid="{00000000-0005-0000-0000-00008FB90000}"/>
    <cellStyle name="Total 21 8 2 2" xfId="32223" xr:uid="{00000000-0005-0000-0000-000090B90000}"/>
    <cellStyle name="Total 21 8 3" xfId="32224" xr:uid="{00000000-0005-0000-0000-000091B90000}"/>
    <cellStyle name="Total 21 8 4" xfId="54086" xr:uid="{00000000-0005-0000-0000-000092B90000}"/>
    <cellStyle name="Total 21 9" xfId="32225" xr:uid="{00000000-0005-0000-0000-000093B90000}"/>
    <cellStyle name="Total 21 9 2" xfId="32226" xr:uid="{00000000-0005-0000-0000-000094B90000}"/>
    <cellStyle name="Total 21 9 2 2" xfId="32227" xr:uid="{00000000-0005-0000-0000-000095B90000}"/>
    <cellStyle name="Total 21 9 3" xfId="32228" xr:uid="{00000000-0005-0000-0000-000096B90000}"/>
    <cellStyle name="Total 21 9 4" xfId="54087" xr:uid="{00000000-0005-0000-0000-000097B90000}"/>
    <cellStyle name="Total 22" xfId="4709" xr:uid="{00000000-0005-0000-0000-000098B90000}"/>
    <cellStyle name="Total 22 10" xfId="32229" xr:uid="{00000000-0005-0000-0000-000099B90000}"/>
    <cellStyle name="Total 22 10 2" xfId="32230" xr:uid="{00000000-0005-0000-0000-00009AB90000}"/>
    <cellStyle name="Total 22 10 2 2" xfId="32231" xr:uid="{00000000-0005-0000-0000-00009BB90000}"/>
    <cellStyle name="Total 22 10 3" xfId="32232" xr:uid="{00000000-0005-0000-0000-00009CB90000}"/>
    <cellStyle name="Total 22 10 4" xfId="54089" xr:uid="{00000000-0005-0000-0000-00009DB90000}"/>
    <cellStyle name="Total 22 11" xfId="32233" xr:uid="{00000000-0005-0000-0000-00009EB90000}"/>
    <cellStyle name="Total 22 11 2" xfId="32234" xr:uid="{00000000-0005-0000-0000-00009FB90000}"/>
    <cellStyle name="Total 22 12" xfId="32235" xr:uid="{00000000-0005-0000-0000-0000A0B90000}"/>
    <cellStyle name="Total 22 13" xfId="54088" xr:uid="{00000000-0005-0000-0000-0000A1B90000}"/>
    <cellStyle name="Total 22 2" xfId="9498" xr:uid="{00000000-0005-0000-0000-0000A2B90000}"/>
    <cellStyle name="Total 22 2 2" xfId="32236" xr:uid="{00000000-0005-0000-0000-0000A3B90000}"/>
    <cellStyle name="Total 22 2 2 2" xfId="32237" xr:uid="{00000000-0005-0000-0000-0000A4B90000}"/>
    <cellStyle name="Total 22 2 2 2 2" xfId="32238" xr:uid="{00000000-0005-0000-0000-0000A5B90000}"/>
    <cellStyle name="Total 22 2 2 3" xfId="32239" xr:uid="{00000000-0005-0000-0000-0000A6B90000}"/>
    <cellStyle name="Total 22 2 3" xfId="32240" xr:uid="{00000000-0005-0000-0000-0000A7B90000}"/>
    <cellStyle name="Total 22 2 3 2" xfId="32241" xr:uid="{00000000-0005-0000-0000-0000A8B90000}"/>
    <cellStyle name="Total 22 2 3 2 2" xfId="32242" xr:uid="{00000000-0005-0000-0000-0000A9B90000}"/>
    <cellStyle name="Total 22 2 3 3" xfId="32243" xr:uid="{00000000-0005-0000-0000-0000AAB90000}"/>
    <cellStyle name="Total 22 2 4" xfId="32244" xr:uid="{00000000-0005-0000-0000-0000ABB90000}"/>
    <cellStyle name="Total 22 2 4 2" xfId="32245" xr:uid="{00000000-0005-0000-0000-0000ACB90000}"/>
    <cellStyle name="Total 22 2 5" xfId="32246" xr:uid="{00000000-0005-0000-0000-0000ADB90000}"/>
    <cellStyle name="Total 22 2 6" xfId="54090" xr:uid="{00000000-0005-0000-0000-0000AEB90000}"/>
    <cellStyle name="Total 22 3" xfId="32247" xr:uid="{00000000-0005-0000-0000-0000AFB90000}"/>
    <cellStyle name="Total 22 3 2" xfId="32248" xr:uid="{00000000-0005-0000-0000-0000B0B90000}"/>
    <cellStyle name="Total 22 3 2 2" xfId="32249" xr:uid="{00000000-0005-0000-0000-0000B1B90000}"/>
    <cellStyle name="Total 22 3 2 2 2" xfId="32250" xr:uid="{00000000-0005-0000-0000-0000B2B90000}"/>
    <cellStyle name="Total 22 3 2 3" xfId="32251" xr:uid="{00000000-0005-0000-0000-0000B3B90000}"/>
    <cellStyle name="Total 22 3 3" xfId="32252" xr:uid="{00000000-0005-0000-0000-0000B4B90000}"/>
    <cellStyle name="Total 22 3 3 2" xfId="32253" xr:uid="{00000000-0005-0000-0000-0000B5B90000}"/>
    <cellStyle name="Total 22 3 3 2 2" xfId="32254" xr:uid="{00000000-0005-0000-0000-0000B6B90000}"/>
    <cellStyle name="Total 22 3 3 3" xfId="32255" xr:uid="{00000000-0005-0000-0000-0000B7B90000}"/>
    <cellStyle name="Total 22 3 4" xfId="32256" xr:uid="{00000000-0005-0000-0000-0000B8B90000}"/>
    <cellStyle name="Total 22 3 4 2" xfId="32257" xr:uid="{00000000-0005-0000-0000-0000B9B90000}"/>
    <cellStyle name="Total 22 3 5" xfId="32258" xr:uid="{00000000-0005-0000-0000-0000BAB90000}"/>
    <cellStyle name="Total 22 3 6" xfId="54091" xr:uid="{00000000-0005-0000-0000-0000BBB90000}"/>
    <cellStyle name="Total 22 4" xfId="32259" xr:uid="{00000000-0005-0000-0000-0000BCB90000}"/>
    <cellStyle name="Total 22 4 2" xfId="32260" xr:uid="{00000000-0005-0000-0000-0000BDB90000}"/>
    <cellStyle name="Total 22 4 2 2" xfId="32261" xr:uid="{00000000-0005-0000-0000-0000BEB90000}"/>
    <cellStyle name="Total 22 4 2 2 2" xfId="32262" xr:uid="{00000000-0005-0000-0000-0000BFB90000}"/>
    <cellStyle name="Total 22 4 2 3" xfId="32263" xr:uid="{00000000-0005-0000-0000-0000C0B90000}"/>
    <cellStyle name="Total 22 4 3" xfId="32264" xr:uid="{00000000-0005-0000-0000-0000C1B90000}"/>
    <cellStyle name="Total 22 4 3 2" xfId="32265" xr:uid="{00000000-0005-0000-0000-0000C2B90000}"/>
    <cellStyle name="Total 22 4 3 2 2" xfId="32266" xr:uid="{00000000-0005-0000-0000-0000C3B90000}"/>
    <cellStyle name="Total 22 4 3 3" xfId="32267" xr:uid="{00000000-0005-0000-0000-0000C4B90000}"/>
    <cellStyle name="Total 22 4 4" xfId="32268" xr:uid="{00000000-0005-0000-0000-0000C5B90000}"/>
    <cellStyle name="Total 22 4 4 2" xfId="32269" xr:uid="{00000000-0005-0000-0000-0000C6B90000}"/>
    <cellStyle name="Total 22 4 5" xfId="32270" xr:uid="{00000000-0005-0000-0000-0000C7B90000}"/>
    <cellStyle name="Total 22 4 6" xfId="54092" xr:uid="{00000000-0005-0000-0000-0000C8B90000}"/>
    <cellStyle name="Total 22 5" xfId="32271" xr:uid="{00000000-0005-0000-0000-0000C9B90000}"/>
    <cellStyle name="Total 22 5 2" xfId="32272" xr:uid="{00000000-0005-0000-0000-0000CAB90000}"/>
    <cellStyle name="Total 22 5 2 2" xfId="32273" xr:uid="{00000000-0005-0000-0000-0000CBB90000}"/>
    <cellStyle name="Total 22 5 2 2 2" xfId="32274" xr:uid="{00000000-0005-0000-0000-0000CCB90000}"/>
    <cellStyle name="Total 22 5 2 3" xfId="32275" xr:uid="{00000000-0005-0000-0000-0000CDB90000}"/>
    <cellStyle name="Total 22 5 3" xfId="32276" xr:uid="{00000000-0005-0000-0000-0000CEB90000}"/>
    <cellStyle name="Total 22 5 3 2" xfId="32277" xr:uid="{00000000-0005-0000-0000-0000CFB90000}"/>
    <cellStyle name="Total 22 5 3 2 2" xfId="32278" xr:uid="{00000000-0005-0000-0000-0000D0B90000}"/>
    <cellStyle name="Total 22 5 3 3" xfId="32279" xr:uid="{00000000-0005-0000-0000-0000D1B90000}"/>
    <cellStyle name="Total 22 5 4" xfId="32280" xr:uid="{00000000-0005-0000-0000-0000D2B90000}"/>
    <cellStyle name="Total 22 5 4 2" xfId="32281" xr:uid="{00000000-0005-0000-0000-0000D3B90000}"/>
    <cellStyle name="Total 22 5 4 2 2" xfId="32282" xr:uid="{00000000-0005-0000-0000-0000D4B90000}"/>
    <cellStyle name="Total 22 5 4 3" xfId="32283" xr:uid="{00000000-0005-0000-0000-0000D5B90000}"/>
    <cellStyle name="Total 22 5 5" xfId="32284" xr:uid="{00000000-0005-0000-0000-0000D6B90000}"/>
    <cellStyle name="Total 22 5 5 2" xfId="32285" xr:uid="{00000000-0005-0000-0000-0000D7B90000}"/>
    <cellStyle name="Total 22 5 6" xfId="32286" xr:uid="{00000000-0005-0000-0000-0000D8B90000}"/>
    <cellStyle name="Total 22 5 7" xfId="54093" xr:uid="{00000000-0005-0000-0000-0000D9B90000}"/>
    <cellStyle name="Total 22 6" xfId="32287" xr:uid="{00000000-0005-0000-0000-0000DAB90000}"/>
    <cellStyle name="Total 22 6 2" xfId="32288" xr:uid="{00000000-0005-0000-0000-0000DBB90000}"/>
    <cellStyle name="Total 22 6 2 2" xfId="32289" xr:uid="{00000000-0005-0000-0000-0000DCB90000}"/>
    <cellStyle name="Total 22 6 2 2 2" xfId="32290" xr:uid="{00000000-0005-0000-0000-0000DDB90000}"/>
    <cellStyle name="Total 22 6 2 3" xfId="32291" xr:uid="{00000000-0005-0000-0000-0000DEB90000}"/>
    <cellStyle name="Total 22 6 3" xfId="32292" xr:uid="{00000000-0005-0000-0000-0000DFB90000}"/>
    <cellStyle name="Total 22 6 3 2" xfId="32293" xr:uid="{00000000-0005-0000-0000-0000E0B90000}"/>
    <cellStyle name="Total 22 6 3 2 2" xfId="32294" xr:uid="{00000000-0005-0000-0000-0000E1B90000}"/>
    <cellStyle name="Total 22 6 3 3" xfId="32295" xr:uid="{00000000-0005-0000-0000-0000E2B90000}"/>
    <cellStyle name="Total 22 6 4" xfId="32296" xr:uid="{00000000-0005-0000-0000-0000E3B90000}"/>
    <cellStyle name="Total 22 6 4 2" xfId="32297" xr:uid="{00000000-0005-0000-0000-0000E4B90000}"/>
    <cellStyle name="Total 22 6 5" xfId="32298" xr:uid="{00000000-0005-0000-0000-0000E5B90000}"/>
    <cellStyle name="Total 22 6 6" xfId="54094" xr:uid="{00000000-0005-0000-0000-0000E6B90000}"/>
    <cellStyle name="Total 22 7" xfId="32299" xr:uid="{00000000-0005-0000-0000-0000E7B90000}"/>
    <cellStyle name="Total 22 7 2" xfId="32300" xr:uid="{00000000-0005-0000-0000-0000E8B90000}"/>
    <cellStyle name="Total 22 7 2 2" xfId="32301" xr:uid="{00000000-0005-0000-0000-0000E9B90000}"/>
    <cellStyle name="Total 22 7 3" xfId="32302" xr:uid="{00000000-0005-0000-0000-0000EAB90000}"/>
    <cellStyle name="Total 22 7 4" xfId="54095" xr:uid="{00000000-0005-0000-0000-0000EBB90000}"/>
    <cellStyle name="Total 22 8" xfId="32303" xr:uid="{00000000-0005-0000-0000-0000ECB90000}"/>
    <cellStyle name="Total 22 8 2" xfId="32304" xr:uid="{00000000-0005-0000-0000-0000EDB90000}"/>
    <cellStyle name="Total 22 8 2 2" xfId="32305" xr:uid="{00000000-0005-0000-0000-0000EEB90000}"/>
    <cellStyle name="Total 22 8 3" xfId="32306" xr:uid="{00000000-0005-0000-0000-0000EFB90000}"/>
    <cellStyle name="Total 22 8 4" xfId="54096" xr:uid="{00000000-0005-0000-0000-0000F0B90000}"/>
    <cellStyle name="Total 22 9" xfId="32307" xr:uid="{00000000-0005-0000-0000-0000F1B90000}"/>
    <cellStyle name="Total 22 9 2" xfId="32308" xr:uid="{00000000-0005-0000-0000-0000F2B90000}"/>
    <cellStyle name="Total 22 9 2 2" xfId="32309" xr:uid="{00000000-0005-0000-0000-0000F3B90000}"/>
    <cellStyle name="Total 22 9 3" xfId="32310" xr:uid="{00000000-0005-0000-0000-0000F4B90000}"/>
    <cellStyle name="Total 22 9 4" xfId="54097" xr:uid="{00000000-0005-0000-0000-0000F5B90000}"/>
    <cellStyle name="Total 23" xfId="4710" xr:uid="{00000000-0005-0000-0000-0000F6B90000}"/>
    <cellStyle name="Total 23 10" xfId="32311" xr:uid="{00000000-0005-0000-0000-0000F7B90000}"/>
    <cellStyle name="Total 23 10 2" xfId="32312" xr:uid="{00000000-0005-0000-0000-0000F8B90000}"/>
    <cellStyle name="Total 23 10 2 2" xfId="32313" xr:uid="{00000000-0005-0000-0000-0000F9B90000}"/>
    <cellStyle name="Total 23 10 3" xfId="32314" xr:uid="{00000000-0005-0000-0000-0000FAB90000}"/>
    <cellStyle name="Total 23 10 4" xfId="54099" xr:uid="{00000000-0005-0000-0000-0000FBB90000}"/>
    <cellStyle name="Total 23 11" xfId="32315" xr:uid="{00000000-0005-0000-0000-0000FCB90000}"/>
    <cellStyle name="Total 23 11 2" xfId="32316" xr:uid="{00000000-0005-0000-0000-0000FDB90000}"/>
    <cellStyle name="Total 23 12" xfId="32317" xr:uid="{00000000-0005-0000-0000-0000FEB90000}"/>
    <cellStyle name="Total 23 13" xfId="54098" xr:uid="{00000000-0005-0000-0000-0000FFB90000}"/>
    <cellStyle name="Total 23 2" xfId="9499" xr:uid="{00000000-0005-0000-0000-000000BA0000}"/>
    <cellStyle name="Total 23 2 2" xfId="32318" xr:uid="{00000000-0005-0000-0000-000001BA0000}"/>
    <cellStyle name="Total 23 2 2 2" xfId="32319" xr:uid="{00000000-0005-0000-0000-000002BA0000}"/>
    <cellStyle name="Total 23 2 2 2 2" xfId="32320" xr:uid="{00000000-0005-0000-0000-000003BA0000}"/>
    <cellStyle name="Total 23 2 2 3" xfId="32321" xr:uid="{00000000-0005-0000-0000-000004BA0000}"/>
    <cellStyle name="Total 23 2 3" xfId="32322" xr:uid="{00000000-0005-0000-0000-000005BA0000}"/>
    <cellStyle name="Total 23 2 3 2" xfId="32323" xr:uid="{00000000-0005-0000-0000-000006BA0000}"/>
    <cellStyle name="Total 23 2 3 2 2" xfId="32324" xr:uid="{00000000-0005-0000-0000-000007BA0000}"/>
    <cellStyle name="Total 23 2 3 3" xfId="32325" xr:uid="{00000000-0005-0000-0000-000008BA0000}"/>
    <cellStyle name="Total 23 2 4" xfId="32326" xr:uid="{00000000-0005-0000-0000-000009BA0000}"/>
    <cellStyle name="Total 23 2 4 2" xfId="32327" xr:uid="{00000000-0005-0000-0000-00000ABA0000}"/>
    <cellStyle name="Total 23 2 5" xfId="32328" xr:uid="{00000000-0005-0000-0000-00000BBA0000}"/>
    <cellStyle name="Total 23 2 6" xfId="54100" xr:uid="{00000000-0005-0000-0000-00000CBA0000}"/>
    <cellStyle name="Total 23 3" xfId="32329" xr:uid="{00000000-0005-0000-0000-00000DBA0000}"/>
    <cellStyle name="Total 23 3 2" xfId="32330" xr:uid="{00000000-0005-0000-0000-00000EBA0000}"/>
    <cellStyle name="Total 23 3 2 2" xfId="32331" xr:uid="{00000000-0005-0000-0000-00000FBA0000}"/>
    <cellStyle name="Total 23 3 2 2 2" xfId="32332" xr:uid="{00000000-0005-0000-0000-000010BA0000}"/>
    <cellStyle name="Total 23 3 2 3" xfId="32333" xr:uid="{00000000-0005-0000-0000-000011BA0000}"/>
    <cellStyle name="Total 23 3 3" xfId="32334" xr:uid="{00000000-0005-0000-0000-000012BA0000}"/>
    <cellStyle name="Total 23 3 3 2" xfId="32335" xr:uid="{00000000-0005-0000-0000-000013BA0000}"/>
    <cellStyle name="Total 23 3 3 2 2" xfId="32336" xr:uid="{00000000-0005-0000-0000-000014BA0000}"/>
    <cellStyle name="Total 23 3 3 3" xfId="32337" xr:uid="{00000000-0005-0000-0000-000015BA0000}"/>
    <cellStyle name="Total 23 3 4" xfId="32338" xr:uid="{00000000-0005-0000-0000-000016BA0000}"/>
    <cellStyle name="Total 23 3 4 2" xfId="32339" xr:uid="{00000000-0005-0000-0000-000017BA0000}"/>
    <cellStyle name="Total 23 3 5" xfId="32340" xr:uid="{00000000-0005-0000-0000-000018BA0000}"/>
    <cellStyle name="Total 23 3 6" xfId="54101" xr:uid="{00000000-0005-0000-0000-000019BA0000}"/>
    <cellStyle name="Total 23 4" xfId="32341" xr:uid="{00000000-0005-0000-0000-00001ABA0000}"/>
    <cellStyle name="Total 23 4 2" xfId="32342" xr:uid="{00000000-0005-0000-0000-00001BBA0000}"/>
    <cellStyle name="Total 23 4 2 2" xfId="32343" xr:uid="{00000000-0005-0000-0000-00001CBA0000}"/>
    <cellStyle name="Total 23 4 2 2 2" xfId="32344" xr:uid="{00000000-0005-0000-0000-00001DBA0000}"/>
    <cellStyle name="Total 23 4 2 3" xfId="32345" xr:uid="{00000000-0005-0000-0000-00001EBA0000}"/>
    <cellStyle name="Total 23 4 3" xfId="32346" xr:uid="{00000000-0005-0000-0000-00001FBA0000}"/>
    <cellStyle name="Total 23 4 3 2" xfId="32347" xr:uid="{00000000-0005-0000-0000-000020BA0000}"/>
    <cellStyle name="Total 23 4 3 2 2" xfId="32348" xr:uid="{00000000-0005-0000-0000-000021BA0000}"/>
    <cellStyle name="Total 23 4 3 3" xfId="32349" xr:uid="{00000000-0005-0000-0000-000022BA0000}"/>
    <cellStyle name="Total 23 4 4" xfId="32350" xr:uid="{00000000-0005-0000-0000-000023BA0000}"/>
    <cellStyle name="Total 23 4 4 2" xfId="32351" xr:uid="{00000000-0005-0000-0000-000024BA0000}"/>
    <cellStyle name="Total 23 4 5" xfId="32352" xr:uid="{00000000-0005-0000-0000-000025BA0000}"/>
    <cellStyle name="Total 23 4 6" xfId="54102" xr:uid="{00000000-0005-0000-0000-000026BA0000}"/>
    <cellStyle name="Total 23 5" xfId="32353" xr:uid="{00000000-0005-0000-0000-000027BA0000}"/>
    <cellStyle name="Total 23 5 2" xfId="32354" xr:uid="{00000000-0005-0000-0000-000028BA0000}"/>
    <cellStyle name="Total 23 5 2 2" xfId="32355" xr:uid="{00000000-0005-0000-0000-000029BA0000}"/>
    <cellStyle name="Total 23 5 2 2 2" xfId="32356" xr:uid="{00000000-0005-0000-0000-00002ABA0000}"/>
    <cellStyle name="Total 23 5 2 3" xfId="32357" xr:uid="{00000000-0005-0000-0000-00002BBA0000}"/>
    <cellStyle name="Total 23 5 3" xfId="32358" xr:uid="{00000000-0005-0000-0000-00002CBA0000}"/>
    <cellStyle name="Total 23 5 3 2" xfId="32359" xr:uid="{00000000-0005-0000-0000-00002DBA0000}"/>
    <cellStyle name="Total 23 5 3 2 2" xfId="32360" xr:uid="{00000000-0005-0000-0000-00002EBA0000}"/>
    <cellStyle name="Total 23 5 3 3" xfId="32361" xr:uid="{00000000-0005-0000-0000-00002FBA0000}"/>
    <cellStyle name="Total 23 5 4" xfId="32362" xr:uid="{00000000-0005-0000-0000-000030BA0000}"/>
    <cellStyle name="Total 23 5 4 2" xfId="32363" xr:uid="{00000000-0005-0000-0000-000031BA0000}"/>
    <cellStyle name="Total 23 5 4 2 2" xfId="32364" xr:uid="{00000000-0005-0000-0000-000032BA0000}"/>
    <cellStyle name="Total 23 5 4 3" xfId="32365" xr:uid="{00000000-0005-0000-0000-000033BA0000}"/>
    <cellStyle name="Total 23 5 5" xfId="32366" xr:uid="{00000000-0005-0000-0000-000034BA0000}"/>
    <cellStyle name="Total 23 5 5 2" xfId="32367" xr:uid="{00000000-0005-0000-0000-000035BA0000}"/>
    <cellStyle name="Total 23 5 6" xfId="32368" xr:uid="{00000000-0005-0000-0000-000036BA0000}"/>
    <cellStyle name="Total 23 5 7" xfId="54103" xr:uid="{00000000-0005-0000-0000-000037BA0000}"/>
    <cellStyle name="Total 23 6" xfId="32369" xr:uid="{00000000-0005-0000-0000-000038BA0000}"/>
    <cellStyle name="Total 23 6 2" xfId="32370" xr:uid="{00000000-0005-0000-0000-000039BA0000}"/>
    <cellStyle name="Total 23 6 2 2" xfId="32371" xr:uid="{00000000-0005-0000-0000-00003ABA0000}"/>
    <cellStyle name="Total 23 6 2 2 2" xfId="32372" xr:uid="{00000000-0005-0000-0000-00003BBA0000}"/>
    <cellStyle name="Total 23 6 2 3" xfId="32373" xr:uid="{00000000-0005-0000-0000-00003CBA0000}"/>
    <cellStyle name="Total 23 6 3" xfId="32374" xr:uid="{00000000-0005-0000-0000-00003DBA0000}"/>
    <cellStyle name="Total 23 6 3 2" xfId="32375" xr:uid="{00000000-0005-0000-0000-00003EBA0000}"/>
    <cellStyle name="Total 23 6 3 2 2" xfId="32376" xr:uid="{00000000-0005-0000-0000-00003FBA0000}"/>
    <cellStyle name="Total 23 6 3 3" xfId="32377" xr:uid="{00000000-0005-0000-0000-000040BA0000}"/>
    <cellStyle name="Total 23 6 4" xfId="32378" xr:uid="{00000000-0005-0000-0000-000041BA0000}"/>
    <cellStyle name="Total 23 6 4 2" xfId="32379" xr:uid="{00000000-0005-0000-0000-000042BA0000}"/>
    <cellStyle name="Total 23 6 5" xfId="32380" xr:uid="{00000000-0005-0000-0000-000043BA0000}"/>
    <cellStyle name="Total 23 6 6" xfId="54104" xr:uid="{00000000-0005-0000-0000-000044BA0000}"/>
    <cellStyle name="Total 23 7" xfId="32381" xr:uid="{00000000-0005-0000-0000-000045BA0000}"/>
    <cellStyle name="Total 23 7 2" xfId="32382" xr:uid="{00000000-0005-0000-0000-000046BA0000}"/>
    <cellStyle name="Total 23 7 2 2" xfId="32383" xr:uid="{00000000-0005-0000-0000-000047BA0000}"/>
    <cellStyle name="Total 23 7 3" xfId="32384" xr:uid="{00000000-0005-0000-0000-000048BA0000}"/>
    <cellStyle name="Total 23 7 4" xfId="54105" xr:uid="{00000000-0005-0000-0000-000049BA0000}"/>
    <cellStyle name="Total 23 8" xfId="32385" xr:uid="{00000000-0005-0000-0000-00004ABA0000}"/>
    <cellStyle name="Total 23 8 2" xfId="32386" xr:uid="{00000000-0005-0000-0000-00004BBA0000}"/>
    <cellStyle name="Total 23 8 2 2" xfId="32387" xr:uid="{00000000-0005-0000-0000-00004CBA0000}"/>
    <cellStyle name="Total 23 8 3" xfId="32388" xr:uid="{00000000-0005-0000-0000-00004DBA0000}"/>
    <cellStyle name="Total 23 8 4" xfId="54106" xr:uid="{00000000-0005-0000-0000-00004EBA0000}"/>
    <cellStyle name="Total 23 9" xfId="32389" xr:uid="{00000000-0005-0000-0000-00004FBA0000}"/>
    <cellStyle name="Total 23 9 2" xfId="32390" xr:uid="{00000000-0005-0000-0000-000050BA0000}"/>
    <cellStyle name="Total 23 9 2 2" xfId="32391" xr:uid="{00000000-0005-0000-0000-000051BA0000}"/>
    <cellStyle name="Total 23 9 3" xfId="32392" xr:uid="{00000000-0005-0000-0000-000052BA0000}"/>
    <cellStyle name="Total 23 9 4" xfId="54107" xr:uid="{00000000-0005-0000-0000-000053BA0000}"/>
    <cellStyle name="Total 24" xfId="4711" xr:uid="{00000000-0005-0000-0000-000054BA0000}"/>
    <cellStyle name="Total 24 10" xfId="32393" xr:uid="{00000000-0005-0000-0000-000055BA0000}"/>
    <cellStyle name="Total 24 10 2" xfId="32394" xr:uid="{00000000-0005-0000-0000-000056BA0000}"/>
    <cellStyle name="Total 24 10 2 2" xfId="32395" xr:uid="{00000000-0005-0000-0000-000057BA0000}"/>
    <cellStyle name="Total 24 10 3" xfId="32396" xr:uid="{00000000-0005-0000-0000-000058BA0000}"/>
    <cellStyle name="Total 24 10 4" xfId="54109" xr:uid="{00000000-0005-0000-0000-000059BA0000}"/>
    <cellStyle name="Total 24 11" xfId="32397" xr:uid="{00000000-0005-0000-0000-00005ABA0000}"/>
    <cellStyle name="Total 24 11 2" xfId="32398" xr:uid="{00000000-0005-0000-0000-00005BBA0000}"/>
    <cellStyle name="Total 24 12" xfId="32399" xr:uid="{00000000-0005-0000-0000-00005CBA0000}"/>
    <cellStyle name="Total 24 13" xfId="54108" xr:uid="{00000000-0005-0000-0000-00005DBA0000}"/>
    <cellStyle name="Total 24 2" xfId="9500" xr:uid="{00000000-0005-0000-0000-00005EBA0000}"/>
    <cellStyle name="Total 24 2 2" xfId="32400" xr:uid="{00000000-0005-0000-0000-00005FBA0000}"/>
    <cellStyle name="Total 24 2 2 2" xfId="32401" xr:uid="{00000000-0005-0000-0000-000060BA0000}"/>
    <cellStyle name="Total 24 2 2 2 2" xfId="32402" xr:uid="{00000000-0005-0000-0000-000061BA0000}"/>
    <cellStyle name="Total 24 2 2 3" xfId="32403" xr:uid="{00000000-0005-0000-0000-000062BA0000}"/>
    <cellStyle name="Total 24 2 3" xfId="32404" xr:uid="{00000000-0005-0000-0000-000063BA0000}"/>
    <cellStyle name="Total 24 2 3 2" xfId="32405" xr:uid="{00000000-0005-0000-0000-000064BA0000}"/>
    <cellStyle name="Total 24 2 3 2 2" xfId="32406" xr:uid="{00000000-0005-0000-0000-000065BA0000}"/>
    <cellStyle name="Total 24 2 3 3" xfId="32407" xr:uid="{00000000-0005-0000-0000-000066BA0000}"/>
    <cellStyle name="Total 24 2 4" xfId="32408" xr:uid="{00000000-0005-0000-0000-000067BA0000}"/>
    <cellStyle name="Total 24 2 4 2" xfId="32409" xr:uid="{00000000-0005-0000-0000-000068BA0000}"/>
    <cellStyle name="Total 24 2 5" xfId="32410" xr:uid="{00000000-0005-0000-0000-000069BA0000}"/>
    <cellStyle name="Total 24 2 6" xfId="54110" xr:uid="{00000000-0005-0000-0000-00006ABA0000}"/>
    <cellStyle name="Total 24 3" xfId="32411" xr:uid="{00000000-0005-0000-0000-00006BBA0000}"/>
    <cellStyle name="Total 24 3 2" xfId="32412" xr:uid="{00000000-0005-0000-0000-00006CBA0000}"/>
    <cellStyle name="Total 24 3 2 2" xfId="32413" xr:uid="{00000000-0005-0000-0000-00006DBA0000}"/>
    <cellStyle name="Total 24 3 2 2 2" xfId="32414" xr:uid="{00000000-0005-0000-0000-00006EBA0000}"/>
    <cellStyle name="Total 24 3 2 3" xfId="32415" xr:uid="{00000000-0005-0000-0000-00006FBA0000}"/>
    <cellStyle name="Total 24 3 3" xfId="32416" xr:uid="{00000000-0005-0000-0000-000070BA0000}"/>
    <cellStyle name="Total 24 3 3 2" xfId="32417" xr:uid="{00000000-0005-0000-0000-000071BA0000}"/>
    <cellStyle name="Total 24 3 3 2 2" xfId="32418" xr:uid="{00000000-0005-0000-0000-000072BA0000}"/>
    <cellStyle name="Total 24 3 3 3" xfId="32419" xr:uid="{00000000-0005-0000-0000-000073BA0000}"/>
    <cellStyle name="Total 24 3 4" xfId="32420" xr:uid="{00000000-0005-0000-0000-000074BA0000}"/>
    <cellStyle name="Total 24 3 4 2" xfId="32421" xr:uid="{00000000-0005-0000-0000-000075BA0000}"/>
    <cellStyle name="Total 24 3 5" xfId="32422" xr:uid="{00000000-0005-0000-0000-000076BA0000}"/>
    <cellStyle name="Total 24 3 6" xfId="54111" xr:uid="{00000000-0005-0000-0000-000077BA0000}"/>
    <cellStyle name="Total 24 4" xfId="32423" xr:uid="{00000000-0005-0000-0000-000078BA0000}"/>
    <cellStyle name="Total 24 4 2" xfId="32424" xr:uid="{00000000-0005-0000-0000-000079BA0000}"/>
    <cellStyle name="Total 24 4 2 2" xfId="32425" xr:uid="{00000000-0005-0000-0000-00007ABA0000}"/>
    <cellStyle name="Total 24 4 2 2 2" xfId="32426" xr:uid="{00000000-0005-0000-0000-00007BBA0000}"/>
    <cellStyle name="Total 24 4 2 3" xfId="32427" xr:uid="{00000000-0005-0000-0000-00007CBA0000}"/>
    <cellStyle name="Total 24 4 3" xfId="32428" xr:uid="{00000000-0005-0000-0000-00007DBA0000}"/>
    <cellStyle name="Total 24 4 3 2" xfId="32429" xr:uid="{00000000-0005-0000-0000-00007EBA0000}"/>
    <cellStyle name="Total 24 4 3 2 2" xfId="32430" xr:uid="{00000000-0005-0000-0000-00007FBA0000}"/>
    <cellStyle name="Total 24 4 3 3" xfId="32431" xr:uid="{00000000-0005-0000-0000-000080BA0000}"/>
    <cellStyle name="Total 24 4 4" xfId="32432" xr:uid="{00000000-0005-0000-0000-000081BA0000}"/>
    <cellStyle name="Total 24 4 4 2" xfId="32433" xr:uid="{00000000-0005-0000-0000-000082BA0000}"/>
    <cellStyle name="Total 24 4 5" xfId="32434" xr:uid="{00000000-0005-0000-0000-000083BA0000}"/>
    <cellStyle name="Total 24 4 6" xfId="54112" xr:uid="{00000000-0005-0000-0000-000084BA0000}"/>
    <cellStyle name="Total 24 5" xfId="32435" xr:uid="{00000000-0005-0000-0000-000085BA0000}"/>
    <cellStyle name="Total 24 5 2" xfId="32436" xr:uid="{00000000-0005-0000-0000-000086BA0000}"/>
    <cellStyle name="Total 24 5 2 2" xfId="32437" xr:uid="{00000000-0005-0000-0000-000087BA0000}"/>
    <cellStyle name="Total 24 5 2 2 2" xfId="32438" xr:uid="{00000000-0005-0000-0000-000088BA0000}"/>
    <cellStyle name="Total 24 5 2 3" xfId="32439" xr:uid="{00000000-0005-0000-0000-000089BA0000}"/>
    <cellStyle name="Total 24 5 3" xfId="32440" xr:uid="{00000000-0005-0000-0000-00008ABA0000}"/>
    <cellStyle name="Total 24 5 3 2" xfId="32441" xr:uid="{00000000-0005-0000-0000-00008BBA0000}"/>
    <cellStyle name="Total 24 5 3 2 2" xfId="32442" xr:uid="{00000000-0005-0000-0000-00008CBA0000}"/>
    <cellStyle name="Total 24 5 3 3" xfId="32443" xr:uid="{00000000-0005-0000-0000-00008DBA0000}"/>
    <cellStyle name="Total 24 5 4" xfId="32444" xr:uid="{00000000-0005-0000-0000-00008EBA0000}"/>
    <cellStyle name="Total 24 5 4 2" xfId="32445" xr:uid="{00000000-0005-0000-0000-00008FBA0000}"/>
    <cellStyle name="Total 24 5 4 2 2" xfId="32446" xr:uid="{00000000-0005-0000-0000-000090BA0000}"/>
    <cellStyle name="Total 24 5 4 3" xfId="32447" xr:uid="{00000000-0005-0000-0000-000091BA0000}"/>
    <cellStyle name="Total 24 5 5" xfId="32448" xr:uid="{00000000-0005-0000-0000-000092BA0000}"/>
    <cellStyle name="Total 24 5 5 2" xfId="32449" xr:uid="{00000000-0005-0000-0000-000093BA0000}"/>
    <cellStyle name="Total 24 5 6" xfId="32450" xr:uid="{00000000-0005-0000-0000-000094BA0000}"/>
    <cellStyle name="Total 24 5 7" xfId="54113" xr:uid="{00000000-0005-0000-0000-000095BA0000}"/>
    <cellStyle name="Total 24 6" xfId="32451" xr:uid="{00000000-0005-0000-0000-000096BA0000}"/>
    <cellStyle name="Total 24 6 2" xfId="32452" xr:uid="{00000000-0005-0000-0000-000097BA0000}"/>
    <cellStyle name="Total 24 6 2 2" xfId="32453" xr:uid="{00000000-0005-0000-0000-000098BA0000}"/>
    <cellStyle name="Total 24 6 2 2 2" xfId="32454" xr:uid="{00000000-0005-0000-0000-000099BA0000}"/>
    <cellStyle name="Total 24 6 2 3" xfId="32455" xr:uid="{00000000-0005-0000-0000-00009ABA0000}"/>
    <cellStyle name="Total 24 6 3" xfId="32456" xr:uid="{00000000-0005-0000-0000-00009BBA0000}"/>
    <cellStyle name="Total 24 6 3 2" xfId="32457" xr:uid="{00000000-0005-0000-0000-00009CBA0000}"/>
    <cellStyle name="Total 24 6 3 2 2" xfId="32458" xr:uid="{00000000-0005-0000-0000-00009DBA0000}"/>
    <cellStyle name="Total 24 6 3 3" xfId="32459" xr:uid="{00000000-0005-0000-0000-00009EBA0000}"/>
    <cellStyle name="Total 24 6 4" xfId="32460" xr:uid="{00000000-0005-0000-0000-00009FBA0000}"/>
    <cellStyle name="Total 24 6 4 2" xfId="32461" xr:uid="{00000000-0005-0000-0000-0000A0BA0000}"/>
    <cellStyle name="Total 24 6 5" xfId="32462" xr:uid="{00000000-0005-0000-0000-0000A1BA0000}"/>
    <cellStyle name="Total 24 6 6" xfId="54114" xr:uid="{00000000-0005-0000-0000-0000A2BA0000}"/>
    <cellStyle name="Total 24 7" xfId="32463" xr:uid="{00000000-0005-0000-0000-0000A3BA0000}"/>
    <cellStyle name="Total 24 7 2" xfId="32464" xr:uid="{00000000-0005-0000-0000-0000A4BA0000}"/>
    <cellStyle name="Total 24 7 2 2" xfId="32465" xr:uid="{00000000-0005-0000-0000-0000A5BA0000}"/>
    <cellStyle name="Total 24 7 3" xfId="32466" xr:uid="{00000000-0005-0000-0000-0000A6BA0000}"/>
    <cellStyle name="Total 24 7 4" xfId="54115" xr:uid="{00000000-0005-0000-0000-0000A7BA0000}"/>
    <cellStyle name="Total 24 8" xfId="32467" xr:uid="{00000000-0005-0000-0000-0000A8BA0000}"/>
    <cellStyle name="Total 24 8 2" xfId="32468" xr:uid="{00000000-0005-0000-0000-0000A9BA0000}"/>
    <cellStyle name="Total 24 8 2 2" xfId="32469" xr:uid="{00000000-0005-0000-0000-0000AABA0000}"/>
    <cellStyle name="Total 24 8 3" xfId="32470" xr:uid="{00000000-0005-0000-0000-0000ABBA0000}"/>
    <cellStyle name="Total 24 8 4" xfId="54116" xr:uid="{00000000-0005-0000-0000-0000ACBA0000}"/>
    <cellStyle name="Total 24 9" xfId="32471" xr:uid="{00000000-0005-0000-0000-0000ADBA0000}"/>
    <cellStyle name="Total 24 9 2" xfId="32472" xr:uid="{00000000-0005-0000-0000-0000AEBA0000}"/>
    <cellStyle name="Total 24 9 2 2" xfId="32473" xr:uid="{00000000-0005-0000-0000-0000AFBA0000}"/>
    <cellStyle name="Total 24 9 3" xfId="32474" xr:uid="{00000000-0005-0000-0000-0000B0BA0000}"/>
    <cellStyle name="Total 24 9 4" xfId="54117" xr:uid="{00000000-0005-0000-0000-0000B1BA0000}"/>
    <cellStyle name="Total 25" xfId="4712" xr:uid="{00000000-0005-0000-0000-0000B2BA0000}"/>
    <cellStyle name="Total 25 10" xfId="32475" xr:uid="{00000000-0005-0000-0000-0000B3BA0000}"/>
    <cellStyle name="Total 25 10 2" xfId="32476" xr:uid="{00000000-0005-0000-0000-0000B4BA0000}"/>
    <cellStyle name="Total 25 10 2 2" xfId="32477" xr:uid="{00000000-0005-0000-0000-0000B5BA0000}"/>
    <cellStyle name="Total 25 10 3" xfId="32478" xr:uid="{00000000-0005-0000-0000-0000B6BA0000}"/>
    <cellStyle name="Total 25 10 4" xfId="54119" xr:uid="{00000000-0005-0000-0000-0000B7BA0000}"/>
    <cellStyle name="Total 25 11" xfId="32479" xr:uid="{00000000-0005-0000-0000-0000B8BA0000}"/>
    <cellStyle name="Total 25 11 2" xfId="32480" xr:uid="{00000000-0005-0000-0000-0000B9BA0000}"/>
    <cellStyle name="Total 25 12" xfId="32481" xr:uid="{00000000-0005-0000-0000-0000BABA0000}"/>
    <cellStyle name="Total 25 13" xfId="54118" xr:uid="{00000000-0005-0000-0000-0000BBBA0000}"/>
    <cellStyle name="Total 25 2" xfId="9501" xr:uid="{00000000-0005-0000-0000-0000BCBA0000}"/>
    <cellStyle name="Total 25 2 2" xfId="32482" xr:uid="{00000000-0005-0000-0000-0000BDBA0000}"/>
    <cellStyle name="Total 25 2 2 2" xfId="32483" xr:uid="{00000000-0005-0000-0000-0000BEBA0000}"/>
    <cellStyle name="Total 25 2 2 2 2" xfId="32484" xr:uid="{00000000-0005-0000-0000-0000BFBA0000}"/>
    <cellStyle name="Total 25 2 2 3" xfId="32485" xr:uid="{00000000-0005-0000-0000-0000C0BA0000}"/>
    <cellStyle name="Total 25 2 3" xfId="32486" xr:uid="{00000000-0005-0000-0000-0000C1BA0000}"/>
    <cellStyle name="Total 25 2 3 2" xfId="32487" xr:uid="{00000000-0005-0000-0000-0000C2BA0000}"/>
    <cellStyle name="Total 25 2 3 2 2" xfId="32488" xr:uid="{00000000-0005-0000-0000-0000C3BA0000}"/>
    <cellStyle name="Total 25 2 3 3" xfId="32489" xr:uid="{00000000-0005-0000-0000-0000C4BA0000}"/>
    <cellStyle name="Total 25 2 4" xfId="32490" xr:uid="{00000000-0005-0000-0000-0000C5BA0000}"/>
    <cellStyle name="Total 25 2 4 2" xfId="32491" xr:uid="{00000000-0005-0000-0000-0000C6BA0000}"/>
    <cellStyle name="Total 25 2 5" xfId="32492" xr:uid="{00000000-0005-0000-0000-0000C7BA0000}"/>
    <cellStyle name="Total 25 2 6" xfId="54120" xr:uid="{00000000-0005-0000-0000-0000C8BA0000}"/>
    <cellStyle name="Total 25 3" xfId="32493" xr:uid="{00000000-0005-0000-0000-0000C9BA0000}"/>
    <cellStyle name="Total 25 3 2" xfId="32494" xr:uid="{00000000-0005-0000-0000-0000CABA0000}"/>
    <cellStyle name="Total 25 3 2 2" xfId="32495" xr:uid="{00000000-0005-0000-0000-0000CBBA0000}"/>
    <cellStyle name="Total 25 3 2 2 2" xfId="32496" xr:uid="{00000000-0005-0000-0000-0000CCBA0000}"/>
    <cellStyle name="Total 25 3 2 3" xfId="32497" xr:uid="{00000000-0005-0000-0000-0000CDBA0000}"/>
    <cellStyle name="Total 25 3 3" xfId="32498" xr:uid="{00000000-0005-0000-0000-0000CEBA0000}"/>
    <cellStyle name="Total 25 3 3 2" xfId="32499" xr:uid="{00000000-0005-0000-0000-0000CFBA0000}"/>
    <cellStyle name="Total 25 3 3 2 2" xfId="32500" xr:uid="{00000000-0005-0000-0000-0000D0BA0000}"/>
    <cellStyle name="Total 25 3 3 3" xfId="32501" xr:uid="{00000000-0005-0000-0000-0000D1BA0000}"/>
    <cellStyle name="Total 25 3 4" xfId="32502" xr:uid="{00000000-0005-0000-0000-0000D2BA0000}"/>
    <cellStyle name="Total 25 3 4 2" xfId="32503" xr:uid="{00000000-0005-0000-0000-0000D3BA0000}"/>
    <cellStyle name="Total 25 3 5" xfId="32504" xr:uid="{00000000-0005-0000-0000-0000D4BA0000}"/>
    <cellStyle name="Total 25 3 6" xfId="54121" xr:uid="{00000000-0005-0000-0000-0000D5BA0000}"/>
    <cellStyle name="Total 25 4" xfId="32505" xr:uid="{00000000-0005-0000-0000-0000D6BA0000}"/>
    <cellStyle name="Total 25 4 2" xfId="32506" xr:uid="{00000000-0005-0000-0000-0000D7BA0000}"/>
    <cellStyle name="Total 25 4 2 2" xfId="32507" xr:uid="{00000000-0005-0000-0000-0000D8BA0000}"/>
    <cellStyle name="Total 25 4 2 2 2" xfId="32508" xr:uid="{00000000-0005-0000-0000-0000D9BA0000}"/>
    <cellStyle name="Total 25 4 2 3" xfId="32509" xr:uid="{00000000-0005-0000-0000-0000DABA0000}"/>
    <cellStyle name="Total 25 4 3" xfId="32510" xr:uid="{00000000-0005-0000-0000-0000DBBA0000}"/>
    <cellStyle name="Total 25 4 3 2" xfId="32511" xr:uid="{00000000-0005-0000-0000-0000DCBA0000}"/>
    <cellStyle name="Total 25 4 3 2 2" xfId="32512" xr:uid="{00000000-0005-0000-0000-0000DDBA0000}"/>
    <cellStyle name="Total 25 4 3 3" xfId="32513" xr:uid="{00000000-0005-0000-0000-0000DEBA0000}"/>
    <cellStyle name="Total 25 4 4" xfId="32514" xr:uid="{00000000-0005-0000-0000-0000DFBA0000}"/>
    <cellStyle name="Total 25 4 4 2" xfId="32515" xr:uid="{00000000-0005-0000-0000-0000E0BA0000}"/>
    <cellStyle name="Total 25 4 5" xfId="32516" xr:uid="{00000000-0005-0000-0000-0000E1BA0000}"/>
    <cellStyle name="Total 25 4 6" xfId="54122" xr:uid="{00000000-0005-0000-0000-0000E2BA0000}"/>
    <cellStyle name="Total 25 5" xfId="32517" xr:uid="{00000000-0005-0000-0000-0000E3BA0000}"/>
    <cellStyle name="Total 25 5 2" xfId="32518" xr:uid="{00000000-0005-0000-0000-0000E4BA0000}"/>
    <cellStyle name="Total 25 5 2 2" xfId="32519" xr:uid="{00000000-0005-0000-0000-0000E5BA0000}"/>
    <cellStyle name="Total 25 5 2 2 2" xfId="32520" xr:uid="{00000000-0005-0000-0000-0000E6BA0000}"/>
    <cellStyle name="Total 25 5 2 3" xfId="32521" xr:uid="{00000000-0005-0000-0000-0000E7BA0000}"/>
    <cellStyle name="Total 25 5 3" xfId="32522" xr:uid="{00000000-0005-0000-0000-0000E8BA0000}"/>
    <cellStyle name="Total 25 5 3 2" xfId="32523" xr:uid="{00000000-0005-0000-0000-0000E9BA0000}"/>
    <cellStyle name="Total 25 5 3 2 2" xfId="32524" xr:uid="{00000000-0005-0000-0000-0000EABA0000}"/>
    <cellStyle name="Total 25 5 3 3" xfId="32525" xr:uid="{00000000-0005-0000-0000-0000EBBA0000}"/>
    <cellStyle name="Total 25 5 4" xfId="32526" xr:uid="{00000000-0005-0000-0000-0000ECBA0000}"/>
    <cellStyle name="Total 25 5 4 2" xfId="32527" xr:uid="{00000000-0005-0000-0000-0000EDBA0000}"/>
    <cellStyle name="Total 25 5 4 2 2" xfId="32528" xr:uid="{00000000-0005-0000-0000-0000EEBA0000}"/>
    <cellStyle name="Total 25 5 4 3" xfId="32529" xr:uid="{00000000-0005-0000-0000-0000EFBA0000}"/>
    <cellStyle name="Total 25 5 5" xfId="32530" xr:uid="{00000000-0005-0000-0000-0000F0BA0000}"/>
    <cellStyle name="Total 25 5 5 2" xfId="32531" xr:uid="{00000000-0005-0000-0000-0000F1BA0000}"/>
    <cellStyle name="Total 25 5 6" xfId="32532" xr:uid="{00000000-0005-0000-0000-0000F2BA0000}"/>
    <cellStyle name="Total 25 5 7" xfId="54123" xr:uid="{00000000-0005-0000-0000-0000F3BA0000}"/>
    <cellStyle name="Total 25 6" xfId="32533" xr:uid="{00000000-0005-0000-0000-0000F4BA0000}"/>
    <cellStyle name="Total 25 6 2" xfId="32534" xr:uid="{00000000-0005-0000-0000-0000F5BA0000}"/>
    <cellStyle name="Total 25 6 2 2" xfId="32535" xr:uid="{00000000-0005-0000-0000-0000F6BA0000}"/>
    <cellStyle name="Total 25 6 2 2 2" xfId="32536" xr:uid="{00000000-0005-0000-0000-0000F7BA0000}"/>
    <cellStyle name="Total 25 6 2 3" xfId="32537" xr:uid="{00000000-0005-0000-0000-0000F8BA0000}"/>
    <cellStyle name="Total 25 6 3" xfId="32538" xr:uid="{00000000-0005-0000-0000-0000F9BA0000}"/>
    <cellStyle name="Total 25 6 3 2" xfId="32539" xr:uid="{00000000-0005-0000-0000-0000FABA0000}"/>
    <cellStyle name="Total 25 6 3 2 2" xfId="32540" xr:uid="{00000000-0005-0000-0000-0000FBBA0000}"/>
    <cellStyle name="Total 25 6 3 3" xfId="32541" xr:uid="{00000000-0005-0000-0000-0000FCBA0000}"/>
    <cellStyle name="Total 25 6 4" xfId="32542" xr:uid="{00000000-0005-0000-0000-0000FDBA0000}"/>
    <cellStyle name="Total 25 6 4 2" xfId="32543" xr:uid="{00000000-0005-0000-0000-0000FEBA0000}"/>
    <cellStyle name="Total 25 6 5" xfId="32544" xr:uid="{00000000-0005-0000-0000-0000FFBA0000}"/>
    <cellStyle name="Total 25 6 6" xfId="54124" xr:uid="{00000000-0005-0000-0000-000000BB0000}"/>
    <cellStyle name="Total 25 7" xfId="32545" xr:uid="{00000000-0005-0000-0000-000001BB0000}"/>
    <cellStyle name="Total 25 7 2" xfId="32546" xr:uid="{00000000-0005-0000-0000-000002BB0000}"/>
    <cellStyle name="Total 25 7 2 2" xfId="32547" xr:uid="{00000000-0005-0000-0000-000003BB0000}"/>
    <cellStyle name="Total 25 7 3" xfId="32548" xr:uid="{00000000-0005-0000-0000-000004BB0000}"/>
    <cellStyle name="Total 25 7 4" xfId="54125" xr:uid="{00000000-0005-0000-0000-000005BB0000}"/>
    <cellStyle name="Total 25 8" xfId="32549" xr:uid="{00000000-0005-0000-0000-000006BB0000}"/>
    <cellStyle name="Total 25 8 2" xfId="32550" xr:uid="{00000000-0005-0000-0000-000007BB0000}"/>
    <cellStyle name="Total 25 8 2 2" xfId="32551" xr:uid="{00000000-0005-0000-0000-000008BB0000}"/>
    <cellStyle name="Total 25 8 3" xfId="32552" xr:uid="{00000000-0005-0000-0000-000009BB0000}"/>
    <cellStyle name="Total 25 8 4" xfId="54126" xr:uid="{00000000-0005-0000-0000-00000ABB0000}"/>
    <cellStyle name="Total 25 9" xfId="32553" xr:uid="{00000000-0005-0000-0000-00000BBB0000}"/>
    <cellStyle name="Total 25 9 2" xfId="32554" xr:uid="{00000000-0005-0000-0000-00000CBB0000}"/>
    <cellStyle name="Total 25 9 2 2" xfId="32555" xr:uid="{00000000-0005-0000-0000-00000DBB0000}"/>
    <cellStyle name="Total 25 9 3" xfId="32556" xr:uid="{00000000-0005-0000-0000-00000EBB0000}"/>
    <cellStyle name="Total 25 9 4" xfId="54127" xr:uid="{00000000-0005-0000-0000-00000FBB0000}"/>
    <cellStyle name="Total 26" xfId="4713" xr:uid="{00000000-0005-0000-0000-000010BB0000}"/>
    <cellStyle name="Total 26 10" xfId="32557" xr:uid="{00000000-0005-0000-0000-000011BB0000}"/>
    <cellStyle name="Total 26 10 2" xfId="32558" xr:uid="{00000000-0005-0000-0000-000012BB0000}"/>
    <cellStyle name="Total 26 10 2 2" xfId="32559" xr:uid="{00000000-0005-0000-0000-000013BB0000}"/>
    <cellStyle name="Total 26 10 3" xfId="32560" xr:uid="{00000000-0005-0000-0000-000014BB0000}"/>
    <cellStyle name="Total 26 10 4" xfId="54129" xr:uid="{00000000-0005-0000-0000-000015BB0000}"/>
    <cellStyle name="Total 26 11" xfId="32561" xr:uid="{00000000-0005-0000-0000-000016BB0000}"/>
    <cellStyle name="Total 26 11 2" xfId="32562" xr:uid="{00000000-0005-0000-0000-000017BB0000}"/>
    <cellStyle name="Total 26 12" xfId="32563" xr:uid="{00000000-0005-0000-0000-000018BB0000}"/>
    <cellStyle name="Total 26 13" xfId="54128" xr:uid="{00000000-0005-0000-0000-000019BB0000}"/>
    <cellStyle name="Total 26 2" xfId="9502" xr:uid="{00000000-0005-0000-0000-00001ABB0000}"/>
    <cellStyle name="Total 26 2 2" xfId="32564" xr:uid="{00000000-0005-0000-0000-00001BBB0000}"/>
    <cellStyle name="Total 26 2 2 2" xfId="32565" xr:uid="{00000000-0005-0000-0000-00001CBB0000}"/>
    <cellStyle name="Total 26 2 2 2 2" xfId="32566" xr:uid="{00000000-0005-0000-0000-00001DBB0000}"/>
    <cellStyle name="Total 26 2 2 3" xfId="32567" xr:uid="{00000000-0005-0000-0000-00001EBB0000}"/>
    <cellStyle name="Total 26 2 3" xfId="32568" xr:uid="{00000000-0005-0000-0000-00001FBB0000}"/>
    <cellStyle name="Total 26 2 3 2" xfId="32569" xr:uid="{00000000-0005-0000-0000-000020BB0000}"/>
    <cellStyle name="Total 26 2 3 2 2" xfId="32570" xr:uid="{00000000-0005-0000-0000-000021BB0000}"/>
    <cellStyle name="Total 26 2 3 3" xfId="32571" xr:uid="{00000000-0005-0000-0000-000022BB0000}"/>
    <cellStyle name="Total 26 2 4" xfId="32572" xr:uid="{00000000-0005-0000-0000-000023BB0000}"/>
    <cellStyle name="Total 26 2 4 2" xfId="32573" xr:uid="{00000000-0005-0000-0000-000024BB0000}"/>
    <cellStyle name="Total 26 2 5" xfId="32574" xr:uid="{00000000-0005-0000-0000-000025BB0000}"/>
    <cellStyle name="Total 26 2 6" xfId="54130" xr:uid="{00000000-0005-0000-0000-000026BB0000}"/>
    <cellStyle name="Total 26 3" xfId="32575" xr:uid="{00000000-0005-0000-0000-000027BB0000}"/>
    <cellStyle name="Total 26 3 2" xfId="32576" xr:uid="{00000000-0005-0000-0000-000028BB0000}"/>
    <cellStyle name="Total 26 3 2 2" xfId="32577" xr:uid="{00000000-0005-0000-0000-000029BB0000}"/>
    <cellStyle name="Total 26 3 2 2 2" xfId="32578" xr:uid="{00000000-0005-0000-0000-00002ABB0000}"/>
    <cellStyle name="Total 26 3 2 3" xfId="32579" xr:uid="{00000000-0005-0000-0000-00002BBB0000}"/>
    <cellStyle name="Total 26 3 3" xfId="32580" xr:uid="{00000000-0005-0000-0000-00002CBB0000}"/>
    <cellStyle name="Total 26 3 3 2" xfId="32581" xr:uid="{00000000-0005-0000-0000-00002DBB0000}"/>
    <cellStyle name="Total 26 3 3 2 2" xfId="32582" xr:uid="{00000000-0005-0000-0000-00002EBB0000}"/>
    <cellStyle name="Total 26 3 3 3" xfId="32583" xr:uid="{00000000-0005-0000-0000-00002FBB0000}"/>
    <cellStyle name="Total 26 3 4" xfId="32584" xr:uid="{00000000-0005-0000-0000-000030BB0000}"/>
    <cellStyle name="Total 26 3 4 2" xfId="32585" xr:uid="{00000000-0005-0000-0000-000031BB0000}"/>
    <cellStyle name="Total 26 3 5" xfId="32586" xr:uid="{00000000-0005-0000-0000-000032BB0000}"/>
    <cellStyle name="Total 26 3 6" xfId="54131" xr:uid="{00000000-0005-0000-0000-000033BB0000}"/>
    <cellStyle name="Total 26 4" xfId="32587" xr:uid="{00000000-0005-0000-0000-000034BB0000}"/>
    <cellStyle name="Total 26 4 2" xfId="32588" xr:uid="{00000000-0005-0000-0000-000035BB0000}"/>
    <cellStyle name="Total 26 4 2 2" xfId="32589" xr:uid="{00000000-0005-0000-0000-000036BB0000}"/>
    <cellStyle name="Total 26 4 2 2 2" xfId="32590" xr:uid="{00000000-0005-0000-0000-000037BB0000}"/>
    <cellStyle name="Total 26 4 2 3" xfId="32591" xr:uid="{00000000-0005-0000-0000-000038BB0000}"/>
    <cellStyle name="Total 26 4 3" xfId="32592" xr:uid="{00000000-0005-0000-0000-000039BB0000}"/>
    <cellStyle name="Total 26 4 3 2" xfId="32593" xr:uid="{00000000-0005-0000-0000-00003ABB0000}"/>
    <cellStyle name="Total 26 4 3 2 2" xfId="32594" xr:uid="{00000000-0005-0000-0000-00003BBB0000}"/>
    <cellStyle name="Total 26 4 3 3" xfId="32595" xr:uid="{00000000-0005-0000-0000-00003CBB0000}"/>
    <cellStyle name="Total 26 4 4" xfId="32596" xr:uid="{00000000-0005-0000-0000-00003DBB0000}"/>
    <cellStyle name="Total 26 4 4 2" xfId="32597" xr:uid="{00000000-0005-0000-0000-00003EBB0000}"/>
    <cellStyle name="Total 26 4 5" xfId="32598" xr:uid="{00000000-0005-0000-0000-00003FBB0000}"/>
    <cellStyle name="Total 26 4 6" xfId="54132" xr:uid="{00000000-0005-0000-0000-000040BB0000}"/>
    <cellStyle name="Total 26 5" xfId="32599" xr:uid="{00000000-0005-0000-0000-000041BB0000}"/>
    <cellStyle name="Total 26 5 2" xfId="32600" xr:uid="{00000000-0005-0000-0000-000042BB0000}"/>
    <cellStyle name="Total 26 5 2 2" xfId="32601" xr:uid="{00000000-0005-0000-0000-000043BB0000}"/>
    <cellStyle name="Total 26 5 2 2 2" xfId="32602" xr:uid="{00000000-0005-0000-0000-000044BB0000}"/>
    <cellStyle name="Total 26 5 2 3" xfId="32603" xr:uid="{00000000-0005-0000-0000-000045BB0000}"/>
    <cellStyle name="Total 26 5 3" xfId="32604" xr:uid="{00000000-0005-0000-0000-000046BB0000}"/>
    <cellStyle name="Total 26 5 3 2" xfId="32605" xr:uid="{00000000-0005-0000-0000-000047BB0000}"/>
    <cellStyle name="Total 26 5 3 2 2" xfId="32606" xr:uid="{00000000-0005-0000-0000-000048BB0000}"/>
    <cellStyle name="Total 26 5 3 3" xfId="32607" xr:uid="{00000000-0005-0000-0000-000049BB0000}"/>
    <cellStyle name="Total 26 5 4" xfId="32608" xr:uid="{00000000-0005-0000-0000-00004ABB0000}"/>
    <cellStyle name="Total 26 5 4 2" xfId="32609" xr:uid="{00000000-0005-0000-0000-00004BBB0000}"/>
    <cellStyle name="Total 26 5 4 2 2" xfId="32610" xr:uid="{00000000-0005-0000-0000-00004CBB0000}"/>
    <cellStyle name="Total 26 5 4 3" xfId="32611" xr:uid="{00000000-0005-0000-0000-00004DBB0000}"/>
    <cellStyle name="Total 26 5 5" xfId="32612" xr:uid="{00000000-0005-0000-0000-00004EBB0000}"/>
    <cellStyle name="Total 26 5 5 2" xfId="32613" xr:uid="{00000000-0005-0000-0000-00004FBB0000}"/>
    <cellStyle name="Total 26 5 6" xfId="32614" xr:uid="{00000000-0005-0000-0000-000050BB0000}"/>
    <cellStyle name="Total 26 5 7" xfId="54133" xr:uid="{00000000-0005-0000-0000-000051BB0000}"/>
    <cellStyle name="Total 26 6" xfId="32615" xr:uid="{00000000-0005-0000-0000-000052BB0000}"/>
    <cellStyle name="Total 26 6 2" xfId="32616" xr:uid="{00000000-0005-0000-0000-000053BB0000}"/>
    <cellStyle name="Total 26 6 2 2" xfId="32617" xr:uid="{00000000-0005-0000-0000-000054BB0000}"/>
    <cellStyle name="Total 26 6 2 2 2" xfId="32618" xr:uid="{00000000-0005-0000-0000-000055BB0000}"/>
    <cellStyle name="Total 26 6 2 3" xfId="32619" xr:uid="{00000000-0005-0000-0000-000056BB0000}"/>
    <cellStyle name="Total 26 6 3" xfId="32620" xr:uid="{00000000-0005-0000-0000-000057BB0000}"/>
    <cellStyle name="Total 26 6 3 2" xfId="32621" xr:uid="{00000000-0005-0000-0000-000058BB0000}"/>
    <cellStyle name="Total 26 6 3 2 2" xfId="32622" xr:uid="{00000000-0005-0000-0000-000059BB0000}"/>
    <cellStyle name="Total 26 6 3 3" xfId="32623" xr:uid="{00000000-0005-0000-0000-00005ABB0000}"/>
    <cellStyle name="Total 26 6 4" xfId="32624" xr:uid="{00000000-0005-0000-0000-00005BBB0000}"/>
    <cellStyle name="Total 26 6 4 2" xfId="32625" xr:uid="{00000000-0005-0000-0000-00005CBB0000}"/>
    <cellStyle name="Total 26 6 5" xfId="32626" xr:uid="{00000000-0005-0000-0000-00005DBB0000}"/>
    <cellStyle name="Total 26 6 6" xfId="54134" xr:uid="{00000000-0005-0000-0000-00005EBB0000}"/>
    <cellStyle name="Total 26 7" xfId="32627" xr:uid="{00000000-0005-0000-0000-00005FBB0000}"/>
    <cellStyle name="Total 26 7 2" xfId="32628" xr:uid="{00000000-0005-0000-0000-000060BB0000}"/>
    <cellStyle name="Total 26 7 2 2" xfId="32629" xr:uid="{00000000-0005-0000-0000-000061BB0000}"/>
    <cellStyle name="Total 26 7 3" xfId="32630" xr:uid="{00000000-0005-0000-0000-000062BB0000}"/>
    <cellStyle name="Total 26 7 4" xfId="54135" xr:uid="{00000000-0005-0000-0000-000063BB0000}"/>
    <cellStyle name="Total 26 8" xfId="32631" xr:uid="{00000000-0005-0000-0000-000064BB0000}"/>
    <cellStyle name="Total 26 8 2" xfId="32632" xr:uid="{00000000-0005-0000-0000-000065BB0000}"/>
    <cellStyle name="Total 26 8 2 2" xfId="32633" xr:uid="{00000000-0005-0000-0000-000066BB0000}"/>
    <cellStyle name="Total 26 8 3" xfId="32634" xr:uid="{00000000-0005-0000-0000-000067BB0000}"/>
    <cellStyle name="Total 26 8 4" xfId="54136" xr:uid="{00000000-0005-0000-0000-000068BB0000}"/>
    <cellStyle name="Total 26 9" xfId="32635" xr:uid="{00000000-0005-0000-0000-000069BB0000}"/>
    <cellStyle name="Total 26 9 2" xfId="32636" xr:uid="{00000000-0005-0000-0000-00006ABB0000}"/>
    <cellStyle name="Total 26 9 2 2" xfId="32637" xr:uid="{00000000-0005-0000-0000-00006BBB0000}"/>
    <cellStyle name="Total 26 9 3" xfId="32638" xr:uid="{00000000-0005-0000-0000-00006CBB0000}"/>
    <cellStyle name="Total 26 9 4" xfId="54137" xr:uid="{00000000-0005-0000-0000-00006DBB0000}"/>
    <cellStyle name="Total 27" xfId="4714" xr:uid="{00000000-0005-0000-0000-00006EBB0000}"/>
    <cellStyle name="Total 27 10" xfId="32639" xr:uid="{00000000-0005-0000-0000-00006FBB0000}"/>
    <cellStyle name="Total 27 10 2" xfId="32640" xr:uid="{00000000-0005-0000-0000-000070BB0000}"/>
    <cellStyle name="Total 27 10 2 2" xfId="32641" xr:uid="{00000000-0005-0000-0000-000071BB0000}"/>
    <cellStyle name="Total 27 10 3" xfId="32642" xr:uid="{00000000-0005-0000-0000-000072BB0000}"/>
    <cellStyle name="Total 27 10 4" xfId="54139" xr:uid="{00000000-0005-0000-0000-000073BB0000}"/>
    <cellStyle name="Total 27 11" xfId="32643" xr:uid="{00000000-0005-0000-0000-000074BB0000}"/>
    <cellStyle name="Total 27 11 2" xfId="32644" xr:uid="{00000000-0005-0000-0000-000075BB0000}"/>
    <cellStyle name="Total 27 12" xfId="32645" xr:uid="{00000000-0005-0000-0000-000076BB0000}"/>
    <cellStyle name="Total 27 13" xfId="54138" xr:uid="{00000000-0005-0000-0000-000077BB0000}"/>
    <cellStyle name="Total 27 2" xfId="9503" xr:uid="{00000000-0005-0000-0000-000078BB0000}"/>
    <cellStyle name="Total 27 2 2" xfId="32646" xr:uid="{00000000-0005-0000-0000-000079BB0000}"/>
    <cellStyle name="Total 27 2 2 2" xfId="32647" xr:uid="{00000000-0005-0000-0000-00007ABB0000}"/>
    <cellStyle name="Total 27 2 2 2 2" xfId="32648" xr:uid="{00000000-0005-0000-0000-00007BBB0000}"/>
    <cellStyle name="Total 27 2 2 3" xfId="32649" xr:uid="{00000000-0005-0000-0000-00007CBB0000}"/>
    <cellStyle name="Total 27 2 3" xfId="32650" xr:uid="{00000000-0005-0000-0000-00007DBB0000}"/>
    <cellStyle name="Total 27 2 3 2" xfId="32651" xr:uid="{00000000-0005-0000-0000-00007EBB0000}"/>
    <cellStyle name="Total 27 2 3 2 2" xfId="32652" xr:uid="{00000000-0005-0000-0000-00007FBB0000}"/>
    <cellStyle name="Total 27 2 3 3" xfId="32653" xr:uid="{00000000-0005-0000-0000-000080BB0000}"/>
    <cellStyle name="Total 27 2 4" xfId="32654" xr:uid="{00000000-0005-0000-0000-000081BB0000}"/>
    <cellStyle name="Total 27 2 4 2" xfId="32655" xr:uid="{00000000-0005-0000-0000-000082BB0000}"/>
    <cellStyle name="Total 27 2 5" xfId="32656" xr:uid="{00000000-0005-0000-0000-000083BB0000}"/>
    <cellStyle name="Total 27 2 6" xfId="54140" xr:uid="{00000000-0005-0000-0000-000084BB0000}"/>
    <cellStyle name="Total 27 3" xfId="32657" xr:uid="{00000000-0005-0000-0000-000085BB0000}"/>
    <cellStyle name="Total 27 3 2" xfId="32658" xr:uid="{00000000-0005-0000-0000-000086BB0000}"/>
    <cellStyle name="Total 27 3 2 2" xfId="32659" xr:uid="{00000000-0005-0000-0000-000087BB0000}"/>
    <cellStyle name="Total 27 3 2 2 2" xfId="32660" xr:uid="{00000000-0005-0000-0000-000088BB0000}"/>
    <cellStyle name="Total 27 3 2 3" xfId="32661" xr:uid="{00000000-0005-0000-0000-000089BB0000}"/>
    <cellStyle name="Total 27 3 3" xfId="32662" xr:uid="{00000000-0005-0000-0000-00008ABB0000}"/>
    <cellStyle name="Total 27 3 3 2" xfId="32663" xr:uid="{00000000-0005-0000-0000-00008BBB0000}"/>
    <cellStyle name="Total 27 3 3 2 2" xfId="32664" xr:uid="{00000000-0005-0000-0000-00008CBB0000}"/>
    <cellStyle name="Total 27 3 3 3" xfId="32665" xr:uid="{00000000-0005-0000-0000-00008DBB0000}"/>
    <cellStyle name="Total 27 3 4" xfId="32666" xr:uid="{00000000-0005-0000-0000-00008EBB0000}"/>
    <cellStyle name="Total 27 3 4 2" xfId="32667" xr:uid="{00000000-0005-0000-0000-00008FBB0000}"/>
    <cellStyle name="Total 27 3 5" xfId="32668" xr:uid="{00000000-0005-0000-0000-000090BB0000}"/>
    <cellStyle name="Total 27 3 6" xfId="54141" xr:uid="{00000000-0005-0000-0000-000091BB0000}"/>
    <cellStyle name="Total 27 4" xfId="32669" xr:uid="{00000000-0005-0000-0000-000092BB0000}"/>
    <cellStyle name="Total 27 4 2" xfId="32670" xr:uid="{00000000-0005-0000-0000-000093BB0000}"/>
    <cellStyle name="Total 27 4 2 2" xfId="32671" xr:uid="{00000000-0005-0000-0000-000094BB0000}"/>
    <cellStyle name="Total 27 4 2 2 2" xfId="32672" xr:uid="{00000000-0005-0000-0000-000095BB0000}"/>
    <cellStyle name="Total 27 4 2 3" xfId="32673" xr:uid="{00000000-0005-0000-0000-000096BB0000}"/>
    <cellStyle name="Total 27 4 3" xfId="32674" xr:uid="{00000000-0005-0000-0000-000097BB0000}"/>
    <cellStyle name="Total 27 4 3 2" xfId="32675" xr:uid="{00000000-0005-0000-0000-000098BB0000}"/>
    <cellStyle name="Total 27 4 3 2 2" xfId="32676" xr:uid="{00000000-0005-0000-0000-000099BB0000}"/>
    <cellStyle name="Total 27 4 3 3" xfId="32677" xr:uid="{00000000-0005-0000-0000-00009ABB0000}"/>
    <cellStyle name="Total 27 4 4" xfId="32678" xr:uid="{00000000-0005-0000-0000-00009BBB0000}"/>
    <cellStyle name="Total 27 4 4 2" xfId="32679" xr:uid="{00000000-0005-0000-0000-00009CBB0000}"/>
    <cellStyle name="Total 27 4 5" xfId="32680" xr:uid="{00000000-0005-0000-0000-00009DBB0000}"/>
    <cellStyle name="Total 27 4 6" xfId="54142" xr:uid="{00000000-0005-0000-0000-00009EBB0000}"/>
    <cellStyle name="Total 27 5" xfId="32681" xr:uid="{00000000-0005-0000-0000-00009FBB0000}"/>
    <cellStyle name="Total 27 5 2" xfId="32682" xr:uid="{00000000-0005-0000-0000-0000A0BB0000}"/>
    <cellStyle name="Total 27 5 2 2" xfId="32683" xr:uid="{00000000-0005-0000-0000-0000A1BB0000}"/>
    <cellStyle name="Total 27 5 2 2 2" xfId="32684" xr:uid="{00000000-0005-0000-0000-0000A2BB0000}"/>
    <cellStyle name="Total 27 5 2 3" xfId="32685" xr:uid="{00000000-0005-0000-0000-0000A3BB0000}"/>
    <cellStyle name="Total 27 5 3" xfId="32686" xr:uid="{00000000-0005-0000-0000-0000A4BB0000}"/>
    <cellStyle name="Total 27 5 3 2" xfId="32687" xr:uid="{00000000-0005-0000-0000-0000A5BB0000}"/>
    <cellStyle name="Total 27 5 3 2 2" xfId="32688" xr:uid="{00000000-0005-0000-0000-0000A6BB0000}"/>
    <cellStyle name="Total 27 5 3 3" xfId="32689" xr:uid="{00000000-0005-0000-0000-0000A7BB0000}"/>
    <cellStyle name="Total 27 5 4" xfId="32690" xr:uid="{00000000-0005-0000-0000-0000A8BB0000}"/>
    <cellStyle name="Total 27 5 4 2" xfId="32691" xr:uid="{00000000-0005-0000-0000-0000A9BB0000}"/>
    <cellStyle name="Total 27 5 4 2 2" xfId="32692" xr:uid="{00000000-0005-0000-0000-0000AABB0000}"/>
    <cellStyle name="Total 27 5 4 3" xfId="32693" xr:uid="{00000000-0005-0000-0000-0000ABBB0000}"/>
    <cellStyle name="Total 27 5 5" xfId="32694" xr:uid="{00000000-0005-0000-0000-0000ACBB0000}"/>
    <cellStyle name="Total 27 5 5 2" xfId="32695" xr:uid="{00000000-0005-0000-0000-0000ADBB0000}"/>
    <cellStyle name="Total 27 5 6" xfId="32696" xr:uid="{00000000-0005-0000-0000-0000AEBB0000}"/>
    <cellStyle name="Total 27 5 7" xfId="54143" xr:uid="{00000000-0005-0000-0000-0000AFBB0000}"/>
    <cellStyle name="Total 27 6" xfId="32697" xr:uid="{00000000-0005-0000-0000-0000B0BB0000}"/>
    <cellStyle name="Total 27 6 2" xfId="32698" xr:uid="{00000000-0005-0000-0000-0000B1BB0000}"/>
    <cellStyle name="Total 27 6 2 2" xfId="32699" xr:uid="{00000000-0005-0000-0000-0000B2BB0000}"/>
    <cellStyle name="Total 27 6 2 2 2" xfId="32700" xr:uid="{00000000-0005-0000-0000-0000B3BB0000}"/>
    <cellStyle name="Total 27 6 2 3" xfId="32701" xr:uid="{00000000-0005-0000-0000-0000B4BB0000}"/>
    <cellStyle name="Total 27 6 3" xfId="32702" xr:uid="{00000000-0005-0000-0000-0000B5BB0000}"/>
    <cellStyle name="Total 27 6 3 2" xfId="32703" xr:uid="{00000000-0005-0000-0000-0000B6BB0000}"/>
    <cellStyle name="Total 27 6 3 2 2" xfId="32704" xr:uid="{00000000-0005-0000-0000-0000B7BB0000}"/>
    <cellStyle name="Total 27 6 3 3" xfId="32705" xr:uid="{00000000-0005-0000-0000-0000B8BB0000}"/>
    <cellStyle name="Total 27 6 4" xfId="32706" xr:uid="{00000000-0005-0000-0000-0000B9BB0000}"/>
    <cellStyle name="Total 27 6 4 2" xfId="32707" xr:uid="{00000000-0005-0000-0000-0000BABB0000}"/>
    <cellStyle name="Total 27 6 5" xfId="32708" xr:uid="{00000000-0005-0000-0000-0000BBBB0000}"/>
    <cellStyle name="Total 27 6 6" xfId="54144" xr:uid="{00000000-0005-0000-0000-0000BCBB0000}"/>
    <cellStyle name="Total 27 7" xfId="32709" xr:uid="{00000000-0005-0000-0000-0000BDBB0000}"/>
    <cellStyle name="Total 27 7 2" xfId="32710" xr:uid="{00000000-0005-0000-0000-0000BEBB0000}"/>
    <cellStyle name="Total 27 7 2 2" xfId="32711" xr:uid="{00000000-0005-0000-0000-0000BFBB0000}"/>
    <cellStyle name="Total 27 7 3" xfId="32712" xr:uid="{00000000-0005-0000-0000-0000C0BB0000}"/>
    <cellStyle name="Total 27 7 4" xfId="54145" xr:uid="{00000000-0005-0000-0000-0000C1BB0000}"/>
    <cellStyle name="Total 27 8" xfId="32713" xr:uid="{00000000-0005-0000-0000-0000C2BB0000}"/>
    <cellStyle name="Total 27 8 2" xfId="32714" xr:uid="{00000000-0005-0000-0000-0000C3BB0000}"/>
    <cellStyle name="Total 27 8 2 2" xfId="32715" xr:uid="{00000000-0005-0000-0000-0000C4BB0000}"/>
    <cellStyle name="Total 27 8 3" xfId="32716" xr:uid="{00000000-0005-0000-0000-0000C5BB0000}"/>
    <cellStyle name="Total 27 8 4" xfId="54146" xr:uid="{00000000-0005-0000-0000-0000C6BB0000}"/>
    <cellStyle name="Total 27 9" xfId="32717" xr:uid="{00000000-0005-0000-0000-0000C7BB0000}"/>
    <cellStyle name="Total 27 9 2" xfId="32718" xr:uid="{00000000-0005-0000-0000-0000C8BB0000}"/>
    <cellStyle name="Total 27 9 2 2" xfId="32719" xr:uid="{00000000-0005-0000-0000-0000C9BB0000}"/>
    <cellStyle name="Total 27 9 3" xfId="32720" xr:uid="{00000000-0005-0000-0000-0000CABB0000}"/>
    <cellStyle name="Total 27 9 4" xfId="54147" xr:uid="{00000000-0005-0000-0000-0000CBBB0000}"/>
    <cellStyle name="Total 28" xfId="4715" xr:uid="{00000000-0005-0000-0000-0000CCBB0000}"/>
    <cellStyle name="Total 28 10" xfId="32721" xr:uid="{00000000-0005-0000-0000-0000CDBB0000}"/>
    <cellStyle name="Total 28 10 2" xfId="32722" xr:uid="{00000000-0005-0000-0000-0000CEBB0000}"/>
    <cellStyle name="Total 28 10 2 2" xfId="32723" xr:uid="{00000000-0005-0000-0000-0000CFBB0000}"/>
    <cellStyle name="Total 28 10 3" xfId="32724" xr:uid="{00000000-0005-0000-0000-0000D0BB0000}"/>
    <cellStyle name="Total 28 10 4" xfId="54149" xr:uid="{00000000-0005-0000-0000-0000D1BB0000}"/>
    <cellStyle name="Total 28 11" xfId="32725" xr:uid="{00000000-0005-0000-0000-0000D2BB0000}"/>
    <cellStyle name="Total 28 11 2" xfId="32726" xr:uid="{00000000-0005-0000-0000-0000D3BB0000}"/>
    <cellStyle name="Total 28 12" xfId="32727" xr:uid="{00000000-0005-0000-0000-0000D4BB0000}"/>
    <cellStyle name="Total 28 13" xfId="54148" xr:uid="{00000000-0005-0000-0000-0000D5BB0000}"/>
    <cellStyle name="Total 28 2" xfId="9504" xr:uid="{00000000-0005-0000-0000-0000D6BB0000}"/>
    <cellStyle name="Total 28 2 2" xfId="32728" xr:uid="{00000000-0005-0000-0000-0000D7BB0000}"/>
    <cellStyle name="Total 28 2 2 2" xfId="32729" xr:uid="{00000000-0005-0000-0000-0000D8BB0000}"/>
    <cellStyle name="Total 28 2 2 2 2" xfId="32730" xr:uid="{00000000-0005-0000-0000-0000D9BB0000}"/>
    <cellStyle name="Total 28 2 2 3" xfId="32731" xr:uid="{00000000-0005-0000-0000-0000DABB0000}"/>
    <cellStyle name="Total 28 2 3" xfId="32732" xr:uid="{00000000-0005-0000-0000-0000DBBB0000}"/>
    <cellStyle name="Total 28 2 3 2" xfId="32733" xr:uid="{00000000-0005-0000-0000-0000DCBB0000}"/>
    <cellStyle name="Total 28 2 3 2 2" xfId="32734" xr:uid="{00000000-0005-0000-0000-0000DDBB0000}"/>
    <cellStyle name="Total 28 2 3 3" xfId="32735" xr:uid="{00000000-0005-0000-0000-0000DEBB0000}"/>
    <cellStyle name="Total 28 2 4" xfId="32736" xr:uid="{00000000-0005-0000-0000-0000DFBB0000}"/>
    <cellStyle name="Total 28 2 4 2" xfId="32737" xr:uid="{00000000-0005-0000-0000-0000E0BB0000}"/>
    <cellStyle name="Total 28 2 5" xfId="32738" xr:uid="{00000000-0005-0000-0000-0000E1BB0000}"/>
    <cellStyle name="Total 28 2 6" xfId="54150" xr:uid="{00000000-0005-0000-0000-0000E2BB0000}"/>
    <cellStyle name="Total 28 3" xfId="32739" xr:uid="{00000000-0005-0000-0000-0000E3BB0000}"/>
    <cellStyle name="Total 28 3 2" xfId="32740" xr:uid="{00000000-0005-0000-0000-0000E4BB0000}"/>
    <cellStyle name="Total 28 3 2 2" xfId="32741" xr:uid="{00000000-0005-0000-0000-0000E5BB0000}"/>
    <cellStyle name="Total 28 3 2 2 2" xfId="32742" xr:uid="{00000000-0005-0000-0000-0000E6BB0000}"/>
    <cellStyle name="Total 28 3 2 3" xfId="32743" xr:uid="{00000000-0005-0000-0000-0000E7BB0000}"/>
    <cellStyle name="Total 28 3 3" xfId="32744" xr:uid="{00000000-0005-0000-0000-0000E8BB0000}"/>
    <cellStyle name="Total 28 3 3 2" xfId="32745" xr:uid="{00000000-0005-0000-0000-0000E9BB0000}"/>
    <cellStyle name="Total 28 3 3 2 2" xfId="32746" xr:uid="{00000000-0005-0000-0000-0000EABB0000}"/>
    <cellStyle name="Total 28 3 3 3" xfId="32747" xr:uid="{00000000-0005-0000-0000-0000EBBB0000}"/>
    <cellStyle name="Total 28 3 4" xfId="32748" xr:uid="{00000000-0005-0000-0000-0000ECBB0000}"/>
    <cellStyle name="Total 28 3 4 2" xfId="32749" xr:uid="{00000000-0005-0000-0000-0000EDBB0000}"/>
    <cellStyle name="Total 28 3 5" xfId="32750" xr:uid="{00000000-0005-0000-0000-0000EEBB0000}"/>
    <cellStyle name="Total 28 3 6" xfId="54151" xr:uid="{00000000-0005-0000-0000-0000EFBB0000}"/>
    <cellStyle name="Total 28 4" xfId="32751" xr:uid="{00000000-0005-0000-0000-0000F0BB0000}"/>
    <cellStyle name="Total 28 4 2" xfId="32752" xr:uid="{00000000-0005-0000-0000-0000F1BB0000}"/>
    <cellStyle name="Total 28 4 2 2" xfId="32753" xr:uid="{00000000-0005-0000-0000-0000F2BB0000}"/>
    <cellStyle name="Total 28 4 2 2 2" xfId="32754" xr:uid="{00000000-0005-0000-0000-0000F3BB0000}"/>
    <cellStyle name="Total 28 4 2 3" xfId="32755" xr:uid="{00000000-0005-0000-0000-0000F4BB0000}"/>
    <cellStyle name="Total 28 4 3" xfId="32756" xr:uid="{00000000-0005-0000-0000-0000F5BB0000}"/>
    <cellStyle name="Total 28 4 3 2" xfId="32757" xr:uid="{00000000-0005-0000-0000-0000F6BB0000}"/>
    <cellStyle name="Total 28 4 3 2 2" xfId="32758" xr:uid="{00000000-0005-0000-0000-0000F7BB0000}"/>
    <cellStyle name="Total 28 4 3 3" xfId="32759" xr:uid="{00000000-0005-0000-0000-0000F8BB0000}"/>
    <cellStyle name="Total 28 4 4" xfId="32760" xr:uid="{00000000-0005-0000-0000-0000F9BB0000}"/>
    <cellStyle name="Total 28 4 4 2" xfId="32761" xr:uid="{00000000-0005-0000-0000-0000FABB0000}"/>
    <cellStyle name="Total 28 4 5" xfId="32762" xr:uid="{00000000-0005-0000-0000-0000FBBB0000}"/>
    <cellStyle name="Total 28 4 6" xfId="54152" xr:uid="{00000000-0005-0000-0000-0000FCBB0000}"/>
    <cellStyle name="Total 28 5" xfId="32763" xr:uid="{00000000-0005-0000-0000-0000FDBB0000}"/>
    <cellStyle name="Total 28 5 2" xfId="32764" xr:uid="{00000000-0005-0000-0000-0000FEBB0000}"/>
    <cellStyle name="Total 28 5 2 2" xfId="32765" xr:uid="{00000000-0005-0000-0000-0000FFBB0000}"/>
    <cellStyle name="Total 28 5 2 2 2" xfId="32766" xr:uid="{00000000-0005-0000-0000-000000BC0000}"/>
    <cellStyle name="Total 28 5 2 3" xfId="32767" xr:uid="{00000000-0005-0000-0000-000001BC0000}"/>
    <cellStyle name="Total 28 5 3" xfId="32768" xr:uid="{00000000-0005-0000-0000-000002BC0000}"/>
    <cellStyle name="Total 28 5 3 2" xfId="32769" xr:uid="{00000000-0005-0000-0000-000003BC0000}"/>
    <cellStyle name="Total 28 5 3 2 2" xfId="32770" xr:uid="{00000000-0005-0000-0000-000004BC0000}"/>
    <cellStyle name="Total 28 5 3 3" xfId="32771" xr:uid="{00000000-0005-0000-0000-000005BC0000}"/>
    <cellStyle name="Total 28 5 4" xfId="32772" xr:uid="{00000000-0005-0000-0000-000006BC0000}"/>
    <cellStyle name="Total 28 5 4 2" xfId="32773" xr:uid="{00000000-0005-0000-0000-000007BC0000}"/>
    <cellStyle name="Total 28 5 4 2 2" xfId="32774" xr:uid="{00000000-0005-0000-0000-000008BC0000}"/>
    <cellStyle name="Total 28 5 4 3" xfId="32775" xr:uid="{00000000-0005-0000-0000-000009BC0000}"/>
    <cellStyle name="Total 28 5 5" xfId="32776" xr:uid="{00000000-0005-0000-0000-00000ABC0000}"/>
    <cellStyle name="Total 28 5 5 2" xfId="32777" xr:uid="{00000000-0005-0000-0000-00000BBC0000}"/>
    <cellStyle name="Total 28 5 6" xfId="32778" xr:uid="{00000000-0005-0000-0000-00000CBC0000}"/>
    <cellStyle name="Total 28 5 7" xfId="54153" xr:uid="{00000000-0005-0000-0000-00000DBC0000}"/>
    <cellStyle name="Total 28 6" xfId="32779" xr:uid="{00000000-0005-0000-0000-00000EBC0000}"/>
    <cellStyle name="Total 28 6 2" xfId="32780" xr:uid="{00000000-0005-0000-0000-00000FBC0000}"/>
    <cellStyle name="Total 28 6 2 2" xfId="32781" xr:uid="{00000000-0005-0000-0000-000010BC0000}"/>
    <cellStyle name="Total 28 6 2 2 2" xfId="32782" xr:uid="{00000000-0005-0000-0000-000011BC0000}"/>
    <cellStyle name="Total 28 6 2 3" xfId="32783" xr:uid="{00000000-0005-0000-0000-000012BC0000}"/>
    <cellStyle name="Total 28 6 3" xfId="32784" xr:uid="{00000000-0005-0000-0000-000013BC0000}"/>
    <cellStyle name="Total 28 6 3 2" xfId="32785" xr:uid="{00000000-0005-0000-0000-000014BC0000}"/>
    <cellStyle name="Total 28 6 3 2 2" xfId="32786" xr:uid="{00000000-0005-0000-0000-000015BC0000}"/>
    <cellStyle name="Total 28 6 3 3" xfId="32787" xr:uid="{00000000-0005-0000-0000-000016BC0000}"/>
    <cellStyle name="Total 28 6 4" xfId="32788" xr:uid="{00000000-0005-0000-0000-000017BC0000}"/>
    <cellStyle name="Total 28 6 4 2" xfId="32789" xr:uid="{00000000-0005-0000-0000-000018BC0000}"/>
    <cellStyle name="Total 28 6 5" xfId="32790" xr:uid="{00000000-0005-0000-0000-000019BC0000}"/>
    <cellStyle name="Total 28 6 6" xfId="54154" xr:uid="{00000000-0005-0000-0000-00001ABC0000}"/>
    <cellStyle name="Total 28 7" xfId="32791" xr:uid="{00000000-0005-0000-0000-00001BBC0000}"/>
    <cellStyle name="Total 28 7 2" xfId="32792" xr:uid="{00000000-0005-0000-0000-00001CBC0000}"/>
    <cellStyle name="Total 28 7 2 2" xfId="32793" xr:uid="{00000000-0005-0000-0000-00001DBC0000}"/>
    <cellStyle name="Total 28 7 3" xfId="32794" xr:uid="{00000000-0005-0000-0000-00001EBC0000}"/>
    <cellStyle name="Total 28 7 4" xfId="54155" xr:uid="{00000000-0005-0000-0000-00001FBC0000}"/>
    <cellStyle name="Total 28 8" xfId="32795" xr:uid="{00000000-0005-0000-0000-000020BC0000}"/>
    <cellStyle name="Total 28 8 2" xfId="32796" xr:uid="{00000000-0005-0000-0000-000021BC0000}"/>
    <cellStyle name="Total 28 8 2 2" xfId="32797" xr:uid="{00000000-0005-0000-0000-000022BC0000}"/>
    <cellStyle name="Total 28 8 3" xfId="32798" xr:uid="{00000000-0005-0000-0000-000023BC0000}"/>
    <cellStyle name="Total 28 8 4" xfId="54156" xr:uid="{00000000-0005-0000-0000-000024BC0000}"/>
    <cellStyle name="Total 28 9" xfId="32799" xr:uid="{00000000-0005-0000-0000-000025BC0000}"/>
    <cellStyle name="Total 28 9 2" xfId="32800" xr:uid="{00000000-0005-0000-0000-000026BC0000}"/>
    <cellStyle name="Total 28 9 2 2" xfId="32801" xr:uid="{00000000-0005-0000-0000-000027BC0000}"/>
    <cellStyle name="Total 28 9 3" xfId="32802" xr:uid="{00000000-0005-0000-0000-000028BC0000}"/>
    <cellStyle name="Total 28 9 4" xfId="54157" xr:uid="{00000000-0005-0000-0000-000029BC0000}"/>
    <cellStyle name="Total 29" xfId="4716" xr:uid="{00000000-0005-0000-0000-00002ABC0000}"/>
    <cellStyle name="Total 29 10" xfId="32803" xr:uid="{00000000-0005-0000-0000-00002BBC0000}"/>
    <cellStyle name="Total 29 10 2" xfId="32804" xr:uid="{00000000-0005-0000-0000-00002CBC0000}"/>
    <cellStyle name="Total 29 10 2 2" xfId="32805" xr:uid="{00000000-0005-0000-0000-00002DBC0000}"/>
    <cellStyle name="Total 29 10 3" xfId="32806" xr:uid="{00000000-0005-0000-0000-00002EBC0000}"/>
    <cellStyle name="Total 29 10 4" xfId="54159" xr:uid="{00000000-0005-0000-0000-00002FBC0000}"/>
    <cellStyle name="Total 29 11" xfId="32807" xr:uid="{00000000-0005-0000-0000-000030BC0000}"/>
    <cellStyle name="Total 29 11 2" xfId="32808" xr:uid="{00000000-0005-0000-0000-000031BC0000}"/>
    <cellStyle name="Total 29 12" xfId="32809" xr:uid="{00000000-0005-0000-0000-000032BC0000}"/>
    <cellStyle name="Total 29 13" xfId="54158" xr:uid="{00000000-0005-0000-0000-000033BC0000}"/>
    <cellStyle name="Total 29 2" xfId="9505" xr:uid="{00000000-0005-0000-0000-000034BC0000}"/>
    <cellStyle name="Total 29 2 2" xfId="32810" xr:uid="{00000000-0005-0000-0000-000035BC0000}"/>
    <cellStyle name="Total 29 2 2 2" xfId="32811" xr:uid="{00000000-0005-0000-0000-000036BC0000}"/>
    <cellStyle name="Total 29 2 2 2 2" xfId="32812" xr:uid="{00000000-0005-0000-0000-000037BC0000}"/>
    <cellStyle name="Total 29 2 2 3" xfId="32813" xr:uid="{00000000-0005-0000-0000-000038BC0000}"/>
    <cellStyle name="Total 29 2 3" xfId="32814" xr:uid="{00000000-0005-0000-0000-000039BC0000}"/>
    <cellStyle name="Total 29 2 3 2" xfId="32815" xr:uid="{00000000-0005-0000-0000-00003ABC0000}"/>
    <cellStyle name="Total 29 2 3 2 2" xfId="32816" xr:uid="{00000000-0005-0000-0000-00003BBC0000}"/>
    <cellStyle name="Total 29 2 3 3" xfId="32817" xr:uid="{00000000-0005-0000-0000-00003CBC0000}"/>
    <cellStyle name="Total 29 2 4" xfId="32818" xr:uid="{00000000-0005-0000-0000-00003DBC0000}"/>
    <cellStyle name="Total 29 2 4 2" xfId="32819" xr:uid="{00000000-0005-0000-0000-00003EBC0000}"/>
    <cellStyle name="Total 29 2 5" xfId="32820" xr:uid="{00000000-0005-0000-0000-00003FBC0000}"/>
    <cellStyle name="Total 29 2 6" xfId="54160" xr:uid="{00000000-0005-0000-0000-000040BC0000}"/>
    <cellStyle name="Total 29 3" xfId="32821" xr:uid="{00000000-0005-0000-0000-000041BC0000}"/>
    <cellStyle name="Total 29 3 2" xfId="32822" xr:uid="{00000000-0005-0000-0000-000042BC0000}"/>
    <cellStyle name="Total 29 3 2 2" xfId="32823" xr:uid="{00000000-0005-0000-0000-000043BC0000}"/>
    <cellStyle name="Total 29 3 2 2 2" xfId="32824" xr:uid="{00000000-0005-0000-0000-000044BC0000}"/>
    <cellStyle name="Total 29 3 2 3" xfId="32825" xr:uid="{00000000-0005-0000-0000-000045BC0000}"/>
    <cellStyle name="Total 29 3 3" xfId="32826" xr:uid="{00000000-0005-0000-0000-000046BC0000}"/>
    <cellStyle name="Total 29 3 3 2" xfId="32827" xr:uid="{00000000-0005-0000-0000-000047BC0000}"/>
    <cellStyle name="Total 29 3 3 2 2" xfId="32828" xr:uid="{00000000-0005-0000-0000-000048BC0000}"/>
    <cellStyle name="Total 29 3 3 3" xfId="32829" xr:uid="{00000000-0005-0000-0000-000049BC0000}"/>
    <cellStyle name="Total 29 3 4" xfId="32830" xr:uid="{00000000-0005-0000-0000-00004ABC0000}"/>
    <cellStyle name="Total 29 3 4 2" xfId="32831" xr:uid="{00000000-0005-0000-0000-00004BBC0000}"/>
    <cellStyle name="Total 29 3 5" xfId="32832" xr:uid="{00000000-0005-0000-0000-00004CBC0000}"/>
    <cellStyle name="Total 29 3 6" xfId="54161" xr:uid="{00000000-0005-0000-0000-00004DBC0000}"/>
    <cellStyle name="Total 29 4" xfId="32833" xr:uid="{00000000-0005-0000-0000-00004EBC0000}"/>
    <cellStyle name="Total 29 4 2" xfId="32834" xr:uid="{00000000-0005-0000-0000-00004FBC0000}"/>
    <cellStyle name="Total 29 4 2 2" xfId="32835" xr:uid="{00000000-0005-0000-0000-000050BC0000}"/>
    <cellStyle name="Total 29 4 2 2 2" xfId="32836" xr:uid="{00000000-0005-0000-0000-000051BC0000}"/>
    <cellStyle name="Total 29 4 2 3" xfId="32837" xr:uid="{00000000-0005-0000-0000-000052BC0000}"/>
    <cellStyle name="Total 29 4 3" xfId="32838" xr:uid="{00000000-0005-0000-0000-000053BC0000}"/>
    <cellStyle name="Total 29 4 3 2" xfId="32839" xr:uid="{00000000-0005-0000-0000-000054BC0000}"/>
    <cellStyle name="Total 29 4 3 2 2" xfId="32840" xr:uid="{00000000-0005-0000-0000-000055BC0000}"/>
    <cellStyle name="Total 29 4 3 3" xfId="32841" xr:uid="{00000000-0005-0000-0000-000056BC0000}"/>
    <cellStyle name="Total 29 4 4" xfId="32842" xr:uid="{00000000-0005-0000-0000-000057BC0000}"/>
    <cellStyle name="Total 29 4 4 2" xfId="32843" xr:uid="{00000000-0005-0000-0000-000058BC0000}"/>
    <cellStyle name="Total 29 4 5" xfId="32844" xr:uid="{00000000-0005-0000-0000-000059BC0000}"/>
    <cellStyle name="Total 29 4 6" xfId="54162" xr:uid="{00000000-0005-0000-0000-00005ABC0000}"/>
    <cellStyle name="Total 29 5" xfId="32845" xr:uid="{00000000-0005-0000-0000-00005BBC0000}"/>
    <cellStyle name="Total 29 5 2" xfId="32846" xr:uid="{00000000-0005-0000-0000-00005CBC0000}"/>
    <cellStyle name="Total 29 5 2 2" xfId="32847" xr:uid="{00000000-0005-0000-0000-00005DBC0000}"/>
    <cellStyle name="Total 29 5 2 2 2" xfId="32848" xr:uid="{00000000-0005-0000-0000-00005EBC0000}"/>
    <cellStyle name="Total 29 5 2 3" xfId="32849" xr:uid="{00000000-0005-0000-0000-00005FBC0000}"/>
    <cellStyle name="Total 29 5 3" xfId="32850" xr:uid="{00000000-0005-0000-0000-000060BC0000}"/>
    <cellStyle name="Total 29 5 3 2" xfId="32851" xr:uid="{00000000-0005-0000-0000-000061BC0000}"/>
    <cellStyle name="Total 29 5 3 2 2" xfId="32852" xr:uid="{00000000-0005-0000-0000-000062BC0000}"/>
    <cellStyle name="Total 29 5 3 3" xfId="32853" xr:uid="{00000000-0005-0000-0000-000063BC0000}"/>
    <cellStyle name="Total 29 5 4" xfId="32854" xr:uid="{00000000-0005-0000-0000-000064BC0000}"/>
    <cellStyle name="Total 29 5 4 2" xfId="32855" xr:uid="{00000000-0005-0000-0000-000065BC0000}"/>
    <cellStyle name="Total 29 5 4 2 2" xfId="32856" xr:uid="{00000000-0005-0000-0000-000066BC0000}"/>
    <cellStyle name="Total 29 5 4 3" xfId="32857" xr:uid="{00000000-0005-0000-0000-000067BC0000}"/>
    <cellStyle name="Total 29 5 5" xfId="32858" xr:uid="{00000000-0005-0000-0000-000068BC0000}"/>
    <cellStyle name="Total 29 5 5 2" xfId="32859" xr:uid="{00000000-0005-0000-0000-000069BC0000}"/>
    <cellStyle name="Total 29 5 6" xfId="32860" xr:uid="{00000000-0005-0000-0000-00006ABC0000}"/>
    <cellStyle name="Total 29 5 7" xfId="54163" xr:uid="{00000000-0005-0000-0000-00006BBC0000}"/>
    <cellStyle name="Total 29 6" xfId="32861" xr:uid="{00000000-0005-0000-0000-00006CBC0000}"/>
    <cellStyle name="Total 29 6 2" xfId="32862" xr:uid="{00000000-0005-0000-0000-00006DBC0000}"/>
    <cellStyle name="Total 29 6 2 2" xfId="32863" xr:uid="{00000000-0005-0000-0000-00006EBC0000}"/>
    <cellStyle name="Total 29 6 2 2 2" xfId="32864" xr:uid="{00000000-0005-0000-0000-00006FBC0000}"/>
    <cellStyle name="Total 29 6 2 3" xfId="32865" xr:uid="{00000000-0005-0000-0000-000070BC0000}"/>
    <cellStyle name="Total 29 6 3" xfId="32866" xr:uid="{00000000-0005-0000-0000-000071BC0000}"/>
    <cellStyle name="Total 29 6 3 2" xfId="32867" xr:uid="{00000000-0005-0000-0000-000072BC0000}"/>
    <cellStyle name="Total 29 6 3 2 2" xfId="32868" xr:uid="{00000000-0005-0000-0000-000073BC0000}"/>
    <cellStyle name="Total 29 6 3 3" xfId="32869" xr:uid="{00000000-0005-0000-0000-000074BC0000}"/>
    <cellStyle name="Total 29 6 4" xfId="32870" xr:uid="{00000000-0005-0000-0000-000075BC0000}"/>
    <cellStyle name="Total 29 6 4 2" xfId="32871" xr:uid="{00000000-0005-0000-0000-000076BC0000}"/>
    <cellStyle name="Total 29 6 5" xfId="32872" xr:uid="{00000000-0005-0000-0000-000077BC0000}"/>
    <cellStyle name="Total 29 6 6" xfId="54164" xr:uid="{00000000-0005-0000-0000-000078BC0000}"/>
    <cellStyle name="Total 29 7" xfId="32873" xr:uid="{00000000-0005-0000-0000-000079BC0000}"/>
    <cellStyle name="Total 29 7 2" xfId="32874" xr:uid="{00000000-0005-0000-0000-00007ABC0000}"/>
    <cellStyle name="Total 29 7 2 2" xfId="32875" xr:uid="{00000000-0005-0000-0000-00007BBC0000}"/>
    <cellStyle name="Total 29 7 3" xfId="32876" xr:uid="{00000000-0005-0000-0000-00007CBC0000}"/>
    <cellStyle name="Total 29 7 4" xfId="54165" xr:uid="{00000000-0005-0000-0000-00007DBC0000}"/>
    <cellStyle name="Total 29 8" xfId="32877" xr:uid="{00000000-0005-0000-0000-00007EBC0000}"/>
    <cellStyle name="Total 29 8 2" xfId="32878" xr:uid="{00000000-0005-0000-0000-00007FBC0000}"/>
    <cellStyle name="Total 29 8 2 2" xfId="32879" xr:uid="{00000000-0005-0000-0000-000080BC0000}"/>
    <cellStyle name="Total 29 8 3" xfId="32880" xr:uid="{00000000-0005-0000-0000-000081BC0000}"/>
    <cellStyle name="Total 29 8 4" xfId="54166" xr:uid="{00000000-0005-0000-0000-000082BC0000}"/>
    <cellStyle name="Total 29 9" xfId="32881" xr:uid="{00000000-0005-0000-0000-000083BC0000}"/>
    <cellStyle name="Total 29 9 2" xfId="32882" xr:uid="{00000000-0005-0000-0000-000084BC0000}"/>
    <cellStyle name="Total 29 9 2 2" xfId="32883" xr:uid="{00000000-0005-0000-0000-000085BC0000}"/>
    <cellStyle name="Total 29 9 3" xfId="32884" xr:uid="{00000000-0005-0000-0000-000086BC0000}"/>
    <cellStyle name="Total 29 9 4" xfId="54167" xr:uid="{00000000-0005-0000-0000-000087BC0000}"/>
    <cellStyle name="Total 3" xfId="4717" xr:uid="{00000000-0005-0000-0000-000088BC0000}"/>
    <cellStyle name="Total 3 10" xfId="32885" xr:uid="{00000000-0005-0000-0000-000089BC0000}"/>
    <cellStyle name="Total 3 10 2" xfId="32886" xr:uid="{00000000-0005-0000-0000-00008ABC0000}"/>
    <cellStyle name="Total 3 10 2 2" xfId="32887" xr:uid="{00000000-0005-0000-0000-00008BBC0000}"/>
    <cellStyle name="Total 3 10 3" xfId="32888" xr:uid="{00000000-0005-0000-0000-00008CBC0000}"/>
    <cellStyle name="Total 3 10 4" xfId="54169" xr:uid="{00000000-0005-0000-0000-00008DBC0000}"/>
    <cellStyle name="Total 3 11" xfId="32889" xr:uid="{00000000-0005-0000-0000-00008EBC0000}"/>
    <cellStyle name="Total 3 11 2" xfId="32890" xr:uid="{00000000-0005-0000-0000-00008FBC0000}"/>
    <cellStyle name="Total 3 11 2 2" xfId="32891" xr:uid="{00000000-0005-0000-0000-000090BC0000}"/>
    <cellStyle name="Total 3 11 3" xfId="32892" xr:uid="{00000000-0005-0000-0000-000091BC0000}"/>
    <cellStyle name="Total 3 11 4" xfId="54170" xr:uid="{00000000-0005-0000-0000-000092BC0000}"/>
    <cellStyle name="Total 3 12" xfId="32893" xr:uid="{00000000-0005-0000-0000-000093BC0000}"/>
    <cellStyle name="Total 3 12 2" xfId="32894" xr:uid="{00000000-0005-0000-0000-000094BC0000}"/>
    <cellStyle name="Total 3 12 3" xfId="54171" xr:uid="{00000000-0005-0000-0000-000095BC0000}"/>
    <cellStyle name="Total 3 13" xfId="32895" xr:uid="{00000000-0005-0000-0000-000096BC0000}"/>
    <cellStyle name="Total 3 13 2" xfId="56076" xr:uid="{00000000-0005-0000-0000-000097BC0000}"/>
    <cellStyle name="Total 3 14" xfId="54168" xr:uid="{00000000-0005-0000-0000-000098BC0000}"/>
    <cellStyle name="Total 3 2" xfId="4718" xr:uid="{00000000-0005-0000-0000-000099BC0000}"/>
    <cellStyle name="Total 3 2 10" xfId="32896" xr:uid="{00000000-0005-0000-0000-00009ABC0000}"/>
    <cellStyle name="Total 3 2 11" xfId="54172" xr:uid="{00000000-0005-0000-0000-00009BBC0000}"/>
    <cellStyle name="Total 3 2 2" xfId="9507" xr:uid="{00000000-0005-0000-0000-00009CBC0000}"/>
    <cellStyle name="Total 3 2 2 2" xfId="32897" xr:uid="{00000000-0005-0000-0000-00009DBC0000}"/>
    <cellStyle name="Total 3 2 2 2 2" xfId="32898" xr:uid="{00000000-0005-0000-0000-00009EBC0000}"/>
    <cellStyle name="Total 3 2 2 2 2 2" xfId="32899" xr:uid="{00000000-0005-0000-0000-00009FBC0000}"/>
    <cellStyle name="Total 3 2 2 2 3" xfId="32900" xr:uid="{00000000-0005-0000-0000-0000A0BC0000}"/>
    <cellStyle name="Total 3 2 2 3" xfId="32901" xr:uid="{00000000-0005-0000-0000-0000A1BC0000}"/>
    <cellStyle name="Total 3 2 2 3 2" xfId="32902" xr:uid="{00000000-0005-0000-0000-0000A2BC0000}"/>
    <cellStyle name="Total 3 2 2 3 2 2" xfId="32903" xr:uid="{00000000-0005-0000-0000-0000A3BC0000}"/>
    <cellStyle name="Total 3 2 2 3 3" xfId="32904" xr:uid="{00000000-0005-0000-0000-0000A4BC0000}"/>
    <cellStyle name="Total 3 2 2 4" xfId="32905" xr:uid="{00000000-0005-0000-0000-0000A5BC0000}"/>
    <cellStyle name="Total 3 2 2 4 2" xfId="32906" xr:uid="{00000000-0005-0000-0000-0000A6BC0000}"/>
    <cellStyle name="Total 3 2 2 5" xfId="32907" xr:uid="{00000000-0005-0000-0000-0000A7BC0000}"/>
    <cellStyle name="Total 3 2 2 6" xfId="54173" xr:uid="{00000000-0005-0000-0000-0000A8BC0000}"/>
    <cellStyle name="Total 3 2 3" xfId="32908" xr:uid="{00000000-0005-0000-0000-0000A9BC0000}"/>
    <cellStyle name="Total 3 2 3 2" xfId="32909" xr:uid="{00000000-0005-0000-0000-0000AABC0000}"/>
    <cellStyle name="Total 3 2 3 2 2" xfId="32910" xr:uid="{00000000-0005-0000-0000-0000ABBC0000}"/>
    <cellStyle name="Total 3 2 3 2 2 2" xfId="32911" xr:uid="{00000000-0005-0000-0000-0000ACBC0000}"/>
    <cellStyle name="Total 3 2 3 2 3" xfId="32912" xr:uid="{00000000-0005-0000-0000-0000ADBC0000}"/>
    <cellStyle name="Total 3 2 3 3" xfId="32913" xr:uid="{00000000-0005-0000-0000-0000AEBC0000}"/>
    <cellStyle name="Total 3 2 3 3 2" xfId="32914" xr:uid="{00000000-0005-0000-0000-0000AFBC0000}"/>
    <cellStyle name="Total 3 2 3 3 2 2" xfId="32915" xr:uid="{00000000-0005-0000-0000-0000B0BC0000}"/>
    <cellStyle name="Total 3 2 3 3 3" xfId="32916" xr:uid="{00000000-0005-0000-0000-0000B1BC0000}"/>
    <cellStyle name="Total 3 2 3 4" xfId="32917" xr:uid="{00000000-0005-0000-0000-0000B2BC0000}"/>
    <cellStyle name="Total 3 2 3 4 2" xfId="32918" xr:uid="{00000000-0005-0000-0000-0000B3BC0000}"/>
    <cellStyle name="Total 3 2 3 5" xfId="32919" xr:uid="{00000000-0005-0000-0000-0000B4BC0000}"/>
    <cellStyle name="Total 3 2 3 6" xfId="54174" xr:uid="{00000000-0005-0000-0000-0000B5BC0000}"/>
    <cellStyle name="Total 3 2 4" xfId="32920" xr:uid="{00000000-0005-0000-0000-0000B6BC0000}"/>
    <cellStyle name="Total 3 2 4 2" xfId="32921" xr:uid="{00000000-0005-0000-0000-0000B7BC0000}"/>
    <cellStyle name="Total 3 2 4 2 2" xfId="32922" xr:uid="{00000000-0005-0000-0000-0000B8BC0000}"/>
    <cellStyle name="Total 3 2 4 2 2 2" xfId="32923" xr:uid="{00000000-0005-0000-0000-0000B9BC0000}"/>
    <cellStyle name="Total 3 2 4 2 3" xfId="32924" xr:uid="{00000000-0005-0000-0000-0000BABC0000}"/>
    <cellStyle name="Total 3 2 4 3" xfId="32925" xr:uid="{00000000-0005-0000-0000-0000BBBC0000}"/>
    <cellStyle name="Total 3 2 4 3 2" xfId="32926" xr:uid="{00000000-0005-0000-0000-0000BCBC0000}"/>
    <cellStyle name="Total 3 2 4 3 2 2" xfId="32927" xr:uid="{00000000-0005-0000-0000-0000BDBC0000}"/>
    <cellStyle name="Total 3 2 4 3 3" xfId="32928" xr:uid="{00000000-0005-0000-0000-0000BEBC0000}"/>
    <cellStyle name="Total 3 2 4 4" xfId="32929" xr:uid="{00000000-0005-0000-0000-0000BFBC0000}"/>
    <cellStyle name="Total 3 2 4 4 2" xfId="32930" xr:uid="{00000000-0005-0000-0000-0000C0BC0000}"/>
    <cellStyle name="Total 3 2 4 4 2 2" xfId="32931" xr:uid="{00000000-0005-0000-0000-0000C1BC0000}"/>
    <cellStyle name="Total 3 2 4 4 3" xfId="32932" xr:uid="{00000000-0005-0000-0000-0000C2BC0000}"/>
    <cellStyle name="Total 3 2 4 5" xfId="32933" xr:uid="{00000000-0005-0000-0000-0000C3BC0000}"/>
    <cellStyle name="Total 3 2 4 5 2" xfId="32934" xr:uid="{00000000-0005-0000-0000-0000C4BC0000}"/>
    <cellStyle name="Total 3 2 4 6" xfId="32935" xr:uid="{00000000-0005-0000-0000-0000C5BC0000}"/>
    <cellStyle name="Total 3 2 4 7" xfId="54175" xr:uid="{00000000-0005-0000-0000-0000C6BC0000}"/>
    <cellStyle name="Total 3 2 5" xfId="32936" xr:uid="{00000000-0005-0000-0000-0000C7BC0000}"/>
    <cellStyle name="Total 3 2 5 2" xfId="32937" xr:uid="{00000000-0005-0000-0000-0000C8BC0000}"/>
    <cellStyle name="Total 3 2 5 2 2" xfId="32938" xr:uid="{00000000-0005-0000-0000-0000C9BC0000}"/>
    <cellStyle name="Total 3 2 5 2 2 2" xfId="32939" xr:uid="{00000000-0005-0000-0000-0000CABC0000}"/>
    <cellStyle name="Total 3 2 5 2 3" xfId="32940" xr:uid="{00000000-0005-0000-0000-0000CBBC0000}"/>
    <cellStyle name="Total 3 2 5 3" xfId="32941" xr:uid="{00000000-0005-0000-0000-0000CCBC0000}"/>
    <cellStyle name="Total 3 2 5 3 2" xfId="32942" xr:uid="{00000000-0005-0000-0000-0000CDBC0000}"/>
    <cellStyle name="Total 3 2 5 3 2 2" xfId="32943" xr:uid="{00000000-0005-0000-0000-0000CEBC0000}"/>
    <cellStyle name="Total 3 2 5 3 3" xfId="32944" xr:uid="{00000000-0005-0000-0000-0000CFBC0000}"/>
    <cellStyle name="Total 3 2 5 4" xfId="32945" xr:uid="{00000000-0005-0000-0000-0000D0BC0000}"/>
    <cellStyle name="Total 3 2 5 4 2" xfId="32946" xr:uid="{00000000-0005-0000-0000-0000D1BC0000}"/>
    <cellStyle name="Total 3 2 5 5" xfId="32947" xr:uid="{00000000-0005-0000-0000-0000D2BC0000}"/>
    <cellStyle name="Total 3 2 5 6" xfId="54176" xr:uid="{00000000-0005-0000-0000-0000D3BC0000}"/>
    <cellStyle name="Total 3 2 6" xfId="32948" xr:uid="{00000000-0005-0000-0000-0000D4BC0000}"/>
    <cellStyle name="Total 3 2 6 2" xfId="32949" xr:uid="{00000000-0005-0000-0000-0000D5BC0000}"/>
    <cellStyle name="Total 3 2 6 2 2" xfId="32950" xr:uid="{00000000-0005-0000-0000-0000D6BC0000}"/>
    <cellStyle name="Total 3 2 6 3" xfId="32951" xr:uid="{00000000-0005-0000-0000-0000D7BC0000}"/>
    <cellStyle name="Total 3 2 6 4" xfId="54177" xr:uid="{00000000-0005-0000-0000-0000D8BC0000}"/>
    <cellStyle name="Total 3 2 7" xfId="32952" xr:uid="{00000000-0005-0000-0000-0000D9BC0000}"/>
    <cellStyle name="Total 3 2 7 2" xfId="32953" xr:uid="{00000000-0005-0000-0000-0000DABC0000}"/>
    <cellStyle name="Total 3 2 7 2 2" xfId="32954" xr:uid="{00000000-0005-0000-0000-0000DBBC0000}"/>
    <cellStyle name="Total 3 2 7 3" xfId="32955" xr:uid="{00000000-0005-0000-0000-0000DCBC0000}"/>
    <cellStyle name="Total 3 2 7 4" xfId="54178" xr:uid="{00000000-0005-0000-0000-0000DDBC0000}"/>
    <cellStyle name="Total 3 2 8" xfId="32956" xr:uid="{00000000-0005-0000-0000-0000DEBC0000}"/>
    <cellStyle name="Total 3 2 8 2" xfId="32957" xr:uid="{00000000-0005-0000-0000-0000DFBC0000}"/>
    <cellStyle name="Total 3 2 8 2 2" xfId="32958" xr:uid="{00000000-0005-0000-0000-0000E0BC0000}"/>
    <cellStyle name="Total 3 2 8 3" xfId="32959" xr:uid="{00000000-0005-0000-0000-0000E1BC0000}"/>
    <cellStyle name="Total 3 2 8 4" xfId="54179" xr:uid="{00000000-0005-0000-0000-0000E2BC0000}"/>
    <cellStyle name="Total 3 2 9" xfId="32960" xr:uid="{00000000-0005-0000-0000-0000E3BC0000}"/>
    <cellStyle name="Total 3 2 9 2" xfId="32961" xr:uid="{00000000-0005-0000-0000-0000E4BC0000}"/>
    <cellStyle name="Total 3 2 9 3" xfId="54180" xr:uid="{00000000-0005-0000-0000-0000E5BC0000}"/>
    <cellStyle name="Total 3 3" xfId="4719" xr:uid="{00000000-0005-0000-0000-0000E6BC0000}"/>
    <cellStyle name="Total 3 3 2" xfId="9508" xr:uid="{00000000-0005-0000-0000-0000E7BC0000}"/>
    <cellStyle name="Total 3 3 2 2" xfId="32962" xr:uid="{00000000-0005-0000-0000-0000E8BC0000}"/>
    <cellStyle name="Total 3 3 2 2 2" xfId="32963" xr:uid="{00000000-0005-0000-0000-0000E9BC0000}"/>
    <cellStyle name="Total 3 3 2 3" xfId="32964" xr:uid="{00000000-0005-0000-0000-0000EABC0000}"/>
    <cellStyle name="Total 3 3 2 4" xfId="54182" xr:uid="{00000000-0005-0000-0000-0000EBBC0000}"/>
    <cellStyle name="Total 3 3 3" xfId="32965" xr:uid="{00000000-0005-0000-0000-0000ECBC0000}"/>
    <cellStyle name="Total 3 3 3 2" xfId="32966" xr:uid="{00000000-0005-0000-0000-0000EDBC0000}"/>
    <cellStyle name="Total 3 3 3 2 2" xfId="32967" xr:uid="{00000000-0005-0000-0000-0000EEBC0000}"/>
    <cellStyle name="Total 3 3 3 3" xfId="32968" xr:uid="{00000000-0005-0000-0000-0000EFBC0000}"/>
    <cellStyle name="Total 3 3 3 4" xfId="54183" xr:uid="{00000000-0005-0000-0000-0000F0BC0000}"/>
    <cellStyle name="Total 3 3 4" xfId="32969" xr:uid="{00000000-0005-0000-0000-0000F1BC0000}"/>
    <cellStyle name="Total 3 3 4 2" xfId="32970" xr:uid="{00000000-0005-0000-0000-0000F2BC0000}"/>
    <cellStyle name="Total 3 3 4 3" xfId="54184" xr:uid="{00000000-0005-0000-0000-0000F3BC0000}"/>
    <cellStyle name="Total 3 3 5" xfId="32971" xr:uid="{00000000-0005-0000-0000-0000F4BC0000}"/>
    <cellStyle name="Total 3 3 5 2" xfId="54185" xr:uid="{00000000-0005-0000-0000-0000F5BC0000}"/>
    <cellStyle name="Total 3 3 6" xfId="54181" xr:uid="{00000000-0005-0000-0000-0000F6BC0000}"/>
    <cellStyle name="Total 3 4" xfId="9506" xr:uid="{00000000-0005-0000-0000-0000F7BC0000}"/>
    <cellStyle name="Total 3 4 2" xfId="32972" xr:uid="{00000000-0005-0000-0000-0000F8BC0000}"/>
    <cellStyle name="Total 3 4 2 2" xfId="32973" xr:uid="{00000000-0005-0000-0000-0000F9BC0000}"/>
    <cellStyle name="Total 3 4 2 2 2" xfId="32974" xr:uid="{00000000-0005-0000-0000-0000FABC0000}"/>
    <cellStyle name="Total 3 4 2 3" xfId="32975" xr:uid="{00000000-0005-0000-0000-0000FBBC0000}"/>
    <cellStyle name="Total 3 4 2 4" xfId="54187" xr:uid="{00000000-0005-0000-0000-0000FCBC0000}"/>
    <cellStyle name="Total 3 4 3" xfId="32976" xr:uid="{00000000-0005-0000-0000-0000FDBC0000}"/>
    <cellStyle name="Total 3 4 3 2" xfId="32977" xr:uid="{00000000-0005-0000-0000-0000FEBC0000}"/>
    <cellStyle name="Total 3 4 3 2 2" xfId="32978" xr:uid="{00000000-0005-0000-0000-0000FFBC0000}"/>
    <cellStyle name="Total 3 4 3 3" xfId="32979" xr:uid="{00000000-0005-0000-0000-000000BD0000}"/>
    <cellStyle name="Total 3 4 3 4" xfId="54188" xr:uid="{00000000-0005-0000-0000-000001BD0000}"/>
    <cellStyle name="Total 3 4 4" xfId="32980" xr:uid="{00000000-0005-0000-0000-000002BD0000}"/>
    <cellStyle name="Total 3 4 4 2" xfId="32981" xr:uid="{00000000-0005-0000-0000-000003BD0000}"/>
    <cellStyle name="Total 3 4 4 3" xfId="54189" xr:uid="{00000000-0005-0000-0000-000004BD0000}"/>
    <cellStyle name="Total 3 4 5" xfId="32982" xr:uid="{00000000-0005-0000-0000-000005BD0000}"/>
    <cellStyle name="Total 3 4 5 2" xfId="54190" xr:uid="{00000000-0005-0000-0000-000006BD0000}"/>
    <cellStyle name="Total 3 4 6" xfId="54186" xr:uid="{00000000-0005-0000-0000-000007BD0000}"/>
    <cellStyle name="Total 3 5" xfId="32983" xr:uid="{00000000-0005-0000-0000-000008BD0000}"/>
    <cellStyle name="Total 3 5 2" xfId="32984" xr:uid="{00000000-0005-0000-0000-000009BD0000}"/>
    <cellStyle name="Total 3 5 2 2" xfId="32985" xr:uid="{00000000-0005-0000-0000-00000ABD0000}"/>
    <cellStyle name="Total 3 5 2 2 2" xfId="32986" xr:uid="{00000000-0005-0000-0000-00000BBD0000}"/>
    <cellStyle name="Total 3 5 2 3" xfId="32987" xr:uid="{00000000-0005-0000-0000-00000CBD0000}"/>
    <cellStyle name="Total 3 5 3" xfId="32988" xr:uid="{00000000-0005-0000-0000-00000DBD0000}"/>
    <cellStyle name="Total 3 5 3 2" xfId="32989" xr:uid="{00000000-0005-0000-0000-00000EBD0000}"/>
    <cellStyle name="Total 3 5 3 2 2" xfId="32990" xr:uid="{00000000-0005-0000-0000-00000FBD0000}"/>
    <cellStyle name="Total 3 5 3 3" xfId="32991" xr:uid="{00000000-0005-0000-0000-000010BD0000}"/>
    <cellStyle name="Total 3 5 4" xfId="32992" xr:uid="{00000000-0005-0000-0000-000011BD0000}"/>
    <cellStyle name="Total 3 5 4 2" xfId="32993" xr:uid="{00000000-0005-0000-0000-000012BD0000}"/>
    <cellStyle name="Total 3 5 5" xfId="32994" xr:uid="{00000000-0005-0000-0000-000013BD0000}"/>
    <cellStyle name="Total 3 5 6" xfId="54191" xr:uid="{00000000-0005-0000-0000-000014BD0000}"/>
    <cellStyle name="Total 3 6" xfId="32995" xr:uid="{00000000-0005-0000-0000-000015BD0000}"/>
    <cellStyle name="Total 3 6 2" xfId="32996" xr:uid="{00000000-0005-0000-0000-000016BD0000}"/>
    <cellStyle name="Total 3 6 2 2" xfId="32997" xr:uid="{00000000-0005-0000-0000-000017BD0000}"/>
    <cellStyle name="Total 3 6 2 2 2" xfId="32998" xr:uid="{00000000-0005-0000-0000-000018BD0000}"/>
    <cellStyle name="Total 3 6 2 3" xfId="32999" xr:uid="{00000000-0005-0000-0000-000019BD0000}"/>
    <cellStyle name="Total 3 6 3" xfId="33000" xr:uid="{00000000-0005-0000-0000-00001ABD0000}"/>
    <cellStyle name="Total 3 6 3 2" xfId="33001" xr:uid="{00000000-0005-0000-0000-00001BBD0000}"/>
    <cellStyle name="Total 3 6 3 2 2" xfId="33002" xr:uid="{00000000-0005-0000-0000-00001CBD0000}"/>
    <cellStyle name="Total 3 6 3 3" xfId="33003" xr:uid="{00000000-0005-0000-0000-00001DBD0000}"/>
    <cellStyle name="Total 3 6 4" xfId="33004" xr:uid="{00000000-0005-0000-0000-00001EBD0000}"/>
    <cellStyle name="Total 3 6 4 2" xfId="33005" xr:uid="{00000000-0005-0000-0000-00001FBD0000}"/>
    <cellStyle name="Total 3 6 4 2 2" xfId="33006" xr:uid="{00000000-0005-0000-0000-000020BD0000}"/>
    <cellStyle name="Total 3 6 4 3" xfId="33007" xr:uid="{00000000-0005-0000-0000-000021BD0000}"/>
    <cellStyle name="Total 3 6 5" xfId="33008" xr:uid="{00000000-0005-0000-0000-000022BD0000}"/>
    <cellStyle name="Total 3 6 5 2" xfId="33009" xr:uid="{00000000-0005-0000-0000-000023BD0000}"/>
    <cellStyle name="Total 3 6 6" xfId="33010" xr:uid="{00000000-0005-0000-0000-000024BD0000}"/>
    <cellStyle name="Total 3 6 7" xfId="54192" xr:uid="{00000000-0005-0000-0000-000025BD0000}"/>
    <cellStyle name="Total 3 7" xfId="33011" xr:uid="{00000000-0005-0000-0000-000026BD0000}"/>
    <cellStyle name="Total 3 7 2" xfId="33012" xr:uid="{00000000-0005-0000-0000-000027BD0000}"/>
    <cellStyle name="Total 3 7 2 2" xfId="33013" xr:uid="{00000000-0005-0000-0000-000028BD0000}"/>
    <cellStyle name="Total 3 7 2 2 2" xfId="33014" xr:uid="{00000000-0005-0000-0000-000029BD0000}"/>
    <cellStyle name="Total 3 7 2 3" xfId="33015" xr:uid="{00000000-0005-0000-0000-00002ABD0000}"/>
    <cellStyle name="Total 3 7 3" xfId="33016" xr:uid="{00000000-0005-0000-0000-00002BBD0000}"/>
    <cellStyle name="Total 3 7 3 2" xfId="33017" xr:uid="{00000000-0005-0000-0000-00002CBD0000}"/>
    <cellStyle name="Total 3 7 3 2 2" xfId="33018" xr:uid="{00000000-0005-0000-0000-00002DBD0000}"/>
    <cellStyle name="Total 3 7 3 3" xfId="33019" xr:uid="{00000000-0005-0000-0000-00002EBD0000}"/>
    <cellStyle name="Total 3 7 4" xfId="33020" xr:uid="{00000000-0005-0000-0000-00002FBD0000}"/>
    <cellStyle name="Total 3 7 4 2" xfId="33021" xr:uid="{00000000-0005-0000-0000-000030BD0000}"/>
    <cellStyle name="Total 3 7 5" xfId="33022" xr:uid="{00000000-0005-0000-0000-000031BD0000}"/>
    <cellStyle name="Total 3 7 6" xfId="54193" xr:uid="{00000000-0005-0000-0000-000032BD0000}"/>
    <cellStyle name="Total 3 8" xfId="33023" xr:uid="{00000000-0005-0000-0000-000033BD0000}"/>
    <cellStyle name="Total 3 8 2" xfId="33024" xr:uid="{00000000-0005-0000-0000-000034BD0000}"/>
    <cellStyle name="Total 3 8 2 2" xfId="33025" xr:uid="{00000000-0005-0000-0000-000035BD0000}"/>
    <cellStyle name="Total 3 8 3" xfId="33026" xr:uid="{00000000-0005-0000-0000-000036BD0000}"/>
    <cellStyle name="Total 3 8 4" xfId="54194" xr:uid="{00000000-0005-0000-0000-000037BD0000}"/>
    <cellStyle name="Total 3 9" xfId="33027" xr:uid="{00000000-0005-0000-0000-000038BD0000}"/>
    <cellStyle name="Total 3 9 2" xfId="33028" xr:uid="{00000000-0005-0000-0000-000039BD0000}"/>
    <cellStyle name="Total 3 9 2 2" xfId="33029" xr:uid="{00000000-0005-0000-0000-00003ABD0000}"/>
    <cellStyle name="Total 3 9 3" xfId="33030" xr:uid="{00000000-0005-0000-0000-00003BBD0000}"/>
    <cellStyle name="Total 3 9 4" xfId="54195" xr:uid="{00000000-0005-0000-0000-00003CBD0000}"/>
    <cellStyle name="Total 30" xfId="4720" xr:uid="{00000000-0005-0000-0000-00003DBD0000}"/>
    <cellStyle name="Total 30 10" xfId="33031" xr:uid="{00000000-0005-0000-0000-00003EBD0000}"/>
    <cellStyle name="Total 30 10 2" xfId="33032" xr:uid="{00000000-0005-0000-0000-00003FBD0000}"/>
    <cellStyle name="Total 30 10 2 2" xfId="33033" xr:uid="{00000000-0005-0000-0000-000040BD0000}"/>
    <cellStyle name="Total 30 10 3" xfId="33034" xr:uid="{00000000-0005-0000-0000-000041BD0000}"/>
    <cellStyle name="Total 30 10 4" xfId="54197" xr:uid="{00000000-0005-0000-0000-000042BD0000}"/>
    <cellStyle name="Total 30 11" xfId="33035" xr:uid="{00000000-0005-0000-0000-000043BD0000}"/>
    <cellStyle name="Total 30 11 2" xfId="33036" xr:uid="{00000000-0005-0000-0000-000044BD0000}"/>
    <cellStyle name="Total 30 12" xfId="33037" xr:uid="{00000000-0005-0000-0000-000045BD0000}"/>
    <cellStyle name="Total 30 13" xfId="54196" xr:uid="{00000000-0005-0000-0000-000046BD0000}"/>
    <cellStyle name="Total 30 2" xfId="9509" xr:uid="{00000000-0005-0000-0000-000047BD0000}"/>
    <cellStyle name="Total 30 2 2" xfId="33038" xr:uid="{00000000-0005-0000-0000-000048BD0000}"/>
    <cellStyle name="Total 30 2 2 2" xfId="33039" xr:uid="{00000000-0005-0000-0000-000049BD0000}"/>
    <cellStyle name="Total 30 2 2 2 2" xfId="33040" xr:uid="{00000000-0005-0000-0000-00004ABD0000}"/>
    <cellStyle name="Total 30 2 2 3" xfId="33041" xr:uid="{00000000-0005-0000-0000-00004BBD0000}"/>
    <cellStyle name="Total 30 2 3" xfId="33042" xr:uid="{00000000-0005-0000-0000-00004CBD0000}"/>
    <cellStyle name="Total 30 2 3 2" xfId="33043" xr:uid="{00000000-0005-0000-0000-00004DBD0000}"/>
    <cellStyle name="Total 30 2 3 2 2" xfId="33044" xr:uid="{00000000-0005-0000-0000-00004EBD0000}"/>
    <cellStyle name="Total 30 2 3 3" xfId="33045" xr:uid="{00000000-0005-0000-0000-00004FBD0000}"/>
    <cellStyle name="Total 30 2 4" xfId="33046" xr:uid="{00000000-0005-0000-0000-000050BD0000}"/>
    <cellStyle name="Total 30 2 4 2" xfId="33047" xr:uid="{00000000-0005-0000-0000-000051BD0000}"/>
    <cellStyle name="Total 30 2 5" xfId="33048" xr:uid="{00000000-0005-0000-0000-000052BD0000}"/>
    <cellStyle name="Total 30 2 6" xfId="54198" xr:uid="{00000000-0005-0000-0000-000053BD0000}"/>
    <cellStyle name="Total 30 3" xfId="33049" xr:uid="{00000000-0005-0000-0000-000054BD0000}"/>
    <cellStyle name="Total 30 3 2" xfId="33050" xr:uid="{00000000-0005-0000-0000-000055BD0000}"/>
    <cellStyle name="Total 30 3 2 2" xfId="33051" xr:uid="{00000000-0005-0000-0000-000056BD0000}"/>
    <cellStyle name="Total 30 3 2 2 2" xfId="33052" xr:uid="{00000000-0005-0000-0000-000057BD0000}"/>
    <cellStyle name="Total 30 3 2 3" xfId="33053" xr:uid="{00000000-0005-0000-0000-000058BD0000}"/>
    <cellStyle name="Total 30 3 3" xfId="33054" xr:uid="{00000000-0005-0000-0000-000059BD0000}"/>
    <cellStyle name="Total 30 3 3 2" xfId="33055" xr:uid="{00000000-0005-0000-0000-00005ABD0000}"/>
    <cellStyle name="Total 30 3 3 2 2" xfId="33056" xr:uid="{00000000-0005-0000-0000-00005BBD0000}"/>
    <cellStyle name="Total 30 3 3 3" xfId="33057" xr:uid="{00000000-0005-0000-0000-00005CBD0000}"/>
    <cellStyle name="Total 30 3 4" xfId="33058" xr:uid="{00000000-0005-0000-0000-00005DBD0000}"/>
    <cellStyle name="Total 30 3 4 2" xfId="33059" xr:uid="{00000000-0005-0000-0000-00005EBD0000}"/>
    <cellStyle name="Total 30 3 5" xfId="33060" xr:uid="{00000000-0005-0000-0000-00005FBD0000}"/>
    <cellStyle name="Total 30 3 6" xfId="54199" xr:uid="{00000000-0005-0000-0000-000060BD0000}"/>
    <cellStyle name="Total 30 4" xfId="33061" xr:uid="{00000000-0005-0000-0000-000061BD0000}"/>
    <cellStyle name="Total 30 4 2" xfId="33062" xr:uid="{00000000-0005-0000-0000-000062BD0000}"/>
    <cellStyle name="Total 30 4 2 2" xfId="33063" xr:uid="{00000000-0005-0000-0000-000063BD0000}"/>
    <cellStyle name="Total 30 4 2 2 2" xfId="33064" xr:uid="{00000000-0005-0000-0000-000064BD0000}"/>
    <cellStyle name="Total 30 4 2 3" xfId="33065" xr:uid="{00000000-0005-0000-0000-000065BD0000}"/>
    <cellStyle name="Total 30 4 3" xfId="33066" xr:uid="{00000000-0005-0000-0000-000066BD0000}"/>
    <cellStyle name="Total 30 4 3 2" xfId="33067" xr:uid="{00000000-0005-0000-0000-000067BD0000}"/>
    <cellStyle name="Total 30 4 3 2 2" xfId="33068" xr:uid="{00000000-0005-0000-0000-000068BD0000}"/>
    <cellStyle name="Total 30 4 3 3" xfId="33069" xr:uid="{00000000-0005-0000-0000-000069BD0000}"/>
    <cellStyle name="Total 30 4 4" xfId="33070" xr:uid="{00000000-0005-0000-0000-00006ABD0000}"/>
    <cellStyle name="Total 30 4 4 2" xfId="33071" xr:uid="{00000000-0005-0000-0000-00006BBD0000}"/>
    <cellStyle name="Total 30 4 5" xfId="33072" xr:uid="{00000000-0005-0000-0000-00006CBD0000}"/>
    <cellStyle name="Total 30 4 6" xfId="54200" xr:uid="{00000000-0005-0000-0000-00006DBD0000}"/>
    <cellStyle name="Total 30 5" xfId="33073" xr:uid="{00000000-0005-0000-0000-00006EBD0000}"/>
    <cellStyle name="Total 30 5 2" xfId="33074" xr:uid="{00000000-0005-0000-0000-00006FBD0000}"/>
    <cellStyle name="Total 30 5 2 2" xfId="33075" xr:uid="{00000000-0005-0000-0000-000070BD0000}"/>
    <cellStyle name="Total 30 5 2 2 2" xfId="33076" xr:uid="{00000000-0005-0000-0000-000071BD0000}"/>
    <cellStyle name="Total 30 5 2 3" xfId="33077" xr:uid="{00000000-0005-0000-0000-000072BD0000}"/>
    <cellStyle name="Total 30 5 3" xfId="33078" xr:uid="{00000000-0005-0000-0000-000073BD0000}"/>
    <cellStyle name="Total 30 5 3 2" xfId="33079" xr:uid="{00000000-0005-0000-0000-000074BD0000}"/>
    <cellStyle name="Total 30 5 3 2 2" xfId="33080" xr:uid="{00000000-0005-0000-0000-000075BD0000}"/>
    <cellStyle name="Total 30 5 3 3" xfId="33081" xr:uid="{00000000-0005-0000-0000-000076BD0000}"/>
    <cellStyle name="Total 30 5 4" xfId="33082" xr:uid="{00000000-0005-0000-0000-000077BD0000}"/>
    <cellStyle name="Total 30 5 4 2" xfId="33083" xr:uid="{00000000-0005-0000-0000-000078BD0000}"/>
    <cellStyle name="Total 30 5 4 2 2" xfId="33084" xr:uid="{00000000-0005-0000-0000-000079BD0000}"/>
    <cellStyle name="Total 30 5 4 3" xfId="33085" xr:uid="{00000000-0005-0000-0000-00007ABD0000}"/>
    <cellStyle name="Total 30 5 5" xfId="33086" xr:uid="{00000000-0005-0000-0000-00007BBD0000}"/>
    <cellStyle name="Total 30 5 5 2" xfId="33087" xr:uid="{00000000-0005-0000-0000-00007CBD0000}"/>
    <cellStyle name="Total 30 5 6" xfId="33088" xr:uid="{00000000-0005-0000-0000-00007DBD0000}"/>
    <cellStyle name="Total 30 5 7" xfId="54201" xr:uid="{00000000-0005-0000-0000-00007EBD0000}"/>
    <cellStyle name="Total 30 6" xfId="33089" xr:uid="{00000000-0005-0000-0000-00007FBD0000}"/>
    <cellStyle name="Total 30 6 2" xfId="33090" xr:uid="{00000000-0005-0000-0000-000080BD0000}"/>
    <cellStyle name="Total 30 6 2 2" xfId="33091" xr:uid="{00000000-0005-0000-0000-000081BD0000}"/>
    <cellStyle name="Total 30 6 2 2 2" xfId="33092" xr:uid="{00000000-0005-0000-0000-000082BD0000}"/>
    <cellStyle name="Total 30 6 2 3" xfId="33093" xr:uid="{00000000-0005-0000-0000-000083BD0000}"/>
    <cellStyle name="Total 30 6 3" xfId="33094" xr:uid="{00000000-0005-0000-0000-000084BD0000}"/>
    <cellStyle name="Total 30 6 3 2" xfId="33095" xr:uid="{00000000-0005-0000-0000-000085BD0000}"/>
    <cellStyle name="Total 30 6 3 2 2" xfId="33096" xr:uid="{00000000-0005-0000-0000-000086BD0000}"/>
    <cellStyle name="Total 30 6 3 3" xfId="33097" xr:uid="{00000000-0005-0000-0000-000087BD0000}"/>
    <cellStyle name="Total 30 6 4" xfId="33098" xr:uid="{00000000-0005-0000-0000-000088BD0000}"/>
    <cellStyle name="Total 30 6 4 2" xfId="33099" xr:uid="{00000000-0005-0000-0000-000089BD0000}"/>
    <cellStyle name="Total 30 6 5" xfId="33100" xr:uid="{00000000-0005-0000-0000-00008ABD0000}"/>
    <cellStyle name="Total 30 6 6" xfId="54202" xr:uid="{00000000-0005-0000-0000-00008BBD0000}"/>
    <cellStyle name="Total 30 7" xfId="33101" xr:uid="{00000000-0005-0000-0000-00008CBD0000}"/>
    <cellStyle name="Total 30 7 2" xfId="33102" xr:uid="{00000000-0005-0000-0000-00008DBD0000}"/>
    <cellStyle name="Total 30 7 2 2" xfId="33103" xr:uid="{00000000-0005-0000-0000-00008EBD0000}"/>
    <cellStyle name="Total 30 7 3" xfId="33104" xr:uid="{00000000-0005-0000-0000-00008FBD0000}"/>
    <cellStyle name="Total 30 7 4" xfId="54203" xr:uid="{00000000-0005-0000-0000-000090BD0000}"/>
    <cellStyle name="Total 30 8" xfId="33105" xr:uid="{00000000-0005-0000-0000-000091BD0000}"/>
    <cellStyle name="Total 30 8 2" xfId="33106" xr:uid="{00000000-0005-0000-0000-000092BD0000}"/>
    <cellStyle name="Total 30 8 2 2" xfId="33107" xr:uid="{00000000-0005-0000-0000-000093BD0000}"/>
    <cellStyle name="Total 30 8 3" xfId="33108" xr:uid="{00000000-0005-0000-0000-000094BD0000}"/>
    <cellStyle name="Total 30 8 4" xfId="54204" xr:uid="{00000000-0005-0000-0000-000095BD0000}"/>
    <cellStyle name="Total 30 9" xfId="33109" xr:uid="{00000000-0005-0000-0000-000096BD0000}"/>
    <cellStyle name="Total 30 9 2" xfId="33110" xr:uid="{00000000-0005-0000-0000-000097BD0000}"/>
    <cellStyle name="Total 30 9 2 2" xfId="33111" xr:uid="{00000000-0005-0000-0000-000098BD0000}"/>
    <cellStyle name="Total 30 9 3" xfId="33112" xr:uid="{00000000-0005-0000-0000-000099BD0000}"/>
    <cellStyle name="Total 30 9 4" xfId="54205" xr:uid="{00000000-0005-0000-0000-00009ABD0000}"/>
    <cellStyle name="Total 31" xfId="4721" xr:uid="{00000000-0005-0000-0000-00009BBD0000}"/>
    <cellStyle name="Total 31 10" xfId="33113" xr:uid="{00000000-0005-0000-0000-00009CBD0000}"/>
    <cellStyle name="Total 31 10 2" xfId="33114" xr:uid="{00000000-0005-0000-0000-00009DBD0000}"/>
    <cellStyle name="Total 31 10 2 2" xfId="33115" xr:uid="{00000000-0005-0000-0000-00009EBD0000}"/>
    <cellStyle name="Total 31 10 3" xfId="33116" xr:uid="{00000000-0005-0000-0000-00009FBD0000}"/>
    <cellStyle name="Total 31 10 4" xfId="54207" xr:uid="{00000000-0005-0000-0000-0000A0BD0000}"/>
    <cellStyle name="Total 31 11" xfId="33117" xr:uid="{00000000-0005-0000-0000-0000A1BD0000}"/>
    <cellStyle name="Total 31 11 2" xfId="33118" xr:uid="{00000000-0005-0000-0000-0000A2BD0000}"/>
    <cellStyle name="Total 31 12" xfId="33119" xr:uid="{00000000-0005-0000-0000-0000A3BD0000}"/>
    <cellStyle name="Total 31 13" xfId="54206" xr:uid="{00000000-0005-0000-0000-0000A4BD0000}"/>
    <cellStyle name="Total 31 2" xfId="9510" xr:uid="{00000000-0005-0000-0000-0000A5BD0000}"/>
    <cellStyle name="Total 31 2 2" xfId="33120" xr:uid="{00000000-0005-0000-0000-0000A6BD0000}"/>
    <cellStyle name="Total 31 2 2 2" xfId="33121" xr:uid="{00000000-0005-0000-0000-0000A7BD0000}"/>
    <cellStyle name="Total 31 2 2 2 2" xfId="33122" xr:uid="{00000000-0005-0000-0000-0000A8BD0000}"/>
    <cellStyle name="Total 31 2 2 3" xfId="33123" xr:uid="{00000000-0005-0000-0000-0000A9BD0000}"/>
    <cellStyle name="Total 31 2 3" xfId="33124" xr:uid="{00000000-0005-0000-0000-0000AABD0000}"/>
    <cellStyle name="Total 31 2 3 2" xfId="33125" xr:uid="{00000000-0005-0000-0000-0000ABBD0000}"/>
    <cellStyle name="Total 31 2 3 2 2" xfId="33126" xr:uid="{00000000-0005-0000-0000-0000ACBD0000}"/>
    <cellStyle name="Total 31 2 3 3" xfId="33127" xr:uid="{00000000-0005-0000-0000-0000ADBD0000}"/>
    <cellStyle name="Total 31 2 4" xfId="33128" xr:uid="{00000000-0005-0000-0000-0000AEBD0000}"/>
    <cellStyle name="Total 31 2 4 2" xfId="33129" xr:uid="{00000000-0005-0000-0000-0000AFBD0000}"/>
    <cellStyle name="Total 31 2 5" xfId="33130" xr:uid="{00000000-0005-0000-0000-0000B0BD0000}"/>
    <cellStyle name="Total 31 2 6" xfId="54208" xr:uid="{00000000-0005-0000-0000-0000B1BD0000}"/>
    <cellStyle name="Total 31 3" xfId="33131" xr:uid="{00000000-0005-0000-0000-0000B2BD0000}"/>
    <cellStyle name="Total 31 3 2" xfId="33132" xr:uid="{00000000-0005-0000-0000-0000B3BD0000}"/>
    <cellStyle name="Total 31 3 2 2" xfId="33133" xr:uid="{00000000-0005-0000-0000-0000B4BD0000}"/>
    <cellStyle name="Total 31 3 2 2 2" xfId="33134" xr:uid="{00000000-0005-0000-0000-0000B5BD0000}"/>
    <cellStyle name="Total 31 3 2 3" xfId="33135" xr:uid="{00000000-0005-0000-0000-0000B6BD0000}"/>
    <cellStyle name="Total 31 3 3" xfId="33136" xr:uid="{00000000-0005-0000-0000-0000B7BD0000}"/>
    <cellStyle name="Total 31 3 3 2" xfId="33137" xr:uid="{00000000-0005-0000-0000-0000B8BD0000}"/>
    <cellStyle name="Total 31 3 3 2 2" xfId="33138" xr:uid="{00000000-0005-0000-0000-0000B9BD0000}"/>
    <cellStyle name="Total 31 3 3 3" xfId="33139" xr:uid="{00000000-0005-0000-0000-0000BABD0000}"/>
    <cellStyle name="Total 31 3 4" xfId="33140" xr:uid="{00000000-0005-0000-0000-0000BBBD0000}"/>
    <cellStyle name="Total 31 3 4 2" xfId="33141" xr:uid="{00000000-0005-0000-0000-0000BCBD0000}"/>
    <cellStyle name="Total 31 3 5" xfId="33142" xr:uid="{00000000-0005-0000-0000-0000BDBD0000}"/>
    <cellStyle name="Total 31 3 6" xfId="54209" xr:uid="{00000000-0005-0000-0000-0000BEBD0000}"/>
    <cellStyle name="Total 31 4" xfId="33143" xr:uid="{00000000-0005-0000-0000-0000BFBD0000}"/>
    <cellStyle name="Total 31 4 2" xfId="33144" xr:uid="{00000000-0005-0000-0000-0000C0BD0000}"/>
    <cellStyle name="Total 31 4 2 2" xfId="33145" xr:uid="{00000000-0005-0000-0000-0000C1BD0000}"/>
    <cellStyle name="Total 31 4 2 2 2" xfId="33146" xr:uid="{00000000-0005-0000-0000-0000C2BD0000}"/>
    <cellStyle name="Total 31 4 2 3" xfId="33147" xr:uid="{00000000-0005-0000-0000-0000C3BD0000}"/>
    <cellStyle name="Total 31 4 3" xfId="33148" xr:uid="{00000000-0005-0000-0000-0000C4BD0000}"/>
    <cellStyle name="Total 31 4 3 2" xfId="33149" xr:uid="{00000000-0005-0000-0000-0000C5BD0000}"/>
    <cellStyle name="Total 31 4 3 2 2" xfId="33150" xr:uid="{00000000-0005-0000-0000-0000C6BD0000}"/>
    <cellStyle name="Total 31 4 3 3" xfId="33151" xr:uid="{00000000-0005-0000-0000-0000C7BD0000}"/>
    <cellStyle name="Total 31 4 4" xfId="33152" xr:uid="{00000000-0005-0000-0000-0000C8BD0000}"/>
    <cellStyle name="Total 31 4 4 2" xfId="33153" xr:uid="{00000000-0005-0000-0000-0000C9BD0000}"/>
    <cellStyle name="Total 31 4 5" xfId="33154" xr:uid="{00000000-0005-0000-0000-0000CABD0000}"/>
    <cellStyle name="Total 31 4 6" xfId="54210" xr:uid="{00000000-0005-0000-0000-0000CBBD0000}"/>
    <cellStyle name="Total 31 5" xfId="33155" xr:uid="{00000000-0005-0000-0000-0000CCBD0000}"/>
    <cellStyle name="Total 31 5 2" xfId="33156" xr:uid="{00000000-0005-0000-0000-0000CDBD0000}"/>
    <cellStyle name="Total 31 5 2 2" xfId="33157" xr:uid="{00000000-0005-0000-0000-0000CEBD0000}"/>
    <cellStyle name="Total 31 5 2 2 2" xfId="33158" xr:uid="{00000000-0005-0000-0000-0000CFBD0000}"/>
    <cellStyle name="Total 31 5 2 3" xfId="33159" xr:uid="{00000000-0005-0000-0000-0000D0BD0000}"/>
    <cellStyle name="Total 31 5 3" xfId="33160" xr:uid="{00000000-0005-0000-0000-0000D1BD0000}"/>
    <cellStyle name="Total 31 5 3 2" xfId="33161" xr:uid="{00000000-0005-0000-0000-0000D2BD0000}"/>
    <cellStyle name="Total 31 5 3 2 2" xfId="33162" xr:uid="{00000000-0005-0000-0000-0000D3BD0000}"/>
    <cellStyle name="Total 31 5 3 3" xfId="33163" xr:uid="{00000000-0005-0000-0000-0000D4BD0000}"/>
    <cellStyle name="Total 31 5 4" xfId="33164" xr:uid="{00000000-0005-0000-0000-0000D5BD0000}"/>
    <cellStyle name="Total 31 5 4 2" xfId="33165" xr:uid="{00000000-0005-0000-0000-0000D6BD0000}"/>
    <cellStyle name="Total 31 5 4 2 2" xfId="33166" xr:uid="{00000000-0005-0000-0000-0000D7BD0000}"/>
    <cellStyle name="Total 31 5 4 3" xfId="33167" xr:uid="{00000000-0005-0000-0000-0000D8BD0000}"/>
    <cellStyle name="Total 31 5 5" xfId="33168" xr:uid="{00000000-0005-0000-0000-0000D9BD0000}"/>
    <cellStyle name="Total 31 5 5 2" xfId="33169" xr:uid="{00000000-0005-0000-0000-0000DABD0000}"/>
    <cellStyle name="Total 31 5 6" xfId="33170" xr:uid="{00000000-0005-0000-0000-0000DBBD0000}"/>
    <cellStyle name="Total 31 5 7" xfId="54211" xr:uid="{00000000-0005-0000-0000-0000DCBD0000}"/>
    <cellStyle name="Total 31 6" xfId="33171" xr:uid="{00000000-0005-0000-0000-0000DDBD0000}"/>
    <cellStyle name="Total 31 6 2" xfId="33172" xr:uid="{00000000-0005-0000-0000-0000DEBD0000}"/>
    <cellStyle name="Total 31 6 2 2" xfId="33173" xr:uid="{00000000-0005-0000-0000-0000DFBD0000}"/>
    <cellStyle name="Total 31 6 2 2 2" xfId="33174" xr:uid="{00000000-0005-0000-0000-0000E0BD0000}"/>
    <cellStyle name="Total 31 6 2 3" xfId="33175" xr:uid="{00000000-0005-0000-0000-0000E1BD0000}"/>
    <cellStyle name="Total 31 6 3" xfId="33176" xr:uid="{00000000-0005-0000-0000-0000E2BD0000}"/>
    <cellStyle name="Total 31 6 3 2" xfId="33177" xr:uid="{00000000-0005-0000-0000-0000E3BD0000}"/>
    <cellStyle name="Total 31 6 3 2 2" xfId="33178" xr:uid="{00000000-0005-0000-0000-0000E4BD0000}"/>
    <cellStyle name="Total 31 6 3 3" xfId="33179" xr:uid="{00000000-0005-0000-0000-0000E5BD0000}"/>
    <cellStyle name="Total 31 6 4" xfId="33180" xr:uid="{00000000-0005-0000-0000-0000E6BD0000}"/>
    <cellStyle name="Total 31 6 4 2" xfId="33181" xr:uid="{00000000-0005-0000-0000-0000E7BD0000}"/>
    <cellStyle name="Total 31 6 5" xfId="33182" xr:uid="{00000000-0005-0000-0000-0000E8BD0000}"/>
    <cellStyle name="Total 31 6 6" xfId="54212" xr:uid="{00000000-0005-0000-0000-0000E9BD0000}"/>
    <cellStyle name="Total 31 7" xfId="33183" xr:uid="{00000000-0005-0000-0000-0000EABD0000}"/>
    <cellStyle name="Total 31 7 2" xfId="33184" xr:uid="{00000000-0005-0000-0000-0000EBBD0000}"/>
    <cellStyle name="Total 31 7 2 2" xfId="33185" xr:uid="{00000000-0005-0000-0000-0000ECBD0000}"/>
    <cellStyle name="Total 31 7 3" xfId="33186" xr:uid="{00000000-0005-0000-0000-0000EDBD0000}"/>
    <cellStyle name="Total 31 7 4" xfId="54213" xr:uid="{00000000-0005-0000-0000-0000EEBD0000}"/>
    <cellStyle name="Total 31 8" xfId="33187" xr:uid="{00000000-0005-0000-0000-0000EFBD0000}"/>
    <cellStyle name="Total 31 8 2" xfId="33188" xr:uid="{00000000-0005-0000-0000-0000F0BD0000}"/>
    <cellStyle name="Total 31 8 2 2" xfId="33189" xr:uid="{00000000-0005-0000-0000-0000F1BD0000}"/>
    <cellStyle name="Total 31 8 3" xfId="33190" xr:uid="{00000000-0005-0000-0000-0000F2BD0000}"/>
    <cellStyle name="Total 31 8 4" xfId="54214" xr:uid="{00000000-0005-0000-0000-0000F3BD0000}"/>
    <cellStyle name="Total 31 9" xfId="33191" xr:uid="{00000000-0005-0000-0000-0000F4BD0000}"/>
    <cellStyle name="Total 31 9 2" xfId="33192" xr:uid="{00000000-0005-0000-0000-0000F5BD0000}"/>
    <cellStyle name="Total 31 9 2 2" xfId="33193" xr:uid="{00000000-0005-0000-0000-0000F6BD0000}"/>
    <cellStyle name="Total 31 9 3" xfId="33194" xr:uid="{00000000-0005-0000-0000-0000F7BD0000}"/>
    <cellStyle name="Total 31 9 4" xfId="54215" xr:uid="{00000000-0005-0000-0000-0000F8BD0000}"/>
    <cellStyle name="Total 32" xfId="4722" xr:uid="{00000000-0005-0000-0000-0000F9BD0000}"/>
    <cellStyle name="Total 32 10" xfId="33195" xr:uid="{00000000-0005-0000-0000-0000FABD0000}"/>
    <cellStyle name="Total 32 10 2" xfId="33196" xr:uid="{00000000-0005-0000-0000-0000FBBD0000}"/>
    <cellStyle name="Total 32 10 2 2" xfId="33197" xr:uid="{00000000-0005-0000-0000-0000FCBD0000}"/>
    <cellStyle name="Total 32 10 3" xfId="33198" xr:uid="{00000000-0005-0000-0000-0000FDBD0000}"/>
    <cellStyle name="Total 32 10 4" xfId="54217" xr:uid="{00000000-0005-0000-0000-0000FEBD0000}"/>
    <cellStyle name="Total 32 11" xfId="33199" xr:uid="{00000000-0005-0000-0000-0000FFBD0000}"/>
    <cellStyle name="Total 32 11 2" xfId="33200" xr:uid="{00000000-0005-0000-0000-000000BE0000}"/>
    <cellStyle name="Total 32 12" xfId="33201" xr:uid="{00000000-0005-0000-0000-000001BE0000}"/>
    <cellStyle name="Total 32 13" xfId="54216" xr:uid="{00000000-0005-0000-0000-000002BE0000}"/>
    <cellStyle name="Total 32 2" xfId="9511" xr:uid="{00000000-0005-0000-0000-000003BE0000}"/>
    <cellStyle name="Total 32 2 2" xfId="33202" xr:uid="{00000000-0005-0000-0000-000004BE0000}"/>
    <cellStyle name="Total 32 2 2 2" xfId="33203" xr:uid="{00000000-0005-0000-0000-000005BE0000}"/>
    <cellStyle name="Total 32 2 2 2 2" xfId="33204" xr:uid="{00000000-0005-0000-0000-000006BE0000}"/>
    <cellStyle name="Total 32 2 2 3" xfId="33205" xr:uid="{00000000-0005-0000-0000-000007BE0000}"/>
    <cellStyle name="Total 32 2 3" xfId="33206" xr:uid="{00000000-0005-0000-0000-000008BE0000}"/>
    <cellStyle name="Total 32 2 3 2" xfId="33207" xr:uid="{00000000-0005-0000-0000-000009BE0000}"/>
    <cellStyle name="Total 32 2 3 2 2" xfId="33208" xr:uid="{00000000-0005-0000-0000-00000ABE0000}"/>
    <cellStyle name="Total 32 2 3 3" xfId="33209" xr:uid="{00000000-0005-0000-0000-00000BBE0000}"/>
    <cellStyle name="Total 32 2 4" xfId="33210" xr:uid="{00000000-0005-0000-0000-00000CBE0000}"/>
    <cellStyle name="Total 32 2 4 2" xfId="33211" xr:uid="{00000000-0005-0000-0000-00000DBE0000}"/>
    <cellStyle name="Total 32 2 5" xfId="33212" xr:uid="{00000000-0005-0000-0000-00000EBE0000}"/>
    <cellStyle name="Total 32 2 6" xfId="54218" xr:uid="{00000000-0005-0000-0000-00000FBE0000}"/>
    <cellStyle name="Total 32 3" xfId="33213" xr:uid="{00000000-0005-0000-0000-000010BE0000}"/>
    <cellStyle name="Total 32 3 2" xfId="33214" xr:uid="{00000000-0005-0000-0000-000011BE0000}"/>
    <cellStyle name="Total 32 3 2 2" xfId="33215" xr:uid="{00000000-0005-0000-0000-000012BE0000}"/>
    <cellStyle name="Total 32 3 2 2 2" xfId="33216" xr:uid="{00000000-0005-0000-0000-000013BE0000}"/>
    <cellStyle name="Total 32 3 2 3" xfId="33217" xr:uid="{00000000-0005-0000-0000-000014BE0000}"/>
    <cellStyle name="Total 32 3 3" xfId="33218" xr:uid="{00000000-0005-0000-0000-000015BE0000}"/>
    <cellStyle name="Total 32 3 3 2" xfId="33219" xr:uid="{00000000-0005-0000-0000-000016BE0000}"/>
    <cellStyle name="Total 32 3 3 2 2" xfId="33220" xr:uid="{00000000-0005-0000-0000-000017BE0000}"/>
    <cellStyle name="Total 32 3 3 3" xfId="33221" xr:uid="{00000000-0005-0000-0000-000018BE0000}"/>
    <cellStyle name="Total 32 3 4" xfId="33222" xr:uid="{00000000-0005-0000-0000-000019BE0000}"/>
    <cellStyle name="Total 32 3 4 2" xfId="33223" xr:uid="{00000000-0005-0000-0000-00001ABE0000}"/>
    <cellStyle name="Total 32 3 5" xfId="33224" xr:uid="{00000000-0005-0000-0000-00001BBE0000}"/>
    <cellStyle name="Total 32 3 6" xfId="54219" xr:uid="{00000000-0005-0000-0000-00001CBE0000}"/>
    <cellStyle name="Total 32 4" xfId="33225" xr:uid="{00000000-0005-0000-0000-00001DBE0000}"/>
    <cellStyle name="Total 32 4 2" xfId="33226" xr:uid="{00000000-0005-0000-0000-00001EBE0000}"/>
    <cellStyle name="Total 32 4 2 2" xfId="33227" xr:uid="{00000000-0005-0000-0000-00001FBE0000}"/>
    <cellStyle name="Total 32 4 2 2 2" xfId="33228" xr:uid="{00000000-0005-0000-0000-000020BE0000}"/>
    <cellStyle name="Total 32 4 2 3" xfId="33229" xr:uid="{00000000-0005-0000-0000-000021BE0000}"/>
    <cellStyle name="Total 32 4 3" xfId="33230" xr:uid="{00000000-0005-0000-0000-000022BE0000}"/>
    <cellStyle name="Total 32 4 3 2" xfId="33231" xr:uid="{00000000-0005-0000-0000-000023BE0000}"/>
    <cellStyle name="Total 32 4 3 2 2" xfId="33232" xr:uid="{00000000-0005-0000-0000-000024BE0000}"/>
    <cellStyle name="Total 32 4 3 3" xfId="33233" xr:uid="{00000000-0005-0000-0000-000025BE0000}"/>
    <cellStyle name="Total 32 4 4" xfId="33234" xr:uid="{00000000-0005-0000-0000-000026BE0000}"/>
    <cellStyle name="Total 32 4 4 2" xfId="33235" xr:uid="{00000000-0005-0000-0000-000027BE0000}"/>
    <cellStyle name="Total 32 4 5" xfId="33236" xr:uid="{00000000-0005-0000-0000-000028BE0000}"/>
    <cellStyle name="Total 32 4 6" xfId="54220" xr:uid="{00000000-0005-0000-0000-000029BE0000}"/>
    <cellStyle name="Total 32 5" xfId="33237" xr:uid="{00000000-0005-0000-0000-00002ABE0000}"/>
    <cellStyle name="Total 32 5 2" xfId="33238" xr:uid="{00000000-0005-0000-0000-00002BBE0000}"/>
    <cellStyle name="Total 32 5 2 2" xfId="33239" xr:uid="{00000000-0005-0000-0000-00002CBE0000}"/>
    <cellStyle name="Total 32 5 2 2 2" xfId="33240" xr:uid="{00000000-0005-0000-0000-00002DBE0000}"/>
    <cellStyle name="Total 32 5 2 3" xfId="33241" xr:uid="{00000000-0005-0000-0000-00002EBE0000}"/>
    <cellStyle name="Total 32 5 3" xfId="33242" xr:uid="{00000000-0005-0000-0000-00002FBE0000}"/>
    <cellStyle name="Total 32 5 3 2" xfId="33243" xr:uid="{00000000-0005-0000-0000-000030BE0000}"/>
    <cellStyle name="Total 32 5 3 2 2" xfId="33244" xr:uid="{00000000-0005-0000-0000-000031BE0000}"/>
    <cellStyle name="Total 32 5 3 3" xfId="33245" xr:uid="{00000000-0005-0000-0000-000032BE0000}"/>
    <cellStyle name="Total 32 5 4" xfId="33246" xr:uid="{00000000-0005-0000-0000-000033BE0000}"/>
    <cellStyle name="Total 32 5 4 2" xfId="33247" xr:uid="{00000000-0005-0000-0000-000034BE0000}"/>
    <cellStyle name="Total 32 5 4 2 2" xfId="33248" xr:uid="{00000000-0005-0000-0000-000035BE0000}"/>
    <cellStyle name="Total 32 5 4 3" xfId="33249" xr:uid="{00000000-0005-0000-0000-000036BE0000}"/>
    <cellStyle name="Total 32 5 5" xfId="33250" xr:uid="{00000000-0005-0000-0000-000037BE0000}"/>
    <cellStyle name="Total 32 5 5 2" xfId="33251" xr:uid="{00000000-0005-0000-0000-000038BE0000}"/>
    <cellStyle name="Total 32 5 6" xfId="33252" xr:uid="{00000000-0005-0000-0000-000039BE0000}"/>
    <cellStyle name="Total 32 5 7" xfId="54221" xr:uid="{00000000-0005-0000-0000-00003ABE0000}"/>
    <cellStyle name="Total 32 6" xfId="33253" xr:uid="{00000000-0005-0000-0000-00003BBE0000}"/>
    <cellStyle name="Total 32 6 2" xfId="33254" xr:uid="{00000000-0005-0000-0000-00003CBE0000}"/>
    <cellStyle name="Total 32 6 2 2" xfId="33255" xr:uid="{00000000-0005-0000-0000-00003DBE0000}"/>
    <cellStyle name="Total 32 6 2 2 2" xfId="33256" xr:uid="{00000000-0005-0000-0000-00003EBE0000}"/>
    <cellStyle name="Total 32 6 2 3" xfId="33257" xr:uid="{00000000-0005-0000-0000-00003FBE0000}"/>
    <cellStyle name="Total 32 6 3" xfId="33258" xr:uid="{00000000-0005-0000-0000-000040BE0000}"/>
    <cellStyle name="Total 32 6 3 2" xfId="33259" xr:uid="{00000000-0005-0000-0000-000041BE0000}"/>
    <cellStyle name="Total 32 6 3 2 2" xfId="33260" xr:uid="{00000000-0005-0000-0000-000042BE0000}"/>
    <cellStyle name="Total 32 6 3 3" xfId="33261" xr:uid="{00000000-0005-0000-0000-000043BE0000}"/>
    <cellStyle name="Total 32 6 4" xfId="33262" xr:uid="{00000000-0005-0000-0000-000044BE0000}"/>
    <cellStyle name="Total 32 6 4 2" xfId="33263" xr:uid="{00000000-0005-0000-0000-000045BE0000}"/>
    <cellStyle name="Total 32 6 5" xfId="33264" xr:uid="{00000000-0005-0000-0000-000046BE0000}"/>
    <cellStyle name="Total 32 6 6" xfId="54222" xr:uid="{00000000-0005-0000-0000-000047BE0000}"/>
    <cellStyle name="Total 32 7" xfId="33265" xr:uid="{00000000-0005-0000-0000-000048BE0000}"/>
    <cellStyle name="Total 32 7 2" xfId="33266" xr:uid="{00000000-0005-0000-0000-000049BE0000}"/>
    <cellStyle name="Total 32 7 2 2" xfId="33267" xr:uid="{00000000-0005-0000-0000-00004ABE0000}"/>
    <cellStyle name="Total 32 7 3" xfId="33268" xr:uid="{00000000-0005-0000-0000-00004BBE0000}"/>
    <cellStyle name="Total 32 7 4" xfId="54223" xr:uid="{00000000-0005-0000-0000-00004CBE0000}"/>
    <cellStyle name="Total 32 8" xfId="33269" xr:uid="{00000000-0005-0000-0000-00004DBE0000}"/>
    <cellStyle name="Total 32 8 2" xfId="33270" xr:uid="{00000000-0005-0000-0000-00004EBE0000}"/>
    <cellStyle name="Total 32 8 2 2" xfId="33271" xr:uid="{00000000-0005-0000-0000-00004FBE0000}"/>
    <cellStyle name="Total 32 8 3" xfId="33272" xr:uid="{00000000-0005-0000-0000-000050BE0000}"/>
    <cellStyle name="Total 32 8 4" xfId="54224" xr:uid="{00000000-0005-0000-0000-000051BE0000}"/>
    <cellStyle name="Total 32 9" xfId="33273" xr:uid="{00000000-0005-0000-0000-000052BE0000}"/>
    <cellStyle name="Total 32 9 2" xfId="33274" xr:uid="{00000000-0005-0000-0000-000053BE0000}"/>
    <cellStyle name="Total 32 9 2 2" xfId="33275" xr:uid="{00000000-0005-0000-0000-000054BE0000}"/>
    <cellStyle name="Total 32 9 3" xfId="33276" xr:uid="{00000000-0005-0000-0000-000055BE0000}"/>
    <cellStyle name="Total 32 9 4" xfId="54225" xr:uid="{00000000-0005-0000-0000-000056BE0000}"/>
    <cellStyle name="Total 33" xfId="4723" xr:uid="{00000000-0005-0000-0000-000057BE0000}"/>
    <cellStyle name="Total 33 10" xfId="33277" xr:uid="{00000000-0005-0000-0000-000058BE0000}"/>
    <cellStyle name="Total 33 10 2" xfId="33278" xr:uid="{00000000-0005-0000-0000-000059BE0000}"/>
    <cellStyle name="Total 33 10 2 2" xfId="33279" xr:uid="{00000000-0005-0000-0000-00005ABE0000}"/>
    <cellStyle name="Total 33 10 3" xfId="33280" xr:uid="{00000000-0005-0000-0000-00005BBE0000}"/>
    <cellStyle name="Total 33 10 4" xfId="54227" xr:uid="{00000000-0005-0000-0000-00005CBE0000}"/>
    <cellStyle name="Total 33 11" xfId="33281" xr:uid="{00000000-0005-0000-0000-00005DBE0000}"/>
    <cellStyle name="Total 33 11 2" xfId="33282" xr:uid="{00000000-0005-0000-0000-00005EBE0000}"/>
    <cellStyle name="Total 33 12" xfId="33283" xr:uid="{00000000-0005-0000-0000-00005FBE0000}"/>
    <cellStyle name="Total 33 13" xfId="54226" xr:uid="{00000000-0005-0000-0000-000060BE0000}"/>
    <cellStyle name="Total 33 2" xfId="9512" xr:uid="{00000000-0005-0000-0000-000061BE0000}"/>
    <cellStyle name="Total 33 2 2" xfId="33284" xr:uid="{00000000-0005-0000-0000-000062BE0000}"/>
    <cellStyle name="Total 33 2 2 2" xfId="33285" xr:uid="{00000000-0005-0000-0000-000063BE0000}"/>
    <cellStyle name="Total 33 2 2 2 2" xfId="33286" xr:uid="{00000000-0005-0000-0000-000064BE0000}"/>
    <cellStyle name="Total 33 2 2 3" xfId="33287" xr:uid="{00000000-0005-0000-0000-000065BE0000}"/>
    <cellStyle name="Total 33 2 3" xfId="33288" xr:uid="{00000000-0005-0000-0000-000066BE0000}"/>
    <cellStyle name="Total 33 2 3 2" xfId="33289" xr:uid="{00000000-0005-0000-0000-000067BE0000}"/>
    <cellStyle name="Total 33 2 3 2 2" xfId="33290" xr:uid="{00000000-0005-0000-0000-000068BE0000}"/>
    <cellStyle name="Total 33 2 3 3" xfId="33291" xr:uid="{00000000-0005-0000-0000-000069BE0000}"/>
    <cellStyle name="Total 33 2 4" xfId="33292" xr:uid="{00000000-0005-0000-0000-00006ABE0000}"/>
    <cellStyle name="Total 33 2 4 2" xfId="33293" xr:uid="{00000000-0005-0000-0000-00006BBE0000}"/>
    <cellStyle name="Total 33 2 5" xfId="33294" xr:uid="{00000000-0005-0000-0000-00006CBE0000}"/>
    <cellStyle name="Total 33 2 6" xfId="54228" xr:uid="{00000000-0005-0000-0000-00006DBE0000}"/>
    <cellStyle name="Total 33 3" xfId="33295" xr:uid="{00000000-0005-0000-0000-00006EBE0000}"/>
    <cellStyle name="Total 33 3 2" xfId="33296" xr:uid="{00000000-0005-0000-0000-00006FBE0000}"/>
    <cellStyle name="Total 33 3 2 2" xfId="33297" xr:uid="{00000000-0005-0000-0000-000070BE0000}"/>
    <cellStyle name="Total 33 3 2 2 2" xfId="33298" xr:uid="{00000000-0005-0000-0000-000071BE0000}"/>
    <cellStyle name="Total 33 3 2 3" xfId="33299" xr:uid="{00000000-0005-0000-0000-000072BE0000}"/>
    <cellStyle name="Total 33 3 3" xfId="33300" xr:uid="{00000000-0005-0000-0000-000073BE0000}"/>
    <cellStyle name="Total 33 3 3 2" xfId="33301" xr:uid="{00000000-0005-0000-0000-000074BE0000}"/>
    <cellStyle name="Total 33 3 3 2 2" xfId="33302" xr:uid="{00000000-0005-0000-0000-000075BE0000}"/>
    <cellStyle name="Total 33 3 3 3" xfId="33303" xr:uid="{00000000-0005-0000-0000-000076BE0000}"/>
    <cellStyle name="Total 33 3 4" xfId="33304" xr:uid="{00000000-0005-0000-0000-000077BE0000}"/>
    <cellStyle name="Total 33 3 4 2" xfId="33305" xr:uid="{00000000-0005-0000-0000-000078BE0000}"/>
    <cellStyle name="Total 33 3 5" xfId="33306" xr:uid="{00000000-0005-0000-0000-000079BE0000}"/>
    <cellStyle name="Total 33 3 6" xfId="54229" xr:uid="{00000000-0005-0000-0000-00007ABE0000}"/>
    <cellStyle name="Total 33 4" xfId="33307" xr:uid="{00000000-0005-0000-0000-00007BBE0000}"/>
    <cellStyle name="Total 33 4 2" xfId="33308" xr:uid="{00000000-0005-0000-0000-00007CBE0000}"/>
    <cellStyle name="Total 33 4 2 2" xfId="33309" xr:uid="{00000000-0005-0000-0000-00007DBE0000}"/>
    <cellStyle name="Total 33 4 2 2 2" xfId="33310" xr:uid="{00000000-0005-0000-0000-00007EBE0000}"/>
    <cellStyle name="Total 33 4 2 3" xfId="33311" xr:uid="{00000000-0005-0000-0000-00007FBE0000}"/>
    <cellStyle name="Total 33 4 3" xfId="33312" xr:uid="{00000000-0005-0000-0000-000080BE0000}"/>
    <cellStyle name="Total 33 4 3 2" xfId="33313" xr:uid="{00000000-0005-0000-0000-000081BE0000}"/>
    <cellStyle name="Total 33 4 3 2 2" xfId="33314" xr:uid="{00000000-0005-0000-0000-000082BE0000}"/>
    <cellStyle name="Total 33 4 3 3" xfId="33315" xr:uid="{00000000-0005-0000-0000-000083BE0000}"/>
    <cellStyle name="Total 33 4 4" xfId="33316" xr:uid="{00000000-0005-0000-0000-000084BE0000}"/>
    <cellStyle name="Total 33 4 4 2" xfId="33317" xr:uid="{00000000-0005-0000-0000-000085BE0000}"/>
    <cellStyle name="Total 33 4 5" xfId="33318" xr:uid="{00000000-0005-0000-0000-000086BE0000}"/>
    <cellStyle name="Total 33 4 6" xfId="54230" xr:uid="{00000000-0005-0000-0000-000087BE0000}"/>
    <cellStyle name="Total 33 5" xfId="33319" xr:uid="{00000000-0005-0000-0000-000088BE0000}"/>
    <cellStyle name="Total 33 5 2" xfId="33320" xr:uid="{00000000-0005-0000-0000-000089BE0000}"/>
    <cellStyle name="Total 33 5 2 2" xfId="33321" xr:uid="{00000000-0005-0000-0000-00008ABE0000}"/>
    <cellStyle name="Total 33 5 2 2 2" xfId="33322" xr:uid="{00000000-0005-0000-0000-00008BBE0000}"/>
    <cellStyle name="Total 33 5 2 3" xfId="33323" xr:uid="{00000000-0005-0000-0000-00008CBE0000}"/>
    <cellStyle name="Total 33 5 3" xfId="33324" xr:uid="{00000000-0005-0000-0000-00008DBE0000}"/>
    <cellStyle name="Total 33 5 3 2" xfId="33325" xr:uid="{00000000-0005-0000-0000-00008EBE0000}"/>
    <cellStyle name="Total 33 5 3 2 2" xfId="33326" xr:uid="{00000000-0005-0000-0000-00008FBE0000}"/>
    <cellStyle name="Total 33 5 3 3" xfId="33327" xr:uid="{00000000-0005-0000-0000-000090BE0000}"/>
    <cellStyle name="Total 33 5 4" xfId="33328" xr:uid="{00000000-0005-0000-0000-000091BE0000}"/>
    <cellStyle name="Total 33 5 4 2" xfId="33329" xr:uid="{00000000-0005-0000-0000-000092BE0000}"/>
    <cellStyle name="Total 33 5 4 2 2" xfId="33330" xr:uid="{00000000-0005-0000-0000-000093BE0000}"/>
    <cellStyle name="Total 33 5 4 3" xfId="33331" xr:uid="{00000000-0005-0000-0000-000094BE0000}"/>
    <cellStyle name="Total 33 5 5" xfId="33332" xr:uid="{00000000-0005-0000-0000-000095BE0000}"/>
    <cellStyle name="Total 33 5 5 2" xfId="33333" xr:uid="{00000000-0005-0000-0000-000096BE0000}"/>
    <cellStyle name="Total 33 5 6" xfId="33334" xr:uid="{00000000-0005-0000-0000-000097BE0000}"/>
    <cellStyle name="Total 33 5 7" xfId="54231" xr:uid="{00000000-0005-0000-0000-000098BE0000}"/>
    <cellStyle name="Total 33 6" xfId="33335" xr:uid="{00000000-0005-0000-0000-000099BE0000}"/>
    <cellStyle name="Total 33 6 2" xfId="33336" xr:uid="{00000000-0005-0000-0000-00009ABE0000}"/>
    <cellStyle name="Total 33 6 2 2" xfId="33337" xr:uid="{00000000-0005-0000-0000-00009BBE0000}"/>
    <cellStyle name="Total 33 6 2 2 2" xfId="33338" xr:uid="{00000000-0005-0000-0000-00009CBE0000}"/>
    <cellStyle name="Total 33 6 2 3" xfId="33339" xr:uid="{00000000-0005-0000-0000-00009DBE0000}"/>
    <cellStyle name="Total 33 6 3" xfId="33340" xr:uid="{00000000-0005-0000-0000-00009EBE0000}"/>
    <cellStyle name="Total 33 6 3 2" xfId="33341" xr:uid="{00000000-0005-0000-0000-00009FBE0000}"/>
    <cellStyle name="Total 33 6 3 2 2" xfId="33342" xr:uid="{00000000-0005-0000-0000-0000A0BE0000}"/>
    <cellStyle name="Total 33 6 3 3" xfId="33343" xr:uid="{00000000-0005-0000-0000-0000A1BE0000}"/>
    <cellStyle name="Total 33 6 4" xfId="33344" xr:uid="{00000000-0005-0000-0000-0000A2BE0000}"/>
    <cellStyle name="Total 33 6 4 2" xfId="33345" xr:uid="{00000000-0005-0000-0000-0000A3BE0000}"/>
    <cellStyle name="Total 33 6 5" xfId="33346" xr:uid="{00000000-0005-0000-0000-0000A4BE0000}"/>
    <cellStyle name="Total 33 6 6" xfId="54232" xr:uid="{00000000-0005-0000-0000-0000A5BE0000}"/>
    <cellStyle name="Total 33 7" xfId="33347" xr:uid="{00000000-0005-0000-0000-0000A6BE0000}"/>
    <cellStyle name="Total 33 7 2" xfId="33348" xr:uid="{00000000-0005-0000-0000-0000A7BE0000}"/>
    <cellStyle name="Total 33 7 2 2" xfId="33349" xr:uid="{00000000-0005-0000-0000-0000A8BE0000}"/>
    <cellStyle name="Total 33 7 3" xfId="33350" xr:uid="{00000000-0005-0000-0000-0000A9BE0000}"/>
    <cellStyle name="Total 33 7 4" xfId="54233" xr:uid="{00000000-0005-0000-0000-0000AABE0000}"/>
    <cellStyle name="Total 33 8" xfId="33351" xr:uid="{00000000-0005-0000-0000-0000ABBE0000}"/>
    <cellStyle name="Total 33 8 2" xfId="33352" xr:uid="{00000000-0005-0000-0000-0000ACBE0000}"/>
    <cellStyle name="Total 33 8 2 2" xfId="33353" xr:uid="{00000000-0005-0000-0000-0000ADBE0000}"/>
    <cellStyle name="Total 33 8 3" xfId="33354" xr:uid="{00000000-0005-0000-0000-0000AEBE0000}"/>
    <cellStyle name="Total 33 8 4" xfId="54234" xr:uid="{00000000-0005-0000-0000-0000AFBE0000}"/>
    <cellStyle name="Total 33 9" xfId="33355" xr:uid="{00000000-0005-0000-0000-0000B0BE0000}"/>
    <cellStyle name="Total 33 9 2" xfId="33356" xr:uid="{00000000-0005-0000-0000-0000B1BE0000}"/>
    <cellStyle name="Total 33 9 2 2" xfId="33357" xr:uid="{00000000-0005-0000-0000-0000B2BE0000}"/>
    <cellStyle name="Total 33 9 3" xfId="33358" xr:uid="{00000000-0005-0000-0000-0000B3BE0000}"/>
    <cellStyle name="Total 33 9 4" xfId="54235" xr:uid="{00000000-0005-0000-0000-0000B4BE0000}"/>
    <cellStyle name="Total 34" xfId="4724" xr:uid="{00000000-0005-0000-0000-0000B5BE0000}"/>
    <cellStyle name="Total 34 10" xfId="33359" xr:uid="{00000000-0005-0000-0000-0000B6BE0000}"/>
    <cellStyle name="Total 34 10 2" xfId="33360" xr:uid="{00000000-0005-0000-0000-0000B7BE0000}"/>
    <cellStyle name="Total 34 10 2 2" xfId="33361" xr:uid="{00000000-0005-0000-0000-0000B8BE0000}"/>
    <cellStyle name="Total 34 10 3" xfId="33362" xr:uid="{00000000-0005-0000-0000-0000B9BE0000}"/>
    <cellStyle name="Total 34 10 4" xfId="54237" xr:uid="{00000000-0005-0000-0000-0000BABE0000}"/>
    <cellStyle name="Total 34 11" xfId="33363" xr:uid="{00000000-0005-0000-0000-0000BBBE0000}"/>
    <cellStyle name="Total 34 11 2" xfId="33364" xr:uid="{00000000-0005-0000-0000-0000BCBE0000}"/>
    <cellStyle name="Total 34 12" xfId="33365" xr:uid="{00000000-0005-0000-0000-0000BDBE0000}"/>
    <cellStyle name="Total 34 13" xfId="54236" xr:uid="{00000000-0005-0000-0000-0000BEBE0000}"/>
    <cellStyle name="Total 34 2" xfId="9513" xr:uid="{00000000-0005-0000-0000-0000BFBE0000}"/>
    <cellStyle name="Total 34 2 2" xfId="33366" xr:uid="{00000000-0005-0000-0000-0000C0BE0000}"/>
    <cellStyle name="Total 34 2 2 2" xfId="33367" xr:uid="{00000000-0005-0000-0000-0000C1BE0000}"/>
    <cellStyle name="Total 34 2 2 2 2" xfId="33368" xr:uid="{00000000-0005-0000-0000-0000C2BE0000}"/>
    <cellStyle name="Total 34 2 2 3" xfId="33369" xr:uid="{00000000-0005-0000-0000-0000C3BE0000}"/>
    <cellStyle name="Total 34 2 3" xfId="33370" xr:uid="{00000000-0005-0000-0000-0000C4BE0000}"/>
    <cellStyle name="Total 34 2 3 2" xfId="33371" xr:uid="{00000000-0005-0000-0000-0000C5BE0000}"/>
    <cellStyle name="Total 34 2 3 2 2" xfId="33372" xr:uid="{00000000-0005-0000-0000-0000C6BE0000}"/>
    <cellStyle name="Total 34 2 3 3" xfId="33373" xr:uid="{00000000-0005-0000-0000-0000C7BE0000}"/>
    <cellStyle name="Total 34 2 4" xfId="33374" xr:uid="{00000000-0005-0000-0000-0000C8BE0000}"/>
    <cellStyle name="Total 34 2 4 2" xfId="33375" xr:uid="{00000000-0005-0000-0000-0000C9BE0000}"/>
    <cellStyle name="Total 34 2 5" xfId="33376" xr:uid="{00000000-0005-0000-0000-0000CABE0000}"/>
    <cellStyle name="Total 34 2 6" xfId="54238" xr:uid="{00000000-0005-0000-0000-0000CBBE0000}"/>
    <cellStyle name="Total 34 3" xfId="33377" xr:uid="{00000000-0005-0000-0000-0000CCBE0000}"/>
    <cellStyle name="Total 34 3 2" xfId="33378" xr:uid="{00000000-0005-0000-0000-0000CDBE0000}"/>
    <cellStyle name="Total 34 3 2 2" xfId="33379" xr:uid="{00000000-0005-0000-0000-0000CEBE0000}"/>
    <cellStyle name="Total 34 3 2 2 2" xfId="33380" xr:uid="{00000000-0005-0000-0000-0000CFBE0000}"/>
    <cellStyle name="Total 34 3 2 3" xfId="33381" xr:uid="{00000000-0005-0000-0000-0000D0BE0000}"/>
    <cellStyle name="Total 34 3 3" xfId="33382" xr:uid="{00000000-0005-0000-0000-0000D1BE0000}"/>
    <cellStyle name="Total 34 3 3 2" xfId="33383" xr:uid="{00000000-0005-0000-0000-0000D2BE0000}"/>
    <cellStyle name="Total 34 3 3 2 2" xfId="33384" xr:uid="{00000000-0005-0000-0000-0000D3BE0000}"/>
    <cellStyle name="Total 34 3 3 3" xfId="33385" xr:uid="{00000000-0005-0000-0000-0000D4BE0000}"/>
    <cellStyle name="Total 34 3 4" xfId="33386" xr:uid="{00000000-0005-0000-0000-0000D5BE0000}"/>
    <cellStyle name="Total 34 3 4 2" xfId="33387" xr:uid="{00000000-0005-0000-0000-0000D6BE0000}"/>
    <cellStyle name="Total 34 3 5" xfId="33388" xr:uid="{00000000-0005-0000-0000-0000D7BE0000}"/>
    <cellStyle name="Total 34 3 6" xfId="54239" xr:uid="{00000000-0005-0000-0000-0000D8BE0000}"/>
    <cellStyle name="Total 34 4" xfId="33389" xr:uid="{00000000-0005-0000-0000-0000D9BE0000}"/>
    <cellStyle name="Total 34 4 2" xfId="33390" xr:uid="{00000000-0005-0000-0000-0000DABE0000}"/>
    <cellStyle name="Total 34 4 2 2" xfId="33391" xr:uid="{00000000-0005-0000-0000-0000DBBE0000}"/>
    <cellStyle name="Total 34 4 2 2 2" xfId="33392" xr:uid="{00000000-0005-0000-0000-0000DCBE0000}"/>
    <cellStyle name="Total 34 4 2 3" xfId="33393" xr:uid="{00000000-0005-0000-0000-0000DDBE0000}"/>
    <cellStyle name="Total 34 4 3" xfId="33394" xr:uid="{00000000-0005-0000-0000-0000DEBE0000}"/>
    <cellStyle name="Total 34 4 3 2" xfId="33395" xr:uid="{00000000-0005-0000-0000-0000DFBE0000}"/>
    <cellStyle name="Total 34 4 3 2 2" xfId="33396" xr:uid="{00000000-0005-0000-0000-0000E0BE0000}"/>
    <cellStyle name="Total 34 4 3 3" xfId="33397" xr:uid="{00000000-0005-0000-0000-0000E1BE0000}"/>
    <cellStyle name="Total 34 4 4" xfId="33398" xr:uid="{00000000-0005-0000-0000-0000E2BE0000}"/>
    <cellStyle name="Total 34 4 4 2" xfId="33399" xr:uid="{00000000-0005-0000-0000-0000E3BE0000}"/>
    <cellStyle name="Total 34 4 5" xfId="33400" xr:uid="{00000000-0005-0000-0000-0000E4BE0000}"/>
    <cellStyle name="Total 34 4 6" xfId="54240" xr:uid="{00000000-0005-0000-0000-0000E5BE0000}"/>
    <cellStyle name="Total 34 5" xfId="33401" xr:uid="{00000000-0005-0000-0000-0000E6BE0000}"/>
    <cellStyle name="Total 34 5 2" xfId="33402" xr:uid="{00000000-0005-0000-0000-0000E7BE0000}"/>
    <cellStyle name="Total 34 5 2 2" xfId="33403" xr:uid="{00000000-0005-0000-0000-0000E8BE0000}"/>
    <cellStyle name="Total 34 5 2 2 2" xfId="33404" xr:uid="{00000000-0005-0000-0000-0000E9BE0000}"/>
    <cellStyle name="Total 34 5 2 3" xfId="33405" xr:uid="{00000000-0005-0000-0000-0000EABE0000}"/>
    <cellStyle name="Total 34 5 3" xfId="33406" xr:uid="{00000000-0005-0000-0000-0000EBBE0000}"/>
    <cellStyle name="Total 34 5 3 2" xfId="33407" xr:uid="{00000000-0005-0000-0000-0000ECBE0000}"/>
    <cellStyle name="Total 34 5 3 2 2" xfId="33408" xr:uid="{00000000-0005-0000-0000-0000EDBE0000}"/>
    <cellStyle name="Total 34 5 3 3" xfId="33409" xr:uid="{00000000-0005-0000-0000-0000EEBE0000}"/>
    <cellStyle name="Total 34 5 4" xfId="33410" xr:uid="{00000000-0005-0000-0000-0000EFBE0000}"/>
    <cellStyle name="Total 34 5 4 2" xfId="33411" xr:uid="{00000000-0005-0000-0000-0000F0BE0000}"/>
    <cellStyle name="Total 34 5 4 2 2" xfId="33412" xr:uid="{00000000-0005-0000-0000-0000F1BE0000}"/>
    <cellStyle name="Total 34 5 4 3" xfId="33413" xr:uid="{00000000-0005-0000-0000-0000F2BE0000}"/>
    <cellStyle name="Total 34 5 5" xfId="33414" xr:uid="{00000000-0005-0000-0000-0000F3BE0000}"/>
    <cellStyle name="Total 34 5 5 2" xfId="33415" xr:uid="{00000000-0005-0000-0000-0000F4BE0000}"/>
    <cellStyle name="Total 34 5 6" xfId="33416" xr:uid="{00000000-0005-0000-0000-0000F5BE0000}"/>
    <cellStyle name="Total 34 5 7" xfId="54241" xr:uid="{00000000-0005-0000-0000-0000F6BE0000}"/>
    <cellStyle name="Total 34 6" xfId="33417" xr:uid="{00000000-0005-0000-0000-0000F7BE0000}"/>
    <cellStyle name="Total 34 6 2" xfId="33418" xr:uid="{00000000-0005-0000-0000-0000F8BE0000}"/>
    <cellStyle name="Total 34 6 2 2" xfId="33419" xr:uid="{00000000-0005-0000-0000-0000F9BE0000}"/>
    <cellStyle name="Total 34 6 2 2 2" xfId="33420" xr:uid="{00000000-0005-0000-0000-0000FABE0000}"/>
    <cellStyle name="Total 34 6 2 3" xfId="33421" xr:uid="{00000000-0005-0000-0000-0000FBBE0000}"/>
    <cellStyle name="Total 34 6 3" xfId="33422" xr:uid="{00000000-0005-0000-0000-0000FCBE0000}"/>
    <cellStyle name="Total 34 6 3 2" xfId="33423" xr:uid="{00000000-0005-0000-0000-0000FDBE0000}"/>
    <cellStyle name="Total 34 6 3 2 2" xfId="33424" xr:uid="{00000000-0005-0000-0000-0000FEBE0000}"/>
    <cellStyle name="Total 34 6 3 3" xfId="33425" xr:uid="{00000000-0005-0000-0000-0000FFBE0000}"/>
    <cellStyle name="Total 34 6 4" xfId="33426" xr:uid="{00000000-0005-0000-0000-000000BF0000}"/>
    <cellStyle name="Total 34 6 4 2" xfId="33427" xr:uid="{00000000-0005-0000-0000-000001BF0000}"/>
    <cellStyle name="Total 34 6 5" xfId="33428" xr:uid="{00000000-0005-0000-0000-000002BF0000}"/>
    <cellStyle name="Total 34 6 6" xfId="54242" xr:uid="{00000000-0005-0000-0000-000003BF0000}"/>
    <cellStyle name="Total 34 7" xfId="33429" xr:uid="{00000000-0005-0000-0000-000004BF0000}"/>
    <cellStyle name="Total 34 7 2" xfId="33430" xr:uid="{00000000-0005-0000-0000-000005BF0000}"/>
    <cellStyle name="Total 34 7 2 2" xfId="33431" xr:uid="{00000000-0005-0000-0000-000006BF0000}"/>
    <cellStyle name="Total 34 7 3" xfId="33432" xr:uid="{00000000-0005-0000-0000-000007BF0000}"/>
    <cellStyle name="Total 34 7 4" xfId="54243" xr:uid="{00000000-0005-0000-0000-000008BF0000}"/>
    <cellStyle name="Total 34 8" xfId="33433" xr:uid="{00000000-0005-0000-0000-000009BF0000}"/>
    <cellStyle name="Total 34 8 2" xfId="33434" xr:uid="{00000000-0005-0000-0000-00000ABF0000}"/>
    <cellStyle name="Total 34 8 2 2" xfId="33435" xr:uid="{00000000-0005-0000-0000-00000BBF0000}"/>
    <cellStyle name="Total 34 8 3" xfId="33436" xr:uid="{00000000-0005-0000-0000-00000CBF0000}"/>
    <cellStyle name="Total 34 8 4" xfId="54244" xr:uid="{00000000-0005-0000-0000-00000DBF0000}"/>
    <cellStyle name="Total 34 9" xfId="33437" xr:uid="{00000000-0005-0000-0000-00000EBF0000}"/>
    <cellStyle name="Total 34 9 2" xfId="33438" xr:uid="{00000000-0005-0000-0000-00000FBF0000}"/>
    <cellStyle name="Total 34 9 2 2" xfId="33439" xr:uid="{00000000-0005-0000-0000-000010BF0000}"/>
    <cellStyle name="Total 34 9 3" xfId="33440" xr:uid="{00000000-0005-0000-0000-000011BF0000}"/>
    <cellStyle name="Total 34 9 4" xfId="54245" xr:uid="{00000000-0005-0000-0000-000012BF0000}"/>
    <cellStyle name="Total 35" xfId="4725" xr:uid="{00000000-0005-0000-0000-000013BF0000}"/>
    <cellStyle name="Total 35 10" xfId="33441" xr:uid="{00000000-0005-0000-0000-000014BF0000}"/>
    <cellStyle name="Total 35 10 2" xfId="33442" xr:uid="{00000000-0005-0000-0000-000015BF0000}"/>
    <cellStyle name="Total 35 10 2 2" xfId="33443" xr:uid="{00000000-0005-0000-0000-000016BF0000}"/>
    <cellStyle name="Total 35 10 3" xfId="33444" xr:uid="{00000000-0005-0000-0000-000017BF0000}"/>
    <cellStyle name="Total 35 10 4" xfId="54247" xr:uid="{00000000-0005-0000-0000-000018BF0000}"/>
    <cellStyle name="Total 35 11" xfId="33445" xr:uid="{00000000-0005-0000-0000-000019BF0000}"/>
    <cellStyle name="Total 35 11 2" xfId="33446" xr:uid="{00000000-0005-0000-0000-00001ABF0000}"/>
    <cellStyle name="Total 35 12" xfId="33447" xr:uid="{00000000-0005-0000-0000-00001BBF0000}"/>
    <cellStyle name="Total 35 13" xfId="54246" xr:uid="{00000000-0005-0000-0000-00001CBF0000}"/>
    <cellStyle name="Total 35 2" xfId="9514" xr:uid="{00000000-0005-0000-0000-00001DBF0000}"/>
    <cellStyle name="Total 35 2 2" xfId="33448" xr:uid="{00000000-0005-0000-0000-00001EBF0000}"/>
    <cellStyle name="Total 35 2 2 2" xfId="33449" xr:uid="{00000000-0005-0000-0000-00001FBF0000}"/>
    <cellStyle name="Total 35 2 2 2 2" xfId="33450" xr:uid="{00000000-0005-0000-0000-000020BF0000}"/>
    <cellStyle name="Total 35 2 2 3" xfId="33451" xr:uid="{00000000-0005-0000-0000-000021BF0000}"/>
    <cellStyle name="Total 35 2 3" xfId="33452" xr:uid="{00000000-0005-0000-0000-000022BF0000}"/>
    <cellStyle name="Total 35 2 3 2" xfId="33453" xr:uid="{00000000-0005-0000-0000-000023BF0000}"/>
    <cellStyle name="Total 35 2 3 2 2" xfId="33454" xr:uid="{00000000-0005-0000-0000-000024BF0000}"/>
    <cellStyle name="Total 35 2 3 3" xfId="33455" xr:uid="{00000000-0005-0000-0000-000025BF0000}"/>
    <cellStyle name="Total 35 2 4" xfId="33456" xr:uid="{00000000-0005-0000-0000-000026BF0000}"/>
    <cellStyle name="Total 35 2 4 2" xfId="33457" xr:uid="{00000000-0005-0000-0000-000027BF0000}"/>
    <cellStyle name="Total 35 2 5" xfId="33458" xr:uid="{00000000-0005-0000-0000-000028BF0000}"/>
    <cellStyle name="Total 35 2 6" xfId="54248" xr:uid="{00000000-0005-0000-0000-000029BF0000}"/>
    <cellStyle name="Total 35 3" xfId="33459" xr:uid="{00000000-0005-0000-0000-00002ABF0000}"/>
    <cellStyle name="Total 35 3 2" xfId="33460" xr:uid="{00000000-0005-0000-0000-00002BBF0000}"/>
    <cellStyle name="Total 35 3 2 2" xfId="33461" xr:uid="{00000000-0005-0000-0000-00002CBF0000}"/>
    <cellStyle name="Total 35 3 2 2 2" xfId="33462" xr:uid="{00000000-0005-0000-0000-00002DBF0000}"/>
    <cellStyle name="Total 35 3 2 3" xfId="33463" xr:uid="{00000000-0005-0000-0000-00002EBF0000}"/>
    <cellStyle name="Total 35 3 3" xfId="33464" xr:uid="{00000000-0005-0000-0000-00002FBF0000}"/>
    <cellStyle name="Total 35 3 3 2" xfId="33465" xr:uid="{00000000-0005-0000-0000-000030BF0000}"/>
    <cellStyle name="Total 35 3 3 2 2" xfId="33466" xr:uid="{00000000-0005-0000-0000-000031BF0000}"/>
    <cellStyle name="Total 35 3 3 3" xfId="33467" xr:uid="{00000000-0005-0000-0000-000032BF0000}"/>
    <cellStyle name="Total 35 3 4" xfId="33468" xr:uid="{00000000-0005-0000-0000-000033BF0000}"/>
    <cellStyle name="Total 35 3 4 2" xfId="33469" xr:uid="{00000000-0005-0000-0000-000034BF0000}"/>
    <cellStyle name="Total 35 3 5" xfId="33470" xr:uid="{00000000-0005-0000-0000-000035BF0000}"/>
    <cellStyle name="Total 35 3 6" xfId="54249" xr:uid="{00000000-0005-0000-0000-000036BF0000}"/>
    <cellStyle name="Total 35 4" xfId="33471" xr:uid="{00000000-0005-0000-0000-000037BF0000}"/>
    <cellStyle name="Total 35 4 2" xfId="33472" xr:uid="{00000000-0005-0000-0000-000038BF0000}"/>
    <cellStyle name="Total 35 4 2 2" xfId="33473" xr:uid="{00000000-0005-0000-0000-000039BF0000}"/>
    <cellStyle name="Total 35 4 2 2 2" xfId="33474" xr:uid="{00000000-0005-0000-0000-00003ABF0000}"/>
    <cellStyle name="Total 35 4 2 3" xfId="33475" xr:uid="{00000000-0005-0000-0000-00003BBF0000}"/>
    <cellStyle name="Total 35 4 3" xfId="33476" xr:uid="{00000000-0005-0000-0000-00003CBF0000}"/>
    <cellStyle name="Total 35 4 3 2" xfId="33477" xr:uid="{00000000-0005-0000-0000-00003DBF0000}"/>
    <cellStyle name="Total 35 4 3 2 2" xfId="33478" xr:uid="{00000000-0005-0000-0000-00003EBF0000}"/>
    <cellStyle name="Total 35 4 3 3" xfId="33479" xr:uid="{00000000-0005-0000-0000-00003FBF0000}"/>
    <cellStyle name="Total 35 4 4" xfId="33480" xr:uid="{00000000-0005-0000-0000-000040BF0000}"/>
    <cellStyle name="Total 35 4 4 2" xfId="33481" xr:uid="{00000000-0005-0000-0000-000041BF0000}"/>
    <cellStyle name="Total 35 4 5" xfId="33482" xr:uid="{00000000-0005-0000-0000-000042BF0000}"/>
    <cellStyle name="Total 35 4 6" xfId="54250" xr:uid="{00000000-0005-0000-0000-000043BF0000}"/>
    <cellStyle name="Total 35 5" xfId="33483" xr:uid="{00000000-0005-0000-0000-000044BF0000}"/>
    <cellStyle name="Total 35 5 2" xfId="33484" xr:uid="{00000000-0005-0000-0000-000045BF0000}"/>
    <cellStyle name="Total 35 5 2 2" xfId="33485" xr:uid="{00000000-0005-0000-0000-000046BF0000}"/>
    <cellStyle name="Total 35 5 2 2 2" xfId="33486" xr:uid="{00000000-0005-0000-0000-000047BF0000}"/>
    <cellStyle name="Total 35 5 2 3" xfId="33487" xr:uid="{00000000-0005-0000-0000-000048BF0000}"/>
    <cellStyle name="Total 35 5 3" xfId="33488" xr:uid="{00000000-0005-0000-0000-000049BF0000}"/>
    <cellStyle name="Total 35 5 3 2" xfId="33489" xr:uid="{00000000-0005-0000-0000-00004ABF0000}"/>
    <cellStyle name="Total 35 5 3 2 2" xfId="33490" xr:uid="{00000000-0005-0000-0000-00004BBF0000}"/>
    <cellStyle name="Total 35 5 3 3" xfId="33491" xr:uid="{00000000-0005-0000-0000-00004CBF0000}"/>
    <cellStyle name="Total 35 5 4" xfId="33492" xr:uid="{00000000-0005-0000-0000-00004DBF0000}"/>
    <cellStyle name="Total 35 5 4 2" xfId="33493" xr:uid="{00000000-0005-0000-0000-00004EBF0000}"/>
    <cellStyle name="Total 35 5 4 2 2" xfId="33494" xr:uid="{00000000-0005-0000-0000-00004FBF0000}"/>
    <cellStyle name="Total 35 5 4 3" xfId="33495" xr:uid="{00000000-0005-0000-0000-000050BF0000}"/>
    <cellStyle name="Total 35 5 5" xfId="33496" xr:uid="{00000000-0005-0000-0000-000051BF0000}"/>
    <cellStyle name="Total 35 5 5 2" xfId="33497" xr:uid="{00000000-0005-0000-0000-000052BF0000}"/>
    <cellStyle name="Total 35 5 6" xfId="33498" xr:uid="{00000000-0005-0000-0000-000053BF0000}"/>
    <cellStyle name="Total 35 5 7" xfId="54251" xr:uid="{00000000-0005-0000-0000-000054BF0000}"/>
    <cellStyle name="Total 35 6" xfId="33499" xr:uid="{00000000-0005-0000-0000-000055BF0000}"/>
    <cellStyle name="Total 35 6 2" xfId="33500" xr:uid="{00000000-0005-0000-0000-000056BF0000}"/>
    <cellStyle name="Total 35 6 2 2" xfId="33501" xr:uid="{00000000-0005-0000-0000-000057BF0000}"/>
    <cellStyle name="Total 35 6 2 2 2" xfId="33502" xr:uid="{00000000-0005-0000-0000-000058BF0000}"/>
    <cellStyle name="Total 35 6 2 3" xfId="33503" xr:uid="{00000000-0005-0000-0000-000059BF0000}"/>
    <cellStyle name="Total 35 6 3" xfId="33504" xr:uid="{00000000-0005-0000-0000-00005ABF0000}"/>
    <cellStyle name="Total 35 6 3 2" xfId="33505" xr:uid="{00000000-0005-0000-0000-00005BBF0000}"/>
    <cellStyle name="Total 35 6 3 2 2" xfId="33506" xr:uid="{00000000-0005-0000-0000-00005CBF0000}"/>
    <cellStyle name="Total 35 6 3 3" xfId="33507" xr:uid="{00000000-0005-0000-0000-00005DBF0000}"/>
    <cellStyle name="Total 35 6 4" xfId="33508" xr:uid="{00000000-0005-0000-0000-00005EBF0000}"/>
    <cellStyle name="Total 35 6 4 2" xfId="33509" xr:uid="{00000000-0005-0000-0000-00005FBF0000}"/>
    <cellStyle name="Total 35 6 5" xfId="33510" xr:uid="{00000000-0005-0000-0000-000060BF0000}"/>
    <cellStyle name="Total 35 6 6" xfId="54252" xr:uid="{00000000-0005-0000-0000-000061BF0000}"/>
    <cellStyle name="Total 35 7" xfId="33511" xr:uid="{00000000-0005-0000-0000-000062BF0000}"/>
    <cellStyle name="Total 35 7 2" xfId="33512" xr:uid="{00000000-0005-0000-0000-000063BF0000}"/>
    <cellStyle name="Total 35 7 2 2" xfId="33513" xr:uid="{00000000-0005-0000-0000-000064BF0000}"/>
    <cellStyle name="Total 35 7 3" xfId="33514" xr:uid="{00000000-0005-0000-0000-000065BF0000}"/>
    <cellStyle name="Total 35 7 4" xfId="54253" xr:uid="{00000000-0005-0000-0000-000066BF0000}"/>
    <cellStyle name="Total 35 8" xfId="33515" xr:uid="{00000000-0005-0000-0000-000067BF0000}"/>
    <cellStyle name="Total 35 8 2" xfId="33516" xr:uid="{00000000-0005-0000-0000-000068BF0000}"/>
    <cellStyle name="Total 35 8 2 2" xfId="33517" xr:uid="{00000000-0005-0000-0000-000069BF0000}"/>
    <cellStyle name="Total 35 8 3" xfId="33518" xr:uid="{00000000-0005-0000-0000-00006ABF0000}"/>
    <cellStyle name="Total 35 8 4" xfId="54254" xr:uid="{00000000-0005-0000-0000-00006BBF0000}"/>
    <cellStyle name="Total 35 9" xfId="33519" xr:uid="{00000000-0005-0000-0000-00006CBF0000}"/>
    <cellStyle name="Total 35 9 2" xfId="33520" xr:uid="{00000000-0005-0000-0000-00006DBF0000}"/>
    <cellStyle name="Total 35 9 2 2" xfId="33521" xr:uid="{00000000-0005-0000-0000-00006EBF0000}"/>
    <cellStyle name="Total 35 9 3" xfId="33522" xr:uid="{00000000-0005-0000-0000-00006FBF0000}"/>
    <cellStyle name="Total 35 9 4" xfId="54255" xr:uid="{00000000-0005-0000-0000-000070BF0000}"/>
    <cellStyle name="Total 36" xfId="4726" xr:uid="{00000000-0005-0000-0000-000071BF0000}"/>
    <cellStyle name="Total 36 10" xfId="33523" xr:uid="{00000000-0005-0000-0000-000072BF0000}"/>
    <cellStyle name="Total 36 10 2" xfId="33524" xr:uid="{00000000-0005-0000-0000-000073BF0000}"/>
    <cellStyle name="Total 36 10 2 2" xfId="33525" xr:uid="{00000000-0005-0000-0000-000074BF0000}"/>
    <cellStyle name="Total 36 10 3" xfId="33526" xr:uid="{00000000-0005-0000-0000-000075BF0000}"/>
    <cellStyle name="Total 36 10 4" xfId="54257" xr:uid="{00000000-0005-0000-0000-000076BF0000}"/>
    <cellStyle name="Total 36 11" xfId="33527" xr:uid="{00000000-0005-0000-0000-000077BF0000}"/>
    <cellStyle name="Total 36 11 2" xfId="33528" xr:uid="{00000000-0005-0000-0000-000078BF0000}"/>
    <cellStyle name="Total 36 12" xfId="33529" xr:uid="{00000000-0005-0000-0000-000079BF0000}"/>
    <cellStyle name="Total 36 13" xfId="54256" xr:uid="{00000000-0005-0000-0000-00007ABF0000}"/>
    <cellStyle name="Total 36 2" xfId="9515" xr:uid="{00000000-0005-0000-0000-00007BBF0000}"/>
    <cellStyle name="Total 36 2 2" xfId="33530" xr:uid="{00000000-0005-0000-0000-00007CBF0000}"/>
    <cellStyle name="Total 36 2 2 2" xfId="33531" xr:uid="{00000000-0005-0000-0000-00007DBF0000}"/>
    <cellStyle name="Total 36 2 2 2 2" xfId="33532" xr:uid="{00000000-0005-0000-0000-00007EBF0000}"/>
    <cellStyle name="Total 36 2 2 3" xfId="33533" xr:uid="{00000000-0005-0000-0000-00007FBF0000}"/>
    <cellStyle name="Total 36 2 3" xfId="33534" xr:uid="{00000000-0005-0000-0000-000080BF0000}"/>
    <cellStyle name="Total 36 2 3 2" xfId="33535" xr:uid="{00000000-0005-0000-0000-000081BF0000}"/>
    <cellStyle name="Total 36 2 3 2 2" xfId="33536" xr:uid="{00000000-0005-0000-0000-000082BF0000}"/>
    <cellStyle name="Total 36 2 3 3" xfId="33537" xr:uid="{00000000-0005-0000-0000-000083BF0000}"/>
    <cellStyle name="Total 36 2 4" xfId="33538" xr:uid="{00000000-0005-0000-0000-000084BF0000}"/>
    <cellStyle name="Total 36 2 4 2" xfId="33539" xr:uid="{00000000-0005-0000-0000-000085BF0000}"/>
    <cellStyle name="Total 36 2 5" xfId="33540" xr:uid="{00000000-0005-0000-0000-000086BF0000}"/>
    <cellStyle name="Total 36 2 6" xfId="54258" xr:uid="{00000000-0005-0000-0000-000087BF0000}"/>
    <cellStyle name="Total 36 3" xfId="33541" xr:uid="{00000000-0005-0000-0000-000088BF0000}"/>
    <cellStyle name="Total 36 3 2" xfId="33542" xr:uid="{00000000-0005-0000-0000-000089BF0000}"/>
    <cellStyle name="Total 36 3 2 2" xfId="33543" xr:uid="{00000000-0005-0000-0000-00008ABF0000}"/>
    <cellStyle name="Total 36 3 2 2 2" xfId="33544" xr:uid="{00000000-0005-0000-0000-00008BBF0000}"/>
    <cellStyle name="Total 36 3 2 3" xfId="33545" xr:uid="{00000000-0005-0000-0000-00008CBF0000}"/>
    <cellStyle name="Total 36 3 3" xfId="33546" xr:uid="{00000000-0005-0000-0000-00008DBF0000}"/>
    <cellStyle name="Total 36 3 3 2" xfId="33547" xr:uid="{00000000-0005-0000-0000-00008EBF0000}"/>
    <cellStyle name="Total 36 3 3 2 2" xfId="33548" xr:uid="{00000000-0005-0000-0000-00008FBF0000}"/>
    <cellStyle name="Total 36 3 3 3" xfId="33549" xr:uid="{00000000-0005-0000-0000-000090BF0000}"/>
    <cellStyle name="Total 36 3 4" xfId="33550" xr:uid="{00000000-0005-0000-0000-000091BF0000}"/>
    <cellStyle name="Total 36 3 4 2" xfId="33551" xr:uid="{00000000-0005-0000-0000-000092BF0000}"/>
    <cellStyle name="Total 36 3 5" xfId="33552" xr:uid="{00000000-0005-0000-0000-000093BF0000}"/>
    <cellStyle name="Total 36 3 6" xfId="54259" xr:uid="{00000000-0005-0000-0000-000094BF0000}"/>
    <cellStyle name="Total 36 4" xfId="33553" xr:uid="{00000000-0005-0000-0000-000095BF0000}"/>
    <cellStyle name="Total 36 4 2" xfId="33554" xr:uid="{00000000-0005-0000-0000-000096BF0000}"/>
    <cellStyle name="Total 36 4 2 2" xfId="33555" xr:uid="{00000000-0005-0000-0000-000097BF0000}"/>
    <cellStyle name="Total 36 4 2 2 2" xfId="33556" xr:uid="{00000000-0005-0000-0000-000098BF0000}"/>
    <cellStyle name="Total 36 4 2 3" xfId="33557" xr:uid="{00000000-0005-0000-0000-000099BF0000}"/>
    <cellStyle name="Total 36 4 3" xfId="33558" xr:uid="{00000000-0005-0000-0000-00009ABF0000}"/>
    <cellStyle name="Total 36 4 3 2" xfId="33559" xr:uid="{00000000-0005-0000-0000-00009BBF0000}"/>
    <cellStyle name="Total 36 4 3 2 2" xfId="33560" xr:uid="{00000000-0005-0000-0000-00009CBF0000}"/>
    <cellStyle name="Total 36 4 3 3" xfId="33561" xr:uid="{00000000-0005-0000-0000-00009DBF0000}"/>
    <cellStyle name="Total 36 4 4" xfId="33562" xr:uid="{00000000-0005-0000-0000-00009EBF0000}"/>
    <cellStyle name="Total 36 4 4 2" xfId="33563" xr:uid="{00000000-0005-0000-0000-00009FBF0000}"/>
    <cellStyle name="Total 36 4 5" xfId="33564" xr:uid="{00000000-0005-0000-0000-0000A0BF0000}"/>
    <cellStyle name="Total 36 4 6" xfId="54260" xr:uid="{00000000-0005-0000-0000-0000A1BF0000}"/>
    <cellStyle name="Total 36 5" xfId="33565" xr:uid="{00000000-0005-0000-0000-0000A2BF0000}"/>
    <cellStyle name="Total 36 5 2" xfId="33566" xr:uid="{00000000-0005-0000-0000-0000A3BF0000}"/>
    <cellStyle name="Total 36 5 2 2" xfId="33567" xr:uid="{00000000-0005-0000-0000-0000A4BF0000}"/>
    <cellStyle name="Total 36 5 2 2 2" xfId="33568" xr:uid="{00000000-0005-0000-0000-0000A5BF0000}"/>
    <cellStyle name="Total 36 5 2 3" xfId="33569" xr:uid="{00000000-0005-0000-0000-0000A6BF0000}"/>
    <cellStyle name="Total 36 5 3" xfId="33570" xr:uid="{00000000-0005-0000-0000-0000A7BF0000}"/>
    <cellStyle name="Total 36 5 3 2" xfId="33571" xr:uid="{00000000-0005-0000-0000-0000A8BF0000}"/>
    <cellStyle name="Total 36 5 3 2 2" xfId="33572" xr:uid="{00000000-0005-0000-0000-0000A9BF0000}"/>
    <cellStyle name="Total 36 5 3 3" xfId="33573" xr:uid="{00000000-0005-0000-0000-0000AABF0000}"/>
    <cellStyle name="Total 36 5 4" xfId="33574" xr:uid="{00000000-0005-0000-0000-0000ABBF0000}"/>
    <cellStyle name="Total 36 5 4 2" xfId="33575" xr:uid="{00000000-0005-0000-0000-0000ACBF0000}"/>
    <cellStyle name="Total 36 5 4 2 2" xfId="33576" xr:uid="{00000000-0005-0000-0000-0000ADBF0000}"/>
    <cellStyle name="Total 36 5 4 3" xfId="33577" xr:uid="{00000000-0005-0000-0000-0000AEBF0000}"/>
    <cellStyle name="Total 36 5 5" xfId="33578" xr:uid="{00000000-0005-0000-0000-0000AFBF0000}"/>
    <cellStyle name="Total 36 5 5 2" xfId="33579" xr:uid="{00000000-0005-0000-0000-0000B0BF0000}"/>
    <cellStyle name="Total 36 5 6" xfId="33580" xr:uid="{00000000-0005-0000-0000-0000B1BF0000}"/>
    <cellStyle name="Total 36 5 7" xfId="54261" xr:uid="{00000000-0005-0000-0000-0000B2BF0000}"/>
    <cellStyle name="Total 36 6" xfId="33581" xr:uid="{00000000-0005-0000-0000-0000B3BF0000}"/>
    <cellStyle name="Total 36 6 2" xfId="33582" xr:uid="{00000000-0005-0000-0000-0000B4BF0000}"/>
    <cellStyle name="Total 36 6 2 2" xfId="33583" xr:uid="{00000000-0005-0000-0000-0000B5BF0000}"/>
    <cellStyle name="Total 36 6 2 2 2" xfId="33584" xr:uid="{00000000-0005-0000-0000-0000B6BF0000}"/>
    <cellStyle name="Total 36 6 2 3" xfId="33585" xr:uid="{00000000-0005-0000-0000-0000B7BF0000}"/>
    <cellStyle name="Total 36 6 3" xfId="33586" xr:uid="{00000000-0005-0000-0000-0000B8BF0000}"/>
    <cellStyle name="Total 36 6 3 2" xfId="33587" xr:uid="{00000000-0005-0000-0000-0000B9BF0000}"/>
    <cellStyle name="Total 36 6 3 2 2" xfId="33588" xr:uid="{00000000-0005-0000-0000-0000BABF0000}"/>
    <cellStyle name="Total 36 6 3 3" xfId="33589" xr:uid="{00000000-0005-0000-0000-0000BBBF0000}"/>
    <cellStyle name="Total 36 6 4" xfId="33590" xr:uid="{00000000-0005-0000-0000-0000BCBF0000}"/>
    <cellStyle name="Total 36 6 4 2" xfId="33591" xr:uid="{00000000-0005-0000-0000-0000BDBF0000}"/>
    <cellStyle name="Total 36 6 5" xfId="33592" xr:uid="{00000000-0005-0000-0000-0000BEBF0000}"/>
    <cellStyle name="Total 36 6 6" xfId="54262" xr:uid="{00000000-0005-0000-0000-0000BFBF0000}"/>
    <cellStyle name="Total 36 7" xfId="33593" xr:uid="{00000000-0005-0000-0000-0000C0BF0000}"/>
    <cellStyle name="Total 36 7 2" xfId="33594" xr:uid="{00000000-0005-0000-0000-0000C1BF0000}"/>
    <cellStyle name="Total 36 7 2 2" xfId="33595" xr:uid="{00000000-0005-0000-0000-0000C2BF0000}"/>
    <cellStyle name="Total 36 7 3" xfId="33596" xr:uid="{00000000-0005-0000-0000-0000C3BF0000}"/>
    <cellStyle name="Total 36 7 4" xfId="54263" xr:uid="{00000000-0005-0000-0000-0000C4BF0000}"/>
    <cellStyle name="Total 36 8" xfId="33597" xr:uid="{00000000-0005-0000-0000-0000C5BF0000}"/>
    <cellStyle name="Total 36 8 2" xfId="33598" xr:uid="{00000000-0005-0000-0000-0000C6BF0000}"/>
    <cellStyle name="Total 36 8 2 2" xfId="33599" xr:uid="{00000000-0005-0000-0000-0000C7BF0000}"/>
    <cellStyle name="Total 36 8 3" xfId="33600" xr:uid="{00000000-0005-0000-0000-0000C8BF0000}"/>
    <cellStyle name="Total 36 8 4" xfId="54264" xr:uid="{00000000-0005-0000-0000-0000C9BF0000}"/>
    <cellStyle name="Total 36 9" xfId="33601" xr:uid="{00000000-0005-0000-0000-0000CABF0000}"/>
    <cellStyle name="Total 36 9 2" xfId="33602" xr:uid="{00000000-0005-0000-0000-0000CBBF0000}"/>
    <cellStyle name="Total 36 9 2 2" xfId="33603" xr:uid="{00000000-0005-0000-0000-0000CCBF0000}"/>
    <cellStyle name="Total 36 9 3" xfId="33604" xr:uid="{00000000-0005-0000-0000-0000CDBF0000}"/>
    <cellStyle name="Total 36 9 4" xfId="54265" xr:uid="{00000000-0005-0000-0000-0000CEBF0000}"/>
    <cellStyle name="Total 37" xfId="4727" xr:uid="{00000000-0005-0000-0000-0000CFBF0000}"/>
    <cellStyle name="Total 37 10" xfId="33605" xr:uid="{00000000-0005-0000-0000-0000D0BF0000}"/>
    <cellStyle name="Total 37 10 2" xfId="33606" xr:uid="{00000000-0005-0000-0000-0000D1BF0000}"/>
    <cellStyle name="Total 37 10 2 2" xfId="33607" xr:uid="{00000000-0005-0000-0000-0000D2BF0000}"/>
    <cellStyle name="Total 37 10 3" xfId="33608" xr:uid="{00000000-0005-0000-0000-0000D3BF0000}"/>
    <cellStyle name="Total 37 10 4" xfId="54267" xr:uid="{00000000-0005-0000-0000-0000D4BF0000}"/>
    <cellStyle name="Total 37 11" xfId="33609" xr:uid="{00000000-0005-0000-0000-0000D5BF0000}"/>
    <cellStyle name="Total 37 11 2" xfId="33610" xr:uid="{00000000-0005-0000-0000-0000D6BF0000}"/>
    <cellStyle name="Total 37 12" xfId="33611" xr:uid="{00000000-0005-0000-0000-0000D7BF0000}"/>
    <cellStyle name="Total 37 13" xfId="54266" xr:uid="{00000000-0005-0000-0000-0000D8BF0000}"/>
    <cellStyle name="Total 37 2" xfId="9516" xr:uid="{00000000-0005-0000-0000-0000D9BF0000}"/>
    <cellStyle name="Total 37 2 2" xfId="33612" xr:uid="{00000000-0005-0000-0000-0000DABF0000}"/>
    <cellStyle name="Total 37 2 2 2" xfId="33613" xr:uid="{00000000-0005-0000-0000-0000DBBF0000}"/>
    <cellStyle name="Total 37 2 2 2 2" xfId="33614" xr:uid="{00000000-0005-0000-0000-0000DCBF0000}"/>
    <cellStyle name="Total 37 2 2 3" xfId="33615" xr:uid="{00000000-0005-0000-0000-0000DDBF0000}"/>
    <cellStyle name="Total 37 2 3" xfId="33616" xr:uid="{00000000-0005-0000-0000-0000DEBF0000}"/>
    <cellStyle name="Total 37 2 3 2" xfId="33617" xr:uid="{00000000-0005-0000-0000-0000DFBF0000}"/>
    <cellStyle name="Total 37 2 3 2 2" xfId="33618" xr:uid="{00000000-0005-0000-0000-0000E0BF0000}"/>
    <cellStyle name="Total 37 2 3 3" xfId="33619" xr:uid="{00000000-0005-0000-0000-0000E1BF0000}"/>
    <cellStyle name="Total 37 2 4" xfId="33620" xr:uid="{00000000-0005-0000-0000-0000E2BF0000}"/>
    <cellStyle name="Total 37 2 4 2" xfId="33621" xr:uid="{00000000-0005-0000-0000-0000E3BF0000}"/>
    <cellStyle name="Total 37 2 5" xfId="33622" xr:uid="{00000000-0005-0000-0000-0000E4BF0000}"/>
    <cellStyle name="Total 37 2 6" xfId="54268" xr:uid="{00000000-0005-0000-0000-0000E5BF0000}"/>
    <cellStyle name="Total 37 3" xfId="33623" xr:uid="{00000000-0005-0000-0000-0000E6BF0000}"/>
    <cellStyle name="Total 37 3 2" xfId="33624" xr:uid="{00000000-0005-0000-0000-0000E7BF0000}"/>
    <cellStyle name="Total 37 3 2 2" xfId="33625" xr:uid="{00000000-0005-0000-0000-0000E8BF0000}"/>
    <cellStyle name="Total 37 3 2 2 2" xfId="33626" xr:uid="{00000000-0005-0000-0000-0000E9BF0000}"/>
    <cellStyle name="Total 37 3 2 3" xfId="33627" xr:uid="{00000000-0005-0000-0000-0000EABF0000}"/>
    <cellStyle name="Total 37 3 3" xfId="33628" xr:uid="{00000000-0005-0000-0000-0000EBBF0000}"/>
    <cellStyle name="Total 37 3 3 2" xfId="33629" xr:uid="{00000000-0005-0000-0000-0000ECBF0000}"/>
    <cellStyle name="Total 37 3 3 2 2" xfId="33630" xr:uid="{00000000-0005-0000-0000-0000EDBF0000}"/>
    <cellStyle name="Total 37 3 3 3" xfId="33631" xr:uid="{00000000-0005-0000-0000-0000EEBF0000}"/>
    <cellStyle name="Total 37 3 4" xfId="33632" xr:uid="{00000000-0005-0000-0000-0000EFBF0000}"/>
    <cellStyle name="Total 37 3 4 2" xfId="33633" xr:uid="{00000000-0005-0000-0000-0000F0BF0000}"/>
    <cellStyle name="Total 37 3 5" xfId="33634" xr:uid="{00000000-0005-0000-0000-0000F1BF0000}"/>
    <cellStyle name="Total 37 3 6" xfId="54269" xr:uid="{00000000-0005-0000-0000-0000F2BF0000}"/>
    <cellStyle name="Total 37 4" xfId="33635" xr:uid="{00000000-0005-0000-0000-0000F3BF0000}"/>
    <cellStyle name="Total 37 4 2" xfId="33636" xr:uid="{00000000-0005-0000-0000-0000F4BF0000}"/>
    <cellStyle name="Total 37 4 2 2" xfId="33637" xr:uid="{00000000-0005-0000-0000-0000F5BF0000}"/>
    <cellStyle name="Total 37 4 2 2 2" xfId="33638" xr:uid="{00000000-0005-0000-0000-0000F6BF0000}"/>
    <cellStyle name="Total 37 4 2 3" xfId="33639" xr:uid="{00000000-0005-0000-0000-0000F7BF0000}"/>
    <cellStyle name="Total 37 4 3" xfId="33640" xr:uid="{00000000-0005-0000-0000-0000F8BF0000}"/>
    <cellStyle name="Total 37 4 3 2" xfId="33641" xr:uid="{00000000-0005-0000-0000-0000F9BF0000}"/>
    <cellStyle name="Total 37 4 3 2 2" xfId="33642" xr:uid="{00000000-0005-0000-0000-0000FABF0000}"/>
    <cellStyle name="Total 37 4 3 3" xfId="33643" xr:uid="{00000000-0005-0000-0000-0000FBBF0000}"/>
    <cellStyle name="Total 37 4 4" xfId="33644" xr:uid="{00000000-0005-0000-0000-0000FCBF0000}"/>
    <cellStyle name="Total 37 4 4 2" xfId="33645" xr:uid="{00000000-0005-0000-0000-0000FDBF0000}"/>
    <cellStyle name="Total 37 4 5" xfId="33646" xr:uid="{00000000-0005-0000-0000-0000FEBF0000}"/>
    <cellStyle name="Total 37 4 6" xfId="54270" xr:uid="{00000000-0005-0000-0000-0000FFBF0000}"/>
    <cellStyle name="Total 37 5" xfId="33647" xr:uid="{00000000-0005-0000-0000-000000C00000}"/>
    <cellStyle name="Total 37 5 2" xfId="33648" xr:uid="{00000000-0005-0000-0000-000001C00000}"/>
    <cellStyle name="Total 37 5 2 2" xfId="33649" xr:uid="{00000000-0005-0000-0000-000002C00000}"/>
    <cellStyle name="Total 37 5 2 2 2" xfId="33650" xr:uid="{00000000-0005-0000-0000-000003C00000}"/>
    <cellStyle name="Total 37 5 2 3" xfId="33651" xr:uid="{00000000-0005-0000-0000-000004C00000}"/>
    <cellStyle name="Total 37 5 3" xfId="33652" xr:uid="{00000000-0005-0000-0000-000005C00000}"/>
    <cellStyle name="Total 37 5 3 2" xfId="33653" xr:uid="{00000000-0005-0000-0000-000006C00000}"/>
    <cellStyle name="Total 37 5 3 2 2" xfId="33654" xr:uid="{00000000-0005-0000-0000-000007C00000}"/>
    <cellStyle name="Total 37 5 3 3" xfId="33655" xr:uid="{00000000-0005-0000-0000-000008C00000}"/>
    <cellStyle name="Total 37 5 4" xfId="33656" xr:uid="{00000000-0005-0000-0000-000009C00000}"/>
    <cellStyle name="Total 37 5 4 2" xfId="33657" xr:uid="{00000000-0005-0000-0000-00000AC00000}"/>
    <cellStyle name="Total 37 5 4 2 2" xfId="33658" xr:uid="{00000000-0005-0000-0000-00000BC00000}"/>
    <cellStyle name="Total 37 5 4 3" xfId="33659" xr:uid="{00000000-0005-0000-0000-00000CC00000}"/>
    <cellStyle name="Total 37 5 5" xfId="33660" xr:uid="{00000000-0005-0000-0000-00000DC00000}"/>
    <cellStyle name="Total 37 5 5 2" xfId="33661" xr:uid="{00000000-0005-0000-0000-00000EC00000}"/>
    <cellStyle name="Total 37 5 6" xfId="33662" xr:uid="{00000000-0005-0000-0000-00000FC00000}"/>
    <cellStyle name="Total 37 5 7" xfId="54271" xr:uid="{00000000-0005-0000-0000-000010C00000}"/>
    <cellStyle name="Total 37 6" xfId="33663" xr:uid="{00000000-0005-0000-0000-000011C00000}"/>
    <cellStyle name="Total 37 6 2" xfId="33664" xr:uid="{00000000-0005-0000-0000-000012C00000}"/>
    <cellStyle name="Total 37 6 2 2" xfId="33665" xr:uid="{00000000-0005-0000-0000-000013C00000}"/>
    <cellStyle name="Total 37 6 2 2 2" xfId="33666" xr:uid="{00000000-0005-0000-0000-000014C00000}"/>
    <cellStyle name="Total 37 6 2 3" xfId="33667" xr:uid="{00000000-0005-0000-0000-000015C00000}"/>
    <cellStyle name="Total 37 6 3" xfId="33668" xr:uid="{00000000-0005-0000-0000-000016C00000}"/>
    <cellStyle name="Total 37 6 3 2" xfId="33669" xr:uid="{00000000-0005-0000-0000-000017C00000}"/>
    <cellStyle name="Total 37 6 3 2 2" xfId="33670" xr:uid="{00000000-0005-0000-0000-000018C00000}"/>
    <cellStyle name="Total 37 6 3 3" xfId="33671" xr:uid="{00000000-0005-0000-0000-000019C00000}"/>
    <cellStyle name="Total 37 6 4" xfId="33672" xr:uid="{00000000-0005-0000-0000-00001AC00000}"/>
    <cellStyle name="Total 37 6 4 2" xfId="33673" xr:uid="{00000000-0005-0000-0000-00001BC00000}"/>
    <cellStyle name="Total 37 6 5" xfId="33674" xr:uid="{00000000-0005-0000-0000-00001CC00000}"/>
    <cellStyle name="Total 37 6 6" xfId="54272" xr:uid="{00000000-0005-0000-0000-00001DC00000}"/>
    <cellStyle name="Total 37 7" xfId="33675" xr:uid="{00000000-0005-0000-0000-00001EC00000}"/>
    <cellStyle name="Total 37 7 2" xfId="33676" xr:uid="{00000000-0005-0000-0000-00001FC00000}"/>
    <cellStyle name="Total 37 7 2 2" xfId="33677" xr:uid="{00000000-0005-0000-0000-000020C00000}"/>
    <cellStyle name="Total 37 7 3" xfId="33678" xr:uid="{00000000-0005-0000-0000-000021C00000}"/>
    <cellStyle name="Total 37 7 4" xfId="54273" xr:uid="{00000000-0005-0000-0000-000022C00000}"/>
    <cellStyle name="Total 37 8" xfId="33679" xr:uid="{00000000-0005-0000-0000-000023C00000}"/>
    <cellStyle name="Total 37 8 2" xfId="33680" xr:uid="{00000000-0005-0000-0000-000024C00000}"/>
    <cellStyle name="Total 37 8 2 2" xfId="33681" xr:uid="{00000000-0005-0000-0000-000025C00000}"/>
    <cellStyle name="Total 37 8 3" xfId="33682" xr:uid="{00000000-0005-0000-0000-000026C00000}"/>
    <cellStyle name="Total 37 8 4" xfId="54274" xr:uid="{00000000-0005-0000-0000-000027C00000}"/>
    <cellStyle name="Total 37 9" xfId="33683" xr:uid="{00000000-0005-0000-0000-000028C00000}"/>
    <cellStyle name="Total 37 9 2" xfId="33684" xr:uid="{00000000-0005-0000-0000-000029C00000}"/>
    <cellStyle name="Total 37 9 2 2" xfId="33685" xr:uid="{00000000-0005-0000-0000-00002AC00000}"/>
    <cellStyle name="Total 37 9 3" xfId="33686" xr:uid="{00000000-0005-0000-0000-00002BC00000}"/>
    <cellStyle name="Total 37 9 4" xfId="54275" xr:uid="{00000000-0005-0000-0000-00002CC00000}"/>
    <cellStyle name="Total 38" xfId="4728" xr:uid="{00000000-0005-0000-0000-00002DC00000}"/>
    <cellStyle name="Total 38 10" xfId="33687" xr:uid="{00000000-0005-0000-0000-00002EC00000}"/>
    <cellStyle name="Total 38 10 2" xfId="33688" xr:uid="{00000000-0005-0000-0000-00002FC00000}"/>
    <cellStyle name="Total 38 10 2 2" xfId="33689" xr:uid="{00000000-0005-0000-0000-000030C00000}"/>
    <cellStyle name="Total 38 10 3" xfId="33690" xr:uid="{00000000-0005-0000-0000-000031C00000}"/>
    <cellStyle name="Total 38 10 4" xfId="54277" xr:uid="{00000000-0005-0000-0000-000032C00000}"/>
    <cellStyle name="Total 38 11" xfId="33691" xr:uid="{00000000-0005-0000-0000-000033C00000}"/>
    <cellStyle name="Total 38 11 2" xfId="33692" xr:uid="{00000000-0005-0000-0000-000034C00000}"/>
    <cellStyle name="Total 38 12" xfId="33693" xr:uid="{00000000-0005-0000-0000-000035C00000}"/>
    <cellStyle name="Total 38 13" xfId="54276" xr:uid="{00000000-0005-0000-0000-000036C00000}"/>
    <cellStyle name="Total 38 2" xfId="9517" xr:uid="{00000000-0005-0000-0000-000037C00000}"/>
    <cellStyle name="Total 38 2 2" xfId="33694" xr:uid="{00000000-0005-0000-0000-000038C00000}"/>
    <cellStyle name="Total 38 2 2 2" xfId="33695" xr:uid="{00000000-0005-0000-0000-000039C00000}"/>
    <cellStyle name="Total 38 2 2 2 2" xfId="33696" xr:uid="{00000000-0005-0000-0000-00003AC00000}"/>
    <cellStyle name="Total 38 2 2 3" xfId="33697" xr:uid="{00000000-0005-0000-0000-00003BC00000}"/>
    <cellStyle name="Total 38 2 3" xfId="33698" xr:uid="{00000000-0005-0000-0000-00003CC00000}"/>
    <cellStyle name="Total 38 2 3 2" xfId="33699" xr:uid="{00000000-0005-0000-0000-00003DC00000}"/>
    <cellStyle name="Total 38 2 3 2 2" xfId="33700" xr:uid="{00000000-0005-0000-0000-00003EC00000}"/>
    <cellStyle name="Total 38 2 3 3" xfId="33701" xr:uid="{00000000-0005-0000-0000-00003FC00000}"/>
    <cellStyle name="Total 38 2 4" xfId="33702" xr:uid="{00000000-0005-0000-0000-000040C00000}"/>
    <cellStyle name="Total 38 2 4 2" xfId="33703" xr:uid="{00000000-0005-0000-0000-000041C00000}"/>
    <cellStyle name="Total 38 2 5" xfId="33704" xr:uid="{00000000-0005-0000-0000-000042C00000}"/>
    <cellStyle name="Total 38 2 6" xfId="54278" xr:uid="{00000000-0005-0000-0000-000043C00000}"/>
    <cellStyle name="Total 38 3" xfId="33705" xr:uid="{00000000-0005-0000-0000-000044C00000}"/>
    <cellStyle name="Total 38 3 2" xfId="33706" xr:uid="{00000000-0005-0000-0000-000045C00000}"/>
    <cellStyle name="Total 38 3 2 2" xfId="33707" xr:uid="{00000000-0005-0000-0000-000046C00000}"/>
    <cellStyle name="Total 38 3 2 2 2" xfId="33708" xr:uid="{00000000-0005-0000-0000-000047C00000}"/>
    <cellStyle name="Total 38 3 2 3" xfId="33709" xr:uid="{00000000-0005-0000-0000-000048C00000}"/>
    <cellStyle name="Total 38 3 3" xfId="33710" xr:uid="{00000000-0005-0000-0000-000049C00000}"/>
    <cellStyle name="Total 38 3 3 2" xfId="33711" xr:uid="{00000000-0005-0000-0000-00004AC00000}"/>
    <cellStyle name="Total 38 3 3 2 2" xfId="33712" xr:uid="{00000000-0005-0000-0000-00004BC00000}"/>
    <cellStyle name="Total 38 3 3 3" xfId="33713" xr:uid="{00000000-0005-0000-0000-00004CC00000}"/>
    <cellStyle name="Total 38 3 4" xfId="33714" xr:uid="{00000000-0005-0000-0000-00004DC00000}"/>
    <cellStyle name="Total 38 3 4 2" xfId="33715" xr:uid="{00000000-0005-0000-0000-00004EC00000}"/>
    <cellStyle name="Total 38 3 5" xfId="33716" xr:uid="{00000000-0005-0000-0000-00004FC00000}"/>
    <cellStyle name="Total 38 3 6" xfId="54279" xr:uid="{00000000-0005-0000-0000-000050C00000}"/>
    <cellStyle name="Total 38 4" xfId="33717" xr:uid="{00000000-0005-0000-0000-000051C00000}"/>
    <cellStyle name="Total 38 4 2" xfId="33718" xr:uid="{00000000-0005-0000-0000-000052C00000}"/>
    <cellStyle name="Total 38 4 2 2" xfId="33719" xr:uid="{00000000-0005-0000-0000-000053C00000}"/>
    <cellStyle name="Total 38 4 2 2 2" xfId="33720" xr:uid="{00000000-0005-0000-0000-000054C00000}"/>
    <cellStyle name="Total 38 4 2 3" xfId="33721" xr:uid="{00000000-0005-0000-0000-000055C00000}"/>
    <cellStyle name="Total 38 4 3" xfId="33722" xr:uid="{00000000-0005-0000-0000-000056C00000}"/>
    <cellStyle name="Total 38 4 3 2" xfId="33723" xr:uid="{00000000-0005-0000-0000-000057C00000}"/>
    <cellStyle name="Total 38 4 3 2 2" xfId="33724" xr:uid="{00000000-0005-0000-0000-000058C00000}"/>
    <cellStyle name="Total 38 4 3 3" xfId="33725" xr:uid="{00000000-0005-0000-0000-000059C00000}"/>
    <cellStyle name="Total 38 4 4" xfId="33726" xr:uid="{00000000-0005-0000-0000-00005AC00000}"/>
    <cellStyle name="Total 38 4 4 2" xfId="33727" xr:uid="{00000000-0005-0000-0000-00005BC00000}"/>
    <cellStyle name="Total 38 4 5" xfId="33728" xr:uid="{00000000-0005-0000-0000-00005CC00000}"/>
    <cellStyle name="Total 38 4 6" xfId="54280" xr:uid="{00000000-0005-0000-0000-00005DC00000}"/>
    <cellStyle name="Total 38 5" xfId="33729" xr:uid="{00000000-0005-0000-0000-00005EC00000}"/>
    <cellStyle name="Total 38 5 2" xfId="33730" xr:uid="{00000000-0005-0000-0000-00005FC00000}"/>
    <cellStyle name="Total 38 5 2 2" xfId="33731" xr:uid="{00000000-0005-0000-0000-000060C00000}"/>
    <cellStyle name="Total 38 5 2 2 2" xfId="33732" xr:uid="{00000000-0005-0000-0000-000061C00000}"/>
    <cellStyle name="Total 38 5 2 3" xfId="33733" xr:uid="{00000000-0005-0000-0000-000062C00000}"/>
    <cellStyle name="Total 38 5 3" xfId="33734" xr:uid="{00000000-0005-0000-0000-000063C00000}"/>
    <cellStyle name="Total 38 5 3 2" xfId="33735" xr:uid="{00000000-0005-0000-0000-000064C00000}"/>
    <cellStyle name="Total 38 5 3 2 2" xfId="33736" xr:uid="{00000000-0005-0000-0000-000065C00000}"/>
    <cellStyle name="Total 38 5 3 3" xfId="33737" xr:uid="{00000000-0005-0000-0000-000066C00000}"/>
    <cellStyle name="Total 38 5 4" xfId="33738" xr:uid="{00000000-0005-0000-0000-000067C00000}"/>
    <cellStyle name="Total 38 5 4 2" xfId="33739" xr:uid="{00000000-0005-0000-0000-000068C00000}"/>
    <cellStyle name="Total 38 5 4 2 2" xfId="33740" xr:uid="{00000000-0005-0000-0000-000069C00000}"/>
    <cellStyle name="Total 38 5 4 3" xfId="33741" xr:uid="{00000000-0005-0000-0000-00006AC00000}"/>
    <cellStyle name="Total 38 5 5" xfId="33742" xr:uid="{00000000-0005-0000-0000-00006BC00000}"/>
    <cellStyle name="Total 38 5 5 2" xfId="33743" xr:uid="{00000000-0005-0000-0000-00006CC00000}"/>
    <cellStyle name="Total 38 5 6" xfId="33744" xr:uid="{00000000-0005-0000-0000-00006DC00000}"/>
    <cellStyle name="Total 38 5 7" xfId="54281" xr:uid="{00000000-0005-0000-0000-00006EC00000}"/>
    <cellStyle name="Total 38 6" xfId="33745" xr:uid="{00000000-0005-0000-0000-00006FC00000}"/>
    <cellStyle name="Total 38 6 2" xfId="33746" xr:uid="{00000000-0005-0000-0000-000070C00000}"/>
    <cellStyle name="Total 38 6 2 2" xfId="33747" xr:uid="{00000000-0005-0000-0000-000071C00000}"/>
    <cellStyle name="Total 38 6 2 2 2" xfId="33748" xr:uid="{00000000-0005-0000-0000-000072C00000}"/>
    <cellStyle name="Total 38 6 2 3" xfId="33749" xr:uid="{00000000-0005-0000-0000-000073C00000}"/>
    <cellStyle name="Total 38 6 3" xfId="33750" xr:uid="{00000000-0005-0000-0000-000074C00000}"/>
    <cellStyle name="Total 38 6 3 2" xfId="33751" xr:uid="{00000000-0005-0000-0000-000075C00000}"/>
    <cellStyle name="Total 38 6 3 2 2" xfId="33752" xr:uid="{00000000-0005-0000-0000-000076C00000}"/>
    <cellStyle name="Total 38 6 3 3" xfId="33753" xr:uid="{00000000-0005-0000-0000-000077C00000}"/>
    <cellStyle name="Total 38 6 4" xfId="33754" xr:uid="{00000000-0005-0000-0000-000078C00000}"/>
    <cellStyle name="Total 38 6 4 2" xfId="33755" xr:uid="{00000000-0005-0000-0000-000079C00000}"/>
    <cellStyle name="Total 38 6 5" xfId="33756" xr:uid="{00000000-0005-0000-0000-00007AC00000}"/>
    <cellStyle name="Total 38 6 6" xfId="54282" xr:uid="{00000000-0005-0000-0000-00007BC00000}"/>
    <cellStyle name="Total 38 7" xfId="33757" xr:uid="{00000000-0005-0000-0000-00007CC00000}"/>
    <cellStyle name="Total 38 7 2" xfId="33758" xr:uid="{00000000-0005-0000-0000-00007DC00000}"/>
    <cellStyle name="Total 38 7 2 2" xfId="33759" xr:uid="{00000000-0005-0000-0000-00007EC00000}"/>
    <cellStyle name="Total 38 7 3" xfId="33760" xr:uid="{00000000-0005-0000-0000-00007FC00000}"/>
    <cellStyle name="Total 38 7 4" xfId="54283" xr:uid="{00000000-0005-0000-0000-000080C00000}"/>
    <cellStyle name="Total 38 8" xfId="33761" xr:uid="{00000000-0005-0000-0000-000081C00000}"/>
    <cellStyle name="Total 38 8 2" xfId="33762" xr:uid="{00000000-0005-0000-0000-000082C00000}"/>
    <cellStyle name="Total 38 8 2 2" xfId="33763" xr:uid="{00000000-0005-0000-0000-000083C00000}"/>
    <cellStyle name="Total 38 8 3" xfId="33764" xr:uid="{00000000-0005-0000-0000-000084C00000}"/>
    <cellStyle name="Total 38 8 4" xfId="54284" xr:uid="{00000000-0005-0000-0000-000085C00000}"/>
    <cellStyle name="Total 38 9" xfId="33765" xr:uid="{00000000-0005-0000-0000-000086C00000}"/>
    <cellStyle name="Total 38 9 2" xfId="33766" xr:uid="{00000000-0005-0000-0000-000087C00000}"/>
    <cellStyle name="Total 38 9 2 2" xfId="33767" xr:uid="{00000000-0005-0000-0000-000088C00000}"/>
    <cellStyle name="Total 38 9 3" xfId="33768" xr:uid="{00000000-0005-0000-0000-000089C00000}"/>
    <cellStyle name="Total 38 9 4" xfId="54285" xr:uid="{00000000-0005-0000-0000-00008AC00000}"/>
    <cellStyle name="Total 39" xfId="4729" xr:uid="{00000000-0005-0000-0000-00008BC00000}"/>
    <cellStyle name="Total 39 10" xfId="33769" xr:uid="{00000000-0005-0000-0000-00008CC00000}"/>
    <cellStyle name="Total 39 10 2" xfId="33770" xr:uid="{00000000-0005-0000-0000-00008DC00000}"/>
    <cellStyle name="Total 39 10 2 2" xfId="33771" xr:uid="{00000000-0005-0000-0000-00008EC00000}"/>
    <cellStyle name="Total 39 10 3" xfId="33772" xr:uid="{00000000-0005-0000-0000-00008FC00000}"/>
    <cellStyle name="Total 39 10 4" xfId="54287" xr:uid="{00000000-0005-0000-0000-000090C00000}"/>
    <cellStyle name="Total 39 11" xfId="33773" xr:uid="{00000000-0005-0000-0000-000091C00000}"/>
    <cellStyle name="Total 39 11 2" xfId="33774" xr:uid="{00000000-0005-0000-0000-000092C00000}"/>
    <cellStyle name="Total 39 12" xfId="33775" xr:uid="{00000000-0005-0000-0000-000093C00000}"/>
    <cellStyle name="Total 39 13" xfId="54286" xr:uid="{00000000-0005-0000-0000-000094C00000}"/>
    <cellStyle name="Total 39 2" xfId="9518" xr:uid="{00000000-0005-0000-0000-000095C00000}"/>
    <cellStyle name="Total 39 2 2" xfId="33776" xr:uid="{00000000-0005-0000-0000-000096C00000}"/>
    <cellStyle name="Total 39 2 2 2" xfId="33777" xr:uid="{00000000-0005-0000-0000-000097C00000}"/>
    <cellStyle name="Total 39 2 2 2 2" xfId="33778" xr:uid="{00000000-0005-0000-0000-000098C00000}"/>
    <cellStyle name="Total 39 2 2 3" xfId="33779" xr:uid="{00000000-0005-0000-0000-000099C00000}"/>
    <cellStyle name="Total 39 2 3" xfId="33780" xr:uid="{00000000-0005-0000-0000-00009AC00000}"/>
    <cellStyle name="Total 39 2 3 2" xfId="33781" xr:uid="{00000000-0005-0000-0000-00009BC00000}"/>
    <cellStyle name="Total 39 2 3 2 2" xfId="33782" xr:uid="{00000000-0005-0000-0000-00009CC00000}"/>
    <cellStyle name="Total 39 2 3 3" xfId="33783" xr:uid="{00000000-0005-0000-0000-00009DC00000}"/>
    <cellStyle name="Total 39 2 4" xfId="33784" xr:uid="{00000000-0005-0000-0000-00009EC00000}"/>
    <cellStyle name="Total 39 2 4 2" xfId="33785" xr:uid="{00000000-0005-0000-0000-00009FC00000}"/>
    <cellStyle name="Total 39 2 5" xfId="33786" xr:uid="{00000000-0005-0000-0000-0000A0C00000}"/>
    <cellStyle name="Total 39 2 6" xfId="54288" xr:uid="{00000000-0005-0000-0000-0000A1C00000}"/>
    <cellStyle name="Total 39 3" xfId="33787" xr:uid="{00000000-0005-0000-0000-0000A2C00000}"/>
    <cellStyle name="Total 39 3 2" xfId="33788" xr:uid="{00000000-0005-0000-0000-0000A3C00000}"/>
    <cellStyle name="Total 39 3 2 2" xfId="33789" xr:uid="{00000000-0005-0000-0000-0000A4C00000}"/>
    <cellStyle name="Total 39 3 2 2 2" xfId="33790" xr:uid="{00000000-0005-0000-0000-0000A5C00000}"/>
    <cellStyle name="Total 39 3 2 3" xfId="33791" xr:uid="{00000000-0005-0000-0000-0000A6C00000}"/>
    <cellStyle name="Total 39 3 3" xfId="33792" xr:uid="{00000000-0005-0000-0000-0000A7C00000}"/>
    <cellStyle name="Total 39 3 3 2" xfId="33793" xr:uid="{00000000-0005-0000-0000-0000A8C00000}"/>
    <cellStyle name="Total 39 3 3 2 2" xfId="33794" xr:uid="{00000000-0005-0000-0000-0000A9C00000}"/>
    <cellStyle name="Total 39 3 3 3" xfId="33795" xr:uid="{00000000-0005-0000-0000-0000AAC00000}"/>
    <cellStyle name="Total 39 3 4" xfId="33796" xr:uid="{00000000-0005-0000-0000-0000ABC00000}"/>
    <cellStyle name="Total 39 3 4 2" xfId="33797" xr:uid="{00000000-0005-0000-0000-0000ACC00000}"/>
    <cellStyle name="Total 39 3 5" xfId="33798" xr:uid="{00000000-0005-0000-0000-0000ADC00000}"/>
    <cellStyle name="Total 39 3 6" xfId="54289" xr:uid="{00000000-0005-0000-0000-0000AEC00000}"/>
    <cellStyle name="Total 39 4" xfId="33799" xr:uid="{00000000-0005-0000-0000-0000AFC00000}"/>
    <cellStyle name="Total 39 4 2" xfId="33800" xr:uid="{00000000-0005-0000-0000-0000B0C00000}"/>
    <cellStyle name="Total 39 4 2 2" xfId="33801" xr:uid="{00000000-0005-0000-0000-0000B1C00000}"/>
    <cellStyle name="Total 39 4 2 2 2" xfId="33802" xr:uid="{00000000-0005-0000-0000-0000B2C00000}"/>
    <cellStyle name="Total 39 4 2 3" xfId="33803" xr:uid="{00000000-0005-0000-0000-0000B3C00000}"/>
    <cellStyle name="Total 39 4 3" xfId="33804" xr:uid="{00000000-0005-0000-0000-0000B4C00000}"/>
    <cellStyle name="Total 39 4 3 2" xfId="33805" xr:uid="{00000000-0005-0000-0000-0000B5C00000}"/>
    <cellStyle name="Total 39 4 3 2 2" xfId="33806" xr:uid="{00000000-0005-0000-0000-0000B6C00000}"/>
    <cellStyle name="Total 39 4 3 3" xfId="33807" xr:uid="{00000000-0005-0000-0000-0000B7C00000}"/>
    <cellStyle name="Total 39 4 4" xfId="33808" xr:uid="{00000000-0005-0000-0000-0000B8C00000}"/>
    <cellStyle name="Total 39 4 4 2" xfId="33809" xr:uid="{00000000-0005-0000-0000-0000B9C00000}"/>
    <cellStyle name="Total 39 4 5" xfId="33810" xr:uid="{00000000-0005-0000-0000-0000BAC00000}"/>
    <cellStyle name="Total 39 4 6" xfId="54290" xr:uid="{00000000-0005-0000-0000-0000BBC00000}"/>
    <cellStyle name="Total 39 5" xfId="33811" xr:uid="{00000000-0005-0000-0000-0000BCC00000}"/>
    <cellStyle name="Total 39 5 2" xfId="33812" xr:uid="{00000000-0005-0000-0000-0000BDC00000}"/>
    <cellStyle name="Total 39 5 2 2" xfId="33813" xr:uid="{00000000-0005-0000-0000-0000BEC00000}"/>
    <cellStyle name="Total 39 5 2 2 2" xfId="33814" xr:uid="{00000000-0005-0000-0000-0000BFC00000}"/>
    <cellStyle name="Total 39 5 2 3" xfId="33815" xr:uid="{00000000-0005-0000-0000-0000C0C00000}"/>
    <cellStyle name="Total 39 5 3" xfId="33816" xr:uid="{00000000-0005-0000-0000-0000C1C00000}"/>
    <cellStyle name="Total 39 5 3 2" xfId="33817" xr:uid="{00000000-0005-0000-0000-0000C2C00000}"/>
    <cellStyle name="Total 39 5 3 2 2" xfId="33818" xr:uid="{00000000-0005-0000-0000-0000C3C00000}"/>
    <cellStyle name="Total 39 5 3 3" xfId="33819" xr:uid="{00000000-0005-0000-0000-0000C4C00000}"/>
    <cellStyle name="Total 39 5 4" xfId="33820" xr:uid="{00000000-0005-0000-0000-0000C5C00000}"/>
    <cellStyle name="Total 39 5 4 2" xfId="33821" xr:uid="{00000000-0005-0000-0000-0000C6C00000}"/>
    <cellStyle name="Total 39 5 4 2 2" xfId="33822" xr:uid="{00000000-0005-0000-0000-0000C7C00000}"/>
    <cellStyle name="Total 39 5 4 3" xfId="33823" xr:uid="{00000000-0005-0000-0000-0000C8C00000}"/>
    <cellStyle name="Total 39 5 5" xfId="33824" xr:uid="{00000000-0005-0000-0000-0000C9C00000}"/>
    <cellStyle name="Total 39 5 5 2" xfId="33825" xr:uid="{00000000-0005-0000-0000-0000CAC00000}"/>
    <cellStyle name="Total 39 5 6" xfId="33826" xr:uid="{00000000-0005-0000-0000-0000CBC00000}"/>
    <cellStyle name="Total 39 5 7" xfId="54291" xr:uid="{00000000-0005-0000-0000-0000CCC00000}"/>
    <cellStyle name="Total 39 6" xfId="33827" xr:uid="{00000000-0005-0000-0000-0000CDC00000}"/>
    <cellStyle name="Total 39 6 2" xfId="33828" xr:uid="{00000000-0005-0000-0000-0000CEC00000}"/>
    <cellStyle name="Total 39 6 2 2" xfId="33829" xr:uid="{00000000-0005-0000-0000-0000CFC00000}"/>
    <cellStyle name="Total 39 6 2 2 2" xfId="33830" xr:uid="{00000000-0005-0000-0000-0000D0C00000}"/>
    <cellStyle name="Total 39 6 2 3" xfId="33831" xr:uid="{00000000-0005-0000-0000-0000D1C00000}"/>
    <cellStyle name="Total 39 6 3" xfId="33832" xr:uid="{00000000-0005-0000-0000-0000D2C00000}"/>
    <cellStyle name="Total 39 6 3 2" xfId="33833" xr:uid="{00000000-0005-0000-0000-0000D3C00000}"/>
    <cellStyle name="Total 39 6 3 2 2" xfId="33834" xr:uid="{00000000-0005-0000-0000-0000D4C00000}"/>
    <cellStyle name="Total 39 6 3 3" xfId="33835" xr:uid="{00000000-0005-0000-0000-0000D5C00000}"/>
    <cellStyle name="Total 39 6 4" xfId="33836" xr:uid="{00000000-0005-0000-0000-0000D6C00000}"/>
    <cellStyle name="Total 39 6 4 2" xfId="33837" xr:uid="{00000000-0005-0000-0000-0000D7C00000}"/>
    <cellStyle name="Total 39 6 5" xfId="33838" xr:uid="{00000000-0005-0000-0000-0000D8C00000}"/>
    <cellStyle name="Total 39 6 6" xfId="54292" xr:uid="{00000000-0005-0000-0000-0000D9C00000}"/>
    <cellStyle name="Total 39 7" xfId="33839" xr:uid="{00000000-0005-0000-0000-0000DAC00000}"/>
    <cellStyle name="Total 39 7 2" xfId="33840" xr:uid="{00000000-0005-0000-0000-0000DBC00000}"/>
    <cellStyle name="Total 39 7 2 2" xfId="33841" xr:uid="{00000000-0005-0000-0000-0000DCC00000}"/>
    <cellStyle name="Total 39 7 3" xfId="33842" xr:uid="{00000000-0005-0000-0000-0000DDC00000}"/>
    <cellStyle name="Total 39 7 4" xfId="54293" xr:uid="{00000000-0005-0000-0000-0000DEC00000}"/>
    <cellStyle name="Total 39 8" xfId="33843" xr:uid="{00000000-0005-0000-0000-0000DFC00000}"/>
    <cellStyle name="Total 39 8 2" xfId="33844" xr:uid="{00000000-0005-0000-0000-0000E0C00000}"/>
    <cellStyle name="Total 39 8 2 2" xfId="33845" xr:uid="{00000000-0005-0000-0000-0000E1C00000}"/>
    <cellStyle name="Total 39 8 3" xfId="33846" xr:uid="{00000000-0005-0000-0000-0000E2C00000}"/>
    <cellStyle name="Total 39 8 4" xfId="54294" xr:uid="{00000000-0005-0000-0000-0000E3C00000}"/>
    <cellStyle name="Total 39 9" xfId="33847" xr:uid="{00000000-0005-0000-0000-0000E4C00000}"/>
    <cellStyle name="Total 39 9 2" xfId="33848" xr:uid="{00000000-0005-0000-0000-0000E5C00000}"/>
    <cellStyle name="Total 39 9 2 2" xfId="33849" xr:uid="{00000000-0005-0000-0000-0000E6C00000}"/>
    <cellStyle name="Total 39 9 3" xfId="33850" xr:uid="{00000000-0005-0000-0000-0000E7C00000}"/>
    <cellStyle name="Total 39 9 4" xfId="54295" xr:uid="{00000000-0005-0000-0000-0000E8C00000}"/>
    <cellStyle name="Total 4" xfId="4730" xr:uid="{00000000-0005-0000-0000-0000E9C00000}"/>
    <cellStyle name="Total 4 10" xfId="33851" xr:uid="{00000000-0005-0000-0000-0000EAC00000}"/>
    <cellStyle name="Total 4 10 2" xfId="33852" xr:uid="{00000000-0005-0000-0000-0000EBC00000}"/>
    <cellStyle name="Total 4 10 2 2" xfId="33853" xr:uid="{00000000-0005-0000-0000-0000ECC00000}"/>
    <cellStyle name="Total 4 10 3" xfId="33854" xr:uid="{00000000-0005-0000-0000-0000EDC00000}"/>
    <cellStyle name="Total 4 10 4" xfId="54297" xr:uid="{00000000-0005-0000-0000-0000EEC00000}"/>
    <cellStyle name="Total 4 11" xfId="33855" xr:uid="{00000000-0005-0000-0000-0000EFC00000}"/>
    <cellStyle name="Total 4 11 2" xfId="33856" xr:uid="{00000000-0005-0000-0000-0000F0C00000}"/>
    <cellStyle name="Total 4 11 2 2" xfId="33857" xr:uid="{00000000-0005-0000-0000-0000F1C00000}"/>
    <cellStyle name="Total 4 11 3" xfId="33858" xr:uid="{00000000-0005-0000-0000-0000F2C00000}"/>
    <cellStyle name="Total 4 11 4" xfId="54298" xr:uid="{00000000-0005-0000-0000-0000F3C00000}"/>
    <cellStyle name="Total 4 12" xfId="33859" xr:uid="{00000000-0005-0000-0000-0000F4C00000}"/>
    <cellStyle name="Total 4 12 2" xfId="33860" xr:uid="{00000000-0005-0000-0000-0000F5C00000}"/>
    <cellStyle name="Total 4 13" xfId="33861" xr:uid="{00000000-0005-0000-0000-0000F6C00000}"/>
    <cellStyle name="Total 4 14" xfId="54296" xr:uid="{00000000-0005-0000-0000-0000F7C00000}"/>
    <cellStyle name="Total 4 2" xfId="9519" xr:uid="{00000000-0005-0000-0000-0000F8C00000}"/>
    <cellStyle name="Total 4 2 10" xfId="33862" xr:uid="{00000000-0005-0000-0000-0000F9C00000}"/>
    <cellStyle name="Total 4 2 11" xfId="54299" xr:uid="{00000000-0005-0000-0000-0000FAC00000}"/>
    <cellStyle name="Total 4 2 2" xfId="33863" xr:uid="{00000000-0005-0000-0000-0000FBC00000}"/>
    <cellStyle name="Total 4 2 2 2" xfId="33864" xr:uid="{00000000-0005-0000-0000-0000FCC00000}"/>
    <cellStyle name="Total 4 2 2 2 2" xfId="33865" xr:uid="{00000000-0005-0000-0000-0000FDC00000}"/>
    <cellStyle name="Total 4 2 2 2 2 2" xfId="33866" xr:uid="{00000000-0005-0000-0000-0000FEC00000}"/>
    <cellStyle name="Total 4 2 2 2 3" xfId="33867" xr:uid="{00000000-0005-0000-0000-0000FFC00000}"/>
    <cellStyle name="Total 4 2 2 3" xfId="33868" xr:uid="{00000000-0005-0000-0000-000000C10000}"/>
    <cellStyle name="Total 4 2 2 3 2" xfId="33869" xr:uid="{00000000-0005-0000-0000-000001C10000}"/>
    <cellStyle name="Total 4 2 2 3 2 2" xfId="33870" xr:uid="{00000000-0005-0000-0000-000002C10000}"/>
    <cellStyle name="Total 4 2 2 3 3" xfId="33871" xr:uid="{00000000-0005-0000-0000-000003C10000}"/>
    <cellStyle name="Total 4 2 2 4" xfId="33872" xr:uid="{00000000-0005-0000-0000-000004C10000}"/>
    <cellStyle name="Total 4 2 2 4 2" xfId="33873" xr:uid="{00000000-0005-0000-0000-000005C10000}"/>
    <cellStyle name="Total 4 2 2 5" xfId="33874" xr:uid="{00000000-0005-0000-0000-000006C10000}"/>
    <cellStyle name="Total 4 2 2 6" xfId="54300" xr:uid="{00000000-0005-0000-0000-000007C10000}"/>
    <cellStyle name="Total 4 2 3" xfId="33875" xr:uid="{00000000-0005-0000-0000-000008C10000}"/>
    <cellStyle name="Total 4 2 3 2" xfId="33876" xr:uid="{00000000-0005-0000-0000-000009C10000}"/>
    <cellStyle name="Total 4 2 3 2 2" xfId="33877" xr:uid="{00000000-0005-0000-0000-00000AC10000}"/>
    <cellStyle name="Total 4 2 3 2 2 2" xfId="33878" xr:uid="{00000000-0005-0000-0000-00000BC10000}"/>
    <cellStyle name="Total 4 2 3 2 3" xfId="33879" xr:uid="{00000000-0005-0000-0000-00000CC10000}"/>
    <cellStyle name="Total 4 2 3 3" xfId="33880" xr:uid="{00000000-0005-0000-0000-00000DC10000}"/>
    <cellStyle name="Total 4 2 3 3 2" xfId="33881" xr:uid="{00000000-0005-0000-0000-00000EC10000}"/>
    <cellStyle name="Total 4 2 3 3 2 2" xfId="33882" xr:uid="{00000000-0005-0000-0000-00000FC10000}"/>
    <cellStyle name="Total 4 2 3 3 3" xfId="33883" xr:uid="{00000000-0005-0000-0000-000010C10000}"/>
    <cellStyle name="Total 4 2 3 4" xfId="33884" xr:uid="{00000000-0005-0000-0000-000011C10000}"/>
    <cellStyle name="Total 4 2 3 4 2" xfId="33885" xr:uid="{00000000-0005-0000-0000-000012C10000}"/>
    <cellStyle name="Total 4 2 3 5" xfId="33886" xr:uid="{00000000-0005-0000-0000-000013C10000}"/>
    <cellStyle name="Total 4 2 3 6" xfId="54301" xr:uid="{00000000-0005-0000-0000-000014C10000}"/>
    <cellStyle name="Total 4 2 4" xfId="33887" xr:uid="{00000000-0005-0000-0000-000015C10000}"/>
    <cellStyle name="Total 4 2 4 2" xfId="33888" xr:uid="{00000000-0005-0000-0000-000016C10000}"/>
    <cellStyle name="Total 4 2 4 2 2" xfId="33889" xr:uid="{00000000-0005-0000-0000-000017C10000}"/>
    <cellStyle name="Total 4 2 4 2 2 2" xfId="33890" xr:uid="{00000000-0005-0000-0000-000018C10000}"/>
    <cellStyle name="Total 4 2 4 2 3" xfId="33891" xr:uid="{00000000-0005-0000-0000-000019C10000}"/>
    <cellStyle name="Total 4 2 4 3" xfId="33892" xr:uid="{00000000-0005-0000-0000-00001AC10000}"/>
    <cellStyle name="Total 4 2 4 3 2" xfId="33893" xr:uid="{00000000-0005-0000-0000-00001BC10000}"/>
    <cellStyle name="Total 4 2 4 3 2 2" xfId="33894" xr:uid="{00000000-0005-0000-0000-00001CC10000}"/>
    <cellStyle name="Total 4 2 4 3 3" xfId="33895" xr:uid="{00000000-0005-0000-0000-00001DC10000}"/>
    <cellStyle name="Total 4 2 4 4" xfId="33896" xr:uid="{00000000-0005-0000-0000-00001EC10000}"/>
    <cellStyle name="Total 4 2 4 4 2" xfId="33897" xr:uid="{00000000-0005-0000-0000-00001FC10000}"/>
    <cellStyle name="Total 4 2 4 4 2 2" xfId="33898" xr:uid="{00000000-0005-0000-0000-000020C10000}"/>
    <cellStyle name="Total 4 2 4 4 3" xfId="33899" xr:uid="{00000000-0005-0000-0000-000021C10000}"/>
    <cellStyle name="Total 4 2 4 5" xfId="33900" xr:uid="{00000000-0005-0000-0000-000022C10000}"/>
    <cellStyle name="Total 4 2 4 5 2" xfId="33901" xr:uid="{00000000-0005-0000-0000-000023C10000}"/>
    <cellStyle name="Total 4 2 4 6" xfId="33902" xr:uid="{00000000-0005-0000-0000-000024C10000}"/>
    <cellStyle name="Total 4 2 4 7" xfId="54302" xr:uid="{00000000-0005-0000-0000-000025C10000}"/>
    <cellStyle name="Total 4 2 5" xfId="33903" xr:uid="{00000000-0005-0000-0000-000026C10000}"/>
    <cellStyle name="Total 4 2 5 2" xfId="33904" xr:uid="{00000000-0005-0000-0000-000027C10000}"/>
    <cellStyle name="Total 4 2 5 2 2" xfId="33905" xr:uid="{00000000-0005-0000-0000-000028C10000}"/>
    <cellStyle name="Total 4 2 5 2 2 2" xfId="33906" xr:uid="{00000000-0005-0000-0000-000029C10000}"/>
    <cellStyle name="Total 4 2 5 2 3" xfId="33907" xr:uid="{00000000-0005-0000-0000-00002AC10000}"/>
    <cellStyle name="Total 4 2 5 3" xfId="33908" xr:uid="{00000000-0005-0000-0000-00002BC10000}"/>
    <cellStyle name="Total 4 2 5 3 2" xfId="33909" xr:uid="{00000000-0005-0000-0000-00002CC10000}"/>
    <cellStyle name="Total 4 2 5 3 2 2" xfId="33910" xr:uid="{00000000-0005-0000-0000-00002DC10000}"/>
    <cellStyle name="Total 4 2 5 3 3" xfId="33911" xr:uid="{00000000-0005-0000-0000-00002EC10000}"/>
    <cellStyle name="Total 4 2 5 4" xfId="33912" xr:uid="{00000000-0005-0000-0000-00002FC10000}"/>
    <cellStyle name="Total 4 2 5 4 2" xfId="33913" xr:uid="{00000000-0005-0000-0000-000030C10000}"/>
    <cellStyle name="Total 4 2 5 5" xfId="33914" xr:uid="{00000000-0005-0000-0000-000031C10000}"/>
    <cellStyle name="Total 4 2 5 6" xfId="54303" xr:uid="{00000000-0005-0000-0000-000032C10000}"/>
    <cellStyle name="Total 4 2 6" xfId="33915" xr:uid="{00000000-0005-0000-0000-000033C10000}"/>
    <cellStyle name="Total 4 2 6 2" xfId="33916" xr:uid="{00000000-0005-0000-0000-000034C10000}"/>
    <cellStyle name="Total 4 2 6 2 2" xfId="33917" xr:uid="{00000000-0005-0000-0000-000035C10000}"/>
    <cellStyle name="Total 4 2 6 3" xfId="33918" xr:uid="{00000000-0005-0000-0000-000036C10000}"/>
    <cellStyle name="Total 4 2 7" xfId="33919" xr:uid="{00000000-0005-0000-0000-000037C10000}"/>
    <cellStyle name="Total 4 2 7 2" xfId="33920" xr:uid="{00000000-0005-0000-0000-000038C10000}"/>
    <cellStyle name="Total 4 2 7 2 2" xfId="33921" xr:uid="{00000000-0005-0000-0000-000039C10000}"/>
    <cellStyle name="Total 4 2 7 3" xfId="33922" xr:uid="{00000000-0005-0000-0000-00003AC10000}"/>
    <cellStyle name="Total 4 2 8" xfId="33923" xr:uid="{00000000-0005-0000-0000-00003BC10000}"/>
    <cellStyle name="Total 4 2 8 2" xfId="33924" xr:uid="{00000000-0005-0000-0000-00003CC10000}"/>
    <cellStyle name="Total 4 2 8 2 2" xfId="33925" xr:uid="{00000000-0005-0000-0000-00003DC10000}"/>
    <cellStyle name="Total 4 2 8 3" xfId="33926" xr:uid="{00000000-0005-0000-0000-00003EC10000}"/>
    <cellStyle name="Total 4 2 9" xfId="33927" xr:uid="{00000000-0005-0000-0000-00003FC10000}"/>
    <cellStyle name="Total 4 2 9 2" xfId="33928" xr:uid="{00000000-0005-0000-0000-000040C10000}"/>
    <cellStyle name="Total 4 3" xfId="33929" xr:uid="{00000000-0005-0000-0000-000041C10000}"/>
    <cellStyle name="Total 4 3 2" xfId="33930" xr:uid="{00000000-0005-0000-0000-000042C10000}"/>
    <cellStyle name="Total 4 3 2 2" xfId="33931" xr:uid="{00000000-0005-0000-0000-000043C10000}"/>
    <cellStyle name="Total 4 3 2 2 2" xfId="33932" xr:uid="{00000000-0005-0000-0000-000044C10000}"/>
    <cellStyle name="Total 4 3 2 3" xfId="33933" xr:uid="{00000000-0005-0000-0000-000045C10000}"/>
    <cellStyle name="Total 4 3 3" xfId="33934" xr:uid="{00000000-0005-0000-0000-000046C10000}"/>
    <cellStyle name="Total 4 3 3 2" xfId="33935" xr:uid="{00000000-0005-0000-0000-000047C10000}"/>
    <cellStyle name="Total 4 3 3 2 2" xfId="33936" xr:uid="{00000000-0005-0000-0000-000048C10000}"/>
    <cellStyle name="Total 4 3 3 3" xfId="33937" xr:uid="{00000000-0005-0000-0000-000049C10000}"/>
    <cellStyle name="Total 4 3 4" xfId="33938" xr:uid="{00000000-0005-0000-0000-00004AC10000}"/>
    <cellStyle name="Total 4 3 4 2" xfId="33939" xr:uid="{00000000-0005-0000-0000-00004BC10000}"/>
    <cellStyle name="Total 4 3 5" xfId="33940" xr:uid="{00000000-0005-0000-0000-00004CC10000}"/>
    <cellStyle name="Total 4 3 6" xfId="54304" xr:uid="{00000000-0005-0000-0000-00004DC10000}"/>
    <cellStyle name="Total 4 4" xfId="33941" xr:uid="{00000000-0005-0000-0000-00004EC10000}"/>
    <cellStyle name="Total 4 4 2" xfId="33942" xr:uid="{00000000-0005-0000-0000-00004FC10000}"/>
    <cellStyle name="Total 4 4 2 2" xfId="33943" xr:uid="{00000000-0005-0000-0000-000050C10000}"/>
    <cellStyle name="Total 4 4 2 2 2" xfId="33944" xr:uid="{00000000-0005-0000-0000-000051C10000}"/>
    <cellStyle name="Total 4 4 2 3" xfId="33945" xr:uid="{00000000-0005-0000-0000-000052C10000}"/>
    <cellStyle name="Total 4 4 3" xfId="33946" xr:uid="{00000000-0005-0000-0000-000053C10000}"/>
    <cellStyle name="Total 4 4 3 2" xfId="33947" xr:uid="{00000000-0005-0000-0000-000054C10000}"/>
    <cellStyle name="Total 4 4 3 2 2" xfId="33948" xr:uid="{00000000-0005-0000-0000-000055C10000}"/>
    <cellStyle name="Total 4 4 3 3" xfId="33949" xr:uid="{00000000-0005-0000-0000-000056C10000}"/>
    <cellStyle name="Total 4 4 4" xfId="33950" xr:uid="{00000000-0005-0000-0000-000057C10000}"/>
    <cellStyle name="Total 4 4 4 2" xfId="33951" xr:uid="{00000000-0005-0000-0000-000058C10000}"/>
    <cellStyle name="Total 4 4 5" xfId="33952" xr:uid="{00000000-0005-0000-0000-000059C10000}"/>
    <cellStyle name="Total 4 4 6" xfId="54305" xr:uid="{00000000-0005-0000-0000-00005AC10000}"/>
    <cellStyle name="Total 4 5" xfId="33953" xr:uid="{00000000-0005-0000-0000-00005BC10000}"/>
    <cellStyle name="Total 4 5 2" xfId="33954" xr:uid="{00000000-0005-0000-0000-00005CC10000}"/>
    <cellStyle name="Total 4 5 2 2" xfId="33955" xr:uid="{00000000-0005-0000-0000-00005DC10000}"/>
    <cellStyle name="Total 4 5 2 2 2" xfId="33956" xr:uid="{00000000-0005-0000-0000-00005EC10000}"/>
    <cellStyle name="Total 4 5 2 3" xfId="33957" xr:uid="{00000000-0005-0000-0000-00005FC10000}"/>
    <cellStyle name="Total 4 5 3" xfId="33958" xr:uid="{00000000-0005-0000-0000-000060C10000}"/>
    <cellStyle name="Total 4 5 3 2" xfId="33959" xr:uid="{00000000-0005-0000-0000-000061C10000}"/>
    <cellStyle name="Total 4 5 3 2 2" xfId="33960" xr:uid="{00000000-0005-0000-0000-000062C10000}"/>
    <cellStyle name="Total 4 5 3 3" xfId="33961" xr:uid="{00000000-0005-0000-0000-000063C10000}"/>
    <cellStyle name="Total 4 5 4" xfId="33962" xr:uid="{00000000-0005-0000-0000-000064C10000}"/>
    <cellStyle name="Total 4 5 4 2" xfId="33963" xr:uid="{00000000-0005-0000-0000-000065C10000}"/>
    <cellStyle name="Total 4 5 5" xfId="33964" xr:uid="{00000000-0005-0000-0000-000066C10000}"/>
    <cellStyle name="Total 4 5 6" xfId="54306" xr:uid="{00000000-0005-0000-0000-000067C10000}"/>
    <cellStyle name="Total 4 6" xfId="33965" xr:uid="{00000000-0005-0000-0000-000068C10000}"/>
    <cellStyle name="Total 4 6 2" xfId="33966" xr:uid="{00000000-0005-0000-0000-000069C10000}"/>
    <cellStyle name="Total 4 6 2 2" xfId="33967" xr:uid="{00000000-0005-0000-0000-00006AC10000}"/>
    <cellStyle name="Total 4 6 2 2 2" xfId="33968" xr:uid="{00000000-0005-0000-0000-00006BC10000}"/>
    <cellStyle name="Total 4 6 2 3" xfId="33969" xr:uid="{00000000-0005-0000-0000-00006CC10000}"/>
    <cellStyle name="Total 4 6 3" xfId="33970" xr:uid="{00000000-0005-0000-0000-00006DC10000}"/>
    <cellStyle name="Total 4 6 3 2" xfId="33971" xr:uid="{00000000-0005-0000-0000-00006EC10000}"/>
    <cellStyle name="Total 4 6 3 2 2" xfId="33972" xr:uid="{00000000-0005-0000-0000-00006FC10000}"/>
    <cellStyle name="Total 4 6 3 3" xfId="33973" xr:uid="{00000000-0005-0000-0000-000070C10000}"/>
    <cellStyle name="Total 4 6 4" xfId="33974" xr:uid="{00000000-0005-0000-0000-000071C10000}"/>
    <cellStyle name="Total 4 6 4 2" xfId="33975" xr:uid="{00000000-0005-0000-0000-000072C10000}"/>
    <cellStyle name="Total 4 6 4 2 2" xfId="33976" xr:uid="{00000000-0005-0000-0000-000073C10000}"/>
    <cellStyle name="Total 4 6 4 3" xfId="33977" xr:uid="{00000000-0005-0000-0000-000074C10000}"/>
    <cellStyle name="Total 4 6 5" xfId="33978" xr:uid="{00000000-0005-0000-0000-000075C10000}"/>
    <cellStyle name="Total 4 6 5 2" xfId="33979" xr:uid="{00000000-0005-0000-0000-000076C10000}"/>
    <cellStyle name="Total 4 6 6" xfId="33980" xr:uid="{00000000-0005-0000-0000-000077C10000}"/>
    <cellStyle name="Total 4 6 7" xfId="54307" xr:uid="{00000000-0005-0000-0000-000078C10000}"/>
    <cellStyle name="Total 4 7" xfId="33981" xr:uid="{00000000-0005-0000-0000-000079C10000}"/>
    <cellStyle name="Total 4 7 2" xfId="33982" xr:uid="{00000000-0005-0000-0000-00007AC10000}"/>
    <cellStyle name="Total 4 7 2 2" xfId="33983" xr:uid="{00000000-0005-0000-0000-00007BC10000}"/>
    <cellStyle name="Total 4 7 2 2 2" xfId="33984" xr:uid="{00000000-0005-0000-0000-00007CC10000}"/>
    <cellStyle name="Total 4 7 2 3" xfId="33985" xr:uid="{00000000-0005-0000-0000-00007DC10000}"/>
    <cellStyle name="Total 4 7 3" xfId="33986" xr:uid="{00000000-0005-0000-0000-00007EC10000}"/>
    <cellStyle name="Total 4 7 3 2" xfId="33987" xr:uid="{00000000-0005-0000-0000-00007FC10000}"/>
    <cellStyle name="Total 4 7 3 2 2" xfId="33988" xr:uid="{00000000-0005-0000-0000-000080C10000}"/>
    <cellStyle name="Total 4 7 3 3" xfId="33989" xr:uid="{00000000-0005-0000-0000-000081C10000}"/>
    <cellStyle name="Total 4 7 4" xfId="33990" xr:uid="{00000000-0005-0000-0000-000082C10000}"/>
    <cellStyle name="Total 4 7 4 2" xfId="33991" xr:uid="{00000000-0005-0000-0000-000083C10000}"/>
    <cellStyle name="Total 4 7 5" xfId="33992" xr:uid="{00000000-0005-0000-0000-000084C10000}"/>
    <cellStyle name="Total 4 7 6" xfId="54308" xr:uid="{00000000-0005-0000-0000-000085C10000}"/>
    <cellStyle name="Total 4 8" xfId="33993" xr:uid="{00000000-0005-0000-0000-000086C10000}"/>
    <cellStyle name="Total 4 8 2" xfId="33994" xr:uid="{00000000-0005-0000-0000-000087C10000}"/>
    <cellStyle name="Total 4 8 2 2" xfId="33995" xr:uid="{00000000-0005-0000-0000-000088C10000}"/>
    <cellStyle name="Total 4 8 3" xfId="33996" xr:uid="{00000000-0005-0000-0000-000089C10000}"/>
    <cellStyle name="Total 4 8 4" xfId="54309" xr:uid="{00000000-0005-0000-0000-00008AC10000}"/>
    <cellStyle name="Total 4 9" xfId="33997" xr:uid="{00000000-0005-0000-0000-00008BC10000}"/>
    <cellStyle name="Total 4 9 2" xfId="33998" xr:uid="{00000000-0005-0000-0000-00008CC10000}"/>
    <cellStyle name="Total 4 9 2 2" xfId="33999" xr:uid="{00000000-0005-0000-0000-00008DC10000}"/>
    <cellStyle name="Total 4 9 3" xfId="34000" xr:uid="{00000000-0005-0000-0000-00008EC10000}"/>
    <cellStyle name="Total 4 9 4" xfId="54310" xr:uid="{00000000-0005-0000-0000-00008FC10000}"/>
    <cellStyle name="Total 40" xfId="4731" xr:uid="{00000000-0005-0000-0000-000090C10000}"/>
    <cellStyle name="Total 40 10" xfId="34001" xr:uid="{00000000-0005-0000-0000-000091C10000}"/>
    <cellStyle name="Total 40 10 2" xfId="34002" xr:uid="{00000000-0005-0000-0000-000092C10000}"/>
    <cellStyle name="Total 40 10 2 2" xfId="34003" xr:uid="{00000000-0005-0000-0000-000093C10000}"/>
    <cellStyle name="Total 40 10 3" xfId="34004" xr:uid="{00000000-0005-0000-0000-000094C10000}"/>
    <cellStyle name="Total 40 10 4" xfId="54312" xr:uid="{00000000-0005-0000-0000-000095C10000}"/>
    <cellStyle name="Total 40 11" xfId="34005" xr:uid="{00000000-0005-0000-0000-000096C10000}"/>
    <cellStyle name="Total 40 11 2" xfId="34006" xr:uid="{00000000-0005-0000-0000-000097C10000}"/>
    <cellStyle name="Total 40 12" xfId="34007" xr:uid="{00000000-0005-0000-0000-000098C10000}"/>
    <cellStyle name="Total 40 13" xfId="54311" xr:uid="{00000000-0005-0000-0000-000099C10000}"/>
    <cellStyle name="Total 40 2" xfId="9520" xr:uid="{00000000-0005-0000-0000-00009AC10000}"/>
    <cellStyle name="Total 40 2 2" xfId="34008" xr:uid="{00000000-0005-0000-0000-00009BC10000}"/>
    <cellStyle name="Total 40 2 2 2" xfId="34009" xr:uid="{00000000-0005-0000-0000-00009CC10000}"/>
    <cellStyle name="Total 40 2 2 2 2" xfId="34010" xr:uid="{00000000-0005-0000-0000-00009DC10000}"/>
    <cellStyle name="Total 40 2 2 3" xfId="34011" xr:uid="{00000000-0005-0000-0000-00009EC10000}"/>
    <cellStyle name="Total 40 2 3" xfId="34012" xr:uid="{00000000-0005-0000-0000-00009FC10000}"/>
    <cellStyle name="Total 40 2 3 2" xfId="34013" xr:uid="{00000000-0005-0000-0000-0000A0C10000}"/>
    <cellStyle name="Total 40 2 3 2 2" xfId="34014" xr:uid="{00000000-0005-0000-0000-0000A1C10000}"/>
    <cellStyle name="Total 40 2 3 3" xfId="34015" xr:uid="{00000000-0005-0000-0000-0000A2C10000}"/>
    <cellStyle name="Total 40 2 4" xfId="34016" xr:uid="{00000000-0005-0000-0000-0000A3C10000}"/>
    <cellStyle name="Total 40 2 4 2" xfId="34017" xr:uid="{00000000-0005-0000-0000-0000A4C10000}"/>
    <cellStyle name="Total 40 2 5" xfId="34018" xr:uid="{00000000-0005-0000-0000-0000A5C10000}"/>
    <cellStyle name="Total 40 2 6" xfId="54313" xr:uid="{00000000-0005-0000-0000-0000A6C10000}"/>
    <cellStyle name="Total 40 3" xfId="34019" xr:uid="{00000000-0005-0000-0000-0000A7C10000}"/>
    <cellStyle name="Total 40 3 2" xfId="34020" xr:uid="{00000000-0005-0000-0000-0000A8C10000}"/>
    <cellStyle name="Total 40 3 2 2" xfId="34021" xr:uid="{00000000-0005-0000-0000-0000A9C10000}"/>
    <cellStyle name="Total 40 3 2 2 2" xfId="34022" xr:uid="{00000000-0005-0000-0000-0000AAC10000}"/>
    <cellStyle name="Total 40 3 2 3" xfId="34023" xr:uid="{00000000-0005-0000-0000-0000ABC10000}"/>
    <cellStyle name="Total 40 3 3" xfId="34024" xr:uid="{00000000-0005-0000-0000-0000ACC10000}"/>
    <cellStyle name="Total 40 3 3 2" xfId="34025" xr:uid="{00000000-0005-0000-0000-0000ADC10000}"/>
    <cellStyle name="Total 40 3 3 2 2" xfId="34026" xr:uid="{00000000-0005-0000-0000-0000AEC10000}"/>
    <cellStyle name="Total 40 3 3 3" xfId="34027" xr:uid="{00000000-0005-0000-0000-0000AFC10000}"/>
    <cellStyle name="Total 40 3 4" xfId="34028" xr:uid="{00000000-0005-0000-0000-0000B0C10000}"/>
    <cellStyle name="Total 40 3 4 2" xfId="34029" xr:uid="{00000000-0005-0000-0000-0000B1C10000}"/>
    <cellStyle name="Total 40 3 5" xfId="34030" xr:uid="{00000000-0005-0000-0000-0000B2C10000}"/>
    <cellStyle name="Total 40 3 6" xfId="54314" xr:uid="{00000000-0005-0000-0000-0000B3C10000}"/>
    <cellStyle name="Total 40 4" xfId="34031" xr:uid="{00000000-0005-0000-0000-0000B4C10000}"/>
    <cellStyle name="Total 40 4 2" xfId="34032" xr:uid="{00000000-0005-0000-0000-0000B5C10000}"/>
    <cellStyle name="Total 40 4 2 2" xfId="34033" xr:uid="{00000000-0005-0000-0000-0000B6C10000}"/>
    <cellStyle name="Total 40 4 2 2 2" xfId="34034" xr:uid="{00000000-0005-0000-0000-0000B7C10000}"/>
    <cellStyle name="Total 40 4 2 3" xfId="34035" xr:uid="{00000000-0005-0000-0000-0000B8C10000}"/>
    <cellStyle name="Total 40 4 3" xfId="34036" xr:uid="{00000000-0005-0000-0000-0000B9C10000}"/>
    <cellStyle name="Total 40 4 3 2" xfId="34037" xr:uid="{00000000-0005-0000-0000-0000BAC10000}"/>
    <cellStyle name="Total 40 4 3 2 2" xfId="34038" xr:uid="{00000000-0005-0000-0000-0000BBC10000}"/>
    <cellStyle name="Total 40 4 3 3" xfId="34039" xr:uid="{00000000-0005-0000-0000-0000BCC10000}"/>
    <cellStyle name="Total 40 4 4" xfId="34040" xr:uid="{00000000-0005-0000-0000-0000BDC10000}"/>
    <cellStyle name="Total 40 4 4 2" xfId="34041" xr:uid="{00000000-0005-0000-0000-0000BEC10000}"/>
    <cellStyle name="Total 40 4 5" xfId="34042" xr:uid="{00000000-0005-0000-0000-0000BFC10000}"/>
    <cellStyle name="Total 40 4 6" xfId="54315" xr:uid="{00000000-0005-0000-0000-0000C0C10000}"/>
    <cellStyle name="Total 40 5" xfId="34043" xr:uid="{00000000-0005-0000-0000-0000C1C10000}"/>
    <cellStyle name="Total 40 5 2" xfId="34044" xr:uid="{00000000-0005-0000-0000-0000C2C10000}"/>
    <cellStyle name="Total 40 5 2 2" xfId="34045" xr:uid="{00000000-0005-0000-0000-0000C3C10000}"/>
    <cellStyle name="Total 40 5 2 2 2" xfId="34046" xr:uid="{00000000-0005-0000-0000-0000C4C10000}"/>
    <cellStyle name="Total 40 5 2 3" xfId="34047" xr:uid="{00000000-0005-0000-0000-0000C5C10000}"/>
    <cellStyle name="Total 40 5 3" xfId="34048" xr:uid="{00000000-0005-0000-0000-0000C6C10000}"/>
    <cellStyle name="Total 40 5 3 2" xfId="34049" xr:uid="{00000000-0005-0000-0000-0000C7C10000}"/>
    <cellStyle name="Total 40 5 3 2 2" xfId="34050" xr:uid="{00000000-0005-0000-0000-0000C8C10000}"/>
    <cellStyle name="Total 40 5 3 3" xfId="34051" xr:uid="{00000000-0005-0000-0000-0000C9C10000}"/>
    <cellStyle name="Total 40 5 4" xfId="34052" xr:uid="{00000000-0005-0000-0000-0000CAC10000}"/>
    <cellStyle name="Total 40 5 4 2" xfId="34053" xr:uid="{00000000-0005-0000-0000-0000CBC10000}"/>
    <cellStyle name="Total 40 5 4 2 2" xfId="34054" xr:uid="{00000000-0005-0000-0000-0000CCC10000}"/>
    <cellStyle name="Total 40 5 4 3" xfId="34055" xr:uid="{00000000-0005-0000-0000-0000CDC10000}"/>
    <cellStyle name="Total 40 5 5" xfId="34056" xr:uid="{00000000-0005-0000-0000-0000CEC10000}"/>
    <cellStyle name="Total 40 5 5 2" xfId="34057" xr:uid="{00000000-0005-0000-0000-0000CFC10000}"/>
    <cellStyle name="Total 40 5 6" xfId="34058" xr:uid="{00000000-0005-0000-0000-0000D0C10000}"/>
    <cellStyle name="Total 40 5 7" xfId="54316" xr:uid="{00000000-0005-0000-0000-0000D1C10000}"/>
    <cellStyle name="Total 40 6" xfId="34059" xr:uid="{00000000-0005-0000-0000-0000D2C10000}"/>
    <cellStyle name="Total 40 6 2" xfId="34060" xr:uid="{00000000-0005-0000-0000-0000D3C10000}"/>
    <cellStyle name="Total 40 6 2 2" xfId="34061" xr:uid="{00000000-0005-0000-0000-0000D4C10000}"/>
    <cellStyle name="Total 40 6 2 2 2" xfId="34062" xr:uid="{00000000-0005-0000-0000-0000D5C10000}"/>
    <cellStyle name="Total 40 6 2 3" xfId="34063" xr:uid="{00000000-0005-0000-0000-0000D6C10000}"/>
    <cellStyle name="Total 40 6 3" xfId="34064" xr:uid="{00000000-0005-0000-0000-0000D7C10000}"/>
    <cellStyle name="Total 40 6 3 2" xfId="34065" xr:uid="{00000000-0005-0000-0000-0000D8C10000}"/>
    <cellStyle name="Total 40 6 3 2 2" xfId="34066" xr:uid="{00000000-0005-0000-0000-0000D9C10000}"/>
    <cellStyle name="Total 40 6 3 3" xfId="34067" xr:uid="{00000000-0005-0000-0000-0000DAC10000}"/>
    <cellStyle name="Total 40 6 4" xfId="34068" xr:uid="{00000000-0005-0000-0000-0000DBC10000}"/>
    <cellStyle name="Total 40 6 4 2" xfId="34069" xr:uid="{00000000-0005-0000-0000-0000DCC10000}"/>
    <cellStyle name="Total 40 6 5" xfId="34070" xr:uid="{00000000-0005-0000-0000-0000DDC10000}"/>
    <cellStyle name="Total 40 6 6" xfId="54317" xr:uid="{00000000-0005-0000-0000-0000DEC10000}"/>
    <cellStyle name="Total 40 7" xfId="34071" xr:uid="{00000000-0005-0000-0000-0000DFC10000}"/>
    <cellStyle name="Total 40 7 2" xfId="34072" xr:uid="{00000000-0005-0000-0000-0000E0C10000}"/>
    <cellStyle name="Total 40 7 2 2" xfId="34073" xr:uid="{00000000-0005-0000-0000-0000E1C10000}"/>
    <cellStyle name="Total 40 7 3" xfId="34074" xr:uid="{00000000-0005-0000-0000-0000E2C10000}"/>
    <cellStyle name="Total 40 7 4" xfId="54318" xr:uid="{00000000-0005-0000-0000-0000E3C10000}"/>
    <cellStyle name="Total 40 8" xfId="34075" xr:uid="{00000000-0005-0000-0000-0000E4C10000}"/>
    <cellStyle name="Total 40 8 2" xfId="34076" xr:uid="{00000000-0005-0000-0000-0000E5C10000}"/>
    <cellStyle name="Total 40 8 2 2" xfId="34077" xr:uid="{00000000-0005-0000-0000-0000E6C10000}"/>
    <cellStyle name="Total 40 8 3" xfId="34078" xr:uid="{00000000-0005-0000-0000-0000E7C10000}"/>
    <cellStyle name="Total 40 8 4" xfId="54319" xr:uid="{00000000-0005-0000-0000-0000E8C10000}"/>
    <cellStyle name="Total 40 9" xfId="34079" xr:uid="{00000000-0005-0000-0000-0000E9C10000}"/>
    <cellStyle name="Total 40 9 2" xfId="34080" xr:uid="{00000000-0005-0000-0000-0000EAC10000}"/>
    <cellStyle name="Total 40 9 2 2" xfId="34081" xr:uid="{00000000-0005-0000-0000-0000EBC10000}"/>
    <cellStyle name="Total 40 9 3" xfId="34082" xr:uid="{00000000-0005-0000-0000-0000ECC10000}"/>
    <cellStyle name="Total 40 9 4" xfId="54320" xr:uid="{00000000-0005-0000-0000-0000EDC10000}"/>
    <cellStyle name="Total 41" xfId="4732" xr:uid="{00000000-0005-0000-0000-0000EEC10000}"/>
    <cellStyle name="Total 41 10" xfId="34083" xr:uid="{00000000-0005-0000-0000-0000EFC10000}"/>
    <cellStyle name="Total 41 10 2" xfId="34084" xr:uid="{00000000-0005-0000-0000-0000F0C10000}"/>
    <cellStyle name="Total 41 10 2 2" xfId="34085" xr:uid="{00000000-0005-0000-0000-0000F1C10000}"/>
    <cellStyle name="Total 41 10 3" xfId="34086" xr:uid="{00000000-0005-0000-0000-0000F2C10000}"/>
    <cellStyle name="Total 41 10 4" xfId="54322" xr:uid="{00000000-0005-0000-0000-0000F3C10000}"/>
    <cellStyle name="Total 41 11" xfId="34087" xr:uid="{00000000-0005-0000-0000-0000F4C10000}"/>
    <cellStyle name="Total 41 11 2" xfId="34088" xr:uid="{00000000-0005-0000-0000-0000F5C10000}"/>
    <cellStyle name="Total 41 12" xfId="34089" xr:uid="{00000000-0005-0000-0000-0000F6C10000}"/>
    <cellStyle name="Total 41 13" xfId="54321" xr:uid="{00000000-0005-0000-0000-0000F7C10000}"/>
    <cellStyle name="Total 41 2" xfId="9521" xr:uid="{00000000-0005-0000-0000-0000F8C10000}"/>
    <cellStyle name="Total 41 2 2" xfId="34090" xr:uid="{00000000-0005-0000-0000-0000F9C10000}"/>
    <cellStyle name="Total 41 2 2 2" xfId="34091" xr:uid="{00000000-0005-0000-0000-0000FAC10000}"/>
    <cellStyle name="Total 41 2 2 2 2" xfId="34092" xr:uid="{00000000-0005-0000-0000-0000FBC10000}"/>
    <cellStyle name="Total 41 2 2 3" xfId="34093" xr:uid="{00000000-0005-0000-0000-0000FCC10000}"/>
    <cellStyle name="Total 41 2 3" xfId="34094" xr:uid="{00000000-0005-0000-0000-0000FDC10000}"/>
    <cellStyle name="Total 41 2 3 2" xfId="34095" xr:uid="{00000000-0005-0000-0000-0000FEC10000}"/>
    <cellStyle name="Total 41 2 3 2 2" xfId="34096" xr:uid="{00000000-0005-0000-0000-0000FFC10000}"/>
    <cellStyle name="Total 41 2 3 3" xfId="34097" xr:uid="{00000000-0005-0000-0000-000000C20000}"/>
    <cellStyle name="Total 41 2 4" xfId="34098" xr:uid="{00000000-0005-0000-0000-000001C20000}"/>
    <cellStyle name="Total 41 2 4 2" xfId="34099" xr:uid="{00000000-0005-0000-0000-000002C20000}"/>
    <cellStyle name="Total 41 2 5" xfId="34100" xr:uid="{00000000-0005-0000-0000-000003C20000}"/>
    <cellStyle name="Total 41 2 6" xfId="54323" xr:uid="{00000000-0005-0000-0000-000004C20000}"/>
    <cellStyle name="Total 41 3" xfId="34101" xr:uid="{00000000-0005-0000-0000-000005C20000}"/>
    <cellStyle name="Total 41 3 2" xfId="34102" xr:uid="{00000000-0005-0000-0000-000006C20000}"/>
    <cellStyle name="Total 41 3 2 2" xfId="34103" xr:uid="{00000000-0005-0000-0000-000007C20000}"/>
    <cellStyle name="Total 41 3 2 2 2" xfId="34104" xr:uid="{00000000-0005-0000-0000-000008C20000}"/>
    <cellStyle name="Total 41 3 2 3" xfId="34105" xr:uid="{00000000-0005-0000-0000-000009C20000}"/>
    <cellStyle name="Total 41 3 3" xfId="34106" xr:uid="{00000000-0005-0000-0000-00000AC20000}"/>
    <cellStyle name="Total 41 3 3 2" xfId="34107" xr:uid="{00000000-0005-0000-0000-00000BC20000}"/>
    <cellStyle name="Total 41 3 3 2 2" xfId="34108" xr:uid="{00000000-0005-0000-0000-00000CC20000}"/>
    <cellStyle name="Total 41 3 3 3" xfId="34109" xr:uid="{00000000-0005-0000-0000-00000DC20000}"/>
    <cellStyle name="Total 41 3 4" xfId="34110" xr:uid="{00000000-0005-0000-0000-00000EC20000}"/>
    <cellStyle name="Total 41 3 4 2" xfId="34111" xr:uid="{00000000-0005-0000-0000-00000FC20000}"/>
    <cellStyle name="Total 41 3 5" xfId="34112" xr:uid="{00000000-0005-0000-0000-000010C20000}"/>
    <cellStyle name="Total 41 3 6" xfId="54324" xr:uid="{00000000-0005-0000-0000-000011C20000}"/>
    <cellStyle name="Total 41 4" xfId="34113" xr:uid="{00000000-0005-0000-0000-000012C20000}"/>
    <cellStyle name="Total 41 4 2" xfId="34114" xr:uid="{00000000-0005-0000-0000-000013C20000}"/>
    <cellStyle name="Total 41 4 2 2" xfId="34115" xr:uid="{00000000-0005-0000-0000-000014C20000}"/>
    <cellStyle name="Total 41 4 2 2 2" xfId="34116" xr:uid="{00000000-0005-0000-0000-000015C20000}"/>
    <cellStyle name="Total 41 4 2 3" xfId="34117" xr:uid="{00000000-0005-0000-0000-000016C20000}"/>
    <cellStyle name="Total 41 4 3" xfId="34118" xr:uid="{00000000-0005-0000-0000-000017C20000}"/>
    <cellStyle name="Total 41 4 3 2" xfId="34119" xr:uid="{00000000-0005-0000-0000-000018C20000}"/>
    <cellStyle name="Total 41 4 3 2 2" xfId="34120" xr:uid="{00000000-0005-0000-0000-000019C20000}"/>
    <cellStyle name="Total 41 4 3 3" xfId="34121" xr:uid="{00000000-0005-0000-0000-00001AC20000}"/>
    <cellStyle name="Total 41 4 4" xfId="34122" xr:uid="{00000000-0005-0000-0000-00001BC20000}"/>
    <cellStyle name="Total 41 4 4 2" xfId="34123" xr:uid="{00000000-0005-0000-0000-00001CC20000}"/>
    <cellStyle name="Total 41 4 5" xfId="34124" xr:uid="{00000000-0005-0000-0000-00001DC20000}"/>
    <cellStyle name="Total 41 4 6" xfId="54325" xr:uid="{00000000-0005-0000-0000-00001EC20000}"/>
    <cellStyle name="Total 41 5" xfId="34125" xr:uid="{00000000-0005-0000-0000-00001FC20000}"/>
    <cellStyle name="Total 41 5 2" xfId="34126" xr:uid="{00000000-0005-0000-0000-000020C20000}"/>
    <cellStyle name="Total 41 5 2 2" xfId="34127" xr:uid="{00000000-0005-0000-0000-000021C20000}"/>
    <cellStyle name="Total 41 5 2 2 2" xfId="34128" xr:uid="{00000000-0005-0000-0000-000022C20000}"/>
    <cellStyle name="Total 41 5 2 3" xfId="34129" xr:uid="{00000000-0005-0000-0000-000023C20000}"/>
    <cellStyle name="Total 41 5 3" xfId="34130" xr:uid="{00000000-0005-0000-0000-000024C20000}"/>
    <cellStyle name="Total 41 5 3 2" xfId="34131" xr:uid="{00000000-0005-0000-0000-000025C20000}"/>
    <cellStyle name="Total 41 5 3 2 2" xfId="34132" xr:uid="{00000000-0005-0000-0000-000026C20000}"/>
    <cellStyle name="Total 41 5 3 3" xfId="34133" xr:uid="{00000000-0005-0000-0000-000027C20000}"/>
    <cellStyle name="Total 41 5 4" xfId="34134" xr:uid="{00000000-0005-0000-0000-000028C20000}"/>
    <cellStyle name="Total 41 5 4 2" xfId="34135" xr:uid="{00000000-0005-0000-0000-000029C20000}"/>
    <cellStyle name="Total 41 5 4 2 2" xfId="34136" xr:uid="{00000000-0005-0000-0000-00002AC20000}"/>
    <cellStyle name="Total 41 5 4 3" xfId="34137" xr:uid="{00000000-0005-0000-0000-00002BC20000}"/>
    <cellStyle name="Total 41 5 5" xfId="34138" xr:uid="{00000000-0005-0000-0000-00002CC20000}"/>
    <cellStyle name="Total 41 5 5 2" xfId="34139" xr:uid="{00000000-0005-0000-0000-00002DC20000}"/>
    <cellStyle name="Total 41 5 6" xfId="34140" xr:uid="{00000000-0005-0000-0000-00002EC20000}"/>
    <cellStyle name="Total 41 5 7" xfId="54326" xr:uid="{00000000-0005-0000-0000-00002FC20000}"/>
    <cellStyle name="Total 41 6" xfId="34141" xr:uid="{00000000-0005-0000-0000-000030C20000}"/>
    <cellStyle name="Total 41 6 2" xfId="34142" xr:uid="{00000000-0005-0000-0000-000031C20000}"/>
    <cellStyle name="Total 41 6 2 2" xfId="34143" xr:uid="{00000000-0005-0000-0000-000032C20000}"/>
    <cellStyle name="Total 41 6 2 2 2" xfId="34144" xr:uid="{00000000-0005-0000-0000-000033C20000}"/>
    <cellStyle name="Total 41 6 2 3" xfId="34145" xr:uid="{00000000-0005-0000-0000-000034C20000}"/>
    <cellStyle name="Total 41 6 3" xfId="34146" xr:uid="{00000000-0005-0000-0000-000035C20000}"/>
    <cellStyle name="Total 41 6 3 2" xfId="34147" xr:uid="{00000000-0005-0000-0000-000036C20000}"/>
    <cellStyle name="Total 41 6 3 2 2" xfId="34148" xr:uid="{00000000-0005-0000-0000-000037C20000}"/>
    <cellStyle name="Total 41 6 3 3" xfId="34149" xr:uid="{00000000-0005-0000-0000-000038C20000}"/>
    <cellStyle name="Total 41 6 4" xfId="34150" xr:uid="{00000000-0005-0000-0000-000039C20000}"/>
    <cellStyle name="Total 41 6 4 2" xfId="34151" xr:uid="{00000000-0005-0000-0000-00003AC20000}"/>
    <cellStyle name="Total 41 6 5" xfId="34152" xr:uid="{00000000-0005-0000-0000-00003BC20000}"/>
    <cellStyle name="Total 41 6 6" xfId="54327" xr:uid="{00000000-0005-0000-0000-00003CC20000}"/>
    <cellStyle name="Total 41 7" xfId="34153" xr:uid="{00000000-0005-0000-0000-00003DC20000}"/>
    <cellStyle name="Total 41 7 2" xfId="34154" xr:uid="{00000000-0005-0000-0000-00003EC20000}"/>
    <cellStyle name="Total 41 7 2 2" xfId="34155" xr:uid="{00000000-0005-0000-0000-00003FC20000}"/>
    <cellStyle name="Total 41 7 3" xfId="34156" xr:uid="{00000000-0005-0000-0000-000040C20000}"/>
    <cellStyle name="Total 41 7 4" xfId="54328" xr:uid="{00000000-0005-0000-0000-000041C20000}"/>
    <cellStyle name="Total 41 8" xfId="34157" xr:uid="{00000000-0005-0000-0000-000042C20000}"/>
    <cellStyle name="Total 41 8 2" xfId="34158" xr:uid="{00000000-0005-0000-0000-000043C20000}"/>
    <cellStyle name="Total 41 8 2 2" xfId="34159" xr:uid="{00000000-0005-0000-0000-000044C20000}"/>
    <cellStyle name="Total 41 8 3" xfId="34160" xr:uid="{00000000-0005-0000-0000-000045C20000}"/>
    <cellStyle name="Total 41 8 4" xfId="54329" xr:uid="{00000000-0005-0000-0000-000046C20000}"/>
    <cellStyle name="Total 41 9" xfId="34161" xr:uid="{00000000-0005-0000-0000-000047C20000}"/>
    <cellStyle name="Total 41 9 2" xfId="34162" xr:uid="{00000000-0005-0000-0000-000048C20000}"/>
    <cellStyle name="Total 41 9 2 2" xfId="34163" xr:uid="{00000000-0005-0000-0000-000049C20000}"/>
    <cellStyle name="Total 41 9 3" xfId="34164" xr:uid="{00000000-0005-0000-0000-00004AC20000}"/>
    <cellStyle name="Total 41 9 4" xfId="54330" xr:uid="{00000000-0005-0000-0000-00004BC20000}"/>
    <cellStyle name="Total 42" xfId="4733" xr:uid="{00000000-0005-0000-0000-00004CC20000}"/>
    <cellStyle name="Total 42 10" xfId="34165" xr:uid="{00000000-0005-0000-0000-00004DC20000}"/>
    <cellStyle name="Total 42 10 2" xfId="34166" xr:uid="{00000000-0005-0000-0000-00004EC20000}"/>
    <cellStyle name="Total 42 10 2 2" xfId="34167" xr:uid="{00000000-0005-0000-0000-00004FC20000}"/>
    <cellStyle name="Total 42 10 3" xfId="34168" xr:uid="{00000000-0005-0000-0000-000050C20000}"/>
    <cellStyle name="Total 42 10 4" xfId="54332" xr:uid="{00000000-0005-0000-0000-000051C20000}"/>
    <cellStyle name="Total 42 11" xfId="34169" xr:uid="{00000000-0005-0000-0000-000052C20000}"/>
    <cellStyle name="Total 42 11 2" xfId="34170" xr:uid="{00000000-0005-0000-0000-000053C20000}"/>
    <cellStyle name="Total 42 12" xfId="34171" xr:uid="{00000000-0005-0000-0000-000054C20000}"/>
    <cellStyle name="Total 42 13" xfId="54331" xr:uid="{00000000-0005-0000-0000-000055C20000}"/>
    <cellStyle name="Total 42 2" xfId="9522" xr:uid="{00000000-0005-0000-0000-000056C20000}"/>
    <cellStyle name="Total 42 2 2" xfId="34172" xr:uid="{00000000-0005-0000-0000-000057C20000}"/>
    <cellStyle name="Total 42 2 2 2" xfId="34173" xr:uid="{00000000-0005-0000-0000-000058C20000}"/>
    <cellStyle name="Total 42 2 2 2 2" xfId="34174" xr:uid="{00000000-0005-0000-0000-000059C20000}"/>
    <cellStyle name="Total 42 2 2 3" xfId="34175" xr:uid="{00000000-0005-0000-0000-00005AC20000}"/>
    <cellStyle name="Total 42 2 3" xfId="34176" xr:uid="{00000000-0005-0000-0000-00005BC20000}"/>
    <cellStyle name="Total 42 2 3 2" xfId="34177" xr:uid="{00000000-0005-0000-0000-00005CC20000}"/>
    <cellStyle name="Total 42 2 3 2 2" xfId="34178" xr:uid="{00000000-0005-0000-0000-00005DC20000}"/>
    <cellStyle name="Total 42 2 3 3" xfId="34179" xr:uid="{00000000-0005-0000-0000-00005EC20000}"/>
    <cellStyle name="Total 42 2 4" xfId="34180" xr:uid="{00000000-0005-0000-0000-00005FC20000}"/>
    <cellStyle name="Total 42 2 4 2" xfId="34181" xr:uid="{00000000-0005-0000-0000-000060C20000}"/>
    <cellStyle name="Total 42 2 5" xfId="34182" xr:uid="{00000000-0005-0000-0000-000061C20000}"/>
    <cellStyle name="Total 42 2 6" xfId="54333" xr:uid="{00000000-0005-0000-0000-000062C20000}"/>
    <cellStyle name="Total 42 3" xfId="34183" xr:uid="{00000000-0005-0000-0000-000063C20000}"/>
    <cellStyle name="Total 42 3 2" xfId="34184" xr:uid="{00000000-0005-0000-0000-000064C20000}"/>
    <cellStyle name="Total 42 3 2 2" xfId="34185" xr:uid="{00000000-0005-0000-0000-000065C20000}"/>
    <cellStyle name="Total 42 3 2 2 2" xfId="34186" xr:uid="{00000000-0005-0000-0000-000066C20000}"/>
    <cellStyle name="Total 42 3 2 3" xfId="34187" xr:uid="{00000000-0005-0000-0000-000067C20000}"/>
    <cellStyle name="Total 42 3 3" xfId="34188" xr:uid="{00000000-0005-0000-0000-000068C20000}"/>
    <cellStyle name="Total 42 3 3 2" xfId="34189" xr:uid="{00000000-0005-0000-0000-000069C20000}"/>
    <cellStyle name="Total 42 3 3 2 2" xfId="34190" xr:uid="{00000000-0005-0000-0000-00006AC20000}"/>
    <cellStyle name="Total 42 3 3 3" xfId="34191" xr:uid="{00000000-0005-0000-0000-00006BC20000}"/>
    <cellStyle name="Total 42 3 4" xfId="34192" xr:uid="{00000000-0005-0000-0000-00006CC20000}"/>
    <cellStyle name="Total 42 3 4 2" xfId="34193" xr:uid="{00000000-0005-0000-0000-00006DC20000}"/>
    <cellStyle name="Total 42 3 5" xfId="34194" xr:uid="{00000000-0005-0000-0000-00006EC20000}"/>
    <cellStyle name="Total 42 3 6" xfId="54334" xr:uid="{00000000-0005-0000-0000-00006FC20000}"/>
    <cellStyle name="Total 42 4" xfId="34195" xr:uid="{00000000-0005-0000-0000-000070C20000}"/>
    <cellStyle name="Total 42 4 2" xfId="34196" xr:uid="{00000000-0005-0000-0000-000071C20000}"/>
    <cellStyle name="Total 42 4 2 2" xfId="34197" xr:uid="{00000000-0005-0000-0000-000072C20000}"/>
    <cellStyle name="Total 42 4 2 2 2" xfId="34198" xr:uid="{00000000-0005-0000-0000-000073C20000}"/>
    <cellStyle name="Total 42 4 2 3" xfId="34199" xr:uid="{00000000-0005-0000-0000-000074C20000}"/>
    <cellStyle name="Total 42 4 3" xfId="34200" xr:uid="{00000000-0005-0000-0000-000075C20000}"/>
    <cellStyle name="Total 42 4 3 2" xfId="34201" xr:uid="{00000000-0005-0000-0000-000076C20000}"/>
    <cellStyle name="Total 42 4 3 2 2" xfId="34202" xr:uid="{00000000-0005-0000-0000-000077C20000}"/>
    <cellStyle name="Total 42 4 3 3" xfId="34203" xr:uid="{00000000-0005-0000-0000-000078C20000}"/>
    <cellStyle name="Total 42 4 4" xfId="34204" xr:uid="{00000000-0005-0000-0000-000079C20000}"/>
    <cellStyle name="Total 42 4 4 2" xfId="34205" xr:uid="{00000000-0005-0000-0000-00007AC20000}"/>
    <cellStyle name="Total 42 4 5" xfId="34206" xr:uid="{00000000-0005-0000-0000-00007BC20000}"/>
    <cellStyle name="Total 42 4 6" xfId="54335" xr:uid="{00000000-0005-0000-0000-00007CC20000}"/>
    <cellStyle name="Total 42 5" xfId="34207" xr:uid="{00000000-0005-0000-0000-00007DC20000}"/>
    <cellStyle name="Total 42 5 2" xfId="34208" xr:uid="{00000000-0005-0000-0000-00007EC20000}"/>
    <cellStyle name="Total 42 5 2 2" xfId="34209" xr:uid="{00000000-0005-0000-0000-00007FC20000}"/>
    <cellStyle name="Total 42 5 2 2 2" xfId="34210" xr:uid="{00000000-0005-0000-0000-000080C20000}"/>
    <cellStyle name="Total 42 5 2 3" xfId="34211" xr:uid="{00000000-0005-0000-0000-000081C20000}"/>
    <cellStyle name="Total 42 5 3" xfId="34212" xr:uid="{00000000-0005-0000-0000-000082C20000}"/>
    <cellStyle name="Total 42 5 3 2" xfId="34213" xr:uid="{00000000-0005-0000-0000-000083C20000}"/>
    <cellStyle name="Total 42 5 3 2 2" xfId="34214" xr:uid="{00000000-0005-0000-0000-000084C20000}"/>
    <cellStyle name="Total 42 5 3 3" xfId="34215" xr:uid="{00000000-0005-0000-0000-000085C20000}"/>
    <cellStyle name="Total 42 5 4" xfId="34216" xr:uid="{00000000-0005-0000-0000-000086C20000}"/>
    <cellStyle name="Total 42 5 4 2" xfId="34217" xr:uid="{00000000-0005-0000-0000-000087C20000}"/>
    <cellStyle name="Total 42 5 4 2 2" xfId="34218" xr:uid="{00000000-0005-0000-0000-000088C20000}"/>
    <cellStyle name="Total 42 5 4 3" xfId="34219" xr:uid="{00000000-0005-0000-0000-000089C20000}"/>
    <cellStyle name="Total 42 5 5" xfId="34220" xr:uid="{00000000-0005-0000-0000-00008AC20000}"/>
    <cellStyle name="Total 42 5 5 2" xfId="34221" xr:uid="{00000000-0005-0000-0000-00008BC20000}"/>
    <cellStyle name="Total 42 5 6" xfId="34222" xr:uid="{00000000-0005-0000-0000-00008CC20000}"/>
    <cellStyle name="Total 42 5 7" xfId="54336" xr:uid="{00000000-0005-0000-0000-00008DC20000}"/>
    <cellStyle name="Total 42 6" xfId="34223" xr:uid="{00000000-0005-0000-0000-00008EC20000}"/>
    <cellStyle name="Total 42 6 2" xfId="34224" xr:uid="{00000000-0005-0000-0000-00008FC20000}"/>
    <cellStyle name="Total 42 6 2 2" xfId="34225" xr:uid="{00000000-0005-0000-0000-000090C20000}"/>
    <cellStyle name="Total 42 6 2 2 2" xfId="34226" xr:uid="{00000000-0005-0000-0000-000091C20000}"/>
    <cellStyle name="Total 42 6 2 3" xfId="34227" xr:uid="{00000000-0005-0000-0000-000092C20000}"/>
    <cellStyle name="Total 42 6 3" xfId="34228" xr:uid="{00000000-0005-0000-0000-000093C20000}"/>
    <cellStyle name="Total 42 6 3 2" xfId="34229" xr:uid="{00000000-0005-0000-0000-000094C20000}"/>
    <cellStyle name="Total 42 6 3 2 2" xfId="34230" xr:uid="{00000000-0005-0000-0000-000095C20000}"/>
    <cellStyle name="Total 42 6 3 3" xfId="34231" xr:uid="{00000000-0005-0000-0000-000096C20000}"/>
    <cellStyle name="Total 42 6 4" xfId="34232" xr:uid="{00000000-0005-0000-0000-000097C20000}"/>
    <cellStyle name="Total 42 6 4 2" xfId="34233" xr:uid="{00000000-0005-0000-0000-000098C20000}"/>
    <cellStyle name="Total 42 6 5" xfId="34234" xr:uid="{00000000-0005-0000-0000-000099C20000}"/>
    <cellStyle name="Total 42 6 6" xfId="54337" xr:uid="{00000000-0005-0000-0000-00009AC20000}"/>
    <cellStyle name="Total 42 7" xfId="34235" xr:uid="{00000000-0005-0000-0000-00009BC20000}"/>
    <cellStyle name="Total 42 7 2" xfId="34236" xr:uid="{00000000-0005-0000-0000-00009CC20000}"/>
    <cellStyle name="Total 42 7 2 2" xfId="34237" xr:uid="{00000000-0005-0000-0000-00009DC20000}"/>
    <cellStyle name="Total 42 7 3" xfId="34238" xr:uid="{00000000-0005-0000-0000-00009EC20000}"/>
    <cellStyle name="Total 42 7 4" xfId="54338" xr:uid="{00000000-0005-0000-0000-00009FC20000}"/>
    <cellStyle name="Total 42 8" xfId="34239" xr:uid="{00000000-0005-0000-0000-0000A0C20000}"/>
    <cellStyle name="Total 42 8 2" xfId="34240" xr:uid="{00000000-0005-0000-0000-0000A1C20000}"/>
    <cellStyle name="Total 42 8 2 2" xfId="34241" xr:uid="{00000000-0005-0000-0000-0000A2C20000}"/>
    <cellStyle name="Total 42 8 3" xfId="34242" xr:uid="{00000000-0005-0000-0000-0000A3C20000}"/>
    <cellStyle name="Total 42 8 4" xfId="54339" xr:uid="{00000000-0005-0000-0000-0000A4C20000}"/>
    <cellStyle name="Total 42 9" xfId="34243" xr:uid="{00000000-0005-0000-0000-0000A5C20000}"/>
    <cellStyle name="Total 42 9 2" xfId="34244" xr:uid="{00000000-0005-0000-0000-0000A6C20000}"/>
    <cellStyle name="Total 42 9 2 2" xfId="34245" xr:uid="{00000000-0005-0000-0000-0000A7C20000}"/>
    <cellStyle name="Total 42 9 3" xfId="34246" xr:uid="{00000000-0005-0000-0000-0000A8C20000}"/>
    <cellStyle name="Total 42 9 4" xfId="54340" xr:uid="{00000000-0005-0000-0000-0000A9C20000}"/>
    <cellStyle name="Total 43" xfId="9611" xr:uid="{00000000-0005-0000-0000-0000AAC20000}"/>
    <cellStyle name="Total 43 2" xfId="34247" xr:uid="{00000000-0005-0000-0000-0000ABC20000}"/>
    <cellStyle name="Total 43 2 2" xfId="34248" xr:uid="{00000000-0005-0000-0000-0000ACC20000}"/>
    <cellStyle name="Total 43 3" xfId="34249" xr:uid="{00000000-0005-0000-0000-0000ADC20000}"/>
    <cellStyle name="Total 43 4" xfId="53871" xr:uid="{00000000-0005-0000-0000-0000AEC20000}"/>
    <cellStyle name="Total 44" xfId="9474" xr:uid="{00000000-0005-0000-0000-0000AFC20000}"/>
    <cellStyle name="Total 5" xfId="4734" xr:uid="{00000000-0005-0000-0000-0000B0C20000}"/>
    <cellStyle name="Total 5 10" xfId="34250" xr:uid="{00000000-0005-0000-0000-0000B1C20000}"/>
    <cellStyle name="Total 5 10 2" xfId="34251" xr:uid="{00000000-0005-0000-0000-0000B2C20000}"/>
    <cellStyle name="Total 5 10 2 2" xfId="34252" xr:uid="{00000000-0005-0000-0000-0000B3C20000}"/>
    <cellStyle name="Total 5 10 3" xfId="34253" xr:uid="{00000000-0005-0000-0000-0000B4C20000}"/>
    <cellStyle name="Total 5 10 4" xfId="54342" xr:uid="{00000000-0005-0000-0000-0000B5C20000}"/>
    <cellStyle name="Total 5 11" xfId="34254" xr:uid="{00000000-0005-0000-0000-0000B6C20000}"/>
    <cellStyle name="Total 5 11 2" xfId="34255" xr:uid="{00000000-0005-0000-0000-0000B7C20000}"/>
    <cellStyle name="Total 5 11 2 2" xfId="34256" xr:uid="{00000000-0005-0000-0000-0000B8C20000}"/>
    <cellStyle name="Total 5 11 3" xfId="34257" xr:uid="{00000000-0005-0000-0000-0000B9C20000}"/>
    <cellStyle name="Total 5 11 4" xfId="54343" xr:uid="{00000000-0005-0000-0000-0000BAC20000}"/>
    <cellStyle name="Total 5 12" xfId="34258" xr:uid="{00000000-0005-0000-0000-0000BBC20000}"/>
    <cellStyle name="Total 5 12 2" xfId="34259" xr:uid="{00000000-0005-0000-0000-0000BCC20000}"/>
    <cellStyle name="Total 5 13" xfId="34260" xr:uid="{00000000-0005-0000-0000-0000BDC20000}"/>
    <cellStyle name="Total 5 14" xfId="54341" xr:uid="{00000000-0005-0000-0000-0000BEC20000}"/>
    <cellStyle name="Total 5 2" xfId="9523" xr:uid="{00000000-0005-0000-0000-0000BFC20000}"/>
    <cellStyle name="Total 5 2 10" xfId="34261" xr:uid="{00000000-0005-0000-0000-0000C0C20000}"/>
    <cellStyle name="Total 5 2 11" xfId="54344" xr:uid="{00000000-0005-0000-0000-0000C1C20000}"/>
    <cellStyle name="Total 5 2 2" xfId="34262" xr:uid="{00000000-0005-0000-0000-0000C2C20000}"/>
    <cellStyle name="Total 5 2 2 2" xfId="34263" xr:uid="{00000000-0005-0000-0000-0000C3C20000}"/>
    <cellStyle name="Total 5 2 2 2 2" xfId="34264" xr:uid="{00000000-0005-0000-0000-0000C4C20000}"/>
    <cellStyle name="Total 5 2 2 2 2 2" xfId="34265" xr:uid="{00000000-0005-0000-0000-0000C5C20000}"/>
    <cellStyle name="Total 5 2 2 2 3" xfId="34266" xr:uid="{00000000-0005-0000-0000-0000C6C20000}"/>
    <cellStyle name="Total 5 2 2 3" xfId="34267" xr:uid="{00000000-0005-0000-0000-0000C7C20000}"/>
    <cellStyle name="Total 5 2 2 3 2" xfId="34268" xr:uid="{00000000-0005-0000-0000-0000C8C20000}"/>
    <cellStyle name="Total 5 2 2 3 2 2" xfId="34269" xr:uid="{00000000-0005-0000-0000-0000C9C20000}"/>
    <cellStyle name="Total 5 2 2 3 3" xfId="34270" xr:uid="{00000000-0005-0000-0000-0000CAC20000}"/>
    <cellStyle name="Total 5 2 2 4" xfId="34271" xr:uid="{00000000-0005-0000-0000-0000CBC20000}"/>
    <cellStyle name="Total 5 2 2 4 2" xfId="34272" xr:uid="{00000000-0005-0000-0000-0000CCC20000}"/>
    <cellStyle name="Total 5 2 2 5" xfId="34273" xr:uid="{00000000-0005-0000-0000-0000CDC20000}"/>
    <cellStyle name="Total 5 2 2 6" xfId="54345" xr:uid="{00000000-0005-0000-0000-0000CEC20000}"/>
    <cellStyle name="Total 5 2 3" xfId="34274" xr:uid="{00000000-0005-0000-0000-0000CFC20000}"/>
    <cellStyle name="Total 5 2 3 2" xfId="34275" xr:uid="{00000000-0005-0000-0000-0000D0C20000}"/>
    <cellStyle name="Total 5 2 3 2 2" xfId="34276" xr:uid="{00000000-0005-0000-0000-0000D1C20000}"/>
    <cellStyle name="Total 5 2 3 2 2 2" xfId="34277" xr:uid="{00000000-0005-0000-0000-0000D2C20000}"/>
    <cellStyle name="Total 5 2 3 2 3" xfId="34278" xr:uid="{00000000-0005-0000-0000-0000D3C20000}"/>
    <cellStyle name="Total 5 2 3 3" xfId="34279" xr:uid="{00000000-0005-0000-0000-0000D4C20000}"/>
    <cellStyle name="Total 5 2 3 3 2" xfId="34280" xr:uid="{00000000-0005-0000-0000-0000D5C20000}"/>
    <cellStyle name="Total 5 2 3 3 2 2" xfId="34281" xr:uid="{00000000-0005-0000-0000-0000D6C20000}"/>
    <cellStyle name="Total 5 2 3 3 3" xfId="34282" xr:uid="{00000000-0005-0000-0000-0000D7C20000}"/>
    <cellStyle name="Total 5 2 3 4" xfId="34283" xr:uid="{00000000-0005-0000-0000-0000D8C20000}"/>
    <cellStyle name="Total 5 2 3 4 2" xfId="34284" xr:uid="{00000000-0005-0000-0000-0000D9C20000}"/>
    <cellStyle name="Total 5 2 3 5" xfId="34285" xr:uid="{00000000-0005-0000-0000-0000DAC20000}"/>
    <cellStyle name="Total 5 2 3 6" xfId="54346" xr:uid="{00000000-0005-0000-0000-0000DBC20000}"/>
    <cellStyle name="Total 5 2 4" xfId="34286" xr:uid="{00000000-0005-0000-0000-0000DCC20000}"/>
    <cellStyle name="Total 5 2 4 2" xfId="34287" xr:uid="{00000000-0005-0000-0000-0000DDC20000}"/>
    <cellStyle name="Total 5 2 4 2 2" xfId="34288" xr:uid="{00000000-0005-0000-0000-0000DEC20000}"/>
    <cellStyle name="Total 5 2 4 2 2 2" xfId="34289" xr:uid="{00000000-0005-0000-0000-0000DFC20000}"/>
    <cellStyle name="Total 5 2 4 2 3" xfId="34290" xr:uid="{00000000-0005-0000-0000-0000E0C20000}"/>
    <cellStyle name="Total 5 2 4 3" xfId="34291" xr:uid="{00000000-0005-0000-0000-0000E1C20000}"/>
    <cellStyle name="Total 5 2 4 3 2" xfId="34292" xr:uid="{00000000-0005-0000-0000-0000E2C20000}"/>
    <cellStyle name="Total 5 2 4 3 2 2" xfId="34293" xr:uid="{00000000-0005-0000-0000-0000E3C20000}"/>
    <cellStyle name="Total 5 2 4 3 3" xfId="34294" xr:uid="{00000000-0005-0000-0000-0000E4C20000}"/>
    <cellStyle name="Total 5 2 4 4" xfId="34295" xr:uid="{00000000-0005-0000-0000-0000E5C20000}"/>
    <cellStyle name="Total 5 2 4 4 2" xfId="34296" xr:uid="{00000000-0005-0000-0000-0000E6C20000}"/>
    <cellStyle name="Total 5 2 4 4 2 2" xfId="34297" xr:uid="{00000000-0005-0000-0000-0000E7C20000}"/>
    <cellStyle name="Total 5 2 4 4 3" xfId="34298" xr:uid="{00000000-0005-0000-0000-0000E8C20000}"/>
    <cellStyle name="Total 5 2 4 5" xfId="34299" xr:uid="{00000000-0005-0000-0000-0000E9C20000}"/>
    <cellStyle name="Total 5 2 4 5 2" xfId="34300" xr:uid="{00000000-0005-0000-0000-0000EAC20000}"/>
    <cellStyle name="Total 5 2 4 6" xfId="34301" xr:uid="{00000000-0005-0000-0000-0000EBC20000}"/>
    <cellStyle name="Total 5 2 4 7" xfId="54347" xr:uid="{00000000-0005-0000-0000-0000ECC20000}"/>
    <cellStyle name="Total 5 2 5" xfId="34302" xr:uid="{00000000-0005-0000-0000-0000EDC20000}"/>
    <cellStyle name="Total 5 2 5 2" xfId="34303" xr:uid="{00000000-0005-0000-0000-0000EEC20000}"/>
    <cellStyle name="Total 5 2 5 2 2" xfId="34304" xr:uid="{00000000-0005-0000-0000-0000EFC20000}"/>
    <cellStyle name="Total 5 2 5 2 2 2" xfId="34305" xr:uid="{00000000-0005-0000-0000-0000F0C20000}"/>
    <cellStyle name="Total 5 2 5 2 3" xfId="34306" xr:uid="{00000000-0005-0000-0000-0000F1C20000}"/>
    <cellStyle name="Total 5 2 5 3" xfId="34307" xr:uid="{00000000-0005-0000-0000-0000F2C20000}"/>
    <cellStyle name="Total 5 2 5 3 2" xfId="34308" xr:uid="{00000000-0005-0000-0000-0000F3C20000}"/>
    <cellStyle name="Total 5 2 5 3 2 2" xfId="34309" xr:uid="{00000000-0005-0000-0000-0000F4C20000}"/>
    <cellStyle name="Total 5 2 5 3 3" xfId="34310" xr:uid="{00000000-0005-0000-0000-0000F5C20000}"/>
    <cellStyle name="Total 5 2 5 4" xfId="34311" xr:uid="{00000000-0005-0000-0000-0000F6C20000}"/>
    <cellStyle name="Total 5 2 5 4 2" xfId="34312" xr:uid="{00000000-0005-0000-0000-0000F7C20000}"/>
    <cellStyle name="Total 5 2 5 5" xfId="34313" xr:uid="{00000000-0005-0000-0000-0000F8C20000}"/>
    <cellStyle name="Total 5 2 5 6" xfId="54348" xr:uid="{00000000-0005-0000-0000-0000F9C20000}"/>
    <cellStyle name="Total 5 2 6" xfId="34314" xr:uid="{00000000-0005-0000-0000-0000FAC20000}"/>
    <cellStyle name="Total 5 2 6 2" xfId="34315" xr:uid="{00000000-0005-0000-0000-0000FBC20000}"/>
    <cellStyle name="Total 5 2 6 2 2" xfId="34316" xr:uid="{00000000-0005-0000-0000-0000FCC20000}"/>
    <cellStyle name="Total 5 2 6 3" xfId="34317" xr:uid="{00000000-0005-0000-0000-0000FDC20000}"/>
    <cellStyle name="Total 5 2 7" xfId="34318" xr:uid="{00000000-0005-0000-0000-0000FEC20000}"/>
    <cellStyle name="Total 5 2 7 2" xfId="34319" xr:uid="{00000000-0005-0000-0000-0000FFC20000}"/>
    <cellStyle name="Total 5 2 7 2 2" xfId="34320" xr:uid="{00000000-0005-0000-0000-000000C30000}"/>
    <cellStyle name="Total 5 2 7 3" xfId="34321" xr:uid="{00000000-0005-0000-0000-000001C30000}"/>
    <cellStyle name="Total 5 2 8" xfId="34322" xr:uid="{00000000-0005-0000-0000-000002C30000}"/>
    <cellStyle name="Total 5 2 8 2" xfId="34323" xr:uid="{00000000-0005-0000-0000-000003C30000}"/>
    <cellStyle name="Total 5 2 8 2 2" xfId="34324" xr:uid="{00000000-0005-0000-0000-000004C30000}"/>
    <cellStyle name="Total 5 2 8 3" xfId="34325" xr:uid="{00000000-0005-0000-0000-000005C30000}"/>
    <cellStyle name="Total 5 2 9" xfId="34326" xr:uid="{00000000-0005-0000-0000-000006C30000}"/>
    <cellStyle name="Total 5 2 9 2" xfId="34327" xr:uid="{00000000-0005-0000-0000-000007C30000}"/>
    <cellStyle name="Total 5 3" xfId="34328" xr:uid="{00000000-0005-0000-0000-000008C30000}"/>
    <cellStyle name="Total 5 3 2" xfId="34329" xr:uid="{00000000-0005-0000-0000-000009C30000}"/>
    <cellStyle name="Total 5 3 2 2" xfId="34330" xr:uid="{00000000-0005-0000-0000-00000AC30000}"/>
    <cellStyle name="Total 5 3 2 2 2" xfId="34331" xr:uid="{00000000-0005-0000-0000-00000BC30000}"/>
    <cellStyle name="Total 5 3 2 3" xfId="34332" xr:uid="{00000000-0005-0000-0000-00000CC30000}"/>
    <cellStyle name="Total 5 3 3" xfId="34333" xr:uid="{00000000-0005-0000-0000-00000DC30000}"/>
    <cellStyle name="Total 5 3 3 2" xfId="34334" xr:uid="{00000000-0005-0000-0000-00000EC30000}"/>
    <cellStyle name="Total 5 3 3 2 2" xfId="34335" xr:uid="{00000000-0005-0000-0000-00000FC30000}"/>
    <cellStyle name="Total 5 3 3 3" xfId="34336" xr:uid="{00000000-0005-0000-0000-000010C30000}"/>
    <cellStyle name="Total 5 3 4" xfId="34337" xr:uid="{00000000-0005-0000-0000-000011C30000}"/>
    <cellStyle name="Total 5 3 4 2" xfId="34338" xr:uid="{00000000-0005-0000-0000-000012C30000}"/>
    <cellStyle name="Total 5 3 5" xfId="34339" xr:uid="{00000000-0005-0000-0000-000013C30000}"/>
    <cellStyle name="Total 5 3 6" xfId="54349" xr:uid="{00000000-0005-0000-0000-000014C30000}"/>
    <cellStyle name="Total 5 4" xfId="34340" xr:uid="{00000000-0005-0000-0000-000015C30000}"/>
    <cellStyle name="Total 5 4 2" xfId="34341" xr:uid="{00000000-0005-0000-0000-000016C30000}"/>
    <cellStyle name="Total 5 4 2 2" xfId="34342" xr:uid="{00000000-0005-0000-0000-000017C30000}"/>
    <cellStyle name="Total 5 4 2 2 2" xfId="34343" xr:uid="{00000000-0005-0000-0000-000018C30000}"/>
    <cellStyle name="Total 5 4 2 3" xfId="34344" xr:uid="{00000000-0005-0000-0000-000019C30000}"/>
    <cellStyle name="Total 5 4 3" xfId="34345" xr:uid="{00000000-0005-0000-0000-00001AC30000}"/>
    <cellStyle name="Total 5 4 3 2" xfId="34346" xr:uid="{00000000-0005-0000-0000-00001BC30000}"/>
    <cellStyle name="Total 5 4 3 2 2" xfId="34347" xr:uid="{00000000-0005-0000-0000-00001CC30000}"/>
    <cellStyle name="Total 5 4 3 3" xfId="34348" xr:uid="{00000000-0005-0000-0000-00001DC30000}"/>
    <cellStyle name="Total 5 4 4" xfId="34349" xr:uid="{00000000-0005-0000-0000-00001EC30000}"/>
    <cellStyle name="Total 5 4 4 2" xfId="34350" xr:uid="{00000000-0005-0000-0000-00001FC30000}"/>
    <cellStyle name="Total 5 4 5" xfId="34351" xr:uid="{00000000-0005-0000-0000-000020C30000}"/>
    <cellStyle name="Total 5 4 6" xfId="54350" xr:uid="{00000000-0005-0000-0000-000021C30000}"/>
    <cellStyle name="Total 5 5" xfId="34352" xr:uid="{00000000-0005-0000-0000-000022C30000}"/>
    <cellStyle name="Total 5 5 2" xfId="34353" xr:uid="{00000000-0005-0000-0000-000023C30000}"/>
    <cellStyle name="Total 5 5 2 2" xfId="34354" xr:uid="{00000000-0005-0000-0000-000024C30000}"/>
    <cellStyle name="Total 5 5 2 2 2" xfId="34355" xr:uid="{00000000-0005-0000-0000-000025C30000}"/>
    <cellStyle name="Total 5 5 2 3" xfId="34356" xr:uid="{00000000-0005-0000-0000-000026C30000}"/>
    <cellStyle name="Total 5 5 3" xfId="34357" xr:uid="{00000000-0005-0000-0000-000027C30000}"/>
    <cellStyle name="Total 5 5 3 2" xfId="34358" xr:uid="{00000000-0005-0000-0000-000028C30000}"/>
    <cellStyle name="Total 5 5 3 2 2" xfId="34359" xr:uid="{00000000-0005-0000-0000-000029C30000}"/>
    <cellStyle name="Total 5 5 3 3" xfId="34360" xr:uid="{00000000-0005-0000-0000-00002AC30000}"/>
    <cellStyle name="Total 5 5 4" xfId="34361" xr:uid="{00000000-0005-0000-0000-00002BC30000}"/>
    <cellStyle name="Total 5 5 4 2" xfId="34362" xr:uid="{00000000-0005-0000-0000-00002CC30000}"/>
    <cellStyle name="Total 5 5 5" xfId="34363" xr:uid="{00000000-0005-0000-0000-00002DC30000}"/>
    <cellStyle name="Total 5 5 6" xfId="54351" xr:uid="{00000000-0005-0000-0000-00002EC30000}"/>
    <cellStyle name="Total 5 6" xfId="34364" xr:uid="{00000000-0005-0000-0000-00002FC30000}"/>
    <cellStyle name="Total 5 6 2" xfId="34365" xr:uid="{00000000-0005-0000-0000-000030C30000}"/>
    <cellStyle name="Total 5 6 2 2" xfId="34366" xr:uid="{00000000-0005-0000-0000-000031C30000}"/>
    <cellStyle name="Total 5 6 2 2 2" xfId="34367" xr:uid="{00000000-0005-0000-0000-000032C30000}"/>
    <cellStyle name="Total 5 6 2 3" xfId="34368" xr:uid="{00000000-0005-0000-0000-000033C30000}"/>
    <cellStyle name="Total 5 6 3" xfId="34369" xr:uid="{00000000-0005-0000-0000-000034C30000}"/>
    <cellStyle name="Total 5 6 3 2" xfId="34370" xr:uid="{00000000-0005-0000-0000-000035C30000}"/>
    <cellStyle name="Total 5 6 3 2 2" xfId="34371" xr:uid="{00000000-0005-0000-0000-000036C30000}"/>
    <cellStyle name="Total 5 6 3 3" xfId="34372" xr:uid="{00000000-0005-0000-0000-000037C30000}"/>
    <cellStyle name="Total 5 6 4" xfId="34373" xr:uid="{00000000-0005-0000-0000-000038C30000}"/>
    <cellStyle name="Total 5 6 4 2" xfId="34374" xr:uid="{00000000-0005-0000-0000-000039C30000}"/>
    <cellStyle name="Total 5 6 4 2 2" xfId="34375" xr:uid="{00000000-0005-0000-0000-00003AC30000}"/>
    <cellStyle name="Total 5 6 4 3" xfId="34376" xr:uid="{00000000-0005-0000-0000-00003BC30000}"/>
    <cellStyle name="Total 5 6 5" xfId="34377" xr:uid="{00000000-0005-0000-0000-00003CC30000}"/>
    <cellStyle name="Total 5 6 5 2" xfId="34378" xr:uid="{00000000-0005-0000-0000-00003DC30000}"/>
    <cellStyle name="Total 5 6 6" xfId="34379" xr:uid="{00000000-0005-0000-0000-00003EC30000}"/>
    <cellStyle name="Total 5 6 7" xfId="54352" xr:uid="{00000000-0005-0000-0000-00003FC30000}"/>
    <cellStyle name="Total 5 7" xfId="34380" xr:uid="{00000000-0005-0000-0000-000040C30000}"/>
    <cellStyle name="Total 5 7 2" xfId="34381" xr:uid="{00000000-0005-0000-0000-000041C30000}"/>
    <cellStyle name="Total 5 7 2 2" xfId="34382" xr:uid="{00000000-0005-0000-0000-000042C30000}"/>
    <cellStyle name="Total 5 7 2 2 2" xfId="34383" xr:uid="{00000000-0005-0000-0000-000043C30000}"/>
    <cellStyle name="Total 5 7 2 3" xfId="34384" xr:uid="{00000000-0005-0000-0000-000044C30000}"/>
    <cellStyle name="Total 5 7 3" xfId="34385" xr:uid="{00000000-0005-0000-0000-000045C30000}"/>
    <cellStyle name="Total 5 7 3 2" xfId="34386" xr:uid="{00000000-0005-0000-0000-000046C30000}"/>
    <cellStyle name="Total 5 7 3 2 2" xfId="34387" xr:uid="{00000000-0005-0000-0000-000047C30000}"/>
    <cellStyle name="Total 5 7 3 3" xfId="34388" xr:uid="{00000000-0005-0000-0000-000048C30000}"/>
    <cellStyle name="Total 5 7 4" xfId="34389" xr:uid="{00000000-0005-0000-0000-000049C30000}"/>
    <cellStyle name="Total 5 7 4 2" xfId="34390" xr:uid="{00000000-0005-0000-0000-00004AC30000}"/>
    <cellStyle name="Total 5 7 5" xfId="34391" xr:uid="{00000000-0005-0000-0000-00004BC30000}"/>
    <cellStyle name="Total 5 7 6" xfId="54353" xr:uid="{00000000-0005-0000-0000-00004CC30000}"/>
    <cellStyle name="Total 5 8" xfId="34392" xr:uid="{00000000-0005-0000-0000-00004DC30000}"/>
    <cellStyle name="Total 5 8 2" xfId="34393" xr:uid="{00000000-0005-0000-0000-00004EC30000}"/>
    <cellStyle name="Total 5 8 2 2" xfId="34394" xr:uid="{00000000-0005-0000-0000-00004FC30000}"/>
    <cellStyle name="Total 5 8 3" xfId="34395" xr:uid="{00000000-0005-0000-0000-000050C30000}"/>
    <cellStyle name="Total 5 8 4" xfId="54354" xr:uid="{00000000-0005-0000-0000-000051C30000}"/>
    <cellStyle name="Total 5 9" xfId="34396" xr:uid="{00000000-0005-0000-0000-000052C30000}"/>
    <cellStyle name="Total 5 9 2" xfId="34397" xr:uid="{00000000-0005-0000-0000-000053C30000}"/>
    <cellStyle name="Total 5 9 2 2" xfId="34398" xr:uid="{00000000-0005-0000-0000-000054C30000}"/>
    <cellStyle name="Total 5 9 3" xfId="34399" xr:uid="{00000000-0005-0000-0000-000055C30000}"/>
    <cellStyle name="Total 5 9 4" xfId="54355" xr:uid="{00000000-0005-0000-0000-000056C30000}"/>
    <cellStyle name="Total 6" xfId="4735" xr:uid="{00000000-0005-0000-0000-000057C30000}"/>
    <cellStyle name="Total 6 10" xfId="34400" xr:uid="{00000000-0005-0000-0000-000058C30000}"/>
    <cellStyle name="Total 6 10 2" xfId="34401" xr:uid="{00000000-0005-0000-0000-000059C30000}"/>
    <cellStyle name="Total 6 10 2 2" xfId="34402" xr:uid="{00000000-0005-0000-0000-00005AC30000}"/>
    <cellStyle name="Total 6 10 3" xfId="34403" xr:uid="{00000000-0005-0000-0000-00005BC30000}"/>
    <cellStyle name="Total 6 10 4" xfId="54357" xr:uid="{00000000-0005-0000-0000-00005CC30000}"/>
    <cellStyle name="Total 6 11" xfId="34404" xr:uid="{00000000-0005-0000-0000-00005DC30000}"/>
    <cellStyle name="Total 6 11 2" xfId="34405" xr:uid="{00000000-0005-0000-0000-00005EC30000}"/>
    <cellStyle name="Total 6 11 2 2" xfId="34406" xr:uid="{00000000-0005-0000-0000-00005FC30000}"/>
    <cellStyle name="Total 6 11 3" xfId="34407" xr:uid="{00000000-0005-0000-0000-000060C30000}"/>
    <cellStyle name="Total 6 11 4" xfId="54358" xr:uid="{00000000-0005-0000-0000-000061C30000}"/>
    <cellStyle name="Total 6 12" xfId="34408" xr:uid="{00000000-0005-0000-0000-000062C30000}"/>
    <cellStyle name="Total 6 12 2" xfId="34409" xr:uid="{00000000-0005-0000-0000-000063C30000}"/>
    <cellStyle name="Total 6 13" xfId="34410" xr:uid="{00000000-0005-0000-0000-000064C30000}"/>
    <cellStyle name="Total 6 14" xfId="54356" xr:uid="{00000000-0005-0000-0000-000065C30000}"/>
    <cellStyle name="Total 6 2" xfId="9524" xr:uid="{00000000-0005-0000-0000-000066C30000}"/>
    <cellStyle name="Total 6 2 10" xfId="34411" xr:uid="{00000000-0005-0000-0000-000067C30000}"/>
    <cellStyle name="Total 6 2 11" xfId="54359" xr:uid="{00000000-0005-0000-0000-000068C30000}"/>
    <cellStyle name="Total 6 2 2" xfId="34412" xr:uid="{00000000-0005-0000-0000-000069C30000}"/>
    <cellStyle name="Total 6 2 2 2" xfId="34413" xr:uid="{00000000-0005-0000-0000-00006AC30000}"/>
    <cellStyle name="Total 6 2 2 2 2" xfId="34414" xr:uid="{00000000-0005-0000-0000-00006BC30000}"/>
    <cellStyle name="Total 6 2 2 2 2 2" xfId="34415" xr:uid="{00000000-0005-0000-0000-00006CC30000}"/>
    <cellStyle name="Total 6 2 2 2 3" xfId="34416" xr:uid="{00000000-0005-0000-0000-00006DC30000}"/>
    <cellStyle name="Total 6 2 2 3" xfId="34417" xr:uid="{00000000-0005-0000-0000-00006EC30000}"/>
    <cellStyle name="Total 6 2 2 3 2" xfId="34418" xr:uid="{00000000-0005-0000-0000-00006FC30000}"/>
    <cellStyle name="Total 6 2 2 3 2 2" xfId="34419" xr:uid="{00000000-0005-0000-0000-000070C30000}"/>
    <cellStyle name="Total 6 2 2 3 3" xfId="34420" xr:uid="{00000000-0005-0000-0000-000071C30000}"/>
    <cellStyle name="Total 6 2 2 4" xfId="34421" xr:uid="{00000000-0005-0000-0000-000072C30000}"/>
    <cellStyle name="Total 6 2 2 4 2" xfId="34422" xr:uid="{00000000-0005-0000-0000-000073C30000}"/>
    <cellStyle name="Total 6 2 2 5" xfId="34423" xr:uid="{00000000-0005-0000-0000-000074C30000}"/>
    <cellStyle name="Total 6 2 2 6" xfId="54360" xr:uid="{00000000-0005-0000-0000-000075C30000}"/>
    <cellStyle name="Total 6 2 3" xfId="34424" xr:uid="{00000000-0005-0000-0000-000076C30000}"/>
    <cellStyle name="Total 6 2 3 2" xfId="34425" xr:uid="{00000000-0005-0000-0000-000077C30000}"/>
    <cellStyle name="Total 6 2 3 2 2" xfId="34426" xr:uid="{00000000-0005-0000-0000-000078C30000}"/>
    <cellStyle name="Total 6 2 3 2 2 2" xfId="34427" xr:uid="{00000000-0005-0000-0000-000079C30000}"/>
    <cellStyle name="Total 6 2 3 2 3" xfId="34428" xr:uid="{00000000-0005-0000-0000-00007AC30000}"/>
    <cellStyle name="Total 6 2 3 3" xfId="34429" xr:uid="{00000000-0005-0000-0000-00007BC30000}"/>
    <cellStyle name="Total 6 2 3 3 2" xfId="34430" xr:uid="{00000000-0005-0000-0000-00007CC30000}"/>
    <cellStyle name="Total 6 2 3 3 2 2" xfId="34431" xr:uid="{00000000-0005-0000-0000-00007DC30000}"/>
    <cellStyle name="Total 6 2 3 3 3" xfId="34432" xr:uid="{00000000-0005-0000-0000-00007EC30000}"/>
    <cellStyle name="Total 6 2 3 4" xfId="34433" xr:uid="{00000000-0005-0000-0000-00007FC30000}"/>
    <cellStyle name="Total 6 2 3 4 2" xfId="34434" xr:uid="{00000000-0005-0000-0000-000080C30000}"/>
    <cellStyle name="Total 6 2 3 5" xfId="34435" xr:uid="{00000000-0005-0000-0000-000081C30000}"/>
    <cellStyle name="Total 6 2 3 6" xfId="54361" xr:uid="{00000000-0005-0000-0000-000082C30000}"/>
    <cellStyle name="Total 6 2 4" xfId="34436" xr:uid="{00000000-0005-0000-0000-000083C30000}"/>
    <cellStyle name="Total 6 2 4 2" xfId="34437" xr:uid="{00000000-0005-0000-0000-000084C30000}"/>
    <cellStyle name="Total 6 2 4 2 2" xfId="34438" xr:uid="{00000000-0005-0000-0000-000085C30000}"/>
    <cellStyle name="Total 6 2 4 2 2 2" xfId="34439" xr:uid="{00000000-0005-0000-0000-000086C30000}"/>
    <cellStyle name="Total 6 2 4 2 3" xfId="34440" xr:uid="{00000000-0005-0000-0000-000087C30000}"/>
    <cellStyle name="Total 6 2 4 3" xfId="34441" xr:uid="{00000000-0005-0000-0000-000088C30000}"/>
    <cellStyle name="Total 6 2 4 3 2" xfId="34442" xr:uid="{00000000-0005-0000-0000-000089C30000}"/>
    <cellStyle name="Total 6 2 4 3 2 2" xfId="34443" xr:uid="{00000000-0005-0000-0000-00008AC30000}"/>
    <cellStyle name="Total 6 2 4 3 3" xfId="34444" xr:uid="{00000000-0005-0000-0000-00008BC30000}"/>
    <cellStyle name="Total 6 2 4 4" xfId="34445" xr:uid="{00000000-0005-0000-0000-00008CC30000}"/>
    <cellStyle name="Total 6 2 4 4 2" xfId="34446" xr:uid="{00000000-0005-0000-0000-00008DC30000}"/>
    <cellStyle name="Total 6 2 4 4 2 2" xfId="34447" xr:uid="{00000000-0005-0000-0000-00008EC30000}"/>
    <cellStyle name="Total 6 2 4 4 3" xfId="34448" xr:uid="{00000000-0005-0000-0000-00008FC30000}"/>
    <cellStyle name="Total 6 2 4 5" xfId="34449" xr:uid="{00000000-0005-0000-0000-000090C30000}"/>
    <cellStyle name="Total 6 2 4 5 2" xfId="34450" xr:uid="{00000000-0005-0000-0000-000091C30000}"/>
    <cellStyle name="Total 6 2 4 6" xfId="34451" xr:uid="{00000000-0005-0000-0000-000092C30000}"/>
    <cellStyle name="Total 6 2 4 7" xfId="54362" xr:uid="{00000000-0005-0000-0000-000093C30000}"/>
    <cellStyle name="Total 6 2 5" xfId="34452" xr:uid="{00000000-0005-0000-0000-000094C30000}"/>
    <cellStyle name="Total 6 2 5 2" xfId="34453" xr:uid="{00000000-0005-0000-0000-000095C30000}"/>
    <cellStyle name="Total 6 2 5 2 2" xfId="34454" xr:uid="{00000000-0005-0000-0000-000096C30000}"/>
    <cellStyle name="Total 6 2 5 2 2 2" xfId="34455" xr:uid="{00000000-0005-0000-0000-000097C30000}"/>
    <cellStyle name="Total 6 2 5 2 3" xfId="34456" xr:uid="{00000000-0005-0000-0000-000098C30000}"/>
    <cellStyle name="Total 6 2 5 3" xfId="34457" xr:uid="{00000000-0005-0000-0000-000099C30000}"/>
    <cellStyle name="Total 6 2 5 3 2" xfId="34458" xr:uid="{00000000-0005-0000-0000-00009AC30000}"/>
    <cellStyle name="Total 6 2 5 3 2 2" xfId="34459" xr:uid="{00000000-0005-0000-0000-00009BC30000}"/>
    <cellStyle name="Total 6 2 5 3 3" xfId="34460" xr:uid="{00000000-0005-0000-0000-00009CC30000}"/>
    <cellStyle name="Total 6 2 5 4" xfId="34461" xr:uid="{00000000-0005-0000-0000-00009DC30000}"/>
    <cellStyle name="Total 6 2 5 4 2" xfId="34462" xr:uid="{00000000-0005-0000-0000-00009EC30000}"/>
    <cellStyle name="Total 6 2 5 5" xfId="34463" xr:uid="{00000000-0005-0000-0000-00009FC30000}"/>
    <cellStyle name="Total 6 2 5 6" xfId="54363" xr:uid="{00000000-0005-0000-0000-0000A0C30000}"/>
    <cellStyle name="Total 6 2 6" xfId="34464" xr:uid="{00000000-0005-0000-0000-0000A1C30000}"/>
    <cellStyle name="Total 6 2 6 2" xfId="34465" xr:uid="{00000000-0005-0000-0000-0000A2C30000}"/>
    <cellStyle name="Total 6 2 6 2 2" xfId="34466" xr:uid="{00000000-0005-0000-0000-0000A3C30000}"/>
    <cellStyle name="Total 6 2 6 3" xfId="34467" xr:uid="{00000000-0005-0000-0000-0000A4C30000}"/>
    <cellStyle name="Total 6 2 7" xfId="34468" xr:uid="{00000000-0005-0000-0000-0000A5C30000}"/>
    <cellStyle name="Total 6 2 7 2" xfId="34469" xr:uid="{00000000-0005-0000-0000-0000A6C30000}"/>
    <cellStyle name="Total 6 2 7 2 2" xfId="34470" xr:uid="{00000000-0005-0000-0000-0000A7C30000}"/>
    <cellStyle name="Total 6 2 7 3" xfId="34471" xr:uid="{00000000-0005-0000-0000-0000A8C30000}"/>
    <cellStyle name="Total 6 2 8" xfId="34472" xr:uid="{00000000-0005-0000-0000-0000A9C30000}"/>
    <cellStyle name="Total 6 2 8 2" xfId="34473" xr:uid="{00000000-0005-0000-0000-0000AAC30000}"/>
    <cellStyle name="Total 6 2 8 2 2" xfId="34474" xr:uid="{00000000-0005-0000-0000-0000ABC30000}"/>
    <cellStyle name="Total 6 2 8 3" xfId="34475" xr:uid="{00000000-0005-0000-0000-0000ACC30000}"/>
    <cellStyle name="Total 6 2 9" xfId="34476" xr:uid="{00000000-0005-0000-0000-0000ADC30000}"/>
    <cellStyle name="Total 6 2 9 2" xfId="34477" xr:uid="{00000000-0005-0000-0000-0000AEC30000}"/>
    <cellStyle name="Total 6 3" xfId="34478" xr:uid="{00000000-0005-0000-0000-0000AFC30000}"/>
    <cellStyle name="Total 6 3 2" xfId="34479" xr:uid="{00000000-0005-0000-0000-0000B0C30000}"/>
    <cellStyle name="Total 6 3 2 2" xfId="34480" xr:uid="{00000000-0005-0000-0000-0000B1C30000}"/>
    <cellStyle name="Total 6 3 2 2 2" xfId="34481" xr:uid="{00000000-0005-0000-0000-0000B2C30000}"/>
    <cellStyle name="Total 6 3 2 3" xfId="34482" xr:uid="{00000000-0005-0000-0000-0000B3C30000}"/>
    <cellStyle name="Total 6 3 3" xfId="34483" xr:uid="{00000000-0005-0000-0000-0000B4C30000}"/>
    <cellStyle name="Total 6 3 3 2" xfId="34484" xr:uid="{00000000-0005-0000-0000-0000B5C30000}"/>
    <cellStyle name="Total 6 3 3 2 2" xfId="34485" xr:uid="{00000000-0005-0000-0000-0000B6C30000}"/>
    <cellStyle name="Total 6 3 3 3" xfId="34486" xr:uid="{00000000-0005-0000-0000-0000B7C30000}"/>
    <cellStyle name="Total 6 3 4" xfId="34487" xr:uid="{00000000-0005-0000-0000-0000B8C30000}"/>
    <cellStyle name="Total 6 3 4 2" xfId="34488" xr:uid="{00000000-0005-0000-0000-0000B9C30000}"/>
    <cellStyle name="Total 6 3 5" xfId="34489" xr:uid="{00000000-0005-0000-0000-0000BAC30000}"/>
    <cellStyle name="Total 6 3 6" xfId="54364" xr:uid="{00000000-0005-0000-0000-0000BBC30000}"/>
    <cellStyle name="Total 6 4" xfId="34490" xr:uid="{00000000-0005-0000-0000-0000BCC30000}"/>
    <cellStyle name="Total 6 4 2" xfId="34491" xr:uid="{00000000-0005-0000-0000-0000BDC30000}"/>
    <cellStyle name="Total 6 4 2 2" xfId="34492" xr:uid="{00000000-0005-0000-0000-0000BEC30000}"/>
    <cellStyle name="Total 6 4 2 2 2" xfId="34493" xr:uid="{00000000-0005-0000-0000-0000BFC30000}"/>
    <cellStyle name="Total 6 4 2 3" xfId="34494" xr:uid="{00000000-0005-0000-0000-0000C0C30000}"/>
    <cellStyle name="Total 6 4 3" xfId="34495" xr:uid="{00000000-0005-0000-0000-0000C1C30000}"/>
    <cellStyle name="Total 6 4 3 2" xfId="34496" xr:uid="{00000000-0005-0000-0000-0000C2C30000}"/>
    <cellStyle name="Total 6 4 3 2 2" xfId="34497" xr:uid="{00000000-0005-0000-0000-0000C3C30000}"/>
    <cellStyle name="Total 6 4 3 3" xfId="34498" xr:uid="{00000000-0005-0000-0000-0000C4C30000}"/>
    <cellStyle name="Total 6 4 4" xfId="34499" xr:uid="{00000000-0005-0000-0000-0000C5C30000}"/>
    <cellStyle name="Total 6 4 4 2" xfId="34500" xr:uid="{00000000-0005-0000-0000-0000C6C30000}"/>
    <cellStyle name="Total 6 4 5" xfId="34501" xr:uid="{00000000-0005-0000-0000-0000C7C30000}"/>
    <cellStyle name="Total 6 4 6" xfId="54365" xr:uid="{00000000-0005-0000-0000-0000C8C30000}"/>
    <cellStyle name="Total 6 5" xfId="34502" xr:uid="{00000000-0005-0000-0000-0000C9C30000}"/>
    <cellStyle name="Total 6 5 2" xfId="34503" xr:uid="{00000000-0005-0000-0000-0000CAC30000}"/>
    <cellStyle name="Total 6 5 2 2" xfId="34504" xr:uid="{00000000-0005-0000-0000-0000CBC30000}"/>
    <cellStyle name="Total 6 5 2 2 2" xfId="34505" xr:uid="{00000000-0005-0000-0000-0000CCC30000}"/>
    <cellStyle name="Total 6 5 2 3" xfId="34506" xr:uid="{00000000-0005-0000-0000-0000CDC30000}"/>
    <cellStyle name="Total 6 5 3" xfId="34507" xr:uid="{00000000-0005-0000-0000-0000CEC30000}"/>
    <cellStyle name="Total 6 5 3 2" xfId="34508" xr:uid="{00000000-0005-0000-0000-0000CFC30000}"/>
    <cellStyle name="Total 6 5 3 2 2" xfId="34509" xr:uid="{00000000-0005-0000-0000-0000D0C30000}"/>
    <cellStyle name="Total 6 5 3 3" xfId="34510" xr:uid="{00000000-0005-0000-0000-0000D1C30000}"/>
    <cellStyle name="Total 6 5 4" xfId="34511" xr:uid="{00000000-0005-0000-0000-0000D2C30000}"/>
    <cellStyle name="Total 6 5 4 2" xfId="34512" xr:uid="{00000000-0005-0000-0000-0000D3C30000}"/>
    <cellStyle name="Total 6 5 5" xfId="34513" xr:uid="{00000000-0005-0000-0000-0000D4C30000}"/>
    <cellStyle name="Total 6 5 6" xfId="54366" xr:uid="{00000000-0005-0000-0000-0000D5C30000}"/>
    <cellStyle name="Total 6 6" xfId="34514" xr:uid="{00000000-0005-0000-0000-0000D6C30000}"/>
    <cellStyle name="Total 6 6 2" xfId="34515" xr:uid="{00000000-0005-0000-0000-0000D7C30000}"/>
    <cellStyle name="Total 6 6 2 2" xfId="34516" xr:uid="{00000000-0005-0000-0000-0000D8C30000}"/>
    <cellStyle name="Total 6 6 2 2 2" xfId="34517" xr:uid="{00000000-0005-0000-0000-0000D9C30000}"/>
    <cellStyle name="Total 6 6 2 3" xfId="34518" xr:uid="{00000000-0005-0000-0000-0000DAC30000}"/>
    <cellStyle name="Total 6 6 3" xfId="34519" xr:uid="{00000000-0005-0000-0000-0000DBC30000}"/>
    <cellStyle name="Total 6 6 3 2" xfId="34520" xr:uid="{00000000-0005-0000-0000-0000DCC30000}"/>
    <cellStyle name="Total 6 6 3 2 2" xfId="34521" xr:uid="{00000000-0005-0000-0000-0000DDC30000}"/>
    <cellStyle name="Total 6 6 3 3" xfId="34522" xr:uid="{00000000-0005-0000-0000-0000DEC30000}"/>
    <cellStyle name="Total 6 6 4" xfId="34523" xr:uid="{00000000-0005-0000-0000-0000DFC30000}"/>
    <cellStyle name="Total 6 6 4 2" xfId="34524" xr:uid="{00000000-0005-0000-0000-0000E0C30000}"/>
    <cellStyle name="Total 6 6 4 2 2" xfId="34525" xr:uid="{00000000-0005-0000-0000-0000E1C30000}"/>
    <cellStyle name="Total 6 6 4 3" xfId="34526" xr:uid="{00000000-0005-0000-0000-0000E2C30000}"/>
    <cellStyle name="Total 6 6 5" xfId="34527" xr:uid="{00000000-0005-0000-0000-0000E3C30000}"/>
    <cellStyle name="Total 6 6 5 2" xfId="34528" xr:uid="{00000000-0005-0000-0000-0000E4C30000}"/>
    <cellStyle name="Total 6 6 6" xfId="34529" xr:uid="{00000000-0005-0000-0000-0000E5C30000}"/>
    <cellStyle name="Total 6 6 7" xfId="54367" xr:uid="{00000000-0005-0000-0000-0000E6C30000}"/>
    <cellStyle name="Total 6 7" xfId="34530" xr:uid="{00000000-0005-0000-0000-0000E7C30000}"/>
    <cellStyle name="Total 6 7 2" xfId="34531" xr:uid="{00000000-0005-0000-0000-0000E8C30000}"/>
    <cellStyle name="Total 6 7 2 2" xfId="34532" xr:uid="{00000000-0005-0000-0000-0000E9C30000}"/>
    <cellStyle name="Total 6 7 2 2 2" xfId="34533" xr:uid="{00000000-0005-0000-0000-0000EAC30000}"/>
    <cellStyle name="Total 6 7 2 3" xfId="34534" xr:uid="{00000000-0005-0000-0000-0000EBC30000}"/>
    <cellStyle name="Total 6 7 3" xfId="34535" xr:uid="{00000000-0005-0000-0000-0000ECC30000}"/>
    <cellStyle name="Total 6 7 3 2" xfId="34536" xr:uid="{00000000-0005-0000-0000-0000EDC30000}"/>
    <cellStyle name="Total 6 7 3 2 2" xfId="34537" xr:uid="{00000000-0005-0000-0000-0000EEC30000}"/>
    <cellStyle name="Total 6 7 3 3" xfId="34538" xr:uid="{00000000-0005-0000-0000-0000EFC30000}"/>
    <cellStyle name="Total 6 7 4" xfId="34539" xr:uid="{00000000-0005-0000-0000-0000F0C30000}"/>
    <cellStyle name="Total 6 7 4 2" xfId="34540" xr:uid="{00000000-0005-0000-0000-0000F1C30000}"/>
    <cellStyle name="Total 6 7 5" xfId="34541" xr:uid="{00000000-0005-0000-0000-0000F2C30000}"/>
    <cellStyle name="Total 6 7 6" xfId="54368" xr:uid="{00000000-0005-0000-0000-0000F3C30000}"/>
    <cellStyle name="Total 6 8" xfId="34542" xr:uid="{00000000-0005-0000-0000-0000F4C30000}"/>
    <cellStyle name="Total 6 8 2" xfId="34543" xr:uid="{00000000-0005-0000-0000-0000F5C30000}"/>
    <cellStyle name="Total 6 8 2 2" xfId="34544" xr:uid="{00000000-0005-0000-0000-0000F6C30000}"/>
    <cellStyle name="Total 6 8 3" xfId="34545" xr:uid="{00000000-0005-0000-0000-0000F7C30000}"/>
    <cellStyle name="Total 6 8 4" xfId="54369" xr:uid="{00000000-0005-0000-0000-0000F8C30000}"/>
    <cellStyle name="Total 6 9" xfId="34546" xr:uid="{00000000-0005-0000-0000-0000F9C30000}"/>
    <cellStyle name="Total 6 9 2" xfId="34547" xr:uid="{00000000-0005-0000-0000-0000FAC30000}"/>
    <cellStyle name="Total 6 9 2 2" xfId="34548" xr:uid="{00000000-0005-0000-0000-0000FBC30000}"/>
    <cellStyle name="Total 6 9 3" xfId="34549" xr:uid="{00000000-0005-0000-0000-0000FCC30000}"/>
    <cellStyle name="Total 6 9 4" xfId="54370" xr:uid="{00000000-0005-0000-0000-0000FDC30000}"/>
    <cellStyle name="Total 7" xfId="4736" xr:uid="{00000000-0005-0000-0000-0000FEC30000}"/>
    <cellStyle name="Total 7 10" xfId="34550" xr:uid="{00000000-0005-0000-0000-0000FFC30000}"/>
    <cellStyle name="Total 7 10 2" xfId="34551" xr:uid="{00000000-0005-0000-0000-000000C40000}"/>
    <cellStyle name="Total 7 10 2 2" xfId="34552" xr:uid="{00000000-0005-0000-0000-000001C40000}"/>
    <cellStyle name="Total 7 10 3" xfId="34553" xr:uid="{00000000-0005-0000-0000-000002C40000}"/>
    <cellStyle name="Total 7 10 4" xfId="54372" xr:uid="{00000000-0005-0000-0000-000003C40000}"/>
    <cellStyle name="Total 7 11" xfId="34554" xr:uid="{00000000-0005-0000-0000-000004C40000}"/>
    <cellStyle name="Total 7 11 2" xfId="34555" xr:uid="{00000000-0005-0000-0000-000005C40000}"/>
    <cellStyle name="Total 7 12" xfId="34556" xr:uid="{00000000-0005-0000-0000-000006C40000}"/>
    <cellStyle name="Total 7 13" xfId="54371" xr:uid="{00000000-0005-0000-0000-000007C40000}"/>
    <cellStyle name="Total 7 2" xfId="9525" xr:uid="{00000000-0005-0000-0000-000008C40000}"/>
    <cellStyle name="Total 7 2 2" xfId="34557" xr:uid="{00000000-0005-0000-0000-000009C40000}"/>
    <cellStyle name="Total 7 2 2 2" xfId="34558" xr:uid="{00000000-0005-0000-0000-00000AC40000}"/>
    <cellStyle name="Total 7 2 2 2 2" xfId="34559" xr:uid="{00000000-0005-0000-0000-00000BC40000}"/>
    <cellStyle name="Total 7 2 2 3" xfId="34560" xr:uid="{00000000-0005-0000-0000-00000CC40000}"/>
    <cellStyle name="Total 7 2 3" xfId="34561" xr:uid="{00000000-0005-0000-0000-00000DC40000}"/>
    <cellStyle name="Total 7 2 3 2" xfId="34562" xr:uid="{00000000-0005-0000-0000-00000EC40000}"/>
    <cellStyle name="Total 7 2 3 2 2" xfId="34563" xr:uid="{00000000-0005-0000-0000-00000FC40000}"/>
    <cellStyle name="Total 7 2 3 3" xfId="34564" xr:uid="{00000000-0005-0000-0000-000010C40000}"/>
    <cellStyle name="Total 7 2 4" xfId="34565" xr:uid="{00000000-0005-0000-0000-000011C40000}"/>
    <cellStyle name="Total 7 2 4 2" xfId="34566" xr:uid="{00000000-0005-0000-0000-000012C40000}"/>
    <cellStyle name="Total 7 2 5" xfId="34567" xr:uid="{00000000-0005-0000-0000-000013C40000}"/>
    <cellStyle name="Total 7 2 6" xfId="54373" xr:uid="{00000000-0005-0000-0000-000014C40000}"/>
    <cellStyle name="Total 7 3" xfId="34568" xr:uid="{00000000-0005-0000-0000-000015C40000}"/>
    <cellStyle name="Total 7 3 2" xfId="34569" xr:uid="{00000000-0005-0000-0000-000016C40000}"/>
    <cellStyle name="Total 7 3 2 2" xfId="34570" xr:uid="{00000000-0005-0000-0000-000017C40000}"/>
    <cellStyle name="Total 7 3 2 2 2" xfId="34571" xr:uid="{00000000-0005-0000-0000-000018C40000}"/>
    <cellStyle name="Total 7 3 2 3" xfId="34572" xr:uid="{00000000-0005-0000-0000-000019C40000}"/>
    <cellStyle name="Total 7 3 3" xfId="34573" xr:uid="{00000000-0005-0000-0000-00001AC40000}"/>
    <cellStyle name="Total 7 3 3 2" xfId="34574" xr:uid="{00000000-0005-0000-0000-00001BC40000}"/>
    <cellStyle name="Total 7 3 3 2 2" xfId="34575" xr:uid="{00000000-0005-0000-0000-00001CC40000}"/>
    <cellStyle name="Total 7 3 3 3" xfId="34576" xr:uid="{00000000-0005-0000-0000-00001DC40000}"/>
    <cellStyle name="Total 7 3 4" xfId="34577" xr:uid="{00000000-0005-0000-0000-00001EC40000}"/>
    <cellStyle name="Total 7 3 4 2" xfId="34578" xr:uid="{00000000-0005-0000-0000-00001FC40000}"/>
    <cellStyle name="Total 7 3 5" xfId="34579" xr:uid="{00000000-0005-0000-0000-000020C40000}"/>
    <cellStyle name="Total 7 3 6" xfId="54374" xr:uid="{00000000-0005-0000-0000-000021C40000}"/>
    <cellStyle name="Total 7 4" xfId="34580" xr:uid="{00000000-0005-0000-0000-000022C40000}"/>
    <cellStyle name="Total 7 4 2" xfId="34581" xr:uid="{00000000-0005-0000-0000-000023C40000}"/>
    <cellStyle name="Total 7 4 2 2" xfId="34582" xr:uid="{00000000-0005-0000-0000-000024C40000}"/>
    <cellStyle name="Total 7 4 2 2 2" xfId="34583" xr:uid="{00000000-0005-0000-0000-000025C40000}"/>
    <cellStyle name="Total 7 4 2 3" xfId="34584" xr:uid="{00000000-0005-0000-0000-000026C40000}"/>
    <cellStyle name="Total 7 4 3" xfId="34585" xr:uid="{00000000-0005-0000-0000-000027C40000}"/>
    <cellStyle name="Total 7 4 3 2" xfId="34586" xr:uid="{00000000-0005-0000-0000-000028C40000}"/>
    <cellStyle name="Total 7 4 3 2 2" xfId="34587" xr:uid="{00000000-0005-0000-0000-000029C40000}"/>
    <cellStyle name="Total 7 4 3 3" xfId="34588" xr:uid="{00000000-0005-0000-0000-00002AC40000}"/>
    <cellStyle name="Total 7 4 4" xfId="34589" xr:uid="{00000000-0005-0000-0000-00002BC40000}"/>
    <cellStyle name="Total 7 4 4 2" xfId="34590" xr:uid="{00000000-0005-0000-0000-00002CC40000}"/>
    <cellStyle name="Total 7 4 5" xfId="34591" xr:uid="{00000000-0005-0000-0000-00002DC40000}"/>
    <cellStyle name="Total 7 4 6" xfId="54375" xr:uid="{00000000-0005-0000-0000-00002EC40000}"/>
    <cellStyle name="Total 7 5" xfId="34592" xr:uid="{00000000-0005-0000-0000-00002FC40000}"/>
    <cellStyle name="Total 7 5 2" xfId="34593" xr:uid="{00000000-0005-0000-0000-000030C40000}"/>
    <cellStyle name="Total 7 5 2 2" xfId="34594" xr:uid="{00000000-0005-0000-0000-000031C40000}"/>
    <cellStyle name="Total 7 5 2 2 2" xfId="34595" xr:uid="{00000000-0005-0000-0000-000032C40000}"/>
    <cellStyle name="Total 7 5 2 3" xfId="34596" xr:uid="{00000000-0005-0000-0000-000033C40000}"/>
    <cellStyle name="Total 7 5 3" xfId="34597" xr:uid="{00000000-0005-0000-0000-000034C40000}"/>
    <cellStyle name="Total 7 5 3 2" xfId="34598" xr:uid="{00000000-0005-0000-0000-000035C40000}"/>
    <cellStyle name="Total 7 5 3 2 2" xfId="34599" xr:uid="{00000000-0005-0000-0000-000036C40000}"/>
    <cellStyle name="Total 7 5 3 3" xfId="34600" xr:uid="{00000000-0005-0000-0000-000037C40000}"/>
    <cellStyle name="Total 7 5 4" xfId="34601" xr:uid="{00000000-0005-0000-0000-000038C40000}"/>
    <cellStyle name="Total 7 5 4 2" xfId="34602" xr:uid="{00000000-0005-0000-0000-000039C40000}"/>
    <cellStyle name="Total 7 5 4 2 2" xfId="34603" xr:uid="{00000000-0005-0000-0000-00003AC40000}"/>
    <cellStyle name="Total 7 5 4 3" xfId="34604" xr:uid="{00000000-0005-0000-0000-00003BC40000}"/>
    <cellStyle name="Total 7 5 5" xfId="34605" xr:uid="{00000000-0005-0000-0000-00003CC40000}"/>
    <cellStyle name="Total 7 5 5 2" xfId="34606" xr:uid="{00000000-0005-0000-0000-00003DC40000}"/>
    <cellStyle name="Total 7 5 6" xfId="34607" xr:uid="{00000000-0005-0000-0000-00003EC40000}"/>
    <cellStyle name="Total 7 5 7" xfId="54376" xr:uid="{00000000-0005-0000-0000-00003FC40000}"/>
    <cellStyle name="Total 7 6" xfId="34608" xr:uid="{00000000-0005-0000-0000-000040C40000}"/>
    <cellStyle name="Total 7 6 2" xfId="34609" xr:uid="{00000000-0005-0000-0000-000041C40000}"/>
    <cellStyle name="Total 7 6 2 2" xfId="34610" xr:uid="{00000000-0005-0000-0000-000042C40000}"/>
    <cellStyle name="Total 7 6 2 2 2" xfId="34611" xr:uid="{00000000-0005-0000-0000-000043C40000}"/>
    <cellStyle name="Total 7 6 2 3" xfId="34612" xr:uid="{00000000-0005-0000-0000-000044C40000}"/>
    <cellStyle name="Total 7 6 3" xfId="34613" xr:uid="{00000000-0005-0000-0000-000045C40000}"/>
    <cellStyle name="Total 7 6 3 2" xfId="34614" xr:uid="{00000000-0005-0000-0000-000046C40000}"/>
    <cellStyle name="Total 7 6 3 2 2" xfId="34615" xr:uid="{00000000-0005-0000-0000-000047C40000}"/>
    <cellStyle name="Total 7 6 3 3" xfId="34616" xr:uid="{00000000-0005-0000-0000-000048C40000}"/>
    <cellStyle name="Total 7 6 4" xfId="34617" xr:uid="{00000000-0005-0000-0000-000049C40000}"/>
    <cellStyle name="Total 7 6 4 2" xfId="34618" xr:uid="{00000000-0005-0000-0000-00004AC40000}"/>
    <cellStyle name="Total 7 6 5" xfId="34619" xr:uid="{00000000-0005-0000-0000-00004BC40000}"/>
    <cellStyle name="Total 7 6 6" xfId="54377" xr:uid="{00000000-0005-0000-0000-00004CC40000}"/>
    <cellStyle name="Total 7 7" xfId="34620" xr:uid="{00000000-0005-0000-0000-00004DC40000}"/>
    <cellStyle name="Total 7 7 2" xfId="34621" xr:uid="{00000000-0005-0000-0000-00004EC40000}"/>
    <cellStyle name="Total 7 7 2 2" xfId="34622" xr:uid="{00000000-0005-0000-0000-00004FC40000}"/>
    <cellStyle name="Total 7 7 3" xfId="34623" xr:uid="{00000000-0005-0000-0000-000050C40000}"/>
    <cellStyle name="Total 7 7 4" xfId="54378" xr:uid="{00000000-0005-0000-0000-000051C40000}"/>
    <cellStyle name="Total 7 8" xfId="34624" xr:uid="{00000000-0005-0000-0000-000052C40000}"/>
    <cellStyle name="Total 7 8 2" xfId="34625" xr:uid="{00000000-0005-0000-0000-000053C40000}"/>
    <cellStyle name="Total 7 8 2 2" xfId="34626" xr:uid="{00000000-0005-0000-0000-000054C40000}"/>
    <cellStyle name="Total 7 8 3" xfId="34627" xr:uid="{00000000-0005-0000-0000-000055C40000}"/>
    <cellStyle name="Total 7 8 4" xfId="54379" xr:uid="{00000000-0005-0000-0000-000056C40000}"/>
    <cellStyle name="Total 7 9" xfId="34628" xr:uid="{00000000-0005-0000-0000-000057C40000}"/>
    <cellStyle name="Total 7 9 2" xfId="34629" xr:uid="{00000000-0005-0000-0000-000058C40000}"/>
    <cellStyle name="Total 7 9 2 2" xfId="34630" xr:uid="{00000000-0005-0000-0000-000059C40000}"/>
    <cellStyle name="Total 7 9 3" xfId="34631" xr:uid="{00000000-0005-0000-0000-00005AC40000}"/>
    <cellStyle name="Total 7 9 4" xfId="54380" xr:uid="{00000000-0005-0000-0000-00005BC40000}"/>
    <cellStyle name="Total 8" xfId="4737" xr:uid="{00000000-0005-0000-0000-00005CC40000}"/>
    <cellStyle name="Total 8 10" xfId="34632" xr:uid="{00000000-0005-0000-0000-00005DC40000}"/>
    <cellStyle name="Total 8 10 2" xfId="34633" xr:uid="{00000000-0005-0000-0000-00005EC40000}"/>
    <cellStyle name="Total 8 10 2 2" xfId="34634" xr:uid="{00000000-0005-0000-0000-00005FC40000}"/>
    <cellStyle name="Total 8 10 3" xfId="34635" xr:uid="{00000000-0005-0000-0000-000060C40000}"/>
    <cellStyle name="Total 8 10 4" xfId="54382" xr:uid="{00000000-0005-0000-0000-000061C40000}"/>
    <cellStyle name="Total 8 11" xfId="34636" xr:uid="{00000000-0005-0000-0000-000062C40000}"/>
    <cellStyle name="Total 8 11 2" xfId="34637" xr:uid="{00000000-0005-0000-0000-000063C40000}"/>
    <cellStyle name="Total 8 12" xfId="34638" xr:uid="{00000000-0005-0000-0000-000064C40000}"/>
    <cellStyle name="Total 8 13" xfId="54381" xr:uid="{00000000-0005-0000-0000-000065C40000}"/>
    <cellStyle name="Total 8 2" xfId="9526" xr:uid="{00000000-0005-0000-0000-000066C40000}"/>
    <cellStyle name="Total 8 2 2" xfId="34639" xr:uid="{00000000-0005-0000-0000-000067C40000}"/>
    <cellStyle name="Total 8 2 2 2" xfId="34640" xr:uid="{00000000-0005-0000-0000-000068C40000}"/>
    <cellStyle name="Total 8 2 2 2 2" xfId="34641" xr:uid="{00000000-0005-0000-0000-000069C40000}"/>
    <cellStyle name="Total 8 2 2 3" xfId="34642" xr:uid="{00000000-0005-0000-0000-00006AC40000}"/>
    <cellStyle name="Total 8 2 3" xfId="34643" xr:uid="{00000000-0005-0000-0000-00006BC40000}"/>
    <cellStyle name="Total 8 2 3 2" xfId="34644" xr:uid="{00000000-0005-0000-0000-00006CC40000}"/>
    <cellStyle name="Total 8 2 3 2 2" xfId="34645" xr:uid="{00000000-0005-0000-0000-00006DC40000}"/>
    <cellStyle name="Total 8 2 3 3" xfId="34646" xr:uid="{00000000-0005-0000-0000-00006EC40000}"/>
    <cellStyle name="Total 8 2 4" xfId="34647" xr:uid="{00000000-0005-0000-0000-00006FC40000}"/>
    <cellStyle name="Total 8 2 4 2" xfId="34648" xr:uid="{00000000-0005-0000-0000-000070C40000}"/>
    <cellStyle name="Total 8 2 5" xfId="34649" xr:uid="{00000000-0005-0000-0000-000071C40000}"/>
    <cellStyle name="Total 8 2 6" xfId="54383" xr:uid="{00000000-0005-0000-0000-000072C40000}"/>
    <cellStyle name="Total 8 3" xfId="34650" xr:uid="{00000000-0005-0000-0000-000073C40000}"/>
    <cellStyle name="Total 8 3 2" xfId="34651" xr:uid="{00000000-0005-0000-0000-000074C40000}"/>
    <cellStyle name="Total 8 3 2 2" xfId="34652" xr:uid="{00000000-0005-0000-0000-000075C40000}"/>
    <cellStyle name="Total 8 3 2 2 2" xfId="34653" xr:uid="{00000000-0005-0000-0000-000076C40000}"/>
    <cellStyle name="Total 8 3 2 3" xfId="34654" xr:uid="{00000000-0005-0000-0000-000077C40000}"/>
    <cellStyle name="Total 8 3 3" xfId="34655" xr:uid="{00000000-0005-0000-0000-000078C40000}"/>
    <cellStyle name="Total 8 3 3 2" xfId="34656" xr:uid="{00000000-0005-0000-0000-000079C40000}"/>
    <cellStyle name="Total 8 3 3 2 2" xfId="34657" xr:uid="{00000000-0005-0000-0000-00007AC40000}"/>
    <cellStyle name="Total 8 3 3 3" xfId="34658" xr:uid="{00000000-0005-0000-0000-00007BC40000}"/>
    <cellStyle name="Total 8 3 4" xfId="34659" xr:uid="{00000000-0005-0000-0000-00007CC40000}"/>
    <cellStyle name="Total 8 3 4 2" xfId="34660" xr:uid="{00000000-0005-0000-0000-00007DC40000}"/>
    <cellStyle name="Total 8 3 5" xfId="34661" xr:uid="{00000000-0005-0000-0000-00007EC40000}"/>
    <cellStyle name="Total 8 3 6" xfId="54384" xr:uid="{00000000-0005-0000-0000-00007FC40000}"/>
    <cellStyle name="Total 8 4" xfId="34662" xr:uid="{00000000-0005-0000-0000-000080C40000}"/>
    <cellStyle name="Total 8 4 2" xfId="34663" xr:uid="{00000000-0005-0000-0000-000081C40000}"/>
    <cellStyle name="Total 8 4 2 2" xfId="34664" xr:uid="{00000000-0005-0000-0000-000082C40000}"/>
    <cellStyle name="Total 8 4 2 2 2" xfId="34665" xr:uid="{00000000-0005-0000-0000-000083C40000}"/>
    <cellStyle name="Total 8 4 2 3" xfId="34666" xr:uid="{00000000-0005-0000-0000-000084C40000}"/>
    <cellStyle name="Total 8 4 3" xfId="34667" xr:uid="{00000000-0005-0000-0000-000085C40000}"/>
    <cellStyle name="Total 8 4 3 2" xfId="34668" xr:uid="{00000000-0005-0000-0000-000086C40000}"/>
    <cellStyle name="Total 8 4 3 2 2" xfId="34669" xr:uid="{00000000-0005-0000-0000-000087C40000}"/>
    <cellStyle name="Total 8 4 3 3" xfId="34670" xr:uid="{00000000-0005-0000-0000-000088C40000}"/>
    <cellStyle name="Total 8 4 4" xfId="34671" xr:uid="{00000000-0005-0000-0000-000089C40000}"/>
    <cellStyle name="Total 8 4 4 2" xfId="34672" xr:uid="{00000000-0005-0000-0000-00008AC40000}"/>
    <cellStyle name="Total 8 4 5" xfId="34673" xr:uid="{00000000-0005-0000-0000-00008BC40000}"/>
    <cellStyle name="Total 8 4 6" xfId="54385" xr:uid="{00000000-0005-0000-0000-00008CC40000}"/>
    <cellStyle name="Total 8 5" xfId="34674" xr:uid="{00000000-0005-0000-0000-00008DC40000}"/>
    <cellStyle name="Total 8 5 2" xfId="34675" xr:uid="{00000000-0005-0000-0000-00008EC40000}"/>
    <cellStyle name="Total 8 5 2 2" xfId="34676" xr:uid="{00000000-0005-0000-0000-00008FC40000}"/>
    <cellStyle name="Total 8 5 2 2 2" xfId="34677" xr:uid="{00000000-0005-0000-0000-000090C40000}"/>
    <cellStyle name="Total 8 5 2 3" xfId="34678" xr:uid="{00000000-0005-0000-0000-000091C40000}"/>
    <cellStyle name="Total 8 5 3" xfId="34679" xr:uid="{00000000-0005-0000-0000-000092C40000}"/>
    <cellStyle name="Total 8 5 3 2" xfId="34680" xr:uid="{00000000-0005-0000-0000-000093C40000}"/>
    <cellStyle name="Total 8 5 3 2 2" xfId="34681" xr:uid="{00000000-0005-0000-0000-000094C40000}"/>
    <cellStyle name="Total 8 5 3 3" xfId="34682" xr:uid="{00000000-0005-0000-0000-000095C40000}"/>
    <cellStyle name="Total 8 5 4" xfId="34683" xr:uid="{00000000-0005-0000-0000-000096C40000}"/>
    <cellStyle name="Total 8 5 4 2" xfId="34684" xr:uid="{00000000-0005-0000-0000-000097C40000}"/>
    <cellStyle name="Total 8 5 4 2 2" xfId="34685" xr:uid="{00000000-0005-0000-0000-000098C40000}"/>
    <cellStyle name="Total 8 5 4 3" xfId="34686" xr:uid="{00000000-0005-0000-0000-000099C40000}"/>
    <cellStyle name="Total 8 5 5" xfId="34687" xr:uid="{00000000-0005-0000-0000-00009AC40000}"/>
    <cellStyle name="Total 8 5 5 2" xfId="34688" xr:uid="{00000000-0005-0000-0000-00009BC40000}"/>
    <cellStyle name="Total 8 5 6" xfId="34689" xr:uid="{00000000-0005-0000-0000-00009CC40000}"/>
    <cellStyle name="Total 8 5 7" xfId="54386" xr:uid="{00000000-0005-0000-0000-00009DC40000}"/>
    <cellStyle name="Total 8 6" xfId="34690" xr:uid="{00000000-0005-0000-0000-00009EC40000}"/>
    <cellStyle name="Total 8 6 2" xfId="34691" xr:uid="{00000000-0005-0000-0000-00009FC40000}"/>
    <cellStyle name="Total 8 6 2 2" xfId="34692" xr:uid="{00000000-0005-0000-0000-0000A0C40000}"/>
    <cellStyle name="Total 8 6 2 2 2" xfId="34693" xr:uid="{00000000-0005-0000-0000-0000A1C40000}"/>
    <cellStyle name="Total 8 6 2 3" xfId="34694" xr:uid="{00000000-0005-0000-0000-0000A2C40000}"/>
    <cellStyle name="Total 8 6 3" xfId="34695" xr:uid="{00000000-0005-0000-0000-0000A3C40000}"/>
    <cellStyle name="Total 8 6 3 2" xfId="34696" xr:uid="{00000000-0005-0000-0000-0000A4C40000}"/>
    <cellStyle name="Total 8 6 3 2 2" xfId="34697" xr:uid="{00000000-0005-0000-0000-0000A5C40000}"/>
    <cellStyle name="Total 8 6 3 3" xfId="34698" xr:uid="{00000000-0005-0000-0000-0000A6C40000}"/>
    <cellStyle name="Total 8 6 4" xfId="34699" xr:uid="{00000000-0005-0000-0000-0000A7C40000}"/>
    <cellStyle name="Total 8 6 4 2" xfId="34700" xr:uid="{00000000-0005-0000-0000-0000A8C40000}"/>
    <cellStyle name="Total 8 6 5" xfId="34701" xr:uid="{00000000-0005-0000-0000-0000A9C40000}"/>
    <cellStyle name="Total 8 6 6" xfId="54387" xr:uid="{00000000-0005-0000-0000-0000AAC40000}"/>
    <cellStyle name="Total 8 7" xfId="34702" xr:uid="{00000000-0005-0000-0000-0000ABC40000}"/>
    <cellStyle name="Total 8 7 2" xfId="34703" xr:uid="{00000000-0005-0000-0000-0000ACC40000}"/>
    <cellStyle name="Total 8 7 2 2" xfId="34704" xr:uid="{00000000-0005-0000-0000-0000ADC40000}"/>
    <cellStyle name="Total 8 7 3" xfId="34705" xr:uid="{00000000-0005-0000-0000-0000AEC40000}"/>
    <cellStyle name="Total 8 7 4" xfId="54388" xr:uid="{00000000-0005-0000-0000-0000AFC40000}"/>
    <cellStyle name="Total 8 8" xfId="34706" xr:uid="{00000000-0005-0000-0000-0000B0C40000}"/>
    <cellStyle name="Total 8 8 2" xfId="34707" xr:uid="{00000000-0005-0000-0000-0000B1C40000}"/>
    <cellStyle name="Total 8 8 2 2" xfId="34708" xr:uid="{00000000-0005-0000-0000-0000B2C40000}"/>
    <cellStyle name="Total 8 8 3" xfId="34709" xr:uid="{00000000-0005-0000-0000-0000B3C40000}"/>
    <cellStyle name="Total 8 8 4" xfId="54389" xr:uid="{00000000-0005-0000-0000-0000B4C40000}"/>
    <cellStyle name="Total 8 9" xfId="34710" xr:uid="{00000000-0005-0000-0000-0000B5C40000}"/>
    <cellStyle name="Total 8 9 2" xfId="34711" xr:uid="{00000000-0005-0000-0000-0000B6C40000}"/>
    <cellStyle name="Total 8 9 2 2" xfId="34712" xr:uid="{00000000-0005-0000-0000-0000B7C40000}"/>
    <cellStyle name="Total 8 9 3" xfId="34713" xr:uid="{00000000-0005-0000-0000-0000B8C40000}"/>
    <cellStyle name="Total 8 9 4" xfId="54390" xr:uid="{00000000-0005-0000-0000-0000B9C40000}"/>
    <cellStyle name="Total 9" xfId="4738" xr:uid="{00000000-0005-0000-0000-0000BAC40000}"/>
    <cellStyle name="Total 9 10" xfId="34714" xr:uid="{00000000-0005-0000-0000-0000BBC40000}"/>
    <cellStyle name="Total 9 10 2" xfId="34715" xr:uid="{00000000-0005-0000-0000-0000BCC40000}"/>
    <cellStyle name="Total 9 10 2 2" xfId="34716" xr:uid="{00000000-0005-0000-0000-0000BDC40000}"/>
    <cellStyle name="Total 9 10 3" xfId="34717" xr:uid="{00000000-0005-0000-0000-0000BEC40000}"/>
    <cellStyle name="Total 9 10 4" xfId="54392" xr:uid="{00000000-0005-0000-0000-0000BFC40000}"/>
    <cellStyle name="Total 9 11" xfId="34718" xr:uid="{00000000-0005-0000-0000-0000C0C40000}"/>
    <cellStyle name="Total 9 11 2" xfId="34719" xr:uid="{00000000-0005-0000-0000-0000C1C40000}"/>
    <cellStyle name="Total 9 12" xfId="34720" xr:uid="{00000000-0005-0000-0000-0000C2C40000}"/>
    <cellStyle name="Total 9 13" xfId="54391" xr:uid="{00000000-0005-0000-0000-0000C3C40000}"/>
    <cellStyle name="Total 9 2" xfId="9527" xr:uid="{00000000-0005-0000-0000-0000C4C40000}"/>
    <cellStyle name="Total 9 2 2" xfId="34721" xr:uid="{00000000-0005-0000-0000-0000C5C40000}"/>
    <cellStyle name="Total 9 2 2 2" xfId="34722" xr:uid="{00000000-0005-0000-0000-0000C6C40000}"/>
    <cellStyle name="Total 9 2 2 2 2" xfId="34723" xr:uid="{00000000-0005-0000-0000-0000C7C40000}"/>
    <cellStyle name="Total 9 2 2 3" xfId="34724" xr:uid="{00000000-0005-0000-0000-0000C8C40000}"/>
    <cellStyle name="Total 9 2 3" xfId="34725" xr:uid="{00000000-0005-0000-0000-0000C9C40000}"/>
    <cellStyle name="Total 9 2 3 2" xfId="34726" xr:uid="{00000000-0005-0000-0000-0000CAC40000}"/>
    <cellStyle name="Total 9 2 3 2 2" xfId="34727" xr:uid="{00000000-0005-0000-0000-0000CBC40000}"/>
    <cellStyle name="Total 9 2 3 3" xfId="34728" xr:uid="{00000000-0005-0000-0000-0000CCC40000}"/>
    <cellStyle name="Total 9 2 4" xfId="34729" xr:uid="{00000000-0005-0000-0000-0000CDC40000}"/>
    <cellStyle name="Total 9 2 4 2" xfId="34730" xr:uid="{00000000-0005-0000-0000-0000CEC40000}"/>
    <cellStyle name="Total 9 2 5" xfId="34731" xr:uid="{00000000-0005-0000-0000-0000CFC40000}"/>
    <cellStyle name="Total 9 2 6" xfId="54393" xr:uid="{00000000-0005-0000-0000-0000D0C40000}"/>
    <cellStyle name="Total 9 3" xfId="34732" xr:uid="{00000000-0005-0000-0000-0000D1C40000}"/>
    <cellStyle name="Total 9 3 2" xfId="34733" xr:uid="{00000000-0005-0000-0000-0000D2C40000}"/>
    <cellStyle name="Total 9 3 2 2" xfId="34734" xr:uid="{00000000-0005-0000-0000-0000D3C40000}"/>
    <cellStyle name="Total 9 3 2 2 2" xfId="34735" xr:uid="{00000000-0005-0000-0000-0000D4C40000}"/>
    <cellStyle name="Total 9 3 2 3" xfId="34736" xr:uid="{00000000-0005-0000-0000-0000D5C40000}"/>
    <cellStyle name="Total 9 3 3" xfId="34737" xr:uid="{00000000-0005-0000-0000-0000D6C40000}"/>
    <cellStyle name="Total 9 3 3 2" xfId="34738" xr:uid="{00000000-0005-0000-0000-0000D7C40000}"/>
    <cellStyle name="Total 9 3 3 2 2" xfId="34739" xr:uid="{00000000-0005-0000-0000-0000D8C40000}"/>
    <cellStyle name="Total 9 3 3 3" xfId="34740" xr:uid="{00000000-0005-0000-0000-0000D9C40000}"/>
    <cellStyle name="Total 9 3 4" xfId="34741" xr:uid="{00000000-0005-0000-0000-0000DAC40000}"/>
    <cellStyle name="Total 9 3 4 2" xfId="34742" xr:uid="{00000000-0005-0000-0000-0000DBC40000}"/>
    <cellStyle name="Total 9 3 5" xfId="34743" xr:uid="{00000000-0005-0000-0000-0000DCC40000}"/>
    <cellStyle name="Total 9 3 6" xfId="54394" xr:uid="{00000000-0005-0000-0000-0000DDC40000}"/>
    <cellStyle name="Total 9 4" xfId="34744" xr:uid="{00000000-0005-0000-0000-0000DEC40000}"/>
    <cellStyle name="Total 9 4 2" xfId="34745" xr:uid="{00000000-0005-0000-0000-0000DFC40000}"/>
    <cellStyle name="Total 9 4 2 2" xfId="34746" xr:uid="{00000000-0005-0000-0000-0000E0C40000}"/>
    <cellStyle name="Total 9 4 2 2 2" xfId="34747" xr:uid="{00000000-0005-0000-0000-0000E1C40000}"/>
    <cellStyle name="Total 9 4 2 3" xfId="34748" xr:uid="{00000000-0005-0000-0000-0000E2C40000}"/>
    <cellStyle name="Total 9 4 3" xfId="34749" xr:uid="{00000000-0005-0000-0000-0000E3C40000}"/>
    <cellStyle name="Total 9 4 3 2" xfId="34750" xr:uid="{00000000-0005-0000-0000-0000E4C40000}"/>
    <cellStyle name="Total 9 4 3 2 2" xfId="34751" xr:uid="{00000000-0005-0000-0000-0000E5C40000}"/>
    <cellStyle name="Total 9 4 3 3" xfId="34752" xr:uid="{00000000-0005-0000-0000-0000E6C40000}"/>
    <cellStyle name="Total 9 4 4" xfId="34753" xr:uid="{00000000-0005-0000-0000-0000E7C40000}"/>
    <cellStyle name="Total 9 4 4 2" xfId="34754" xr:uid="{00000000-0005-0000-0000-0000E8C40000}"/>
    <cellStyle name="Total 9 4 5" xfId="34755" xr:uid="{00000000-0005-0000-0000-0000E9C40000}"/>
    <cellStyle name="Total 9 4 6" xfId="54395" xr:uid="{00000000-0005-0000-0000-0000EAC40000}"/>
    <cellStyle name="Total 9 5" xfId="34756" xr:uid="{00000000-0005-0000-0000-0000EBC40000}"/>
    <cellStyle name="Total 9 5 2" xfId="34757" xr:uid="{00000000-0005-0000-0000-0000ECC40000}"/>
    <cellStyle name="Total 9 5 2 2" xfId="34758" xr:uid="{00000000-0005-0000-0000-0000EDC40000}"/>
    <cellStyle name="Total 9 5 2 2 2" xfId="34759" xr:uid="{00000000-0005-0000-0000-0000EEC40000}"/>
    <cellStyle name="Total 9 5 2 3" xfId="34760" xr:uid="{00000000-0005-0000-0000-0000EFC40000}"/>
    <cellStyle name="Total 9 5 3" xfId="34761" xr:uid="{00000000-0005-0000-0000-0000F0C40000}"/>
    <cellStyle name="Total 9 5 3 2" xfId="34762" xr:uid="{00000000-0005-0000-0000-0000F1C40000}"/>
    <cellStyle name="Total 9 5 3 2 2" xfId="34763" xr:uid="{00000000-0005-0000-0000-0000F2C40000}"/>
    <cellStyle name="Total 9 5 3 3" xfId="34764" xr:uid="{00000000-0005-0000-0000-0000F3C40000}"/>
    <cellStyle name="Total 9 5 4" xfId="34765" xr:uid="{00000000-0005-0000-0000-0000F4C40000}"/>
    <cellStyle name="Total 9 5 4 2" xfId="34766" xr:uid="{00000000-0005-0000-0000-0000F5C40000}"/>
    <cellStyle name="Total 9 5 4 2 2" xfId="34767" xr:uid="{00000000-0005-0000-0000-0000F6C40000}"/>
    <cellStyle name="Total 9 5 4 3" xfId="34768" xr:uid="{00000000-0005-0000-0000-0000F7C40000}"/>
    <cellStyle name="Total 9 5 5" xfId="34769" xr:uid="{00000000-0005-0000-0000-0000F8C40000}"/>
    <cellStyle name="Total 9 5 5 2" xfId="34770" xr:uid="{00000000-0005-0000-0000-0000F9C40000}"/>
    <cellStyle name="Total 9 5 6" xfId="34771" xr:uid="{00000000-0005-0000-0000-0000FAC40000}"/>
    <cellStyle name="Total 9 5 7" xfId="54396" xr:uid="{00000000-0005-0000-0000-0000FBC40000}"/>
    <cellStyle name="Total 9 6" xfId="34772" xr:uid="{00000000-0005-0000-0000-0000FCC40000}"/>
    <cellStyle name="Total 9 6 2" xfId="34773" xr:uid="{00000000-0005-0000-0000-0000FDC40000}"/>
    <cellStyle name="Total 9 6 2 2" xfId="34774" xr:uid="{00000000-0005-0000-0000-0000FEC40000}"/>
    <cellStyle name="Total 9 6 2 2 2" xfId="34775" xr:uid="{00000000-0005-0000-0000-0000FFC40000}"/>
    <cellStyle name="Total 9 6 2 3" xfId="34776" xr:uid="{00000000-0005-0000-0000-000000C50000}"/>
    <cellStyle name="Total 9 6 3" xfId="34777" xr:uid="{00000000-0005-0000-0000-000001C50000}"/>
    <cellStyle name="Total 9 6 3 2" xfId="34778" xr:uid="{00000000-0005-0000-0000-000002C50000}"/>
    <cellStyle name="Total 9 6 3 2 2" xfId="34779" xr:uid="{00000000-0005-0000-0000-000003C50000}"/>
    <cellStyle name="Total 9 6 3 3" xfId="34780" xr:uid="{00000000-0005-0000-0000-000004C50000}"/>
    <cellStyle name="Total 9 6 4" xfId="34781" xr:uid="{00000000-0005-0000-0000-000005C50000}"/>
    <cellStyle name="Total 9 6 4 2" xfId="34782" xr:uid="{00000000-0005-0000-0000-000006C50000}"/>
    <cellStyle name="Total 9 6 5" xfId="34783" xr:uid="{00000000-0005-0000-0000-000007C50000}"/>
    <cellStyle name="Total 9 6 6" xfId="54397" xr:uid="{00000000-0005-0000-0000-000008C50000}"/>
    <cellStyle name="Total 9 7" xfId="34784" xr:uid="{00000000-0005-0000-0000-000009C50000}"/>
    <cellStyle name="Total 9 7 2" xfId="34785" xr:uid="{00000000-0005-0000-0000-00000AC50000}"/>
    <cellStyle name="Total 9 7 2 2" xfId="34786" xr:uid="{00000000-0005-0000-0000-00000BC50000}"/>
    <cellStyle name="Total 9 7 3" xfId="34787" xr:uid="{00000000-0005-0000-0000-00000CC50000}"/>
    <cellStyle name="Total 9 7 4" xfId="54398" xr:uid="{00000000-0005-0000-0000-00000DC50000}"/>
    <cellStyle name="Total 9 8" xfId="34788" xr:uid="{00000000-0005-0000-0000-00000EC50000}"/>
    <cellStyle name="Total 9 8 2" xfId="34789" xr:uid="{00000000-0005-0000-0000-00000FC50000}"/>
    <cellStyle name="Total 9 8 2 2" xfId="34790" xr:uid="{00000000-0005-0000-0000-000010C50000}"/>
    <cellStyle name="Total 9 8 3" xfId="34791" xr:uid="{00000000-0005-0000-0000-000011C50000}"/>
    <cellStyle name="Total 9 8 4" xfId="54399" xr:uid="{00000000-0005-0000-0000-000012C50000}"/>
    <cellStyle name="Total 9 9" xfId="34792" xr:uid="{00000000-0005-0000-0000-000013C50000}"/>
    <cellStyle name="Total 9 9 2" xfId="34793" xr:uid="{00000000-0005-0000-0000-000014C50000}"/>
    <cellStyle name="Total 9 9 2 2" xfId="34794" xr:uid="{00000000-0005-0000-0000-000015C50000}"/>
    <cellStyle name="Total 9 9 3" xfId="34795" xr:uid="{00000000-0005-0000-0000-000016C50000}"/>
    <cellStyle name="Total 9 9 4" xfId="54400" xr:uid="{00000000-0005-0000-0000-000017C50000}"/>
    <cellStyle name="Überschrift" xfId="4739" xr:uid="{00000000-0005-0000-0000-000018C50000}"/>
    <cellStyle name="Überschrift 1" xfId="4740" xr:uid="{00000000-0005-0000-0000-000019C50000}"/>
    <cellStyle name="Überschrift 1 10" xfId="34796" xr:uid="{00000000-0005-0000-0000-00001AC50000}"/>
    <cellStyle name="Überschrift 1 10 2" xfId="34797" xr:uid="{00000000-0005-0000-0000-00001BC50000}"/>
    <cellStyle name="Überschrift 1 10 2 2" xfId="34798" xr:uid="{00000000-0005-0000-0000-00001CC50000}"/>
    <cellStyle name="Überschrift 1 10 3" xfId="34799" xr:uid="{00000000-0005-0000-0000-00001DC50000}"/>
    <cellStyle name="Überschrift 1 10 4" xfId="54403" xr:uid="{00000000-0005-0000-0000-00001EC50000}"/>
    <cellStyle name="Überschrift 1 11" xfId="34800" xr:uid="{00000000-0005-0000-0000-00001FC50000}"/>
    <cellStyle name="Überschrift 1 11 2" xfId="34801" xr:uid="{00000000-0005-0000-0000-000020C50000}"/>
    <cellStyle name="Überschrift 1 12" xfId="34802" xr:uid="{00000000-0005-0000-0000-000021C50000}"/>
    <cellStyle name="Überschrift 1 13" xfId="54402" xr:uid="{00000000-0005-0000-0000-000022C50000}"/>
    <cellStyle name="Überschrift 1 2" xfId="9529" xr:uid="{00000000-0005-0000-0000-000023C50000}"/>
    <cellStyle name="Überschrift 1 2 2" xfId="34803" xr:uid="{00000000-0005-0000-0000-000024C50000}"/>
    <cellStyle name="Überschrift 1 2 2 2" xfId="34804" xr:uid="{00000000-0005-0000-0000-000025C50000}"/>
    <cellStyle name="Überschrift 1 2 2 2 2" xfId="34805" xr:uid="{00000000-0005-0000-0000-000026C50000}"/>
    <cellStyle name="Überschrift 1 2 2 3" xfId="34806" xr:uid="{00000000-0005-0000-0000-000027C50000}"/>
    <cellStyle name="Überschrift 1 2 3" xfId="34807" xr:uid="{00000000-0005-0000-0000-000028C50000}"/>
    <cellStyle name="Überschrift 1 2 3 2" xfId="34808" xr:uid="{00000000-0005-0000-0000-000029C50000}"/>
    <cellStyle name="Überschrift 1 2 3 2 2" xfId="34809" xr:uid="{00000000-0005-0000-0000-00002AC50000}"/>
    <cellStyle name="Überschrift 1 2 3 3" xfId="34810" xr:uid="{00000000-0005-0000-0000-00002BC50000}"/>
    <cellStyle name="Überschrift 1 2 4" xfId="34811" xr:uid="{00000000-0005-0000-0000-00002CC50000}"/>
    <cellStyle name="Überschrift 1 2 4 2" xfId="34812" xr:uid="{00000000-0005-0000-0000-00002DC50000}"/>
    <cellStyle name="Überschrift 1 2 5" xfId="34813" xr:uid="{00000000-0005-0000-0000-00002EC50000}"/>
    <cellStyle name="Überschrift 1 2 6" xfId="54404" xr:uid="{00000000-0005-0000-0000-00002FC50000}"/>
    <cellStyle name="Überschrift 1 3" xfId="34814" xr:uid="{00000000-0005-0000-0000-000030C50000}"/>
    <cellStyle name="Überschrift 1 3 2" xfId="34815" xr:uid="{00000000-0005-0000-0000-000031C50000}"/>
    <cellStyle name="Überschrift 1 3 2 2" xfId="34816" xr:uid="{00000000-0005-0000-0000-000032C50000}"/>
    <cellStyle name="Überschrift 1 3 2 2 2" xfId="34817" xr:uid="{00000000-0005-0000-0000-000033C50000}"/>
    <cellStyle name="Überschrift 1 3 2 3" xfId="34818" xr:uid="{00000000-0005-0000-0000-000034C50000}"/>
    <cellStyle name="Überschrift 1 3 3" xfId="34819" xr:uid="{00000000-0005-0000-0000-000035C50000}"/>
    <cellStyle name="Überschrift 1 3 3 2" xfId="34820" xr:uid="{00000000-0005-0000-0000-000036C50000}"/>
    <cellStyle name="Überschrift 1 3 3 2 2" xfId="34821" xr:uid="{00000000-0005-0000-0000-000037C50000}"/>
    <cellStyle name="Überschrift 1 3 3 3" xfId="34822" xr:uid="{00000000-0005-0000-0000-000038C50000}"/>
    <cellStyle name="Überschrift 1 3 4" xfId="34823" xr:uid="{00000000-0005-0000-0000-000039C50000}"/>
    <cellStyle name="Überschrift 1 3 4 2" xfId="34824" xr:uid="{00000000-0005-0000-0000-00003AC50000}"/>
    <cellStyle name="Überschrift 1 3 5" xfId="34825" xr:uid="{00000000-0005-0000-0000-00003BC50000}"/>
    <cellStyle name="Überschrift 1 3 6" xfId="54405" xr:uid="{00000000-0005-0000-0000-00003CC50000}"/>
    <cellStyle name="Überschrift 1 4" xfId="34826" xr:uid="{00000000-0005-0000-0000-00003DC50000}"/>
    <cellStyle name="Überschrift 1 4 2" xfId="34827" xr:uid="{00000000-0005-0000-0000-00003EC50000}"/>
    <cellStyle name="Überschrift 1 4 2 2" xfId="34828" xr:uid="{00000000-0005-0000-0000-00003FC50000}"/>
    <cellStyle name="Überschrift 1 4 2 2 2" xfId="34829" xr:uid="{00000000-0005-0000-0000-000040C50000}"/>
    <cellStyle name="Überschrift 1 4 2 3" xfId="34830" xr:uid="{00000000-0005-0000-0000-000041C50000}"/>
    <cellStyle name="Überschrift 1 4 3" xfId="34831" xr:uid="{00000000-0005-0000-0000-000042C50000}"/>
    <cellStyle name="Überschrift 1 4 3 2" xfId="34832" xr:uid="{00000000-0005-0000-0000-000043C50000}"/>
    <cellStyle name="Überschrift 1 4 3 2 2" xfId="34833" xr:uid="{00000000-0005-0000-0000-000044C50000}"/>
    <cellStyle name="Überschrift 1 4 3 3" xfId="34834" xr:uid="{00000000-0005-0000-0000-000045C50000}"/>
    <cellStyle name="Überschrift 1 4 4" xfId="34835" xr:uid="{00000000-0005-0000-0000-000046C50000}"/>
    <cellStyle name="Überschrift 1 4 4 2" xfId="34836" xr:uid="{00000000-0005-0000-0000-000047C50000}"/>
    <cellStyle name="Überschrift 1 4 5" xfId="34837" xr:uid="{00000000-0005-0000-0000-000048C50000}"/>
    <cellStyle name="Überschrift 1 4 6" xfId="54406" xr:uid="{00000000-0005-0000-0000-000049C50000}"/>
    <cellStyle name="Überschrift 1 5" xfId="34838" xr:uid="{00000000-0005-0000-0000-00004AC50000}"/>
    <cellStyle name="Überschrift 1 5 2" xfId="34839" xr:uid="{00000000-0005-0000-0000-00004BC50000}"/>
    <cellStyle name="Überschrift 1 5 2 2" xfId="34840" xr:uid="{00000000-0005-0000-0000-00004CC50000}"/>
    <cellStyle name="Überschrift 1 5 2 2 2" xfId="34841" xr:uid="{00000000-0005-0000-0000-00004DC50000}"/>
    <cellStyle name="Überschrift 1 5 2 3" xfId="34842" xr:uid="{00000000-0005-0000-0000-00004EC50000}"/>
    <cellStyle name="Überschrift 1 5 3" xfId="34843" xr:uid="{00000000-0005-0000-0000-00004FC50000}"/>
    <cellStyle name="Überschrift 1 5 3 2" xfId="34844" xr:uid="{00000000-0005-0000-0000-000050C50000}"/>
    <cellStyle name="Überschrift 1 5 3 2 2" xfId="34845" xr:uid="{00000000-0005-0000-0000-000051C50000}"/>
    <cellStyle name="Überschrift 1 5 3 3" xfId="34846" xr:uid="{00000000-0005-0000-0000-000052C50000}"/>
    <cellStyle name="Überschrift 1 5 4" xfId="34847" xr:uid="{00000000-0005-0000-0000-000053C50000}"/>
    <cellStyle name="Überschrift 1 5 4 2" xfId="34848" xr:uid="{00000000-0005-0000-0000-000054C50000}"/>
    <cellStyle name="Überschrift 1 5 4 2 2" xfId="34849" xr:uid="{00000000-0005-0000-0000-000055C50000}"/>
    <cellStyle name="Überschrift 1 5 4 3" xfId="34850" xr:uid="{00000000-0005-0000-0000-000056C50000}"/>
    <cellStyle name="Überschrift 1 5 5" xfId="34851" xr:uid="{00000000-0005-0000-0000-000057C50000}"/>
    <cellStyle name="Überschrift 1 5 5 2" xfId="34852" xr:uid="{00000000-0005-0000-0000-000058C50000}"/>
    <cellStyle name="Überschrift 1 5 6" xfId="34853" xr:uid="{00000000-0005-0000-0000-000059C50000}"/>
    <cellStyle name="Überschrift 1 5 7" xfId="54407" xr:uid="{00000000-0005-0000-0000-00005AC50000}"/>
    <cellStyle name="Überschrift 1 6" xfId="34854" xr:uid="{00000000-0005-0000-0000-00005BC50000}"/>
    <cellStyle name="Überschrift 1 6 2" xfId="34855" xr:uid="{00000000-0005-0000-0000-00005CC50000}"/>
    <cellStyle name="Überschrift 1 6 2 2" xfId="34856" xr:uid="{00000000-0005-0000-0000-00005DC50000}"/>
    <cellStyle name="Überschrift 1 6 2 2 2" xfId="34857" xr:uid="{00000000-0005-0000-0000-00005EC50000}"/>
    <cellStyle name="Überschrift 1 6 2 3" xfId="34858" xr:uid="{00000000-0005-0000-0000-00005FC50000}"/>
    <cellStyle name="Überschrift 1 6 3" xfId="34859" xr:uid="{00000000-0005-0000-0000-000060C50000}"/>
    <cellStyle name="Überschrift 1 6 3 2" xfId="34860" xr:uid="{00000000-0005-0000-0000-000061C50000}"/>
    <cellStyle name="Überschrift 1 6 3 2 2" xfId="34861" xr:uid="{00000000-0005-0000-0000-000062C50000}"/>
    <cellStyle name="Überschrift 1 6 3 3" xfId="34862" xr:uid="{00000000-0005-0000-0000-000063C50000}"/>
    <cellStyle name="Überschrift 1 6 4" xfId="34863" xr:uid="{00000000-0005-0000-0000-000064C50000}"/>
    <cellStyle name="Überschrift 1 6 4 2" xfId="34864" xr:uid="{00000000-0005-0000-0000-000065C50000}"/>
    <cellStyle name="Überschrift 1 6 5" xfId="34865" xr:uid="{00000000-0005-0000-0000-000066C50000}"/>
    <cellStyle name="Überschrift 1 6 6" xfId="54408" xr:uid="{00000000-0005-0000-0000-000067C50000}"/>
    <cellStyle name="Überschrift 1 7" xfId="34866" xr:uid="{00000000-0005-0000-0000-000068C50000}"/>
    <cellStyle name="Überschrift 1 7 2" xfId="34867" xr:uid="{00000000-0005-0000-0000-000069C50000}"/>
    <cellStyle name="Überschrift 1 7 2 2" xfId="34868" xr:uid="{00000000-0005-0000-0000-00006AC50000}"/>
    <cellStyle name="Überschrift 1 7 3" xfId="34869" xr:uid="{00000000-0005-0000-0000-00006BC50000}"/>
    <cellStyle name="Überschrift 1 7 4" xfId="54409" xr:uid="{00000000-0005-0000-0000-00006CC50000}"/>
    <cellStyle name="Überschrift 1 8" xfId="34870" xr:uid="{00000000-0005-0000-0000-00006DC50000}"/>
    <cellStyle name="Überschrift 1 8 2" xfId="34871" xr:uid="{00000000-0005-0000-0000-00006EC50000}"/>
    <cellStyle name="Überschrift 1 8 2 2" xfId="34872" xr:uid="{00000000-0005-0000-0000-00006FC50000}"/>
    <cellStyle name="Überschrift 1 8 3" xfId="34873" xr:uid="{00000000-0005-0000-0000-000070C50000}"/>
    <cellStyle name="Überschrift 1 8 4" xfId="54410" xr:uid="{00000000-0005-0000-0000-000071C50000}"/>
    <cellStyle name="Überschrift 1 9" xfId="34874" xr:uid="{00000000-0005-0000-0000-000072C50000}"/>
    <cellStyle name="Überschrift 1 9 2" xfId="34875" xr:uid="{00000000-0005-0000-0000-000073C50000}"/>
    <cellStyle name="Überschrift 1 9 2 2" xfId="34876" xr:uid="{00000000-0005-0000-0000-000074C50000}"/>
    <cellStyle name="Überschrift 1 9 3" xfId="34877" xr:uid="{00000000-0005-0000-0000-000075C50000}"/>
    <cellStyle name="Überschrift 1 9 4" xfId="54411" xr:uid="{00000000-0005-0000-0000-000076C50000}"/>
    <cellStyle name="Überschrift 10" xfId="34878" xr:uid="{00000000-0005-0000-0000-000077C50000}"/>
    <cellStyle name="Überschrift 10 2" xfId="34879" xr:uid="{00000000-0005-0000-0000-000078C50000}"/>
    <cellStyle name="Überschrift 10 2 2" xfId="34880" xr:uid="{00000000-0005-0000-0000-000079C50000}"/>
    <cellStyle name="Überschrift 10 3" xfId="34881" xr:uid="{00000000-0005-0000-0000-00007AC50000}"/>
    <cellStyle name="Überschrift 10 4" xfId="54412" xr:uid="{00000000-0005-0000-0000-00007BC50000}"/>
    <cellStyle name="Überschrift 11" xfId="34882" xr:uid="{00000000-0005-0000-0000-00007CC50000}"/>
    <cellStyle name="Überschrift 11 2" xfId="34883" xr:uid="{00000000-0005-0000-0000-00007DC50000}"/>
    <cellStyle name="Überschrift 11 2 2" xfId="34884" xr:uid="{00000000-0005-0000-0000-00007EC50000}"/>
    <cellStyle name="Überschrift 11 3" xfId="34885" xr:uid="{00000000-0005-0000-0000-00007FC50000}"/>
    <cellStyle name="Überschrift 11 4" xfId="54413" xr:uid="{00000000-0005-0000-0000-000080C50000}"/>
    <cellStyle name="Überschrift 12" xfId="34886" xr:uid="{00000000-0005-0000-0000-000081C50000}"/>
    <cellStyle name="Überschrift 12 2" xfId="34887" xr:uid="{00000000-0005-0000-0000-000082C50000}"/>
    <cellStyle name="Überschrift 12 2 2" xfId="34888" xr:uid="{00000000-0005-0000-0000-000083C50000}"/>
    <cellStyle name="Überschrift 12 3" xfId="34889" xr:uid="{00000000-0005-0000-0000-000084C50000}"/>
    <cellStyle name="Überschrift 12 4" xfId="54414" xr:uid="{00000000-0005-0000-0000-000085C50000}"/>
    <cellStyle name="Überschrift 13" xfId="34890" xr:uid="{00000000-0005-0000-0000-000086C50000}"/>
    <cellStyle name="Überschrift 13 2" xfId="34891" xr:uid="{00000000-0005-0000-0000-000087C50000}"/>
    <cellStyle name="Überschrift 13 2 2" xfId="34892" xr:uid="{00000000-0005-0000-0000-000088C50000}"/>
    <cellStyle name="Überschrift 13 3" xfId="34893" xr:uid="{00000000-0005-0000-0000-000089C50000}"/>
    <cellStyle name="Überschrift 13 4" xfId="54415" xr:uid="{00000000-0005-0000-0000-00008AC50000}"/>
    <cellStyle name="Überschrift 14" xfId="34894" xr:uid="{00000000-0005-0000-0000-00008BC50000}"/>
    <cellStyle name="Überschrift 14 2" xfId="34895" xr:uid="{00000000-0005-0000-0000-00008CC50000}"/>
    <cellStyle name="Überschrift 15" xfId="34896" xr:uid="{00000000-0005-0000-0000-00008DC50000}"/>
    <cellStyle name="Überschrift 16" xfId="54401" xr:uid="{00000000-0005-0000-0000-00008EC50000}"/>
    <cellStyle name="Überschrift 2" xfId="4741" xr:uid="{00000000-0005-0000-0000-00008FC50000}"/>
    <cellStyle name="Überschrift 2 10" xfId="34897" xr:uid="{00000000-0005-0000-0000-000090C50000}"/>
    <cellStyle name="Überschrift 2 10 2" xfId="34898" xr:uid="{00000000-0005-0000-0000-000091C50000}"/>
    <cellStyle name="Überschrift 2 10 2 2" xfId="34899" xr:uid="{00000000-0005-0000-0000-000092C50000}"/>
    <cellStyle name="Überschrift 2 10 3" xfId="34900" xr:uid="{00000000-0005-0000-0000-000093C50000}"/>
    <cellStyle name="Überschrift 2 10 4" xfId="54417" xr:uid="{00000000-0005-0000-0000-000094C50000}"/>
    <cellStyle name="Überschrift 2 11" xfId="34901" xr:uid="{00000000-0005-0000-0000-000095C50000}"/>
    <cellStyle name="Überschrift 2 11 2" xfId="34902" xr:uid="{00000000-0005-0000-0000-000096C50000}"/>
    <cellStyle name="Überschrift 2 12" xfId="34903" xr:uid="{00000000-0005-0000-0000-000097C50000}"/>
    <cellStyle name="Überschrift 2 13" xfId="54416" xr:uid="{00000000-0005-0000-0000-000098C50000}"/>
    <cellStyle name="Überschrift 2 2" xfId="9530" xr:uid="{00000000-0005-0000-0000-000099C50000}"/>
    <cellStyle name="Überschrift 2 2 2" xfId="34904" xr:uid="{00000000-0005-0000-0000-00009AC50000}"/>
    <cellStyle name="Überschrift 2 2 2 2" xfId="34905" xr:uid="{00000000-0005-0000-0000-00009BC50000}"/>
    <cellStyle name="Überschrift 2 2 2 2 2" xfId="34906" xr:uid="{00000000-0005-0000-0000-00009CC50000}"/>
    <cellStyle name="Überschrift 2 2 2 3" xfId="34907" xr:uid="{00000000-0005-0000-0000-00009DC50000}"/>
    <cellStyle name="Überschrift 2 2 3" xfId="34908" xr:uid="{00000000-0005-0000-0000-00009EC50000}"/>
    <cellStyle name="Überschrift 2 2 3 2" xfId="34909" xr:uid="{00000000-0005-0000-0000-00009FC50000}"/>
    <cellStyle name="Überschrift 2 2 3 2 2" xfId="34910" xr:uid="{00000000-0005-0000-0000-0000A0C50000}"/>
    <cellStyle name="Überschrift 2 2 3 3" xfId="34911" xr:uid="{00000000-0005-0000-0000-0000A1C50000}"/>
    <cellStyle name="Überschrift 2 2 4" xfId="34912" xr:uid="{00000000-0005-0000-0000-0000A2C50000}"/>
    <cellStyle name="Überschrift 2 2 4 2" xfId="34913" xr:uid="{00000000-0005-0000-0000-0000A3C50000}"/>
    <cellStyle name="Überschrift 2 2 5" xfId="34914" xr:uid="{00000000-0005-0000-0000-0000A4C50000}"/>
    <cellStyle name="Überschrift 2 2 6" xfId="54418" xr:uid="{00000000-0005-0000-0000-0000A5C50000}"/>
    <cellStyle name="Überschrift 2 3" xfId="34915" xr:uid="{00000000-0005-0000-0000-0000A6C50000}"/>
    <cellStyle name="Überschrift 2 3 2" xfId="34916" xr:uid="{00000000-0005-0000-0000-0000A7C50000}"/>
    <cellStyle name="Überschrift 2 3 2 2" xfId="34917" xr:uid="{00000000-0005-0000-0000-0000A8C50000}"/>
    <cellStyle name="Überschrift 2 3 2 2 2" xfId="34918" xr:uid="{00000000-0005-0000-0000-0000A9C50000}"/>
    <cellStyle name="Überschrift 2 3 2 3" xfId="34919" xr:uid="{00000000-0005-0000-0000-0000AAC50000}"/>
    <cellStyle name="Überschrift 2 3 3" xfId="34920" xr:uid="{00000000-0005-0000-0000-0000ABC50000}"/>
    <cellStyle name="Überschrift 2 3 3 2" xfId="34921" xr:uid="{00000000-0005-0000-0000-0000ACC50000}"/>
    <cellStyle name="Überschrift 2 3 3 2 2" xfId="34922" xr:uid="{00000000-0005-0000-0000-0000ADC50000}"/>
    <cellStyle name="Überschrift 2 3 3 3" xfId="34923" xr:uid="{00000000-0005-0000-0000-0000AEC50000}"/>
    <cellStyle name="Überschrift 2 3 4" xfId="34924" xr:uid="{00000000-0005-0000-0000-0000AFC50000}"/>
    <cellStyle name="Überschrift 2 3 4 2" xfId="34925" xr:uid="{00000000-0005-0000-0000-0000B0C50000}"/>
    <cellStyle name="Überschrift 2 3 5" xfId="34926" xr:uid="{00000000-0005-0000-0000-0000B1C50000}"/>
    <cellStyle name="Überschrift 2 3 6" xfId="54419" xr:uid="{00000000-0005-0000-0000-0000B2C50000}"/>
    <cellStyle name="Überschrift 2 4" xfId="34927" xr:uid="{00000000-0005-0000-0000-0000B3C50000}"/>
    <cellStyle name="Überschrift 2 4 2" xfId="34928" xr:uid="{00000000-0005-0000-0000-0000B4C50000}"/>
    <cellStyle name="Überschrift 2 4 2 2" xfId="34929" xr:uid="{00000000-0005-0000-0000-0000B5C50000}"/>
    <cellStyle name="Überschrift 2 4 2 2 2" xfId="34930" xr:uid="{00000000-0005-0000-0000-0000B6C50000}"/>
    <cellStyle name="Überschrift 2 4 2 3" xfId="34931" xr:uid="{00000000-0005-0000-0000-0000B7C50000}"/>
    <cellStyle name="Überschrift 2 4 3" xfId="34932" xr:uid="{00000000-0005-0000-0000-0000B8C50000}"/>
    <cellStyle name="Überschrift 2 4 3 2" xfId="34933" xr:uid="{00000000-0005-0000-0000-0000B9C50000}"/>
    <cellStyle name="Überschrift 2 4 3 2 2" xfId="34934" xr:uid="{00000000-0005-0000-0000-0000BAC50000}"/>
    <cellStyle name="Überschrift 2 4 3 3" xfId="34935" xr:uid="{00000000-0005-0000-0000-0000BBC50000}"/>
    <cellStyle name="Überschrift 2 4 4" xfId="34936" xr:uid="{00000000-0005-0000-0000-0000BCC50000}"/>
    <cellStyle name="Überschrift 2 4 4 2" xfId="34937" xr:uid="{00000000-0005-0000-0000-0000BDC50000}"/>
    <cellStyle name="Überschrift 2 4 5" xfId="34938" xr:uid="{00000000-0005-0000-0000-0000BEC50000}"/>
    <cellStyle name="Überschrift 2 4 6" xfId="54420" xr:uid="{00000000-0005-0000-0000-0000BFC50000}"/>
    <cellStyle name="Überschrift 2 5" xfId="34939" xr:uid="{00000000-0005-0000-0000-0000C0C50000}"/>
    <cellStyle name="Überschrift 2 5 2" xfId="34940" xr:uid="{00000000-0005-0000-0000-0000C1C50000}"/>
    <cellStyle name="Überschrift 2 5 2 2" xfId="34941" xr:uid="{00000000-0005-0000-0000-0000C2C50000}"/>
    <cellStyle name="Überschrift 2 5 2 2 2" xfId="34942" xr:uid="{00000000-0005-0000-0000-0000C3C50000}"/>
    <cellStyle name="Überschrift 2 5 2 3" xfId="34943" xr:uid="{00000000-0005-0000-0000-0000C4C50000}"/>
    <cellStyle name="Überschrift 2 5 3" xfId="34944" xr:uid="{00000000-0005-0000-0000-0000C5C50000}"/>
    <cellStyle name="Überschrift 2 5 3 2" xfId="34945" xr:uid="{00000000-0005-0000-0000-0000C6C50000}"/>
    <cellStyle name="Überschrift 2 5 3 2 2" xfId="34946" xr:uid="{00000000-0005-0000-0000-0000C7C50000}"/>
    <cellStyle name="Überschrift 2 5 3 3" xfId="34947" xr:uid="{00000000-0005-0000-0000-0000C8C50000}"/>
    <cellStyle name="Überschrift 2 5 4" xfId="34948" xr:uid="{00000000-0005-0000-0000-0000C9C50000}"/>
    <cellStyle name="Überschrift 2 5 4 2" xfId="34949" xr:uid="{00000000-0005-0000-0000-0000CAC50000}"/>
    <cellStyle name="Überschrift 2 5 4 2 2" xfId="34950" xr:uid="{00000000-0005-0000-0000-0000CBC50000}"/>
    <cellStyle name="Überschrift 2 5 4 3" xfId="34951" xr:uid="{00000000-0005-0000-0000-0000CCC50000}"/>
    <cellStyle name="Überschrift 2 5 5" xfId="34952" xr:uid="{00000000-0005-0000-0000-0000CDC50000}"/>
    <cellStyle name="Überschrift 2 5 5 2" xfId="34953" xr:uid="{00000000-0005-0000-0000-0000CEC50000}"/>
    <cellStyle name="Überschrift 2 5 6" xfId="34954" xr:uid="{00000000-0005-0000-0000-0000CFC50000}"/>
    <cellStyle name="Überschrift 2 5 7" xfId="54421" xr:uid="{00000000-0005-0000-0000-0000D0C50000}"/>
    <cellStyle name="Überschrift 2 6" xfId="34955" xr:uid="{00000000-0005-0000-0000-0000D1C50000}"/>
    <cellStyle name="Überschrift 2 6 2" xfId="34956" xr:uid="{00000000-0005-0000-0000-0000D2C50000}"/>
    <cellStyle name="Überschrift 2 6 2 2" xfId="34957" xr:uid="{00000000-0005-0000-0000-0000D3C50000}"/>
    <cellStyle name="Überschrift 2 6 2 2 2" xfId="34958" xr:uid="{00000000-0005-0000-0000-0000D4C50000}"/>
    <cellStyle name="Überschrift 2 6 2 3" xfId="34959" xr:uid="{00000000-0005-0000-0000-0000D5C50000}"/>
    <cellStyle name="Überschrift 2 6 3" xfId="34960" xr:uid="{00000000-0005-0000-0000-0000D6C50000}"/>
    <cellStyle name="Überschrift 2 6 3 2" xfId="34961" xr:uid="{00000000-0005-0000-0000-0000D7C50000}"/>
    <cellStyle name="Überschrift 2 6 3 2 2" xfId="34962" xr:uid="{00000000-0005-0000-0000-0000D8C50000}"/>
    <cellStyle name="Überschrift 2 6 3 3" xfId="34963" xr:uid="{00000000-0005-0000-0000-0000D9C50000}"/>
    <cellStyle name="Überschrift 2 6 4" xfId="34964" xr:uid="{00000000-0005-0000-0000-0000DAC50000}"/>
    <cellStyle name="Überschrift 2 6 4 2" xfId="34965" xr:uid="{00000000-0005-0000-0000-0000DBC50000}"/>
    <cellStyle name="Überschrift 2 6 5" xfId="34966" xr:uid="{00000000-0005-0000-0000-0000DCC50000}"/>
    <cellStyle name="Überschrift 2 6 6" xfId="54422" xr:uid="{00000000-0005-0000-0000-0000DDC50000}"/>
    <cellStyle name="Überschrift 2 7" xfId="34967" xr:uid="{00000000-0005-0000-0000-0000DEC50000}"/>
    <cellStyle name="Überschrift 2 7 2" xfId="34968" xr:uid="{00000000-0005-0000-0000-0000DFC50000}"/>
    <cellStyle name="Überschrift 2 7 2 2" xfId="34969" xr:uid="{00000000-0005-0000-0000-0000E0C50000}"/>
    <cellStyle name="Überschrift 2 7 3" xfId="34970" xr:uid="{00000000-0005-0000-0000-0000E1C50000}"/>
    <cellStyle name="Überschrift 2 7 4" xfId="54423" xr:uid="{00000000-0005-0000-0000-0000E2C50000}"/>
    <cellStyle name="Überschrift 2 8" xfId="34971" xr:uid="{00000000-0005-0000-0000-0000E3C50000}"/>
    <cellStyle name="Überschrift 2 8 2" xfId="34972" xr:uid="{00000000-0005-0000-0000-0000E4C50000}"/>
    <cellStyle name="Überschrift 2 8 2 2" xfId="34973" xr:uid="{00000000-0005-0000-0000-0000E5C50000}"/>
    <cellStyle name="Überschrift 2 8 3" xfId="34974" xr:uid="{00000000-0005-0000-0000-0000E6C50000}"/>
    <cellStyle name="Überschrift 2 8 4" xfId="54424" xr:uid="{00000000-0005-0000-0000-0000E7C50000}"/>
    <cellStyle name="Überschrift 2 9" xfId="34975" xr:uid="{00000000-0005-0000-0000-0000E8C50000}"/>
    <cellStyle name="Überschrift 2 9 2" xfId="34976" xr:uid="{00000000-0005-0000-0000-0000E9C50000}"/>
    <cellStyle name="Überschrift 2 9 2 2" xfId="34977" xr:uid="{00000000-0005-0000-0000-0000EAC50000}"/>
    <cellStyle name="Überschrift 2 9 3" xfId="34978" xr:uid="{00000000-0005-0000-0000-0000EBC50000}"/>
    <cellStyle name="Überschrift 2 9 4" xfId="54425" xr:uid="{00000000-0005-0000-0000-0000ECC50000}"/>
    <cellStyle name="Überschrift 3" xfId="4742" xr:uid="{00000000-0005-0000-0000-0000EDC50000}"/>
    <cellStyle name="Überschrift 3 10" xfId="34979" xr:uid="{00000000-0005-0000-0000-0000EEC50000}"/>
    <cellStyle name="Überschrift 3 10 2" xfId="34980" xr:uid="{00000000-0005-0000-0000-0000EFC50000}"/>
    <cellStyle name="Überschrift 3 10 2 2" xfId="34981" xr:uid="{00000000-0005-0000-0000-0000F0C50000}"/>
    <cellStyle name="Überschrift 3 10 3" xfId="34982" xr:uid="{00000000-0005-0000-0000-0000F1C50000}"/>
    <cellStyle name="Überschrift 3 10 4" xfId="54427" xr:uid="{00000000-0005-0000-0000-0000F2C50000}"/>
    <cellStyle name="Überschrift 3 11" xfId="34983" xr:uid="{00000000-0005-0000-0000-0000F3C50000}"/>
    <cellStyle name="Überschrift 3 11 2" xfId="34984" xr:uid="{00000000-0005-0000-0000-0000F4C50000}"/>
    <cellStyle name="Überschrift 3 12" xfId="34985" xr:uid="{00000000-0005-0000-0000-0000F5C50000}"/>
    <cellStyle name="Überschrift 3 13" xfId="54426" xr:uid="{00000000-0005-0000-0000-0000F6C50000}"/>
    <cellStyle name="Überschrift 3 2" xfId="9531" xr:uid="{00000000-0005-0000-0000-0000F7C50000}"/>
    <cellStyle name="Überschrift 3 2 2" xfId="34986" xr:uid="{00000000-0005-0000-0000-0000F8C50000}"/>
    <cellStyle name="Überschrift 3 2 2 2" xfId="34987" xr:uid="{00000000-0005-0000-0000-0000F9C50000}"/>
    <cellStyle name="Überschrift 3 2 2 2 2" xfId="34988" xr:uid="{00000000-0005-0000-0000-0000FAC50000}"/>
    <cellStyle name="Überschrift 3 2 2 3" xfId="34989" xr:uid="{00000000-0005-0000-0000-0000FBC50000}"/>
    <cellStyle name="Überschrift 3 2 3" xfId="34990" xr:uid="{00000000-0005-0000-0000-0000FCC50000}"/>
    <cellStyle name="Überschrift 3 2 3 2" xfId="34991" xr:uid="{00000000-0005-0000-0000-0000FDC50000}"/>
    <cellStyle name="Überschrift 3 2 3 2 2" xfId="34992" xr:uid="{00000000-0005-0000-0000-0000FEC50000}"/>
    <cellStyle name="Überschrift 3 2 3 3" xfId="34993" xr:uid="{00000000-0005-0000-0000-0000FFC50000}"/>
    <cellStyle name="Überschrift 3 2 4" xfId="34994" xr:uid="{00000000-0005-0000-0000-000000C60000}"/>
    <cellStyle name="Überschrift 3 2 4 2" xfId="34995" xr:uid="{00000000-0005-0000-0000-000001C60000}"/>
    <cellStyle name="Überschrift 3 2 5" xfId="34996" xr:uid="{00000000-0005-0000-0000-000002C60000}"/>
    <cellStyle name="Überschrift 3 2 6" xfId="54428" xr:uid="{00000000-0005-0000-0000-000003C60000}"/>
    <cellStyle name="Überschrift 3 3" xfId="34997" xr:uid="{00000000-0005-0000-0000-000004C60000}"/>
    <cellStyle name="Überschrift 3 3 2" xfId="34998" xr:uid="{00000000-0005-0000-0000-000005C60000}"/>
    <cellStyle name="Überschrift 3 3 2 2" xfId="34999" xr:uid="{00000000-0005-0000-0000-000006C60000}"/>
    <cellStyle name="Überschrift 3 3 2 2 2" xfId="35000" xr:uid="{00000000-0005-0000-0000-000007C60000}"/>
    <cellStyle name="Überschrift 3 3 2 3" xfId="35001" xr:uid="{00000000-0005-0000-0000-000008C60000}"/>
    <cellStyle name="Überschrift 3 3 3" xfId="35002" xr:uid="{00000000-0005-0000-0000-000009C60000}"/>
    <cellStyle name="Überschrift 3 3 3 2" xfId="35003" xr:uid="{00000000-0005-0000-0000-00000AC60000}"/>
    <cellStyle name="Überschrift 3 3 3 2 2" xfId="35004" xr:uid="{00000000-0005-0000-0000-00000BC60000}"/>
    <cellStyle name="Überschrift 3 3 3 3" xfId="35005" xr:uid="{00000000-0005-0000-0000-00000CC60000}"/>
    <cellStyle name="Überschrift 3 3 4" xfId="35006" xr:uid="{00000000-0005-0000-0000-00000DC60000}"/>
    <cellStyle name="Überschrift 3 3 4 2" xfId="35007" xr:uid="{00000000-0005-0000-0000-00000EC60000}"/>
    <cellStyle name="Überschrift 3 3 5" xfId="35008" xr:uid="{00000000-0005-0000-0000-00000FC60000}"/>
    <cellStyle name="Überschrift 3 3 6" xfId="54429" xr:uid="{00000000-0005-0000-0000-000010C60000}"/>
    <cellStyle name="Überschrift 3 4" xfId="35009" xr:uid="{00000000-0005-0000-0000-000011C60000}"/>
    <cellStyle name="Überschrift 3 4 2" xfId="35010" xr:uid="{00000000-0005-0000-0000-000012C60000}"/>
    <cellStyle name="Überschrift 3 4 2 2" xfId="35011" xr:uid="{00000000-0005-0000-0000-000013C60000}"/>
    <cellStyle name="Überschrift 3 4 2 2 2" xfId="35012" xr:uid="{00000000-0005-0000-0000-000014C60000}"/>
    <cellStyle name="Überschrift 3 4 2 3" xfId="35013" xr:uid="{00000000-0005-0000-0000-000015C60000}"/>
    <cellStyle name="Überschrift 3 4 3" xfId="35014" xr:uid="{00000000-0005-0000-0000-000016C60000}"/>
    <cellStyle name="Überschrift 3 4 3 2" xfId="35015" xr:uid="{00000000-0005-0000-0000-000017C60000}"/>
    <cellStyle name="Überschrift 3 4 3 2 2" xfId="35016" xr:uid="{00000000-0005-0000-0000-000018C60000}"/>
    <cellStyle name="Überschrift 3 4 3 3" xfId="35017" xr:uid="{00000000-0005-0000-0000-000019C60000}"/>
    <cellStyle name="Überschrift 3 4 4" xfId="35018" xr:uid="{00000000-0005-0000-0000-00001AC60000}"/>
    <cellStyle name="Überschrift 3 4 4 2" xfId="35019" xr:uid="{00000000-0005-0000-0000-00001BC60000}"/>
    <cellStyle name="Überschrift 3 4 5" xfId="35020" xr:uid="{00000000-0005-0000-0000-00001CC60000}"/>
    <cellStyle name="Überschrift 3 4 6" xfId="54430" xr:uid="{00000000-0005-0000-0000-00001DC60000}"/>
    <cellStyle name="Überschrift 3 5" xfId="35021" xr:uid="{00000000-0005-0000-0000-00001EC60000}"/>
    <cellStyle name="Überschrift 3 5 2" xfId="35022" xr:uid="{00000000-0005-0000-0000-00001FC60000}"/>
    <cellStyle name="Überschrift 3 5 2 2" xfId="35023" xr:uid="{00000000-0005-0000-0000-000020C60000}"/>
    <cellStyle name="Überschrift 3 5 2 2 2" xfId="35024" xr:uid="{00000000-0005-0000-0000-000021C60000}"/>
    <cellStyle name="Überschrift 3 5 2 3" xfId="35025" xr:uid="{00000000-0005-0000-0000-000022C60000}"/>
    <cellStyle name="Überschrift 3 5 3" xfId="35026" xr:uid="{00000000-0005-0000-0000-000023C60000}"/>
    <cellStyle name="Überschrift 3 5 3 2" xfId="35027" xr:uid="{00000000-0005-0000-0000-000024C60000}"/>
    <cellStyle name="Überschrift 3 5 3 2 2" xfId="35028" xr:uid="{00000000-0005-0000-0000-000025C60000}"/>
    <cellStyle name="Überschrift 3 5 3 3" xfId="35029" xr:uid="{00000000-0005-0000-0000-000026C60000}"/>
    <cellStyle name="Überschrift 3 5 4" xfId="35030" xr:uid="{00000000-0005-0000-0000-000027C60000}"/>
    <cellStyle name="Überschrift 3 5 4 2" xfId="35031" xr:uid="{00000000-0005-0000-0000-000028C60000}"/>
    <cellStyle name="Überschrift 3 5 4 2 2" xfId="35032" xr:uid="{00000000-0005-0000-0000-000029C60000}"/>
    <cellStyle name="Überschrift 3 5 4 3" xfId="35033" xr:uid="{00000000-0005-0000-0000-00002AC60000}"/>
    <cellStyle name="Überschrift 3 5 5" xfId="35034" xr:uid="{00000000-0005-0000-0000-00002BC60000}"/>
    <cellStyle name="Überschrift 3 5 5 2" xfId="35035" xr:uid="{00000000-0005-0000-0000-00002CC60000}"/>
    <cellStyle name="Überschrift 3 5 6" xfId="35036" xr:uid="{00000000-0005-0000-0000-00002DC60000}"/>
    <cellStyle name="Überschrift 3 5 7" xfId="54431" xr:uid="{00000000-0005-0000-0000-00002EC60000}"/>
    <cellStyle name="Überschrift 3 6" xfId="35037" xr:uid="{00000000-0005-0000-0000-00002FC60000}"/>
    <cellStyle name="Überschrift 3 6 2" xfId="35038" xr:uid="{00000000-0005-0000-0000-000030C60000}"/>
    <cellStyle name="Überschrift 3 6 2 2" xfId="35039" xr:uid="{00000000-0005-0000-0000-000031C60000}"/>
    <cellStyle name="Überschrift 3 6 2 2 2" xfId="35040" xr:uid="{00000000-0005-0000-0000-000032C60000}"/>
    <cellStyle name="Überschrift 3 6 2 3" xfId="35041" xr:uid="{00000000-0005-0000-0000-000033C60000}"/>
    <cellStyle name="Überschrift 3 6 3" xfId="35042" xr:uid="{00000000-0005-0000-0000-000034C60000}"/>
    <cellStyle name="Überschrift 3 6 3 2" xfId="35043" xr:uid="{00000000-0005-0000-0000-000035C60000}"/>
    <cellStyle name="Überschrift 3 6 3 2 2" xfId="35044" xr:uid="{00000000-0005-0000-0000-000036C60000}"/>
    <cellStyle name="Überschrift 3 6 3 3" xfId="35045" xr:uid="{00000000-0005-0000-0000-000037C60000}"/>
    <cellStyle name="Überschrift 3 6 4" xfId="35046" xr:uid="{00000000-0005-0000-0000-000038C60000}"/>
    <cellStyle name="Überschrift 3 6 4 2" xfId="35047" xr:uid="{00000000-0005-0000-0000-000039C60000}"/>
    <cellStyle name="Überschrift 3 6 5" xfId="35048" xr:uid="{00000000-0005-0000-0000-00003AC60000}"/>
    <cellStyle name="Überschrift 3 6 6" xfId="54432" xr:uid="{00000000-0005-0000-0000-00003BC60000}"/>
    <cellStyle name="Überschrift 3 7" xfId="35049" xr:uid="{00000000-0005-0000-0000-00003CC60000}"/>
    <cellStyle name="Überschrift 3 7 2" xfId="35050" xr:uid="{00000000-0005-0000-0000-00003DC60000}"/>
    <cellStyle name="Überschrift 3 7 2 2" xfId="35051" xr:uid="{00000000-0005-0000-0000-00003EC60000}"/>
    <cellStyle name="Überschrift 3 7 3" xfId="35052" xr:uid="{00000000-0005-0000-0000-00003FC60000}"/>
    <cellStyle name="Überschrift 3 7 4" xfId="54433" xr:uid="{00000000-0005-0000-0000-000040C60000}"/>
    <cellStyle name="Überschrift 3 8" xfId="35053" xr:uid="{00000000-0005-0000-0000-000041C60000}"/>
    <cellStyle name="Überschrift 3 8 2" xfId="35054" xr:uid="{00000000-0005-0000-0000-000042C60000}"/>
    <cellStyle name="Überschrift 3 8 2 2" xfId="35055" xr:uid="{00000000-0005-0000-0000-000043C60000}"/>
    <cellStyle name="Überschrift 3 8 3" xfId="35056" xr:uid="{00000000-0005-0000-0000-000044C60000}"/>
    <cellStyle name="Überschrift 3 8 4" xfId="54434" xr:uid="{00000000-0005-0000-0000-000045C60000}"/>
    <cellStyle name="Überschrift 3 9" xfId="35057" xr:uid="{00000000-0005-0000-0000-000046C60000}"/>
    <cellStyle name="Überschrift 3 9 2" xfId="35058" xr:uid="{00000000-0005-0000-0000-000047C60000}"/>
    <cellStyle name="Überschrift 3 9 2 2" xfId="35059" xr:uid="{00000000-0005-0000-0000-000048C60000}"/>
    <cellStyle name="Überschrift 3 9 3" xfId="35060" xr:uid="{00000000-0005-0000-0000-000049C60000}"/>
    <cellStyle name="Überschrift 3 9 4" xfId="54435" xr:uid="{00000000-0005-0000-0000-00004AC60000}"/>
    <cellStyle name="Überschrift 4" xfId="4743" xr:uid="{00000000-0005-0000-0000-00004BC60000}"/>
    <cellStyle name="Überschrift 4 10" xfId="35061" xr:uid="{00000000-0005-0000-0000-00004CC60000}"/>
    <cellStyle name="Überschrift 4 10 2" xfId="35062" xr:uid="{00000000-0005-0000-0000-00004DC60000}"/>
    <cellStyle name="Überschrift 4 10 2 2" xfId="35063" xr:uid="{00000000-0005-0000-0000-00004EC60000}"/>
    <cellStyle name="Überschrift 4 10 3" xfId="35064" xr:uid="{00000000-0005-0000-0000-00004FC60000}"/>
    <cellStyle name="Überschrift 4 10 4" xfId="54437" xr:uid="{00000000-0005-0000-0000-000050C60000}"/>
    <cellStyle name="Überschrift 4 11" xfId="35065" xr:uid="{00000000-0005-0000-0000-000051C60000}"/>
    <cellStyle name="Überschrift 4 11 2" xfId="35066" xr:uid="{00000000-0005-0000-0000-000052C60000}"/>
    <cellStyle name="Überschrift 4 12" xfId="35067" xr:uid="{00000000-0005-0000-0000-000053C60000}"/>
    <cellStyle name="Überschrift 4 13" xfId="54436" xr:uid="{00000000-0005-0000-0000-000054C60000}"/>
    <cellStyle name="Überschrift 4 2" xfId="9532" xr:uid="{00000000-0005-0000-0000-000055C60000}"/>
    <cellStyle name="Überschrift 4 2 2" xfId="35068" xr:uid="{00000000-0005-0000-0000-000056C60000}"/>
    <cellStyle name="Überschrift 4 2 2 2" xfId="35069" xr:uid="{00000000-0005-0000-0000-000057C60000}"/>
    <cellStyle name="Überschrift 4 2 2 2 2" xfId="35070" xr:uid="{00000000-0005-0000-0000-000058C60000}"/>
    <cellStyle name="Überschrift 4 2 2 3" xfId="35071" xr:uid="{00000000-0005-0000-0000-000059C60000}"/>
    <cellStyle name="Überschrift 4 2 3" xfId="35072" xr:uid="{00000000-0005-0000-0000-00005AC60000}"/>
    <cellStyle name="Überschrift 4 2 3 2" xfId="35073" xr:uid="{00000000-0005-0000-0000-00005BC60000}"/>
    <cellStyle name="Überschrift 4 2 3 2 2" xfId="35074" xr:uid="{00000000-0005-0000-0000-00005CC60000}"/>
    <cellStyle name="Überschrift 4 2 3 3" xfId="35075" xr:uid="{00000000-0005-0000-0000-00005DC60000}"/>
    <cellStyle name="Überschrift 4 2 4" xfId="35076" xr:uid="{00000000-0005-0000-0000-00005EC60000}"/>
    <cellStyle name="Überschrift 4 2 4 2" xfId="35077" xr:uid="{00000000-0005-0000-0000-00005FC60000}"/>
    <cellStyle name="Überschrift 4 2 5" xfId="35078" xr:uid="{00000000-0005-0000-0000-000060C60000}"/>
    <cellStyle name="Überschrift 4 2 6" xfId="54438" xr:uid="{00000000-0005-0000-0000-000061C60000}"/>
    <cellStyle name="Überschrift 4 3" xfId="35079" xr:uid="{00000000-0005-0000-0000-000062C60000}"/>
    <cellStyle name="Überschrift 4 3 2" xfId="35080" xr:uid="{00000000-0005-0000-0000-000063C60000}"/>
    <cellStyle name="Überschrift 4 3 2 2" xfId="35081" xr:uid="{00000000-0005-0000-0000-000064C60000}"/>
    <cellStyle name="Überschrift 4 3 2 2 2" xfId="35082" xr:uid="{00000000-0005-0000-0000-000065C60000}"/>
    <cellStyle name="Überschrift 4 3 2 3" xfId="35083" xr:uid="{00000000-0005-0000-0000-000066C60000}"/>
    <cellStyle name="Überschrift 4 3 3" xfId="35084" xr:uid="{00000000-0005-0000-0000-000067C60000}"/>
    <cellStyle name="Überschrift 4 3 3 2" xfId="35085" xr:uid="{00000000-0005-0000-0000-000068C60000}"/>
    <cellStyle name="Überschrift 4 3 3 2 2" xfId="35086" xr:uid="{00000000-0005-0000-0000-000069C60000}"/>
    <cellStyle name="Überschrift 4 3 3 3" xfId="35087" xr:uid="{00000000-0005-0000-0000-00006AC60000}"/>
    <cellStyle name="Überschrift 4 3 4" xfId="35088" xr:uid="{00000000-0005-0000-0000-00006BC60000}"/>
    <cellStyle name="Überschrift 4 3 4 2" xfId="35089" xr:uid="{00000000-0005-0000-0000-00006CC60000}"/>
    <cellStyle name="Überschrift 4 3 5" xfId="35090" xr:uid="{00000000-0005-0000-0000-00006DC60000}"/>
    <cellStyle name="Überschrift 4 3 6" xfId="54439" xr:uid="{00000000-0005-0000-0000-00006EC60000}"/>
    <cellStyle name="Überschrift 4 4" xfId="35091" xr:uid="{00000000-0005-0000-0000-00006FC60000}"/>
    <cellStyle name="Überschrift 4 4 2" xfId="35092" xr:uid="{00000000-0005-0000-0000-000070C60000}"/>
    <cellStyle name="Überschrift 4 4 2 2" xfId="35093" xr:uid="{00000000-0005-0000-0000-000071C60000}"/>
    <cellStyle name="Überschrift 4 4 2 2 2" xfId="35094" xr:uid="{00000000-0005-0000-0000-000072C60000}"/>
    <cellStyle name="Überschrift 4 4 2 3" xfId="35095" xr:uid="{00000000-0005-0000-0000-000073C60000}"/>
    <cellStyle name="Überschrift 4 4 3" xfId="35096" xr:uid="{00000000-0005-0000-0000-000074C60000}"/>
    <cellStyle name="Überschrift 4 4 3 2" xfId="35097" xr:uid="{00000000-0005-0000-0000-000075C60000}"/>
    <cellStyle name="Überschrift 4 4 3 2 2" xfId="35098" xr:uid="{00000000-0005-0000-0000-000076C60000}"/>
    <cellStyle name="Überschrift 4 4 3 3" xfId="35099" xr:uid="{00000000-0005-0000-0000-000077C60000}"/>
    <cellStyle name="Überschrift 4 4 4" xfId="35100" xr:uid="{00000000-0005-0000-0000-000078C60000}"/>
    <cellStyle name="Überschrift 4 4 4 2" xfId="35101" xr:uid="{00000000-0005-0000-0000-000079C60000}"/>
    <cellStyle name="Überschrift 4 4 5" xfId="35102" xr:uid="{00000000-0005-0000-0000-00007AC60000}"/>
    <cellStyle name="Überschrift 4 4 6" xfId="54440" xr:uid="{00000000-0005-0000-0000-00007BC60000}"/>
    <cellStyle name="Überschrift 4 5" xfId="35103" xr:uid="{00000000-0005-0000-0000-00007CC60000}"/>
    <cellStyle name="Überschrift 4 5 2" xfId="35104" xr:uid="{00000000-0005-0000-0000-00007DC60000}"/>
    <cellStyle name="Überschrift 4 5 2 2" xfId="35105" xr:uid="{00000000-0005-0000-0000-00007EC60000}"/>
    <cellStyle name="Überschrift 4 5 2 2 2" xfId="35106" xr:uid="{00000000-0005-0000-0000-00007FC60000}"/>
    <cellStyle name="Überschrift 4 5 2 3" xfId="35107" xr:uid="{00000000-0005-0000-0000-000080C60000}"/>
    <cellStyle name="Überschrift 4 5 3" xfId="35108" xr:uid="{00000000-0005-0000-0000-000081C60000}"/>
    <cellStyle name="Überschrift 4 5 3 2" xfId="35109" xr:uid="{00000000-0005-0000-0000-000082C60000}"/>
    <cellStyle name="Überschrift 4 5 3 2 2" xfId="35110" xr:uid="{00000000-0005-0000-0000-000083C60000}"/>
    <cellStyle name="Überschrift 4 5 3 3" xfId="35111" xr:uid="{00000000-0005-0000-0000-000084C60000}"/>
    <cellStyle name="Überschrift 4 5 4" xfId="35112" xr:uid="{00000000-0005-0000-0000-000085C60000}"/>
    <cellStyle name="Überschrift 4 5 4 2" xfId="35113" xr:uid="{00000000-0005-0000-0000-000086C60000}"/>
    <cellStyle name="Überschrift 4 5 4 2 2" xfId="35114" xr:uid="{00000000-0005-0000-0000-000087C60000}"/>
    <cellStyle name="Überschrift 4 5 4 3" xfId="35115" xr:uid="{00000000-0005-0000-0000-000088C60000}"/>
    <cellStyle name="Überschrift 4 5 5" xfId="35116" xr:uid="{00000000-0005-0000-0000-000089C60000}"/>
    <cellStyle name="Überschrift 4 5 5 2" xfId="35117" xr:uid="{00000000-0005-0000-0000-00008AC60000}"/>
    <cellStyle name="Überschrift 4 5 6" xfId="35118" xr:uid="{00000000-0005-0000-0000-00008BC60000}"/>
    <cellStyle name="Überschrift 4 5 7" xfId="54441" xr:uid="{00000000-0005-0000-0000-00008CC60000}"/>
    <cellStyle name="Überschrift 4 6" xfId="35119" xr:uid="{00000000-0005-0000-0000-00008DC60000}"/>
    <cellStyle name="Überschrift 4 6 2" xfId="35120" xr:uid="{00000000-0005-0000-0000-00008EC60000}"/>
    <cellStyle name="Überschrift 4 6 2 2" xfId="35121" xr:uid="{00000000-0005-0000-0000-00008FC60000}"/>
    <cellStyle name="Überschrift 4 6 2 2 2" xfId="35122" xr:uid="{00000000-0005-0000-0000-000090C60000}"/>
    <cellStyle name="Überschrift 4 6 2 3" xfId="35123" xr:uid="{00000000-0005-0000-0000-000091C60000}"/>
    <cellStyle name="Überschrift 4 6 3" xfId="35124" xr:uid="{00000000-0005-0000-0000-000092C60000}"/>
    <cellStyle name="Überschrift 4 6 3 2" xfId="35125" xr:uid="{00000000-0005-0000-0000-000093C60000}"/>
    <cellStyle name="Überschrift 4 6 3 2 2" xfId="35126" xr:uid="{00000000-0005-0000-0000-000094C60000}"/>
    <cellStyle name="Überschrift 4 6 3 3" xfId="35127" xr:uid="{00000000-0005-0000-0000-000095C60000}"/>
    <cellStyle name="Überschrift 4 6 4" xfId="35128" xr:uid="{00000000-0005-0000-0000-000096C60000}"/>
    <cellStyle name="Überschrift 4 6 4 2" xfId="35129" xr:uid="{00000000-0005-0000-0000-000097C60000}"/>
    <cellStyle name="Überschrift 4 6 5" xfId="35130" xr:uid="{00000000-0005-0000-0000-000098C60000}"/>
    <cellStyle name="Überschrift 4 6 6" xfId="54442" xr:uid="{00000000-0005-0000-0000-000099C60000}"/>
    <cellStyle name="Überschrift 4 7" xfId="35131" xr:uid="{00000000-0005-0000-0000-00009AC60000}"/>
    <cellStyle name="Überschrift 4 7 2" xfId="35132" xr:uid="{00000000-0005-0000-0000-00009BC60000}"/>
    <cellStyle name="Überschrift 4 7 2 2" xfId="35133" xr:uid="{00000000-0005-0000-0000-00009CC60000}"/>
    <cellStyle name="Überschrift 4 7 3" xfId="35134" xr:uid="{00000000-0005-0000-0000-00009DC60000}"/>
    <cellStyle name="Überschrift 4 7 4" xfId="54443" xr:uid="{00000000-0005-0000-0000-00009EC60000}"/>
    <cellStyle name="Überschrift 4 8" xfId="35135" xr:uid="{00000000-0005-0000-0000-00009FC60000}"/>
    <cellStyle name="Überschrift 4 8 2" xfId="35136" xr:uid="{00000000-0005-0000-0000-0000A0C60000}"/>
    <cellStyle name="Überschrift 4 8 2 2" xfId="35137" xr:uid="{00000000-0005-0000-0000-0000A1C60000}"/>
    <cellStyle name="Überschrift 4 8 3" xfId="35138" xr:uid="{00000000-0005-0000-0000-0000A2C60000}"/>
    <cellStyle name="Überschrift 4 8 4" xfId="54444" xr:uid="{00000000-0005-0000-0000-0000A3C60000}"/>
    <cellStyle name="Überschrift 4 9" xfId="35139" xr:uid="{00000000-0005-0000-0000-0000A4C60000}"/>
    <cellStyle name="Überschrift 4 9 2" xfId="35140" xr:uid="{00000000-0005-0000-0000-0000A5C60000}"/>
    <cellStyle name="Überschrift 4 9 2 2" xfId="35141" xr:uid="{00000000-0005-0000-0000-0000A6C60000}"/>
    <cellStyle name="Überschrift 4 9 3" xfId="35142" xr:uid="{00000000-0005-0000-0000-0000A7C60000}"/>
    <cellStyle name="Überschrift 4 9 4" xfId="54445" xr:uid="{00000000-0005-0000-0000-0000A8C60000}"/>
    <cellStyle name="Überschrift 5" xfId="9528" xr:uid="{00000000-0005-0000-0000-0000A9C60000}"/>
    <cellStyle name="Überschrift 5 2" xfId="35143" xr:uid="{00000000-0005-0000-0000-0000AAC60000}"/>
    <cellStyle name="Überschrift 5 2 2" xfId="35144" xr:uid="{00000000-0005-0000-0000-0000ABC60000}"/>
    <cellStyle name="Überschrift 5 2 2 2" xfId="35145" xr:uid="{00000000-0005-0000-0000-0000ACC60000}"/>
    <cellStyle name="Überschrift 5 2 3" xfId="35146" xr:uid="{00000000-0005-0000-0000-0000ADC60000}"/>
    <cellStyle name="Überschrift 5 3" xfId="35147" xr:uid="{00000000-0005-0000-0000-0000AEC60000}"/>
    <cellStyle name="Überschrift 5 3 2" xfId="35148" xr:uid="{00000000-0005-0000-0000-0000AFC60000}"/>
    <cellStyle name="Überschrift 5 3 2 2" xfId="35149" xr:uid="{00000000-0005-0000-0000-0000B0C60000}"/>
    <cellStyle name="Überschrift 5 3 3" xfId="35150" xr:uid="{00000000-0005-0000-0000-0000B1C60000}"/>
    <cellStyle name="Überschrift 5 4" xfId="35151" xr:uid="{00000000-0005-0000-0000-0000B2C60000}"/>
    <cellStyle name="Überschrift 5 4 2" xfId="35152" xr:uid="{00000000-0005-0000-0000-0000B3C60000}"/>
    <cellStyle name="Überschrift 5 5" xfId="35153" xr:uid="{00000000-0005-0000-0000-0000B4C60000}"/>
    <cellStyle name="Überschrift 5 6" xfId="54446" xr:uid="{00000000-0005-0000-0000-0000B5C60000}"/>
    <cellStyle name="Überschrift 6" xfId="35154" xr:uid="{00000000-0005-0000-0000-0000B6C60000}"/>
    <cellStyle name="Überschrift 6 2" xfId="35155" xr:uid="{00000000-0005-0000-0000-0000B7C60000}"/>
    <cellStyle name="Überschrift 6 2 2" xfId="35156" xr:uid="{00000000-0005-0000-0000-0000B8C60000}"/>
    <cellStyle name="Überschrift 6 2 2 2" xfId="35157" xr:uid="{00000000-0005-0000-0000-0000B9C60000}"/>
    <cellStyle name="Überschrift 6 2 3" xfId="35158" xr:uid="{00000000-0005-0000-0000-0000BAC60000}"/>
    <cellStyle name="Überschrift 6 3" xfId="35159" xr:uid="{00000000-0005-0000-0000-0000BBC60000}"/>
    <cellStyle name="Überschrift 6 3 2" xfId="35160" xr:uid="{00000000-0005-0000-0000-0000BCC60000}"/>
    <cellStyle name="Überschrift 6 3 2 2" xfId="35161" xr:uid="{00000000-0005-0000-0000-0000BDC60000}"/>
    <cellStyle name="Überschrift 6 3 3" xfId="35162" xr:uid="{00000000-0005-0000-0000-0000BEC60000}"/>
    <cellStyle name="Überschrift 6 4" xfId="35163" xr:uid="{00000000-0005-0000-0000-0000BFC60000}"/>
    <cellStyle name="Überschrift 6 4 2" xfId="35164" xr:uid="{00000000-0005-0000-0000-0000C0C60000}"/>
    <cellStyle name="Überschrift 6 5" xfId="35165" xr:uid="{00000000-0005-0000-0000-0000C1C60000}"/>
    <cellStyle name="Überschrift 6 6" xfId="54447" xr:uid="{00000000-0005-0000-0000-0000C2C60000}"/>
    <cellStyle name="Überschrift 7" xfId="35166" xr:uid="{00000000-0005-0000-0000-0000C3C60000}"/>
    <cellStyle name="Überschrift 7 2" xfId="35167" xr:uid="{00000000-0005-0000-0000-0000C4C60000}"/>
    <cellStyle name="Überschrift 7 2 2" xfId="35168" xr:uid="{00000000-0005-0000-0000-0000C5C60000}"/>
    <cellStyle name="Überschrift 7 2 2 2" xfId="35169" xr:uid="{00000000-0005-0000-0000-0000C6C60000}"/>
    <cellStyle name="Überschrift 7 2 3" xfId="35170" xr:uid="{00000000-0005-0000-0000-0000C7C60000}"/>
    <cellStyle name="Überschrift 7 3" xfId="35171" xr:uid="{00000000-0005-0000-0000-0000C8C60000}"/>
    <cellStyle name="Überschrift 7 3 2" xfId="35172" xr:uid="{00000000-0005-0000-0000-0000C9C60000}"/>
    <cellStyle name="Überschrift 7 3 2 2" xfId="35173" xr:uid="{00000000-0005-0000-0000-0000CAC60000}"/>
    <cellStyle name="Überschrift 7 3 3" xfId="35174" xr:uid="{00000000-0005-0000-0000-0000CBC60000}"/>
    <cellStyle name="Überschrift 7 4" xfId="35175" xr:uid="{00000000-0005-0000-0000-0000CCC60000}"/>
    <cellStyle name="Überschrift 7 4 2" xfId="35176" xr:uid="{00000000-0005-0000-0000-0000CDC60000}"/>
    <cellStyle name="Überschrift 7 5" xfId="35177" xr:uid="{00000000-0005-0000-0000-0000CEC60000}"/>
    <cellStyle name="Überschrift 7 6" xfId="54448" xr:uid="{00000000-0005-0000-0000-0000CFC60000}"/>
    <cellStyle name="Überschrift 8" xfId="35178" xr:uid="{00000000-0005-0000-0000-0000D0C60000}"/>
    <cellStyle name="Überschrift 8 2" xfId="35179" xr:uid="{00000000-0005-0000-0000-0000D1C60000}"/>
    <cellStyle name="Überschrift 8 2 2" xfId="35180" xr:uid="{00000000-0005-0000-0000-0000D2C60000}"/>
    <cellStyle name="Überschrift 8 2 2 2" xfId="35181" xr:uid="{00000000-0005-0000-0000-0000D3C60000}"/>
    <cellStyle name="Überschrift 8 2 3" xfId="35182" xr:uid="{00000000-0005-0000-0000-0000D4C60000}"/>
    <cellStyle name="Überschrift 8 3" xfId="35183" xr:uid="{00000000-0005-0000-0000-0000D5C60000}"/>
    <cellStyle name="Überschrift 8 3 2" xfId="35184" xr:uid="{00000000-0005-0000-0000-0000D6C60000}"/>
    <cellStyle name="Überschrift 8 3 2 2" xfId="35185" xr:uid="{00000000-0005-0000-0000-0000D7C60000}"/>
    <cellStyle name="Überschrift 8 3 3" xfId="35186" xr:uid="{00000000-0005-0000-0000-0000D8C60000}"/>
    <cellStyle name="Überschrift 8 4" xfId="35187" xr:uid="{00000000-0005-0000-0000-0000D9C60000}"/>
    <cellStyle name="Überschrift 8 4 2" xfId="35188" xr:uid="{00000000-0005-0000-0000-0000DAC60000}"/>
    <cellStyle name="Überschrift 8 4 2 2" xfId="35189" xr:uid="{00000000-0005-0000-0000-0000DBC60000}"/>
    <cellStyle name="Überschrift 8 4 3" xfId="35190" xr:uid="{00000000-0005-0000-0000-0000DCC60000}"/>
    <cellStyle name="Überschrift 8 5" xfId="35191" xr:uid="{00000000-0005-0000-0000-0000DDC60000}"/>
    <cellStyle name="Überschrift 8 5 2" xfId="35192" xr:uid="{00000000-0005-0000-0000-0000DEC60000}"/>
    <cellStyle name="Überschrift 8 6" xfId="35193" xr:uid="{00000000-0005-0000-0000-0000DFC60000}"/>
    <cellStyle name="Überschrift 8 7" xfId="54449" xr:uid="{00000000-0005-0000-0000-0000E0C60000}"/>
    <cellStyle name="Überschrift 9" xfId="35194" xr:uid="{00000000-0005-0000-0000-0000E1C60000}"/>
    <cellStyle name="Überschrift 9 2" xfId="35195" xr:uid="{00000000-0005-0000-0000-0000E2C60000}"/>
    <cellStyle name="Überschrift 9 2 2" xfId="35196" xr:uid="{00000000-0005-0000-0000-0000E3C60000}"/>
    <cellStyle name="Überschrift 9 2 2 2" xfId="35197" xr:uid="{00000000-0005-0000-0000-0000E4C60000}"/>
    <cellStyle name="Überschrift 9 2 3" xfId="35198" xr:uid="{00000000-0005-0000-0000-0000E5C60000}"/>
    <cellStyle name="Überschrift 9 3" xfId="35199" xr:uid="{00000000-0005-0000-0000-0000E6C60000}"/>
    <cellStyle name="Überschrift 9 3 2" xfId="35200" xr:uid="{00000000-0005-0000-0000-0000E7C60000}"/>
    <cellStyle name="Überschrift 9 3 2 2" xfId="35201" xr:uid="{00000000-0005-0000-0000-0000E8C60000}"/>
    <cellStyle name="Überschrift 9 3 3" xfId="35202" xr:uid="{00000000-0005-0000-0000-0000E9C60000}"/>
    <cellStyle name="Überschrift 9 4" xfId="35203" xr:uid="{00000000-0005-0000-0000-0000EAC60000}"/>
    <cellStyle name="Überschrift 9 4 2" xfId="35204" xr:uid="{00000000-0005-0000-0000-0000EBC60000}"/>
    <cellStyle name="Überschrift 9 5" xfId="35205" xr:uid="{00000000-0005-0000-0000-0000ECC60000}"/>
    <cellStyle name="Überschrift 9 6" xfId="54450" xr:uid="{00000000-0005-0000-0000-0000EDC60000}"/>
    <cellStyle name="Valuutta_Layo9704" xfId="4744" xr:uid="{00000000-0005-0000-0000-0000EEC60000}"/>
    <cellStyle name="Verknüpfte Zelle" xfId="4745" xr:uid="{00000000-0005-0000-0000-0000EFC60000}"/>
    <cellStyle name="Verknüpfte Zelle 10" xfId="35206" xr:uid="{00000000-0005-0000-0000-0000F0C60000}"/>
    <cellStyle name="Verknüpfte Zelle 10 2" xfId="35207" xr:uid="{00000000-0005-0000-0000-0000F1C60000}"/>
    <cellStyle name="Verknüpfte Zelle 10 2 2" xfId="35208" xr:uid="{00000000-0005-0000-0000-0000F2C60000}"/>
    <cellStyle name="Verknüpfte Zelle 10 3" xfId="35209" xr:uid="{00000000-0005-0000-0000-0000F3C60000}"/>
    <cellStyle name="Verknüpfte Zelle 10 4" xfId="54452" xr:uid="{00000000-0005-0000-0000-0000F4C60000}"/>
    <cellStyle name="Verknüpfte Zelle 11" xfId="35210" xr:uid="{00000000-0005-0000-0000-0000F5C60000}"/>
    <cellStyle name="Verknüpfte Zelle 11 2" xfId="35211" xr:uid="{00000000-0005-0000-0000-0000F6C60000}"/>
    <cellStyle name="Verknüpfte Zelle 12" xfId="35212" xr:uid="{00000000-0005-0000-0000-0000F7C60000}"/>
    <cellStyle name="Verknüpfte Zelle 13" xfId="54451" xr:uid="{00000000-0005-0000-0000-0000F8C60000}"/>
    <cellStyle name="Verknüpfte Zelle 2" xfId="9533" xr:uid="{00000000-0005-0000-0000-0000F9C60000}"/>
    <cellStyle name="Verknüpfte Zelle 2 2" xfId="35213" xr:uid="{00000000-0005-0000-0000-0000FAC60000}"/>
    <cellStyle name="Verknüpfte Zelle 2 2 2" xfId="35214" xr:uid="{00000000-0005-0000-0000-0000FBC60000}"/>
    <cellStyle name="Verknüpfte Zelle 2 2 2 2" xfId="35215" xr:uid="{00000000-0005-0000-0000-0000FCC60000}"/>
    <cellStyle name="Verknüpfte Zelle 2 2 3" xfId="35216" xr:uid="{00000000-0005-0000-0000-0000FDC60000}"/>
    <cellStyle name="Verknüpfte Zelle 2 3" xfId="35217" xr:uid="{00000000-0005-0000-0000-0000FEC60000}"/>
    <cellStyle name="Verknüpfte Zelle 2 3 2" xfId="35218" xr:uid="{00000000-0005-0000-0000-0000FFC60000}"/>
    <cellStyle name="Verknüpfte Zelle 2 3 2 2" xfId="35219" xr:uid="{00000000-0005-0000-0000-000000C70000}"/>
    <cellStyle name="Verknüpfte Zelle 2 3 3" xfId="35220" xr:uid="{00000000-0005-0000-0000-000001C70000}"/>
    <cellStyle name="Verknüpfte Zelle 2 4" xfId="35221" xr:uid="{00000000-0005-0000-0000-000002C70000}"/>
    <cellStyle name="Verknüpfte Zelle 2 4 2" xfId="35222" xr:uid="{00000000-0005-0000-0000-000003C70000}"/>
    <cellStyle name="Verknüpfte Zelle 2 5" xfId="35223" xr:uid="{00000000-0005-0000-0000-000004C70000}"/>
    <cellStyle name="Verknüpfte Zelle 2 6" xfId="54453" xr:uid="{00000000-0005-0000-0000-000005C70000}"/>
    <cellStyle name="Verknüpfte Zelle 3" xfId="35224" xr:uid="{00000000-0005-0000-0000-000006C70000}"/>
    <cellStyle name="Verknüpfte Zelle 3 2" xfId="35225" xr:uid="{00000000-0005-0000-0000-000007C70000}"/>
    <cellStyle name="Verknüpfte Zelle 3 2 2" xfId="35226" xr:uid="{00000000-0005-0000-0000-000008C70000}"/>
    <cellStyle name="Verknüpfte Zelle 3 2 2 2" xfId="35227" xr:uid="{00000000-0005-0000-0000-000009C70000}"/>
    <cellStyle name="Verknüpfte Zelle 3 2 3" xfId="35228" xr:uid="{00000000-0005-0000-0000-00000AC70000}"/>
    <cellStyle name="Verknüpfte Zelle 3 3" xfId="35229" xr:uid="{00000000-0005-0000-0000-00000BC70000}"/>
    <cellStyle name="Verknüpfte Zelle 3 3 2" xfId="35230" xr:uid="{00000000-0005-0000-0000-00000CC70000}"/>
    <cellStyle name="Verknüpfte Zelle 3 3 2 2" xfId="35231" xr:uid="{00000000-0005-0000-0000-00000DC70000}"/>
    <cellStyle name="Verknüpfte Zelle 3 3 3" xfId="35232" xr:uid="{00000000-0005-0000-0000-00000EC70000}"/>
    <cellStyle name="Verknüpfte Zelle 3 4" xfId="35233" xr:uid="{00000000-0005-0000-0000-00000FC70000}"/>
    <cellStyle name="Verknüpfte Zelle 3 4 2" xfId="35234" xr:uid="{00000000-0005-0000-0000-000010C70000}"/>
    <cellStyle name="Verknüpfte Zelle 3 5" xfId="35235" xr:uid="{00000000-0005-0000-0000-000011C70000}"/>
    <cellStyle name="Verknüpfte Zelle 3 6" xfId="54454" xr:uid="{00000000-0005-0000-0000-000012C70000}"/>
    <cellStyle name="Verknüpfte Zelle 4" xfId="35236" xr:uid="{00000000-0005-0000-0000-000013C70000}"/>
    <cellStyle name="Verknüpfte Zelle 4 2" xfId="35237" xr:uid="{00000000-0005-0000-0000-000014C70000}"/>
    <cellStyle name="Verknüpfte Zelle 4 2 2" xfId="35238" xr:uid="{00000000-0005-0000-0000-000015C70000}"/>
    <cellStyle name="Verknüpfte Zelle 4 2 2 2" xfId="35239" xr:uid="{00000000-0005-0000-0000-000016C70000}"/>
    <cellStyle name="Verknüpfte Zelle 4 2 3" xfId="35240" xr:uid="{00000000-0005-0000-0000-000017C70000}"/>
    <cellStyle name="Verknüpfte Zelle 4 3" xfId="35241" xr:uid="{00000000-0005-0000-0000-000018C70000}"/>
    <cellStyle name="Verknüpfte Zelle 4 3 2" xfId="35242" xr:uid="{00000000-0005-0000-0000-000019C70000}"/>
    <cellStyle name="Verknüpfte Zelle 4 3 2 2" xfId="35243" xr:uid="{00000000-0005-0000-0000-00001AC70000}"/>
    <cellStyle name="Verknüpfte Zelle 4 3 3" xfId="35244" xr:uid="{00000000-0005-0000-0000-00001BC70000}"/>
    <cellStyle name="Verknüpfte Zelle 4 4" xfId="35245" xr:uid="{00000000-0005-0000-0000-00001CC70000}"/>
    <cellStyle name="Verknüpfte Zelle 4 4 2" xfId="35246" xr:uid="{00000000-0005-0000-0000-00001DC70000}"/>
    <cellStyle name="Verknüpfte Zelle 4 5" xfId="35247" xr:uid="{00000000-0005-0000-0000-00001EC70000}"/>
    <cellStyle name="Verknüpfte Zelle 4 6" xfId="54455" xr:uid="{00000000-0005-0000-0000-00001FC70000}"/>
    <cellStyle name="Verknüpfte Zelle 5" xfId="35248" xr:uid="{00000000-0005-0000-0000-000020C70000}"/>
    <cellStyle name="Verknüpfte Zelle 5 2" xfId="35249" xr:uid="{00000000-0005-0000-0000-000021C70000}"/>
    <cellStyle name="Verknüpfte Zelle 5 2 2" xfId="35250" xr:uid="{00000000-0005-0000-0000-000022C70000}"/>
    <cellStyle name="Verknüpfte Zelle 5 2 2 2" xfId="35251" xr:uid="{00000000-0005-0000-0000-000023C70000}"/>
    <cellStyle name="Verknüpfte Zelle 5 2 3" xfId="35252" xr:uid="{00000000-0005-0000-0000-000024C70000}"/>
    <cellStyle name="Verknüpfte Zelle 5 3" xfId="35253" xr:uid="{00000000-0005-0000-0000-000025C70000}"/>
    <cellStyle name="Verknüpfte Zelle 5 3 2" xfId="35254" xr:uid="{00000000-0005-0000-0000-000026C70000}"/>
    <cellStyle name="Verknüpfte Zelle 5 3 2 2" xfId="35255" xr:uid="{00000000-0005-0000-0000-000027C70000}"/>
    <cellStyle name="Verknüpfte Zelle 5 3 3" xfId="35256" xr:uid="{00000000-0005-0000-0000-000028C70000}"/>
    <cellStyle name="Verknüpfte Zelle 5 4" xfId="35257" xr:uid="{00000000-0005-0000-0000-000029C70000}"/>
    <cellStyle name="Verknüpfte Zelle 5 4 2" xfId="35258" xr:uid="{00000000-0005-0000-0000-00002AC70000}"/>
    <cellStyle name="Verknüpfte Zelle 5 4 2 2" xfId="35259" xr:uid="{00000000-0005-0000-0000-00002BC70000}"/>
    <cellStyle name="Verknüpfte Zelle 5 4 3" xfId="35260" xr:uid="{00000000-0005-0000-0000-00002CC70000}"/>
    <cellStyle name="Verknüpfte Zelle 5 5" xfId="35261" xr:uid="{00000000-0005-0000-0000-00002DC70000}"/>
    <cellStyle name="Verknüpfte Zelle 5 5 2" xfId="35262" xr:uid="{00000000-0005-0000-0000-00002EC70000}"/>
    <cellStyle name="Verknüpfte Zelle 5 6" xfId="35263" xr:uid="{00000000-0005-0000-0000-00002FC70000}"/>
    <cellStyle name="Verknüpfte Zelle 5 7" xfId="54456" xr:uid="{00000000-0005-0000-0000-000030C70000}"/>
    <cellStyle name="Verknüpfte Zelle 6" xfId="35264" xr:uid="{00000000-0005-0000-0000-000031C70000}"/>
    <cellStyle name="Verknüpfte Zelle 6 2" xfId="35265" xr:uid="{00000000-0005-0000-0000-000032C70000}"/>
    <cellStyle name="Verknüpfte Zelle 6 2 2" xfId="35266" xr:uid="{00000000-0005-0000-0000-000033C70000}"/>
    <cellStyle name="Verknüpfte Zelle 6 2 2 2" xfId="35267" xr:uid="{00000000-0005-0000-0000-000034C70000}"/>
    <cellStyle name="Verknüpfte Zelle 6 2 3" xfId="35268" xr:uid="{00000000-0005-0000-0000-000035C70000}"/>
    <cellStyle name="Verknüpfte Zelle 6 3" xfId="35269" xr:uid="{00000000-0005-0000-0000-000036C70000}"/>
    <cellStyle name="Verknüpfte Zelle 6 3 2" xfId="35270" xr:uid="{00000000-0005-0000-0000-000037C70000}"/>
    <cellStyle name="Verknüpfte Zelle 6 3 2 2" xfId="35271" xr:uid="{00000000-0005-0000-0000-000038C70000}"/>
    <cellStyle name="Verknüpfte Zelle 6 3 3" xfId="35272" xr:uid="{00000000-0005-0000-0000-000039C70000}"/>
    <cellStyle name="Verknüpfte Zelle 6 4" xfId="35273" xr:uid="{00000000-0005-0000-0000-00003AC70000}"/>
    <cellStyle name="Verknüpfte Zelle 6 4 2" xfId="35274" xr:uid="{00000000-0005-0000-0000-00003BC70000}"/>
    <cellStyle name="Verknüpfte Zelle 6 5" xfId="35275" xr:uid="{00000000-0005-0000-0000-00003CC70000}"/>
    <cellStyle name="Verknüpfte Zelle 6 6" xfId="54457" xr:uid="{00000000-0005-0000-0000-00003DC70000}"/>
    <cellStyle name="Verknüpfte Zelle 7" xfId="35276" xr:uid="{00000000-0005-0000-0000-00003EC70000}"/>
    <cellStyle name="Verknüpfte Zelle 7 2" xfId="35277" xr:uid="{00000000-0005-0000-0000-00003FC70000}"/>
    <cellStyle name="Verknüpfte Zelle 7 2 2" xfId="35278" xr:uid="{00000000-0005-0000-0000-000040C70000}"/>
    <cellStyle name="Verknüpfte Zelle 7 3" xfId="35279" xr:uid="{00000000-0005-0000-0000-000041C70000}"/>
    <cellStyle name="Verknüpfte Zelle 7 4" xfId="54458" xr:uid="{00000000-0005-0000-0000-000042C70000}"/>
    <cellStyle name="Verknüpfte Zelle 8" xfId="35280" xr:uid="{00000000-0005-0000-0000-000043C70000}"/>
    <cellStyle name="Verknüpfte Zelle 8 2" xfId="35281" xr:uid="{00000000-0005-0000-0000-000044C70000}"/>
    <cellStyle name="Verknüpfte Zelle 8 2 2" xfId="35282" xr:uid="{00000000-0005-0000-0000-000045C70000}"/>
    <cellStyle name="Verknüpfte Zelle 8 3" xfId="35283" xr:uid="{00000000-0005-0000-0000-000046C70000}"/>
    <cellStyle name="Verknüpfte Zelle 8 4" xfId="54459" xr:uid="{00000000-0005-0000-0000-000047C70000}"/>
    <cellStyle name="Verknüpfte Zelle 9" xfId="35284" xr:uid="{00000000-0005-0000-0000-000048C70000}"/>
    <cellStyle name="Verknüpfte Zelle 9 2" xfId="35285" xr:uid="{00000000-0005-0000-0000-000049C70000}"/>
    <cellStyle name="Verknüpfte Zelle 9 2 2" xfId="35286" xr:uid="{00000000-0005-0000-0000-00004AC70000}"/>
    <cellStyle name="Verknüpfte Zelle 9 3" xfId="35287" xr:uid="{00000000-0005-0000-0000-00004BC70000}"/>
    <cellStyle name="Verknüpfte Zelle 9 4" xfId="54460" xr:uid="{00000000-0005-0000-0000-00004CC70000}"/>
    <cellStyle name="Warnender Text" xfId="4746" xr:uid="{00000000-0005-0000-0000-00004DC70000}"/>
    <cellStyle name="Warnender Text 10" xfId="35288" xr:uid="{00000000-0005-0000-0000-00004EC70000}"/>
    <cellStyle name="Warnender Text 10 2" xfId="35289" xr:uid="{00000000-0005-0000-0000-00004FC70000}"/>
    <cellStyle name="Warnender Text 10 2 2" xfId="35290" xr:uid="{00000000-0005-0000-0000-000050C70000}"/>
    <cellStyle name="Warnender Text 10 3" xfId="35291" xr:uid="{00000000-0005-0000-0000-000051C70000}"/>
    <cellStyle name="Warnender Text 10 4" xfId="54462" xr:uid="{00000000-0005-0000-0000-000052C70000}"/>
    <cellStyle name="Warnender Text 11" xfId="35292" xr:uid="{00000000-0005-0000-0000-000053C70000}"/>
    <cellStyle name="Warnender Text 11 2" xfId="35293" xr:uid="{00000000-0005-0000-0000-000054C70000}"/>
    <cellStyle name="Warnender Text 12" xfId="35294" xr:uid="{00000000-0005-0000-0000-000055C70000}"/>
    <cellStyle name="Warnender Text 13" xfId="54461" xr:uid="{00000000-0005-0000-0000-000056C70000}"/>
    <cellStyle name="Warnender Text 2" xfId="9534" xr:uid="{00000000-0005-0000-0000-000057C70000}"/>
    <cellStyle name="Warnender Text 2 2" xfId="35295" xr:uid="{00000000-0005-0000-0000-000058C70000}"/>
    <cellStyle name="Warnender Text 2 2 2" xfId="35296" xr:uid="{00000000-0005-0000-0000-000059C70000}"/>
    <cellStyle name="Warnender Text 2 2 2 2" xfId="35297" xr:uid="{00000000-0005-0000-0000-00005AC70000}"/>
    <cellStyle name="Warnender Text 2 2 3" xfId="35298" xr:uid="{00000000-0005-0000-0000-00005BC70000}"/>
    <cellStyle name="Warnender Text 2 3" xfId="35299" xr:uid="{00000000-0005-0000-0000-00005CC70000}"/>
    <cellStyle name="Warnender Text 2 3 2" xfId="35300" xr:uid="{00000000-0005-0000-0000-00005DC70000}"/>
    <cellStyle name="Warnender Text 2 3 2 2" xfId="35301" xr:uid="{00000000-0005-0000-0000-00005EC70000}"/>
    <cellStyle name="Warnender Text 2 3 3" xfId="35302" xr:uid="{00000000-0005-0000-0000-00005FC70000}"/>
    <cellStyle name="Warnender Text 2 4" xfId="35303" xr:uid="{00000000-0005-0000-0000-000060C70000}"/>
    <cellStyle name="Warnender Text 2 4 2" xfId="35304" xr:uid="{00000000-0005-0000-0000-000061C70000}"/>
    <cellStyle name="Warnender Text 2 5" xfId="35305" xr:uid="{00000000-0005-0000-0000-000062C70000}"/>
    <cellStyle name="Warnender Text 2 6" xfId="54463" xr:uid="{00000000-0005-0000-0000-000063C70000}"/>
    <cellStyle name="Warnender Text 3" xfId="35306" xr:uid="{00000000-0005-0000-0000-000064C70000}"/>
    <cellStyle name="Warnender Text 3 2" xfId="35307" xr:uid="{00000000-0005-0000-0000-000065C70000}"/>
    <cellStyle name="Warnender Text 3 2 2" xfId="35308" xr:uid="{00000000-0005-0000-0000-000066C70000}"/>
    <cellStyle name="Warnender Text 3 2 2 2" xfId="35309" xr:uid="{00000000-0005-0000-0000-000067C70000}"/>
    <cellStyle name="Warnender Text 3 2 3" xfId="35310" xr:uid="{00000000-0005-0000-0000-000068C70000}"/>
    <cellStyle name="Warnender Text 3 3" xfId="35311" xr:uid="{00000000-0005-0000-0000-000069C70000}"/>
    <cellStyle name="Warnender Text 3 3 2" xfId="35312" xr:uid="{00000000-0005-0000-0000-00006AC70000}"/>
    <cellStyle name="Warnender Text 3 3 2 2" xfId="35313" xr:uid="{00000000-0005-0000-0000-00006BC70000}"/>
    <cellStyle name="Warnender Text 3 3 3" xfId="35314" xr:uid="{00000000-0005-0000-0000-00006CC70000}"/>
    <cellStyle name="Warnender Text 3 4" xfId="35315" xr:uid="{00000000-0005-0000-0000-00006DC70000}"/>
    <cellStyle name="Warnender Text 3 4 2" xfId="35316" xr:uid="{00000000-0005-0000-0000-00006EC70000}"/>
    <cellStyle name="Warnender Text 3 5" xfId="35317" xr:uid="{00000000-0005-0000-0000-00006FC70000}"/>
    <cellStyle name="Warnender Text 3 6" xfId="54464" xr:uid="{00000000-0005-0000-0000-000070C70000}"/>
    <cellStyle name="Warnender Text 4" xfId="35318" xr:uid="{00000000-0005-0000-0000-000071C70000}"/>
    <cellStyle name="Warnender Text 4 2" xfId="35319" xr:uid="{00000000-0005-0000-0000-000072C70000}"/>
    <cellStyle name="Warnender Text 4 2 2" xfId="35320" xr:uid="{00000000-0005-0000-0000-000073C70000}"/>
    <cellStyle name="Warnender Text 4 2 2 2" xfId="35321" xr:uid="{00000000-0005-0000-0000-000074C70000}"/>
    <cellStyle name="Warnender Text 4 2 3" xfId="35322" xr:uid="{00000000-0005-0000-0000-000075C70000}"/>
    <cellStyle name="Warnender Text 4 3" xfId="35323" xr:uid="{00000000-0005-0000-0000-000076C70000}"/>
    <cellStyle name="Warnender Text 4 3 2" xfId="35324" xr:uid="{00000000-0005-0000-0000-000077C70000}"/>
    <cellStyle name="Warnender Text 4 3 2 2" xfId="35325" xr:uid="{00000000-0005-0000-0000-000078C70000}"/>
    <cellStyle name="Warnender Text 4 3 3" xfId="35326" xr:uid="{00000000-0005-0000-0000-000079C70000}"/>
    <cellStyle name="Warnender Text 4 4" xfId="35327" xr:uid="{00000000-0005-0000-0000-00007AC70000}"/>
    <cellStyle name="Warnender Text 4 4 2" xfId="35328" xr:uid="{00000000-0005-0000-0000-00007BC70000}"/>
    <cellStyle name="Warnender Text 4 5" xfId="35329" xr:uid="{00000000-0005-0000-0000-00007CC70000}"/>
    <cellStyle name="Warnender Text 4 6" xfId="54465" xr:uid="{00000000-0005-0000-0000-00007DC70000}"/>
    <cellStyle name="Warnender Text 5" xfId="35330" xr:uid="{00000000-0005-0000-0000-00007EC70000}"/>
    <cellStyle name="Warnender Text 5 2" xfId="35331" xr:uid="{00000000-0005-0000-0000-00007FC70000}"/>
    <cellStyle name="Warnender Text 5 2 2" xfId="35332" xr:uid="{00000000-0005-0000-0000-000080C70000}"/>
    <cellStyle name="Warnender Text 5 2 2 2" xfId="35333" xr:uid="{00000000-0005-0000-0000-000081C70000}"/>
    <cellStyle name="Warnender Text 5 2 3" xfId="35334" xr:uid="{00000000-0005-0000-0000-000082C70000}"/>
    <cellStyle name="Warnender Text 5 3" xfId="35335" xr:uid="{00000000-0005-0000-0000-000083C70000}"/>
    <cellStyle name="Warnender Text 5 3 2" xfId="35336" xr:uid="{00000000-0005-0000-0000-000084C70000}"/>
    <cellStyle name="Warnender Text 5 3 2 2" xfId="35337" xr:uid="{00000000-0005-0000-0000-000085C70000}"/>
    <cellStyle name="Warnender Text 5 3 3" xfId="35338" xr:uid="{00000000-0005-0000-0000-000086C70000}"/>
    <cellStyle name="Warnender Text 5 4" xfId="35339" xr:uid="{00000000-0005-0000-0000-000087C70000}"/>
    <cellStyle name="Warnender Text 5 4 2" xfId="35340" xr:uid="{00000000-0005-0000-0000-000088C70000}"/>
    <cellStyle name="Warnender Text 5 4 2 2" xfId="35341" xr:uid="{00000000-0005-0000-0000-000089C70000}"/>
    <cellStyle name="Warnender Text 5 4 3" xfId="35342" xr:uid="{00000000-0005-0000-0000-00008AC70000}"/>
    <cellStyle name="Warnender Text 5 5" xfId="35343" xr:uid="{00000000-0005-0000-0000-00008BC70000}"/>
    <cellStyle name="Warnender Text 5 5 2" xfId="35344" xr:uid="{00000000-0005-0000-0000-00008CC70000}"/>
    <cellStyle name="Warnender Text 5 6" xfId="35345" xr:uid="{00000000-0005-0000-0000-00008DC70000}"/>
    <cellStyle name="Warnender Text 5 7" xfId="54466" xr:uid="{00000000-0005-0000-0000-00008EC70000}"/>
    <cellStyle name="Warnender Text 6" xfId="35346" xr:uid="{00000000-0005-0000-0000-00008FC70000}"/>
    <cellStyle name="Warnender Text 6 2" xfId="35347" xr:uid="{00000000-0005-0000-0000-000090C70000}"/>
    <cellStyle name="Warnender Text 6 2 2" xfId="35348" xr:uid="{00000000-0005-0000-0000-000091C70000}"/>
    <cellStyle name="Warnender Text 6 2 2 2" xfId="35349" xr:uid="{00000000-0005-0000-0000-000092C70000}"/>
    <cellStyle name="Warnender Text 6 2 3" xfId="35350" xr:uid="{00000000-0005-0000-0000-000093C70000}"/>
    <cellStyle name="Warnender Text 6 3" xfId="35351" xr:uid="{00000000-0005-0000-0000-000094C70000}"/>
    <cellStyle name="Warnender Text 6 3 2" xfId="35352" xr:uid="{00000000-0005-0000-0000-000095C70000}"/>
    <cellStyle name="Warnender Text 6 3 2 2" xfId="35353" xr:uid="{00000000-0005-0000-0000-000096C70000}"/>
    <cellStyle name="Warnender Text 6 3 3" xfId="35354" xr:uid="{00000000-0005-0000-0000-000097C70000}"/>
    <cellStyle name="Warnender Text 6 4" xfId="35355" xr:uid="{00000000-0005-0000-0000-000098C70000}"/>
    <cellStyle name="Warnender Text 6 4 2" xfId="35356" xr:uid="{00000000-0005-0000-0000-000099C70000}"/>
    <cellStyle name="Warnender Text 6 5" xfId="35357" xr:uid="{00000000-0005-0000-0000-00009AC70000}"/>
    <cellStyle name="Warnender Text 6 6" xfId="54467" xr:uid="{00000000-0005-0000-0000-00009BC70000}"/>
    <cellStyle name="Warnender Text 7" xfId="35358" xr:uid="{00000000-0005-0000-0000-00009CC70000}"/>
    <cellStyle name="Warnender Text 7 2" xfId="35359" xr:uid="{00000000-0005-0000-0000-00009DC70000}"/>
    <cellStyle name="Warnender Text 7 2 2" xfId="35360" xr:uid="{00000000-0005-0000-0000-00009EC70000}"/>
    <cellStyle name="Warnender Text 7 3" xfId="35361" xr:uid="{00000000-0005-0000-0000-00009FC70000}"/>
    <cellStyle name="Warnender Text 7 4" xfId="54468" xr:uid="{00000000-0005-0000-0000-0000A0C70000}"/>
    <cellStyle name="Warnender Text 8" xfId="35362" xr:uid="{00000000-0005-0000-0000-0000A1C70000}"/>
    <cellStyle name="Warnender Text 8 2" xfId="35363" xr:uid="{00000000-0005-0000-0000-0000A2C70000}"/>
    <cellStyle name="Warnender Text 8 2 2" xfId="35364" xr:uid="{00000000-0005-0000-0000-0000A3C70000}"/>
    <cellStyle name="Warnender Text 8 3" xfId="35365" xr:uid="{00000000-0005-0000-0000-0000A4C70000}"/>
    <cellStyle name="Warnender Text 8 4" xfId="54469" xr:uid="{00000000-0005-0000-0000-0000A5C70000}"/>
    <cellStyle name="Warnender Text 9" xfId="35366" xr:uid="{00000000-0005-0000-0000-0000A6C70000}"/>
    <cellStyle name="Warnender Text 9 2" xfId="35367" xr:uid="{00000000-0005-0000-0000-0000A7C70000}"/>
    <cellStyle name="Warnender Text 9 2 2" xfId="35368" xr:uid="{00000000-0005-0000-0000-0000A8C70000}"/>
    <cellStyle name="Warnender Text 9 3" xfId="35369" xr:uid="{00000000-0005-0000-0000-0000A9C70000}"/>
    <cellStyle name="Warnender Text 9 4" xfId="54470" xr:uid="{00000000-0005-0000-0000-0000AAC70000}"/>
    <cellStyle name="Warning Text" xfId="4747" builtinId="11" customBuiltin="1"/>
    <cellStyle name="Warning Text 10" xfId="4748" xr:uid="{00000000-0005-0000-0000-0000ACC70000}"/>
    <cellStyle name="Warning Text 10 10" xfId="35370" xr:uid="{00000000-0005-0000-0000-0000ADC70000}"/>
    <cellStyle name="Warning Text 10 10 2" xfId="35371" xr:uid="{00000000-0005-0000-0000-0000AEC70000}"/>
    <cellStyle name="Warning Text 10 10 2 2" xfId="35372" xr:uid="{00000000-0005-0000-0000-0000AFC70000}"/>
    <cellStyle name="Warning Text 10 10 3" xfId="35373" xr:uid="{00000000-0005-0000-0000-0000B0C70000}"/>
    <cellStyle name="Warning Text 10 10 4" xfId="54473" xr:uid="{00000000-0005-0000-0000-0000B1C70000}"/>
    <cellStyle name="Warning Text 10 11" xfId="35374" xr:uid="{00000000-0005-0000-0000-0000B2C70000}"/>
    <cellStyle name="Warning Text 10 11 2" xfId="35375" xr:uid="{00000000-0005-0000-0000-0000B3C70000}"/>
    <cellStyle name="Warning Text 10 12" xfId="35376" xr:uid="{00000000-0005-0000-0000-0000B4C70000}"/>
    <cellStyle name="Warning Text 10 13" xfId="54472" xr:uid="{00000000-0005-0000-0000-0000B5C70000}"/>
    <cellStyle name="Warning Text 10 2" xfId="9536" xr:uid="{00000000-0005-0000-0000-0000B6C70000}"/>
    <cellStyle name="Warning Text 10 2 2" xfId="35377" xr:uid="{00000000-0005-0000-0000-0000B7C70000}"/>
    <cellStyle name="Warning Text 10 2 2 2" xfId="35378" xr:uid="{00000000-0005-0000-0000-0000B8C70000}"/>
    <cellStyle name="Warning Text 10 2 2 2 2" xfId="35379" xr:uid="{00000000-0005-0000-0000-0000B9C70000}"/>
    <cellStyle name="Warning Text 10 2 2 3" xfId="35380" xr:uid="{00000000-0005-0000-0000-0000BAC70000}"/>
    <cellStyle name="Warning Text 10 2 3" xfId="35381" xr:uid="{00000000-0005-0000-0000-0000BBC70000}"/>
    <cellStyle name="Warning Text 10 2 3 2" xfId="35382" xr:uid="{00000000-0005-0000-0000-0000BCC70000}"/>
    <cellStyle name="Warning Text 10 2 3 2 2" xfId="35383" xr:uid="{00000000-0005-0000-0000-0000BDC70000}"/>
    <cellStyle name="Warning Text 10 2 3 3" xfId="35384" xr:uid="{00000000-0005-0000-0000-0000BEC70000}"/>
    <cellStyle name="Warning Text 10 2 4" xfId="35385" xr:uid="{00000000-0005-0000-0000-0000BFC70000}"/>
    <cellStyle name="Warning Text 10 2 4 2" xfId="35386" xr:uid="{00000000-0005-0000-0000-0000C0C70000}"/>
    <cellStyle name="Warning Text 10 2 5" xfId="35387" xr:uid="{00000000-0005-0000-0000-0000C1C70000}"/>
    <cellStyle name="Warning Text 10 2 6" xfId="54474" xr:uid="{00000000-0005-0000-0000-0000C2C70000}"/>
    <cellStyle name="Warning Text 10 3" xfId="35388" xr:uid="{00000000-0005-0000-0000-0000C3C70000}"/>
    <cellStyle name="Warning Text 10 3 2" xfId="35389" xr:uid="{00000000-0005-0000-0000-0000C4C70000}"/>
    <cellStyle name="Warning Text 10 3 2 2" xfId="35390" xr:uid="{00000000-0005-0000-0000-0000C5C70000}"/>
    <cellStyle name="Warning Text 10 3 2 2 2" xfId="35391" xr:uid="{00000000-0005-0000-0000-0000C6C70000}"/>
    <cellStyle name="Warning Text 10 3 2 3" xfId="35392" xr:uid="{00000000-0005-0000-0000-0000C7C70000}"/>
    <cellStyle name="Warning Text 10 3 3" xfId="35393" xr:uid="{00000000-0005-0000-0000-0000C8C70000}"/>
    <cellStyle name="Warning Text 10 3 3 2" xfId="35394" xr:uid="{00000000-0005-0000-0000-0000C9C70000}"/>
    <cellStyle name="Warning Text 10 3 3 2 2" xfId="35395" xr:uid="{00000000-0005-0000-0000-0000CAC70000}"/>
    <cellStyle name="Warning Text 10 3 3 3" xfId="35396" xr:uid="{00000000-0005-0000-0000-0000CBC70000}"/>
    <cellStyle name="Warning Text 10 3 4" xfId="35397" xr:uid="{00000000-0005-0000-0000-0000CCC70000}"/>
    <cellStyle name="Warning Text 10 3 4 2" xfId="35398" xr:uid="{00000000-0005-0000-0000-0000CDC70000}"/>
    <cellStyle name="Warning Text 10 3 5" xfId="35399" xr:uid="{00000000-0005-0000-0000-0000CEC70000}"/>
    <cellStyle name="Warning Text 10 3 6" xfId="54475" xr:uid="{00000000-0005-0000-0000-0000CFC70000}"/>
    <cellStyle name="Warning Text 10 4" xfId="35400" xr:uid="{00000000-0005-0000-0000-0000D0C70000}"/>
    <cellStyle name="Warning Text 10 4 2" xfId="35401" xr:uid="{00000000-0005-0000-0000-0000D1C70000}"/>
    <cellStyle name="Warning Text 10 4 2 2" xfId="35402" xr:uid="{00000000-0005-0000-0000-0000D2C70000}"/>
    <cellStyle name="Warning Text 10 4 2 2 2" xfId="35403" xr:uid="{00000000-0005-0000-0000-0000D3C70000}"/>
    <cellStyle name="Warning Text 10 4 2 3" xfId="35404" xr:uid="{00000000-0005-0000-0000-0000D4C70000}"/>
    <cellStyle name="Warning Text 10 4 3" xfId="35405" xr:uid="{00000000-0005-0000-0000-0000D5C70000}"/>
    <cellStyle name="Warning Text 10 4 3 2" xfId="35406" xr:uid="{00000000-0005-0000-0000-0000D6C70000}"/>
    <cellStyle name="Warning Text 10 4 3 2 2" xfId="35407" xr:uid="{00000000-0005-0000-0000-0000D7C70000}"/>
    <cellStyle name="Warning Text 10 4 3 3" xfId="35408" xr:uid="{00000000-0005-0000-0000-0000D8C70000}"/>
    <cellStyle name="Warning Text 10 4 4" xfId="35409" xr:uid="{00000000-0005-0000-0000-0000D9C70000}"/>
    <cellStyle name="Warning Text 10 4 4 2" xfId="35410" xr:uid="{00000000-0005-0000-0000-0000DAC70000}"/>
    <cellStyle name="Warning Text 10 4 5" xfId="35411" xr:uid="{00000000-0005-0000-0000-0000DBC70000}"/>
    <cellStyle name="Warning Text 10 4 6" xfId="54476" xr:uid="{00000000-0005-0000-0000-0000DCC70000}"/>
    <cellStyle name="Warning Text 10 5" xfId="35412" xr:uid="{00000000-0005-0000-0000-0000DDC70000}"/>
    <cellStyle name="Warning Text 10 5 2" xfId="35413" xr:uid="{00000000-0005-0000-0000-0000DEC70000}"/>
    <cellStyle name="Warning Text 10 5 2 2" xfId="35414" xr:uid="{00000000-0005-0000-0000-0000DFC70000}"/>
    <cellStyle name="Warning Text 10 5 2 2 2" xfId="35415" xr:uid="{00000000-0005-0000-0000-0000E0C70000}"/>
    <cellStyle name="Warning Text 10 5 2 3" xfId="35416" xr:uid="{00000000-0005-0000-0000-0000E1C70000}"/>
    <cellStyle name="Warning Text 10 5 3" xfId="35417" xr:uid="{00000000-0005-0000-0000-0000E2C70000}"/>
    <cellStyle name="Warning Text 10 5 3 2" xfId="35418" xr:uid="{00000000-0005-0000-0000-0000E3C70000}"/>
    <cellStyle name="Warning Text 10 5 3 2 2" xfId="35419" xr:uid="{00000000-0005-0000-0000-0000E4C70000}"/>
    <cellStyle name="Warning Text 10 5 3 3" xfId="35420" xr:uid="{00000000-0005-0000-0000-0000E5C70000}"/>
    <cellStyle name="Warning Text 10 5 4" xfId="35421" xr:uid="{00000000-0005-0000-0000-0000E6C70000}"/>
    <cellStyle name="Warning Text 10 5 4 2" xfId="35422" xr:uid="{00000000-0005-0000-0000-0000E7C70000}"/>
    <cellStyle name="Warning Text 10 5 4 2 2" xfId="35423" xr:uid="{00000000-0005-0000-0000-0000E8C70000}"/>
    <cellStyle name="Warning Text 10 5 4 3" xfId="35424" xr:uid="{00000000-0005-0000-0000-0000E9C70000}"/>
    <cellStyle name="Warning Text 10 5 5" xfId="35425" xr:uid="{00000000-0005-0000-0000-0000EAC70000}"/>
    <cellStyle name="Warning Text 10 5 5 2" xfId="35426" xr:uid="{00000000-0005-0000-0000-0000EBC70000}"/>
    <cellStyle name="Warning Text 10 5 6" xfId="35427" xr:uid="{00000000-0005-0000-0000-0000ECC70000}"/>
    <cellStyle name="Warning Text 10 5 7" xfId="54477" xr:uid="{00000000-0005-0000-0000-0000EDC70000}"/>
    <cellStyle name="Warning Text 10 6" xfId="35428" xr:uid="{00000000-0005-0000-0000-0000EEC70000}"/>
    <cellStyle name="Warning Text 10 6 2" xfId="35429" xr:uid="{00000000-0005-0000-0000-0000EFC70000}"/>
    <cellStyle name="Warning Text 10 6 2 2" xfId="35430" xr:uid="{00000000-0005-0000-0000-0000F0C70000}"/>
    <cellStyle name="Warning Text 10 6 2 2 2" xfId="35431" xr:uid="{00000000-0005-0000-0000-0000F1C70000}"/>
    <cellStyle name="Warning Text 10 6 2 3" xfId="35432" xr:uid="{00000000-0005-0000-0000-0000F2C70000}"/>
    <cellStyle name="Warning Text 10 6 3" xfId="35433" xr:uid="{00000000-0005-0000-0000-0000F3C70000}"/>
    <cellStyle name="Warning Text 10 6 3 2" xfId="35434" xr:uid="{00000000-0005-0000-0000-0000F4C70000}"/>
    <cellStyle name="Warning Text 10 6 3 2 2" xfId="35435" xr:uid="{00000000-0005-0000-0000-0000F5C70000}"/>
    <cellStyle name="Warning Text 10 6 3 3" xfId="35436" xr:uid="{00000000-0005-0000-0000-0000F6C70000}"/>
    <cellStyle name="Warning Text 10 6 4" xfId="35437" xr:uid="{00000000-0005-0000-0000-0000F7C70000}"/>
    <cellStyle name="Warning Text 10 6 4 2" xfId="35438" xr:uid="{00000000-0005-0000-0000-0000F8C70000}"/>
    <cellStyle name="Warning Text 10 6 5" xfId="35439" xr:uid="{00000000-0005-0000-0000-0000F9C70000}"/>
    <cellStyle name="Warning Text 10 6 6" xfId="54478" xr:uid="{00000000-0005-0000-0000-0000FAC70000}"/>
    <cellStyle name="Warning Text 10 7" xfId="35440" xr:uid="{00000000-0005-0000-0000-0000FBC70000}"/>
    <cellStyle name="Warning Text 10 7 2" xfId="35441" xr:uid="{00000000-0005-0000-0000-0000FCC70000}"/>
    <cellStyle name="Warning Text 10 7 2 2" xfId="35442" xr:uid="{00000000-0005-0000-0000-0000FDC70000}"/>
    <cellStyle name="Warning Text 10 7 3" xfId="35443" xr:uid="{00000000-0005-0000-0000-0000FEC70000}"/>
    <cellStyle name="Warning Text 10 7 4" xfId="54479" xr:uid="{00000000-0005-0000-0000-0000FFC70000}"/>
    <cellStyle name="Warning Text 10 8" xfId="35444" xr:uid="{00000000-0005-0000-0000-000000C80000}"/>
    <cellStyle name="Warning Text 10 8 2" xfId="35445" xr:uid="{00000000-0005-0000-0000-000001C80000}"/>
    <cellStyle name="Warning Text 10 8 2 2" xfId="35446" xr:uid="{00000000-0005-0000-0000-000002C80000}"/>
    <cellStyle name="Warning Text 10 8 3" xfId="35447" xr:uid="{00000000-0005-0000-0000-000003C80000}"/>
    <cellStyle name="Warning Text 10 8 4" xfId="54480" xr:uid="{00000000-0005-0000-0000-000004C80000}"/>
    <cellStyle name="Warning Text 10 9" xfId="35448" xr:uid="{00000000-0005-0000-0000-000005C80000}"/>
    <cellStyle name="Warning Text 10 9 2" xfId="35449" xr:uid="{00000000-0005-0000-0000-000006C80000}"/>
    <cellStyle name="Warning Text 10 9 2 2" xfId="35450" xr:uid="{00000000-0005-0000-0000-000007C80000}"/>
    <cellStyle name="Warning Text 10 9 3" xfId="35451" xr:uid="{00000000-0005-0000-0000-000008C80000}"/>
    <cellStyle name="Warning Text 10 9 4" xfId="54481" xr:uid="{00000000-0005-0000-0000-000009C80000}"/>
    <cellStyle name="Warning Text 11" xfId="4749" xr:uid="{00000000-0005-0000-0000-00000AC80000}"/>
    <cellStyle name="Warning Text 11 10" xfId="35452" xr:uid="{00000000-0005-0000-0000-00000BC80000}"/>
    <cellStyle name="Warning Text 11 10 2" xfId="35453" xr:uid="{00000000-0005-0000-0000-00000CC80000}"/>
    <cellStyle name="Warning Text 11 10 2 2" xfId="35454" xr:uid="{00000000-0005-0000-0000-00000DC80000}"/>
    <cellStyle name="Warning Text 11 10 3" xfId="35455" xr:uid="{00000000-0005-0000-0000-00000EC80000}"/>
    <cellStyle name="Warning Text 11 10 4" xfId="54483" xr:uid="{00000000-0005-0000-0000-00000FC80000}"/>
    <cellStyle name="Warning Text 11 11" xfId="35456" xr:uid="{00000000-0005-0000-0000-000010C80000}"/>
    <cellStyle name="Warning Text 11 11 2" xfId="35457" xr:uid="{00000000-0005-0000-0000-000011C80000}"/>
    <cellStyle name="Warning Text 11 12" xfId="35458" xr:uid="{00000000-0005-0000-0000-000012C80000}"/>
    <cellStyle name="Warning Text 11 13" xfId="54482" xr:uid="{00000000-0005-0000-0000-000013C80000}"/>
    <cellStyle name="Warning Text 11 2" xfId="9537" xr:uid="{00000000-0005-0000-0000-000014C80000}"/>
    <cellStyle name="Warning Text 11 2 2" xfId="35459" xr:uid="{00000000-0005-0000-0000-000015C80000}"/>
    <cellStyle name="Warning Text 11 2 2 2" xfId="35460" xr:uid="{00000000-0005-0000-0000-000016C80000}"/>
    <cellStyle name="Warning Text 11 2 2 2 2" xfId="35461" xr:uid="{00000000-0005-0000-0000-000017C80000}"/>
    <cellStyle name="Warning Text 11 2 2 3" xfId="35462" xr:uid="{00000000-0005-0000-0000-000018C80000}"/>
    <cellStyle name="Warning Text 11 2 3" xfId="35463" xr:uid="{00000000-0005-0000-0000-000019C80000}"/>
    <cellStyle name="Warning Text 11 2 3 2" xfId="35464" xr:uid="{00000000-0005-0000-0000-00001AC80000}"/>
    <cellStyle name="Warning Text 11 2 3 2 2" xfId="35465" xr:uid="{00000000-0005-0000-0000-00001BC80000}"/>
    <cellStyle name="Warning Text 11 2 3 3" xfId="35466" xr:uid="{00000000-0005-0000-0000-00001CC80000}"/>
    <cellStyle name="Warning Text 11 2 4" xfId="35467" xr:uid="{00000000-0005-0000-0000-00001DC80000}"/>
    <cellStyle name="Warning Text 11 2 4 2" xfId="35468" xr:uid="{00000000-0005-0000-0000-00001EC80000}"/>
    <cellStyle name="Warning Text 11 2 5" xfId="35469" xr:uid="{00000000-0005-0000-0000-00001FC80000}"/>
    <cellStyle name="Warning Text 11 2 6" xfId="54484" xr:uid="{00000000-0005-0000-0000-000020C80000}"/>
    <cellStyle name="Warning Text 11 3" xfId="35470" xr:uid="{00000000-0005-0000-0000-000021C80000}"/>
    <cellStyle name="Warning Text 11 3 2" xfId="35471" xr:uid="{00000000-0005-0000-0000-000022C80000}"/>
    <cellStyle name="Warning Text 11 3 2 2" xfId="35472" xr:uid="{00000000-0005-0000-0000-000023C80000}"/>
    <cellStyle name="Warning Text 11 3 2 2 2" xfId="35473" xr:uid="{00000000-0005-0000-0000-000024C80000}"/>
    <cellStyle name="Warning Text 11 3 2 3" xfId="35474" xr:uid="{00000000-0005-0000-0000-000025C80000}"/>
    <cellStyle name="Warning Text 11 3 3" xfId="35475" xr:uid="{00000000-0005-0000-0000-000026C80000}"/>
    <cellStyle name="Warning Text 11 3 3 2" xfId="35476" xr:uid="{00000000-0005-0000-0000-000027C80000}"/>
    <cellStyle name="Warning Text 11 3 3 2 2" xfId="35477" xr:uid="{00000000-0005-0000-0000-000028C80000}"/>
    <cellStyle name="Warning Text 11 3 3 3" xfId="35478" xr:uid="{00000000-0005-0000-0000-000029C80000}"/>
    <cellStyle name="Warning Text 11 3 4" xfId="35479" xr:uid="{00000000-0005-0000-0000-00002AC80000}"/>
    <cellStyle name="Warning Text 11 3 4 2" xfId="35480" xr:uid="{00000000-0005-0000-0000-00002BC80000}"/>
    <cellStyle name="Warning Text 11 3 5" xfId="35481" xr:uid="{00000000-0005-0000-0000-00002CC80000}"/>
    <cellStyle name="Warning Text 11 3 6" xfId="54485" xr:uid="{00000000-0005-0000-0000-00002DC80000}"/>
    <cellStyle name="Warning Text 11 4" xfId="35482" xr:uid="{00000000-0005-0000-0000-00002EC80000}"/>
    <cellStyle name="Warning Text 11 4 2" xfId="35483" xr:uid="{00000000-0005-0000-0000-00002FC80000}"/>
    <cellStyle name="Warning Text 11 4 2 2" xfId="35484" xr:uid="{00000000-0005-0000-0000-000030C80000}"/>
    <cellStyle name="Warning Text 11 4 2 2 2" xfId="35485" xr:uid="{00000000-0005-0000-0000-000031C80000}"/>
    <cellStyle name="Warning Text 11 4 2 3" xfId="35486" xr:uid="{00000000-0005-0000-0000-000032C80000}"/>
    <cellStyle name="Warning Text 11 4 3" xfId="35487" xr:uid="{00000000-0005-0000-0000-000033C80000}"/>
    <cellStyle name="Warning Text 11 4 3 2" xfId="35488" xr:uid="{00000000-0005-0000-0000-000034C80000}"/>
    <cellStyle name="Warning Text 11 4 3 2 2" xfId="35489" xr:uid="{00000000-0005-0000-0000-000035C80000}"/>
    <cellStyle name="Warning Text 11 4 3 3" xfId="35490" xr:uid="{00000000-0005-0000-0000-000036C80000}"/>
    <cellStyle name="Warning Text 11 4 4" xfId="35491" xr:uid="{00000000-0005-0000-0000-000037C80000}"/>
    <cellStyle name="Warning Text 11 4 4 2" xfId="35492" xr:uid="{00000000-0005-0000-0000-000038C80000}"/>
    <cellStyle name="Warning Text 11 4 5" xfId="35493" xr:uid="{00000000-0005-0000-0000-000039C80000}"/>
    <cellStyle name="Warning Text 11 4 6" xfId="54486" xr:uid="{00000000-0005-0000-0000-00003AC80000}"/>
    <cellStyle name="Warning Text 11 5" xfId="35494" xr:uid="{00000000-0005-0000-0000-00003BC80000}"/>
    <cellStyle name="Warning Text 11 5 2" xfId="35495" xr:uid="{00000000-0005-0000-0000-00003CC80000}"/>
    <cellStyle name="Warning Text 11 5 2 2" xfId="35496" xr:uid="{00000000-0005-0000-0000-00003DC80000}"/>
    <cellStyle name="Warning Text 11 5 2 2 2" xfId="35497" xr:uid="{00000000-0005-0000-0000-00003EC80000}"/>
    <cellStyle name="Warning Text 11 5 2 3" xfId="35498" xr:uid="{00000000-0005-0000-0000-00003FC80000}"/>
    <cellStyle name="Warning Text 11 5 3" xfId="35499" xr:uid="{00000000-0005-0000-0000-000040C80000}"/>
    <cellStyle name="Warning Text 11 5 3 2" xfId="35500" xr:uid="{00000000-0005-0000-0000-000041C80000}"/>
    <cellStyle name="Warning Text 11 5 3 2 2" xfId="35501" xr:uid="{00000000-0005-0000-0000-000042C80000}"/>
    <cellStyle name="Warning Text 11 5 3 3" xfId="35502" xr:uid="{00000000-0005-0000-0000-000043C80000}"/>
    <cellStyle name="Warning Text 11 5 4" xfId="35503" xr:uid="{00000000-0005-0000-0000-000044C80000}"/>
    <cellStyle name="Warning Text 11 5 4 2" xfId="35504" xr:uid="{00000000-0005-0000-0000-000045C80000}"/>
    <cellStyle name="Warning Text 11 5 4 2 2" xfId="35505" xr:uid="{00000000-0005-0000-0000-000046C80000}"/>
    <cellStyle name="Warning Text 11 5 4 3" xfId="35506" xr:uid="{00000000-0005-0000-0000-000047C80000}"/>
    <cellStyle name="Warning Text 11 5 5" xfId="35507" xr:uid="{00000000-0005-0000-0000-000048C80000}"/>
    <cellStyle name="Warning Text 11 5 5 2" xfId="35508" xr:uid="{00000000-0005-0000-0000-000049C80000}"/>
    <cellStyle name="Warning Text 11 5 6" xfId="35509" xr:uid="{00000000-0005-0000-0000-00004AC80000}"/>
    <cellStyle name="Warning Text 11 5 7" xfId="54487" xr:uid="{00000000-0005-0000-0000-00004BC80000}"/>
    <cellStyle name="Warning Text 11 6" xfId="35510" xr:uid="{00000000-0005-0000-0000-00004CC80000}"/>
    <cellStyle name="Warning Text 11 6 2" xfId="35511" xr:uid="{00000000-0005-0000-0000-00004DC80000}"/>
    <cellStyle name="Warning Text 11 6 2 2" xfId="35512" xr:uid="{00000000-0005-0000-0000-00004EC80000}"/>
    <cellStyle name="Warning Text 11 6 2 2 2" xfId="35513" xr:uid="{00000000-0005-0000-0000-00004FC80000}"/>
    <cellStyle name="Warning Text 11 6 2 3" xfId="35514" xr:uid="{00000000-0005-0000-0000-000050C80000}"/>
    <cellStyle name="Warning Text 11 6 3" xfId="35515" xr:uid="{00000000-0005-0000-0000-000051C80000}"/>
    <cellStyle name="Warning Text 11 6 3 2" xfId="35516" xr:uid="{00000000-0005-0000-0000-000052C80000}"/>
    <cellStyle name="Warning Text 11 6 3 2 2" xfId="35517" xr:uid="{00000000-0005-0000-0000-000053C80000}"/>
    <cellStyle name="Warning Text 11 6 3 3" xfId="35518" xr:uid="{00000000-0005-0000-0000-000054C80000}"/>
    <cellStyle name="Warning Text 11 6 4" xfId="35519" xr:uid="{00000000-0005-0000-0000-000055C80000}"/>
    <cellStyle name="Warning Text 11 6 4 2" xfId="35520" xr:uid="{00000000-0005-0000-0000-000056C80000}"/>
    <cellStyle name="Warning Text 11 6 5" xfId="35521" xr:uid="{00000000-0005-0000-0000-000057C80000}"/>
    <cellStyle name="Warning Text 11 6 6" xfId="54488" xr:uid="{00000000-0005-0000-0000-000058C80000}"/>
    <cellStyle name="Warning Text 11 7" xfId="35522" xr:uid="{00000000-0005-0000-0000-000059C80000}"/>
    <cellStyle name="Warning Text 11 7 2" xfId="35523" xr:uid="{00000000-0005-0000-0000-00005AC80000}"/>
    <cellStyle name="Warning Text 11 7 2 2" xfId="35524" xr:uid="{00000000-0005-0000-0000-00005BC80000}"/>
    <cellStyle name="Warning Text 11 7 3" xfId="35525" xr:uid="{00000000-0005-0000-0000-00005CC80000}"/>
    <cellStyle name="Warning Text 11 7 4" xfId="54489" xr:uid="{00000000-0005-0000-0000-00005DC80000}"/>
    <cellStyle name="Warning Text 11 8" xfId="35526" xr:uid="{00000000-0005-0000-0000-00005EC80000}"/>
    <cellStyle name="Warning Text 11 8 2" xfId="35527" xr:uid="{00000000-0005-0000-0000-00005FC80000}"/>
    <cellStyle name="Warning Text 11 8 2 2" xfId="35528" xr:uid="{00000000-0005-0000-0000-000060C80000}"/>
    <cellStyle name="Warning Text 11 8 3" xfId="35529" xr:uid="{00000000-0005-0000-0000-000061C80000}"/>
    <cellStyle name="Warning Text 11 8 4" xfId="54490" xr:uid="{00000000-0005-0000-0000-000062C80000}"/>
    <cellStyle name="Warning Text 11 9" xfId="35530" xr:uid="{00000000-0005-0000-0000-000063C80000}"/>
    <cellStyle name="Warning Text 11 9 2" xfId="35531" xr:uid="{00000000-0005-0000-0000-000064C80000}"/>
    <cellStyle name="Warning Text 11 9 2 2" xfId="35532" xr:uid="{00000000-0005-0000-0000-000065C80000}"/>
    <cellStyle name="Warning Text 11 9 3" xfId="35533" xr:uid="{00000000-0005-0000-0000-000066C80000}"/>
    <cellStyle name="Warning Text 11 9 4" xfId="54491" xr:uid="{00000000-0005-0000-0000-000067C80000}"/>
    <cellStyle name="Warning Text 12" xfId="4750" xr:uid="{00000000-0005-0000-0000-000068C80000}"/>
    <cellStyle name="Warning Text 12 10" xfId="35534" xr:uid="{00000000-0005-0000-0000-000069C80000}"/>
    <cellStyle name="Warning Text 12 10 2" xfId="35535" xr:uid="{00000000-0005-0000-0000-00006AC80000}"/>
    <cellStyle name="Warning Text 12 10 2 2" xfId="35536" xr:uid="{00000000-0005-0000-0000-00006BC80000}"/>
    <cellStyle name="Warning Text 12 10 3" xfId="35537" xr:uid="{00000000-0005-0000-0000-00006CC80000}"/>
    <cellStyle name="Warning Text 12 10 4" xfId="54493" xr:uid="{00000000-0005-0000-0000-00006DC80000}"/>
    <cellStyle name="Warning Text 12 11" xfId="35538" xr:uid="{00000000-0005-0000-0000-00006EC80000}"/>
    <cellStyle name="Warning Text 12 11 2" xfId="35539" xr:uid="{00000000-0005-0000-0000-00006FC80000}"/>
    <cellStyle name="Warning Text 12 12" xfId="35540" xr:uid="{00000000-0005-0000-0000-000070C80000}"/>
    <cellStyle name="Warning Text 12 13" xfId="54492" xr:uid="{00000000-0005-0000-0000-000071C80000}"/>
    <cellStyle name="Warning Text 12 2" xfId="9538" xr:uid="{00000000-0005-0000-0000-000072C80000}"/>
    <cellStyle name="Warning Text 12 2 2" xfId="35541" xr:uid="{00000000-0005-0000-0000-000073C80000}"/>
    <cellStyle name="Warning Text 12 2 2 2" xfId="35542" xr:uid="{00000000-0005-0000-0000-000074C80000}"/>
    <cellStyle name="Warning Text 12 2 2 2 2" xfId="35543" xr:uid="{00000000-0005-0000-0000-000075C80000}"/>
    <cellStyle name="Warning Text 12 2 2 3" xfId="35544" xr:uid="{00000000-0005-0000-0000-000076C80000}"/>
    <cellStyle name="Warning Text 12 2 3" xfId="35545" xr:uid="{00000000-0005-0000-0000-000077C80000}"/>
    <cellStyle name="Warning Text 12 2 3 2" xfId="35546" xr:uid="{00000000-0005-0000-0000-000078C80000}"/>
    <cellStyle name="Warning Text 12 2 3 2 2" xfId="35547" xr:uid="{00000000-0005-0000-0000-000079C80000}"/>
    <cellStyle name="Warning Text 12 2 3 3" xfId="35548" xr:uid="{00000000-0005-0000-0000-00007AC80000}"/>
    <cellStyle name="Warning Text 12 2 4" xfId="35549" xr:uid="{00000000-0005-0000-0000-00007BC80000}"/>
    <cellStyle name="Warning Text 12 2 4 2" xfId="35550" xr:uid="{00000000-0005-0000-0000-00007CC80000}"/>
    <cellStyle name="Warning Text 12 2 5" xfId="35551" xr:uid="{00000000-0005-0000-0000-00007DC80000}"/>
    <cellStyle name="Warning Text 12 2 6" xfId="54494" xr:uid="{00000000-0005-0000-0000-00007EC80000}"/>
    <cellStyle name="Warning Text 12 3" xfId="35552" xr:uid="{00000000-0005-0000-0000-00007FC80000}"/>
    <cellStyle name="Warning Text 12 3 2" xfId="35553" xr:uid="{00000000-0005-0000-0000-000080C80000}"/>
    <cellStyle name="Warning Text 12 3 2 2" xfId="35554" xr:uid="{00000000-0005-0000-0000-000081C80000}"/>
    <cellStyle name="Warning Text 12 3 2 2 2" xfId="35555" xr:uid="{00000000-0005-0000-0000-000082C80000}"/>
    <cellStyle name="Warning Text 12 3 2 3" xfId="35556" xr:uid="{00000000-0005-0000-0000-000083C80000}"/>
    <cellStyle name="Warning Text 12 3 3" xfId="35557" xr:uid="{00000000-0005-0000-0000-000084C80000}"/>
    <cellStyle name="Warning Text 12 3 3 2" xfId="35558" xr:uid="{00000000-0005-0000-0000-000085C80000}"/>
    <cellStyle name="Warning Text 12 3 3 2 2" xfId="35559" xr:uid="{00000000-0005-0000-0000-000086C80000}"/>
    <cellStyle name="Warning Text 12 3 3 3" xfId="35560" xr:uid="{00000000-0005-0000-0000-000087C80000}"/>
    <cellStyle name="Warning Text 12 3 4" xfId="35561" xr:uid="{00000000-0005-0000-0000-000088C80000}"/>
    <cellStyle name="Warning Text 12 3 4 2" xfId="35562" xr:uid="{00000000-0005-0000-0000-000089C80000}"/>
    <cellStyle name="Warning Text 12 3 5" xfId="35563" xr:uid="{00000000-0005-0000-0000-00008AC80000}"/>
    <cellStyle name="Warning Text 12 3 6" xfId="54495" xr:uid="{00000000-0005-0000-0000-00008BC80000}"/>
    <cellStyle name="Warning Text 12 4" xfId="35564" xr:uid="{00000000-0005-0000-0000-00008CC80000}"/>
    <cellStyle name="Warning Text 12 4 2" xfId="35565" xr:uid="{00000000-0005-0000-0000-00008DC80000}"/>
    <cellStyle name="Warning Text 12 4 2 2" xfId="35566" xr:uid="{00000000-0005-0000-0000-00008EC80000}"/>
    <cellStyle name="Warning Text 12 4 2 2 2" xfId="35567" xr:uid="{00000000-0005-0000-0000-00008FC80000}"/>
    <cellStyle name="Warning Text 12 4 2 3" xfId="35568" xr:uid="{00000000-0005-0000-0000-000090C80000}"/>
    <cellStyle name="Warning Text 12 4 3" xfId="35569" xr:uid="{00000000-0005-0000-0000-000091C80000}"/>
    <cellStyle name="Warning Text 12 4 3 2" xfId="35570" xr:uid="{00000000-0005-0000-0000-000092C80000}"/>
    <cellStyle name="Warning Text 12 4 3 2 2" xfId="35571" xr:uid="{00000000-0005-0000-0000-000093C80000}"/>
    <cellStyle name="Warning Text 12 4 3 3" xfId="35572" xr:uid="{00000000-0005-0000-0000-000094C80000}"/>
    <cellStyle name="Warning Text 12 4 4" xfId="35573" xr:uid="{00000000-0005-0000-0000-000095C80000}"/>
    <cellStyle name="Warning Text 12 4 4 2" xfId="35574" xr:uid="{00000000-0005-0000-0000-000096C80000}"/>
    <cellStyle name="Warning Text 12 4 5" xfId="35575" xr:uid="{00000000-0005-0000-0000-000097C80000}"/>
    <cellStyle name="Warning Text 12 4 6" xfId="54496" xr:uid="{00000000-0005-0000-0000-000098C80000}"/>
    <cellStyle name="Warning Text 12 5" xfId="35576" xr:uid="{00000000-0005-0000-0000-000099C80000}"/>
    <cellStyle name="Warning Text 12 5 2" xfId="35577" xr:uid="{00000000-0005-0000-0000-00009AC80000}"/>
    <cellStyle name="Warning Text 12 5 2 2" xfId="35578" xr:uid="{00000000-0005-0000-0000-00009BC80000}"/>
    <cellStyle name="Warning Text 12 5 2 2 2" xfId="35579" xr:uid="{00000000-0005-0000-0000-00009CC80000}"/>
    <cellStyle name="Warning Text 12 5 2 3" xfId="35580" xr:uid="{00000000-0005-0000-0000-00009DC80000}"/>
    <cellStyle name="Warning Text 12 5 3" xfId="35581" xr:uid="{00000000-0005-0000-0000-00009EC80000}"/>
    <cellStyle name="Warning Text 12 5 3 2" xfId="35582" xr:uid="{00000000-0005-0000-0000-00009FC80000}"/>
    <cellStyle name="Warning Text 12 5 3 2 2" xfId="35583" xr:uid="{00000000-0005-0000-0000-0000A0C80000}"/>
    <cellStyle name="Warning Text 12 5 3 3" xfId="35584" xr:uid="{00000000-0005-0000-0000-0000A1C80000}"/>
    <cellStyle name="Warning Text 12 5 4" xfId="35585" xr:uid="{00000000-0005-0000-0000-0000A2C80000}"/>
    <cellStyle name="Warning Text 12 5 4 2" xfId="35586" xr:uid="{00000000-0005-0000-0000-0000A3C80000}"/>
    <cellStyle name="Warning Text 12 5 4 2 2" xfId="35587" xr:uid="{00000000-0005-0000-0000-0000A4C80000}"/>
    <cellStyle name="Warning Text 12 5 4 3" xfId="35588" xr:uid="{00000000-0005-0000-0000-0000A5C80000}"/>
    <cellStyle name="Warning Text 12 5 5" xfId="35589" xr:uid="{00000000-0005-0000-0000-0000A6C80000}"/>
    <cellStyle name="Warning Text 12 5 5 2" xfId="35590" xr:uid="{00000000-0005-0000-0000-0000A7C80000}"/>
    <cellStyle name="Warning Text 12 5 6" xfId="35591" xr:uid="{00000000-0005-0000-0000-0000A8C80000}"/>
    <cellStyle name="Warning Text 12 5 7" xfId="54497" xr:uid="{00000000-0005-0000-0000-0000A9C80000}"/>
    <cellStyle name="Warning Text 12 6" xfId="35592" xr:uid="{00000000-0005-0000-0000-0000AAC80000}"/>
    <cellStyle name="Warning Text 12 6 2" xfId="35593" xr:uid="{00000000-0005-0000-0000-0000ABC80000}"/>
    <cellStyle name="Warning Text 12 6 2 2" xfId="35594" xr:uid="{00000000-0005-0000-0000-0000ACC80000}"/>
    <cellStyle name="Warning Text 12 6 2 2 2" xfId="35595" xr:uid="{00000000-0005-0000-0000-0000ADC80000}"/>
    <cellStyle name="Warning Text 12 6 2 3" xfId="35596" xr:uid="{00000000-0005-0000-0000-0000AEC80000}"/>
    <cellStyle name="Warning Text 12 6 3" xfId="35597" xr:uid="{00000000-0005-0000-0000-0000AFC80000}"/>
    <cellStyle name="Warning Text 12 6 3 2" xfId="35598" xr:uid="{00000000-0005-0000-0000-0000B0C80000}"/>
    <cellStyle name="Warning Text 12 6 3 2 2" xfId="35599" xr:uid="{00000000-0005-0000-0000-0000B1C80000}"/>
    <cellStyle name="Warning Text 12 6 3 3" xfId="35600" xr:uid="{00000000-0005-0000-0000-0000B2C80000}"/>
    <cellStyle name="Warning Text 12 6 4" xfId="35601" xr:uid="{00000000-0005-0000-0000-0000B3C80000}"/>
    <cellStyle name="Warning Text 12 6 4 2" xfId="35602" xr:uid="{00000000-0005-0000-0000-0000B4C80000}"/>
    <cellStyle name="Warning Text 12 6 5" xfId="35603" xr:uid="{00000000-0005-0000-0000-0000B5C80000}"/>
    <cellStyle name="Warning Text 12 6 6" xfId="54498" xr:uid="{00000000-0005-0000-0000-0000B6C80000}"/>
    <cellStyle name="Warning Text 12 7" xfId="35604" xr:uid="{00000000-0005-0000-0000-0000B7C80000}"/>
    <cellStyle name="Warning Text 12 7 2" xfId="35605" xr:uid="{00000000-0005-0000-0000-0000B8C80000}"/>
    <cellStyle name="Warning Text 12 7 2 2" xfId="35606" xr:uid="{00000000-0005-0000-0000-0000B9C80000}"/>
    <cellStyle name="Warning Text 12 7 3" xfId="35607" xr:uid="{00000000-0005-0000-0000-0000BAC80000}"/>
    <cellStyle name="Warning Text 12 7 4" xfId="54499" xr:uid="{00000000-0005-0000-0000-0000BBC80000}"/>
    <cellStyle name="Warning Text 12 8" xfId="35608" xr:uid="{00000000-0005-0000-0000-0000BCC80000}"/>
    <cellStyle name="Warning Text 12 8 2" xfId="35609" xr:uid="{00000000-0005-0000-0000-0000BDC80000}"/>
    <cellStyle name="Warning Text 12 8 2 2" xfId="35610" xr:uid="{00000000-0005-0000-0000-0000BEC80000}"/>
    <cellStyle name="Warning Text 12 8 3" xfId="35611" xr:uid="{00000000-0005-0000-0000-0000BFC80000}"/>
    <cellStyle name="Warning Text 12 8 4" xfId="54500" xr:uid="{00000000-0005-0000-0000-0000C0C80000}"/>
    <cellStyle name="Warning Text 12 9" xfId="35612" xr:uid="{00000000-0005-0000-0000-0000C1C80000}"/>
    <cellStyle name="Warning Text 12 9 2" xfId="35613" xr:uid="{00000000-0005-0000-0000-0000C2C80000}"/>
    <cellStyle name="Warning Text 12 9 2 2" xfId="35614" xr:uid="{00000000-0005-0000-0000-0000C3C80000}"/>
    <cellStyle name="Warning Text 12 9 3" xfId="35615" xr:uid="{00000000-0005-0000-0000-0000C4C80000}"/>
    <cellStyle name="Warning Text 12 9 4" xfId="54501" xr:uid="{00000000-0005-0000-0000-0000C5C80000}"/>
    <cellStyle name="Warning Text 13" xfId="4751" xr:uid="{00000000-0005-0000-0000-0000C6C80000}"/>
    <cellStyle name="Warning Text 13 10" xfId="35616" xr:uid="{00000000-0005-0000-0000-0000C7C80000}"/>
    <cellStyle name="Warning Text 13 10 2" xfId="35617" xr:uid="{00000000-0005-0000-0000-0000C8C80000}"/>
    <cellStyle name="Warning Text 13 10 2 2" xfId="35618" xr:uid="{00000000-0005-0000-0000-0000C9C80000}"/>
    <cellStyle name="Warning Text 13 10 3" xfId="35619" xr:uid="{00000000-0005-0000-0000-0000CAC80000}"/>
    <cellStyle name="Warning Text 13 10 4" xfId="54503" xr:uid="{00000000-0005-0000-0000-0000CBC80000}"/>
    <cellStyle name="Warning Text 13 11" xfId="35620" xr:uid="{00000000-0005-0000-0000-0000CCC80000}"/>
    <cellStyle name="Warning Text 13 11 2" xfId="35621" xr:uid="{00000000-0005-0000-0000-0000CDC80000}"/>
    <cellStyle name="Warning Text 13 12" xfId="35622" xr:uid="{00000000-0005-0000-0000-0000CEC80000}"/>
    <cellStyle name="Warning Text 13 13" xfId="54502" xr:uid="{00000000-0005-0000-0000-0000CFC80000}"/>
    <cellStyle name="Warning Text 13 2" xfId="9539" xr:uid="{00000000-0005-0000-0000-0000D0C80000}"/>
    <cellStyle name="Warning Text 13 2 2" xfId="35623" xr:uid="{00000000-0005-0000-0000-0000D1C80000}"/>
    <cellStyle name="Warning Text 13 2 2 2" xfId="35624" xr:uid="{00000000-0005-0000-0000-0000D2C80000}"/>
    <cellStyle name="Warning Text 13 2 2 2 2" xfId="35625" xr:uid="{00000000-0005-0000-0000-0000D3C80000}"/>
    <cellStyle name="Warning Text 13 2 2 3" xfId="35626" xr:uid="{00000000-0005-0000-0000-0000D4C80000}"/>
    <cellStyle name="Warning Text 13 2 3" xfId="35627" xr:uid="{00000000-0005-0000-0000-0000D5C80000}"/>
    <cellStyle name="Warning Text 13 2 3 2" xfId="35628" xr:uid="{00000000-0005-0000-0000-0000D6C80000}"/>
    <cellStyle name="Warning Text 13 2 3 2 2" xfId="35629" xr:uid="{00000000-0005-0000-0000-0000D7C80000}"/>
    <cellStyle name="Warning Text 13 2 3 3" xfId="35630" xr:uid="{00000000-0005-0000-0000-0000D8C80000}"/>
    <cellStyle name="Warning Text 13 2 4" xfId="35631" xr:uid="{00000000-0005-0000-0000-0000D9C80000}"/>
    <cellStyle name="Warning Text 13 2 4 2" xfId="35632" xr:uid="{00000000-0005-0000-0000-0000DAC80000}"/>
    <cellStyle name="Warning Text 13 2 5" xfId="35633" xr:uid="{00000000-0005-0000-0000-0000DBC80000}"/>
    <cellStyle name="Warning Text 13 2 6" xfId="54504" xr:uid="{00000000-0005-0000-0000-0000DCC80000}"/>
    <cellStyle name="Warning Text 13 3" xfId="35634" xr:uid="{00000000-0005-0000-0000-0000DDC80000}"/>
    <cellStyle name="Warning Text 13 3 2" xfId="35635" xr:uid="{00000000-0005-0000-0000-0000DEC80000}"/>
    <cellStyle name="Warning Text 13 3 2 2" xfId="35636" xr:uid="{00000000-0005-0000-0000-0000DFC80000}"/>
    <cellStyle name="Warning Text 13 3 2 2 2" xfId="35637" xr:uid="{00000000-0005-0000-0000-0000E0C80000}"/>
    <cellStyle name="Warning Text 13 3 2 3" xfId="35638" xr:uid="{00000000-0005-0000-0000-0000E1C80000}"/>
    <cellStyle name="Warning Text 13 3 3" xfId="35639" xr:uid="{00000000-0005-0000-0000-0000E2C80000}"/>
    <cellStyle name="Warning Text 13 3 3 2" xfId="35640" xr:uid="{00000000-0005-0000-0000-0000E3C80000}"/>
    <cellStyle name="Warning Text 13 3 3 2 2" xfId="35641" xr:uid="{00000000-0005-0000-0000-0000E4C80000}"/>
    <cellStyle name="Warning Text 13 3 3 3" xfId="35642" xr:uid="{00000000-0005-0000-0000-0000E5C80000}"/>
    <cellStyle name="Warning Text 13 3 4" xfId="35643" xr:uid="{00000000-0005-0000-0000-0000E6C80000}"/>
    <cellStyle name="Warning Text 13 3 4 2" xfId="35644" xr:uid="{00000000-0005-0000-0000-0000E7C80000}"/>
    <cellStyle name="Warning Text 13 3 5" xfId="35645" xr:uid="{00000000-0005-0000-0000-0000E8C80000}"/>
    <cellStyle name="Warning Text 13 3 6" xfId="54505" xr:uid="{00000000-0005-0000-0000-0000E9C80000}"/>
    <cellStyle name="Warning Text 13 4" xfId="35646" xr:uid="{00000000-0005-0000-0000-0000EAC80000}"/>
    <cellStyle name="Warning Text 13 4 2" xfId="35647" xr:uid="{00000000-0005-0000-0000-0000EBC80000}"/>
    <cellStyle name="Warning Text 13 4 2 2" xfId="35648" xr:uid="{00000000-0005-0000-0000-0000ECC80000}"/>
    <cellStyle name="Warning Text 13 4 2 2 2" xfId="35649" xr:uid="{00000000-0005-0000-0000-0000EDC80000}"/>
    <cellStyle name="Warning Text 13 4 2 3" xfId="35650" xr:uid="{00000000-0005-0000-0000-0000EEC80000}"/>
    <cellStyle name="Warning Text 13 4 3" xfId="35651" xr:uid="{00000000-0005-0000-0000-0000EFC80000}"/>
    <cellStyle name="Warning Text 13 4 3 2" xfId="35652" xr:uid="{00000000-0005-0000-0000-0000F0C80000}"/>
    <cellStyle name="Warning Text 13 4 3 2 2" xfId="35653" xr:uid="{00000000-0005-0000-0000-0000F1C80000}"/>
    <cellStyle name="Warning Text 13 4 3 3" xfId="35654" xr:uid="{00000000-0005-0000-0000-0000F2C80000}"/>
    <cellStyle name="Warning Text 13 4 4" xfId="35655" xr:uid="{00000000-0005-0000-0000-0000F3C80000}"/>
    <cellStyle name="Warning Text 13 4 4 2" xfId="35656" xr:uid="{00000000-0005-0000-0000-0000F4C80000}"/>
    <cellStyle name="Warning Text 13 4 5" xfId="35657" xr:uid="{00000000-0005-0000-0000-0000F5C80000}"/>
    <cellStyle name="Warning Text 13 4 6" xfId="54506" xr:uid="{00000000-0005-0000-0000-0000F6C80000}"/>
    <cellStyle name="Warning Text 13 5" xfId="35658" xr:uid="{00000000-0005-0000-0000-0000F7C80000}"/>
    <cellStyle name="Warning Text 13 5 2" xfId="35659" xr:uid="{00000000-0005-0000-0000-0000F8C80000}"/>
    <cellStyle name="Warning Text 13 5 2 2" xfId="35660" xr:uid="{00000000-0005-0000-0000-0000F9C80000}"/>
    <cellStyle name="Warning Text 13 5 2 2 2" xfId="35661" xr:uid="{00000000-0005-0000-0000-0000FAC80000}"/>
    <cellStyle name="Warning Text 13 5 2 3" xfId="35662" xr:uid="{00000000-0005-0000-0000-0000FBC80000}"/>
    <cellStyle name="Warning Text 13 5 3" xfId="35663" xr:uid="{00000000-0005-0000-0000-0000FCC80000}"/>
    <cellStyle name="Warning Text 13 5 3 2" xfId="35664" xr:uid="{00000000-0005-0000-0000-0000FDC80000}"/>
    <cellStyle name="Warning Text 13 5 3 2 2" xfId="35665" xr:uid="{00000000-0005-0000-0000-0000FEC80000}"/>
    <cellStyle name="Warning Text 13 5 3 3" xfId="35666" xr:uid="{00000000-0005-0000-0000-0000FFC80000}"/>
    <cellStyle name="Warning Text 13 5 4" xfId="35667" xr:uid="{00000000-0005-0000-0000-000000C90000}"/>
    <cellStyle name="Warning Text 13 5 4 2" xfId="35668" xr:uid="{00000000-0005-0000-0000-000001C90000}"/>
    <cellStyle name="Warning Text 13 5 4 2 2" xfId="35669" xr:uid="{00000000-0005-0000-0000-000002C90000}"/>
    <cellStyle name="Warning Text 13 5 4 3" xfId="35670" xr:uid="{00000000-0005-0000-0000-000003C90000}"/>
    <cellStyle name="Warning Text 13 5 5" xfId="35671" xr:uid="{00000000-0005-0000-0000-000004C90000}"/>
    <cellStyle name="Warning Text 13 5 5 2" xfId="35672" xr:uid="{00000000-0005-0000-0000-000005C90000}"/>
    <cellStyle name="Warning Text 13 5 6" xfId="35673" xr:uid="{00000000-0005-0000-0000-000006C90000}"/>
    <cellStyle name="Warning Text 13 5 7" xfId="54507" xr:uid="{00000000-0005-0000-0000-000007C90000}"/>
    <cellStyle name="Warning Text 13 6" xfId="35674" xr:uid="{00000000-0005-0000-0000-000008C90000}"/>
    <cellStyle name="Warning Text 13 6 2" xfId="35675" xr:uid="{00000000-0005-0000-0000-000009C90000}"/>
    <cellStyle name="Warning Text 13 6 2 2" xfId="35676" xr:uid="{00000000-0005-0000-0000-00000AC90000}"/>
    <cellStyle name="Warning Text 13 6 2 2 2" xfId="35677" xr:uid="{00000000-0005-0000-0000-00000BC90000}"/>
    <cellStyle name="Warning Text 13 6 2 3" xfId="35678" xr:uid="{00000000-0005-0000-0000-00000CC90000}"/>
    <cellStyle name="Warning Text 13 6 3" xfId="35679" xr:uid="{00000000-0005-0000-0000-00000DC90000}"/>
    <cellStyle name="Warning Text 13 6 3 2" xfId="35680" xr:uid="{00000000-0005-0000-0000-00000EC90000}"/>
    <cellStyle name="Warning Text 13 6 3 2 2" xfId="35681" xr:uid="{00000000-0005-0000-0000-00000FC90000}"/>
    <cellStyle name="Warning Text 13 6 3 3" xfId="35682" xr:uid="{00000000-0005-0000-0000-000010C90000}"/>
    <cellStyle name="Warning Text 13 6 4" xfId="35683" xr:uid="{00000000-0005-0000-0000-000011C90000}"/>
    <cellStyle name="Warning Text 13 6 4 2" xfId="35684" xr:uid="{00000000-0005-0000-0000-000012C90000}"/>
    <cellStyle name="Warning Text 13 6 5" xfId="35685" xr:uid="{00000000-0005-0000-0000-000013C90000}"/>
    <cellStyle name="Warning Text 13 6 6" xfId="54508" xr:uid="{00000000-0005-0000-0000-000014C90000}"/>
    <cellStyle name="Warning Text 13 7" xfId="35686" xr:uid="{00000000-0005-0000-0000-000015C90000}"/>
    <cellStyle name="Warning Text 13 7 2" xfId="35687" xr:uid="{00000000-0005-0000-0000-000016C90000}"/>
    <cellStyle name="Warning Text 13 7 2 2" xfId="35688" xr:uid="{00000000-0005-0000-0000-000017C90000}"/>
    <cellStyle name="Warning Text 13 7 3" xfId="35689" xr:uid="{00000000-0005-0000-0000-000018C90000}"/>
    <cellStyle name="Warning Text 13 7 4" xfId="54509" xr:uid="{00000000-0005-0000-0000-000019C90000}"/>
    <cellStyle name="Warning Text 13 8" xfId="35690" xr:uid="{00000000-0005-0000-0000-00001AC90000}"/>
    <cellStyle name="Warning Text 13 8 2" xfId="35691" xr:uid="{00000000-0005-0000-0000-00001BC90000}"/>
    <cellStyle name="Warning Text 13 8 2 2" xfId="35692" xr:uid="{00000000-0005-0000-0000-00001CC90000}"/>
    <cellStyle name="Warning Text 13 8 3" xfId="35693" xr:uid="{00000000-0005-0000-0000-00001DC90000}"/>
    <cellStyle name="Warning Text 13 8 4" xfId="54510" xr:uid="{00000000-0005-0000-0000-00001EC90000}"/>
    <cellStyle name="Warning Text 13 9" xfId="35694" xr:uid="{00000000-0005-0000-0000-00001FC90000}"/>
    <cellStyle name="Warning Text 13 9 2" xfId="35695" xr:uid="{00000000-0005-0000-0000-000020C90000}"/>
    <cellStyle name="Warning Text 13 9 2 2" xfId="35696" xr:uid="{00000000-0005-0000-0000-000021C90000}"/>
    <cellStyle name="Warning Text 13 9 3" xfId="35697" xr:uid="{00000000-0005-0000-0000-000022C90000}"/>
    <cellStyle name="Warning Text 13 9 4" xfId="54511" xr:uid="{00000000-0005-0000-0000-000023C90000}"/>
    <cellStyle name="Warning Text 14" xfId="4752" xr:uid="{00000000-0005-0000-0000-000024C90000}"/>
    <cellStyle name="Warning Text 14 10" xfId="35698" xr:uid="{00000000-0005-0000-0000-000025C90000}"/>
    <cellStyle name="Warning Text 14 10 2" xfId="35699" xr:uid="{00000000-0005-0000-0000-000026C90000}"/>
    <cellStyle name="Warning Text 14 10 2 2" xfId="35700" xr:uid="{00000000-0005-0000-0000-000027C90000}"/>
    <cellStyle name="Warning Text 14 10 3" xfId="35701" xr:uid="{00000000-0005-0000-0000-000028C90000}"/>
    <cellStyle name="Warning Text 14 10 4" xfId="54513" xr:uid="{00000000-0005-0000-0000-000029C90000}"/>
    <cellStyle name="Warning Text 14 11" xfId="35702" xr:uid="{00000000-0005-0000-0000-00002AC90000}"/>
    <cellStyle name="Warning Text 14 11 2" xfId="35703" xr:uid="{00000000-0005-0000-0000-00002BC90000}"/>
    <cellStyle name="Warning Text 14 12" xfId="35704" xr:uid="{00000000-0005-0000-0000-00002CC90000}"/>
    <cellStyle name="Warning Text 14 13" xfId="54512" xr:uid="{00000000-0005-0000-0000-00002DC90000}"/>
    <cellStyle name="Warning Text 14 2" xfId="9540" xr:uid="{00000000-0005-0000-0000-00002EC90000}"/>
    <cellStyle name="Warning Text 14 2 2" xfId="35705" xr:uid="{00000000-0005-0000-0000-00002FC90000}"/>
    <cellStyle name="Warning Text 14 2 2 2" xfId="35706" xr:uid="{00000000-0005-0000-0000-000030C90000}"/>
    <cellStyle name="Warning Text 14 2 2 2 2" xfId="35707" xr:uid="{00000000-0005-0000-0000-000031C90000}"/>
    <cellStyle name="Warning Text 14 2 2 3" xfId="35708" xr:uid="{00000000-0005-0000-0000-000032C90000}"/>
    <cellStyle name="Warning Text 14 2 3" xfId="35709" xr:uid="{00000000-0005-0000-0000-000033C90000}"/>
    <cellStyle name="Warning Text 14 2 3 2" xfId="35710" xr:uid="{00000000-0005-0000-0000-000034C90000}"/>
    <cellStyle name="Warning Text 14 2 3 2 2" xfId="35711" xr:uid="{00000000-0005-0000-0000-000035C90000}"/>
    <cellStyle name="Warning Text 14 2 3 3" xfId="35712" xr:uid="{00000000-0005-0000-0000-000036C90000}"/>
    <cellStyle name="Warning Text 14 2 4" xfId="35713" xr:uid="{00000000-0005-0000-0000-000037C90000}"/>
    <cellStyle name="Warning Text 14 2 4 2" xfId="35714" xr:uid="{00000000-0005-0000-0000-000038C90000}"/>
    <cellStyle name="Warning Text 14 2 5" xfId="35715" xr:uid="{00000000-0005-0000-0000-000039C90000}"/>
    <cellStyle name="Warning Text 14 2 6" xfId="54514" xr:uid="{00000000-0005-0000-0000-00003AC90000}"/>
    <cellStyle name="Warning Text 14 3" xfId="35716" xr:uid="{00000000-0005-0000-0000-00003BC90000}"/>
    <cellStyle name="Warning Text 14 3 2" xfId="35717" xr:uid="{00000000-0005-0000-0000-00003CC90000}"/>
    <cellStyle name="Warning Text 14 3 2 2" xfId="35718" xr:uid="{00000000-0005-0000-0000-00003DC90000}"/>
    <cellStyle name="Warning Text 14 3 2 2 2" xfId="35719" xr:uid="{00000000-0005-0000-0000-00003EC90000}"/>
    <cellStyle name="Warning Text 14 3 2 3" xfId="35720" xr:uid="{00000000-0005-0000-0000-00003FC90000}"/>
    <cellStyle name="Warning Text 14 3 3" xfId="35721" xr:uid="{00000000-0005-0000-0000-000040C90000}"/>
    <cellStyle name="Warning Text 14 3 3 2" xfId="35722" xr:uid="{00000000-0005-0000-0000-000041C90000}"/>
    <cellStyle name="Warning Text 14 3 3 2 2" xfId="35723" xr:uid="{00000000-0005-0000-0000-000042C90000}"/>
    <cellStyle name="Warning Text 14 3 3 3" xfId="35724" xr:uid="{00000000-0005-0000-0000-000043C90000}"/>
    <cellStyle name="Warning Text 14 3 4" xfId="35725" xr:uid="{00000000-0005-0000-0000-000044C90000}"/>
    <cellStyle name="Warning Text 14 3 4 2" xfId="35726" xr:uid="{00000000-0005-0000-0000-000045C90000}"/>
    <cellStyle name="Warning Text 14 3 5" xfId="35727" xr:uid="{00000000-0005-0000-0000-000046C90000}"/>
    <cellStyle name="Warning Text 14 3 6" xfId="54515" xr:uid="{00000000-0005-0000-0000-000047C90000}"/>
    <cellStyle name="Warning Text 14 4" xfId="35728" xr:uid="{00000000-0005-0000-0000-000048C90000}"/>
    <cellStyle name="Warning Text 14 4 2" xfId="35729" xr:uid="{00000000-0005-0000-0000-000049C90000}"/>
    <cellStyle name="Warning Text 14 4 2 2" xfId="35730" xr:uid="{00000000-0005-0000-0000-00004AC90000}"/>
    <cellStyle name="Warning Text 14 4 2 2 2" xfId="35731" xr:uid="{00000000-0005-0000-0000-00004BC90000}"/>
    <cellStyle name="Warning Text 14 4 2 3" xfId="35732" xr:uid="{00000000-0005-0000-0000-00004CC90000}"/>
    <cellStyle name="Warning Text 14 4 3" xfId="35733" xr:uid="{00000000-0005-0000-0000-00004DC90000}"/>
    <cellStyle name="Warning Text 14 4 3 2" xfId="35734" xr:uid="{00000000-0005-0000-0000-00004EC90000}"/>
    <cellStyle name="Warning Text 14 4 3 2 2" xfId="35735" xr:uid="{00000000-0005-0000-0000-00004FC90000}"/>
    <cellStyle name="Warning Text 14 4 3 3" xfId="35736" xr:uid="{00000000-0005-0000-0000-000050C90000}"/>
    <cellStyle name="Warning Text 14 4 4" xfId="35737" xr:uid="{00000000-0005-0000-0000-000051C90000}"/>
    <cellStyle name="Warning Text 14 4 4 2" xfId="35738" xr:uid="{00000000-0005-0000-0000-000052C90000}"/>
    <cellStyle name="Warning Text 14 4 5" xfId="35739" xr:uid="{00000000-0005-0000-0000-000053C90000}"/>
    <cellStyle name="Warning Text 14 4 6" xfId="54516" xr:uid="{00000000-0005-0000-0000-000054C90000}"/>
    <cellStyle name="Warning Text 14 5" xfId="35740" xr:uid="{00000000-0005-0000-0000-000055C90000}"/>
    <cellStyle name="Warning Text 14 5 2" xfId="35741" xr:uid="{00000000-0005-0000-0000-000056C90000}"/>
    <cellStyle name="Warning Text 14 5 2 2" xfId="35742" xr:uid="{00000000-0005-0000-0000-000057C90000}"/>
    <cellStyle name="Warning Text 14 5 2 2 2" xfId="35743" xr:uid="{00000000-0005-0000-0000-000058C90000}"/>
    <cellStyle name="Warning Text 14 5 2 3" xfId="35744" xr:uid="{00000000-0005-0000-0000-000059C90000}"/>
    <cellStyle name="Warning Text 14 5 3" xfId="35745" xr:uid="{00000000-0005-0000-0000-00005AC90000}"/>
    <cellStyle name="Warning Text 14 5 3 2" xfId="35746" xr:uid="{00000000-0005-0000-0000-00005BC90000}"/>
    <cellStyle name="Warning Text 14 5 3 2 2" xfId="35747" xr:uid="{00000000-0005-0000-0000-00005CC90000}"/>
    <cellStyle name="Warning Text 14 5 3 3" xfId="35748" xr:uid="{00000000-0005-0000-0000-00005DC90000}"/>
    <cellStyle name="Warning Text 14 5 4" xfId="35749" xr:uid="{00000000-0005-0000-0000-00005EC90000}"/>
    <cellStyle name="Warning Text 14 5 4 2" xfId="35750" xr:uid="{00000000-0005-0000-0000-00005FC90000}"/>
    <cellStyle name="Warning Text 14 5 4 2 2" xfId="35751" xr:uid="{00000000-0005-0000-0000-000060C90000}"/>
    <cellStyle name="Warning Text 14 5 4 3" xfId="35752" xr:uid="{00000000-0005-0000-0000-000061C90000}"/>
    <cellStyle name="Warning Text 14 5 5" xfId="35753" xr:uid="{00000000-0005-0000-0000-000062C90000}"/>
    <cellStyle name="Warning Text 14 5 5 2" xfId="35754" xr:uid="{00000000-0005-0000-0000-000063C90000}"/>
    <cellStyle name="Warning Text 14 5 6" xfId="35755" xr:uid="{00000000-0005-0000-0000-000064C90000}"/>
    <cellStyle name="Warning Text 14 5 7" xfId="54517" xr:uid="{00000000-0005-0000-0000-000065C90000}"/>
    <cellStyle name="Warning Text 14 6" xfId="35756" xr:uid="{00000000-0005-0000-0000-000066C90000}"/>
    <cellStyle name="Warning Text 14 6 2" xfId="35757" xr:uid="{00000000-0005-0000-0000-000067C90000}"/>
    <cellStyle name="Warning Text 14 6 2 2" xfId="35758" xr:uid="{00000000-0005-0000-0000-000068C90000}"/>
    <cellStyle name="Warning Text 14 6 2 2 2" xfId="35759" xr:uid="{00000000-0005-0000-0000-000069C90000}"/>
    <cellStyle name="Warning Text 14 6 2 3" xfId="35760" xr:uid="{00000000-0005-0000-0000-00006AC90000}"/>
    <cellStyle name="Warning Text 14 6 3" xfId="35761" xr:uid="{00000000-0005-0000-0000-00006BC90000}"/>
    <cellStyle name="Warning Text 14 6 3 2" xfId="35762" xr:uid="{00000000-0005-0000-0000-00006CC90000}"/>
    <cellStyle name="Warning Text 14 6 3 2 2" xfId="35763" xr:uid="{00000000-0005-0000-0000-00006DC90000}"/>
    <cellStyle name="Warning Text 14 6 3 3" xfId="35764" xr:uid="{00000000-0005-0000-0000-00006EC90000}"/>
    <cellStyle name="Warning Text 14 6 4" xfId="35765" xr:uid="{00000000-0005-0000-0000-00006FC90000}"/>
    <cellStyle name="Warning Text 14 6 4 2" xfId="35766" xr:uid="{00000000-0005-0000-0000-000070C90000}"/>
    <cellStyle name="Warning Text 14 6 5" xfId="35767" xr:uid="{00000000-0005-0000-0000-000071C90000}"/>
    <cellStyle name="Warning Text 14 6 6" xfId="54518" xr:uid="{00000000-0005-0000-0000-000072C90000}"/>
    <cellStyle name="Warning Text 14 7" xfId="35768" xr:uid="{00000000-0005-0000-0000-000073C90000}"/>
    <cellStyle name="Warning Text 14 7 2" xfId="35769" xr:uid="{00000000-0005-0000-0000-000074C90000}"/>
    <cellStyle name="Warning Text 14 7 2 2" xfId="35770" xr:uid="{00000000-0005-0000-0000-000075C90000}"/>
    <cellStyle name="Warning Text 14 7 3" xfId="35771" xr:uid="{00000000-0005-0000-0000-000076C90000}"/>
    <cellStyle name="Warning Text 14 7 4" xfId="54519" xr:uid="{00000000-0005-0000-0000-000077C90000}"/>
    <cellStyle name="Warning Text 14 8" xfId="35772" xr:uid="{00000000-0005-0000-0000-000078C90000}"/>
    <cellStyle name="Warning Text 14 8 2" xfId="35773" xr:uid="{00000000-0005-0000-0000-000079C90000}"/>
    <cellStyle name="Warning Text 14 8 2 2" xfId="35774" xr:uid="{00000000-0005-0000-0000-00007AC90000}"/>
    <cellStyle name="Warning Text 14 8 3" xfId="35775" xr:uid="{00000000-0005-0000-0000-00007BC90000}"/>
    <cellStyle name="Warning Text 14 8 4" xfId="54520" xr:uid="{00000000-0005-0000-0000-00007CC90000}"/>
    <cellStyle name="Warning Text 14 9" xfId="35776" xr:uid="{00000000-0005-0000-0000-00007DC90000}"/>
    <cellStyle name="Warning Text 14 9 2" xfId="35777" xr:uid="{00000000-0005-0000-0000-00007EC90000}"/>
    <cellStyle name="Warning Text 14 9 2 2" xfId="35778" xr:uid="{00000000-0005-0000-0000-00007FC90000}"/>
    <cellStyle name="Warning Text 14 9 3" xfId="35779" xr:uid="{00000000-0005-0000-0000-000080C90000}"/>
    <cellStyle name="Warning Text 14 9 4" xfId="54521" xr:uid="{00000000-0005-0000-0000-000081C90000}"/>
    <cellStyle name="Warning Text 15" xfId="4753" xr:uid="{00000000-0005-0000-0000-000082C90000}"/>
    <cellStyle name="Warning Text 15 10" xfId="35780" xr:uid="{00000000-0005-0000-0000-000083C90000}"/>
    <cellStyle name="Warning Text 15 10 2" xfId="35781" xr:uid="{00000000-0005-0000-0000-000084C90000}"/>
    <cellStyle name="Warning Text 15 10 2 2" xfId="35782" xr:uid="{00000000-0005-0000-0000-000085C90000}"/>
    <cellStyle name="Warning Text 15 10 3" xfId="35783" xr:uid="{00000000-0005-0000-0000-000086C90000}"/>
    <cellStyle name="Warning Text 15 10 4" xfId="54523" xr:uid="{00000000-0005-0000-0000-000087C90000}"/>
    <cellStyle name="Warning Text 15 11" xfId="35784" xr:uid="{00000000-0005-0000-0000-000088C90000}"/>
    <cellStyle name="Warning Text 15 11 2" xfId="35785" xr:uid="{00000000-0005-0000-0000-000089C90000}"/>
    <cellStyle name="Warning Text 15 12" xfId="35786" xr:uid="{00000000-0005-0000-0000-00008AC90000}"/>
    <cellStyle name="Warning Text 15 13" xfId="54522" xr:uid="{00000000-0005-0000-0000-00008BC90000}"/>
    <cellStyle name="Warning Text 15 2" xfId="9541" xr:uid="{00000000-0005-0000-0000-00008CC90000}"/>
    <cellStyle name="Warning Text 15 2 2" xfId="35787" xr:uid="{00000000-0005-0000-0000-00008DC90000}"/>
    <cellStyle name="Warning Text 15 2 2 2" xfId="35788" xr:uid="{00000000-0005-0000-0000-00008EC90000}"/>
    <cellStyle name="Warning Text 15 2 2 2 2" xfId="35789" xr:uid="{00000000-0005-0000-0000-00008FC90000}"/>
    <cellStyle name="Warning Text 15 2 2 3" xfId="35790" xr:uid="{00000000-0005-0000-0000-000090C90000}"/>
    <cellStyle name="Warning Text 15 2 3" xfId="35791" xr:uid="{00000000-0005-0000-0000-000091C90000}"/>
    <cellStyle name="Warning Text 15 2 3 2" xfId="35792" xr:uid="{00000000-0005-0000-0000-000092C90000}"/>
    <cellStyle name="Warning Text 15 2 3 2 2" xfId="35793" xr:uid="{00000000-0005-0000-0000-000093C90000}"/>
    <cellStyle name="Warning Text 15 2 3 3" xfId="35794" xr:uid="{00000000-0005-0000-0000-000094C90000}"/>
    <cellStyle name="Warning Text 15 2 4" xfId="35795" xr:uid="{00000000-0005-0000-0000-000095C90000}"/>
    <cellStyle name="Warning Text 15 2 4 2" xfId="35796" xr:uid="{00000000-0005-0000-0000-000096C90000}"/>
    <cellStyle name="Warning Text 15 2 5" xfId="35797" xr:uid="{00000000-0005-0000-0000-000097C90000}"/>
    <cellStyle name="Warning Text 15 2 6" xfId="54524" xr:uid="{00000000-0005-0000-0000-000098C90000}"/>
    <cellStyle name="Warning Text 15 3" xfId="35798" xr:uid="{00000000-0005-0000-0000-000099C90000}"/>
    <cellStyle name="Warning Text 15 3 2" xfId="35799" xr:uid="{00000000-0005-0000-0000-00009AC90000}"/>
    <cellStyle name="Warning Text 15 3 2 2" xfId="35800" xr:uid="{00000000-0005-0000-0000-00009BC90000}"/>
    <cellStyle name="Warning Text 15 3 2 2 2" xfId="35801" xr:uid="{00000000-0005-0000-0000-00009CC90000}"/>
    <cellStyle name="Warning Text 15 3 2 3" xfId="35802" xr:uid="{00000000-0005-0000-0000-00009DC90000}"/>
    <cellStyle name="Warning Text 15 3 3" xfId="35803" xr:uid="{00000000-0005-0000-0000-00009EC90000}"/>
    <cellStyle name="Warning Text 15 3 3 2" xfId="35804" xr:uid="{00000000-0005-0000-0000-00009FC90000}"/>
    <cellStyle name="Warning Text 15 3 3 2 2" xfId="35805" xr:uid="{00000000-0005-0000-0000-0000A0C90000}"/>
    <cellStyle name="Warning Text 15 3 3 3" xfId="35806" xr:uid="{00000000-0005-0000-0000-0000A1C90000}"/>
    <cellStyle name="Warning Text 15 3 4" xfId="35807" xr:uid="{00000000-0005-0000-0000-0000A2C90000}"/>
    <cellStyle name="Warning Text 15 3 4 2" xfId="35808" xr:uid="{00000000-0005-0000-0000-0000A3C90000}"/>
    <cellStyle name="Warning Text 15 3 5" xfId="35809" xr:uid="{00000000-0005-0000-0000-0000A4C90000}"/>
    <cellStyle name="Warning Text 15 3 6" xfId="54525" xr:uid="{00000000-0005-0000-0000-0000A5C90000}"/>
    <cellStyle name="Warning Text 15 4" xfId="35810" xr:uid="{00000000-0005-0000-0000-0000A6C90000}"/>
    <cellStyle name="Warning Text 15 4 2" xfId="35811" xr:uid="{00000000-0005-0000-0000-0000A7C90000}"/>
    <cellStyle name="Warning Text 15 4 2 2" xfId="35812" xr:uid="{00000000-0005-0000-0000-0000A8C90000}"/>
    <cellStyle name="Warning Text 15 4 2 2 2" xfId="35813" xr:uid="{00000000-0005-0000-0000-0000A9C90000}"/>
    <cellStyle name="Warning Text 15 4 2 3" xfId="35814" xr:uid="{00000000-0005-0000-0000-0000AAC90000}"/>
    <cellStyle name="Warning Text 15 4 3" xfId="35815" xr:uid="{00000000-0005-0000-0000-0000ABC90000}"/>
    <cellStyle name="Warning Text 15 4 3 2" xfId="35816" xr:uid="{00000000-0005-0000-0000-0000ACC90000}"/>
    <cellStyle name="Warning Text 15 4 3 2 2" xfId="35817" xr:uid="{00000000-0005-0000-0000-0000ADC90000}"/>
    <cellStyle name="Warning Text 15 4 3 3" xfId="35818" xr:uid="{00000000-0005-0000-0000-0000AEC90000}"/>
    <cellStyle name="Warning Text 15 4 4" xfId="35819" xr:uid="{00000000-0005-0000-0000-0000AFC90000}"/>
    <cellStyle name="Warning Text 15 4 4 2" xfId="35820" xr:uid="{00000000-0005-0000-0000-0000B0C90000}"/>
    <cellStyle name="Warning Text 15 4 5" xfId="35821" xr:uid="{00000000-0005-0000-0000-0000B1C90000}"/>
    <cellStyle name="Warning Text 15 4 6" xfId="54526" xr:uid="{00000000-0005-0000-0000-0000B2C90000}"/>
    <cellStyle name="Warning Text 15 5" xfId="35822" xr:uid="{00000000-0005-0000-0000-0000B3C90000}"/>
    <cellStyle name="Warning Text 15 5 2" xfId="35823" xr:uid="{00000000-0005-0000-0000-0000B4C90000}"/>
    <cellStyle name="Warning Text 15 5 2 2" xfId="35824" xr:uid="{00000000-0005-0000-0000-0000B5C90000}"/>
    <cellStyle name="Warning Text 15 5 2 2 2" xfId="35825" xr:uid="{00000000-0005-0000-0000-0000B6C90000}"/>
    <cellStyle name="Warning Text 15 5 2 3" xfId="35826" xr:uid="{00000000-0005-0000-0000-0000B7C90000}"/>
    <cellStyle name="Warning Text 15 5 3" xfId="35827" xr:uid="{00000000-0005-0000-0000-0000B8C90000}"/>
    <cellStyle name="Warning Text 15 5 3 2" xfId="35828" xr:uid="{00000000-0005-0000-0000-0000B9C90000}"/>
    <cellStyle name="Warning Text 15 5 3 2 2" xfId="35829" xr:uid="{00000000-0005-0000-0000-0000BAC90000}"/>
    <cellStyle name="Warning Text 15 5 3 3" xfId="35830" xr:uid="{00000000-0005-0000-0000-0000BBC90000}"/>
    <cellStyle name="Warning Text 15 5 4" xfId="35831" xr:uid="{00000000-0005-0000-0000-0000BCC90000}"/>
    <cellStyle name="Warning Text 15 5 4 2" xfId="35832" xr:uid="{00000000-0005-0000-0000-0000BDC90000}"/>
    <cellStyle name="Warning Text 15 5 4 2 2" xfId="35833" xr:uid="{00000000-0005-0000-0000-0000BEC90000}"/>
    <cellStyle name="Warning Text 15 5 4 3" xfId="35834" xr:uid="{00000000-0005-0000-0000-0000BFC90000}"/>
    <cellStyle name="Warning Text 15 5 5" xfId="35835" xr:uid="{00000000-0005-0000-0000-0000C0C90000}"/>
    <cellStyle name="Warning Text 15 5 5 2" xfId="35836" xr:uid="{00000000-0005-0000-0000-0000C1C90000}"/>
    <cellStyle name="Warning Text 15 5 6" xfId="35837" xr:uid="{00000000-0005-0000-0000-0000C2C90000}"/>
    <cellStyle name="Warning Text 15 5 7" xfId="54527" xr:uid="{00000000-0005-0000-0000-0000C3C90000}"/>
    <cellStyle name="Warning Text 15 6" xfId="35838" xr:uid="{00000000-0005-0000-0000-0000C4C90000}"/>
    <cellStyle name="Warning Text 15 6 2" xfId="35839" xr:uid="{00000000-0005-0000-0000-0000C5C90000}"/>
    <cellStyle name="Warning Text 15 6 2 2" xfId="35840" xr:uid="{00000000-0005-0000-0000-0000C6C90000}"/>
    <cellStyle name="Warning Text 15 6 2 2 2" xfId="35841" xr:uid="{00000000-0005-0000-0000-0000C7C90000}"/>
    <cellStyle name="Warning Text 15 6 2 3" xfId="35842" xr:uid="{00000000-0005-0000-0000-0000C8C90000}"/>
    <cellStyle name="Warning Text 15 6 3" xfId="35843" xr:uid="{00000000-0005-0000-0000-0000C9C90000}"/>
    <cellStyle name="Warning Text 15 6 3 2" xfId="35844" xr:uid="{00000000-0005-0000-0000-0000CAC90000}"/>
    <cellStyle name="Warning Text 15 6 3 2 2" xfId="35845" xr:uid="{00000000-0005-0000-0000-0000CBC90000}"/>
    <cellStyle name="Warning Text 15 6 3 3" xfId="35846" xr:uid="{00000000-0005-0000-0000-0000CCC90000}"/>
    <cellStyle name="Warning Text 15 6 4" xfId="35847" xr:uid="{00000000-0005-0000-0000-0000CDC90000}"/>
    <cellStyle name="Warning Text 15 6 4 2" xfId="35848" xr:uid="{00000000-0005-0000-0000-0000CEC90000}"/>
    <cellStyle name="Warning Text 15 6 5" xfId="35849" xr:uid="{00000000-0005-0000-0000-0000CFC90000}"/>
    <cellStyle name="Warning Text 15 6 6" xfId="54528" xr:uid="{00000000-0005-0000-0000-0000D0C90000}"/>
    <cellStyle name="Warning Text 15 7" xfId="35850" xr:uid="{00000000-0005-0000-0000-0000D1C90000}"/>
    <cellStyle name="Warning Text 15 7 2" xfId="35851" xr:uid="{00000000-0005-0000-0000-0000D2C90000}"/>
    <cellStyle name="Warning Text 15 7 2 2" xfId="35852" xr:uid="{00000000-0005-0000-0000-0000D3C90000}"/>
    <cellStyle name="Warning Text 15 7 3" xfId="35853" xr:uid="{00000000-0005-0000-0000-0000D4C90000}"/>
    <cellStyle name="Warning Text 15 7 4" xfId="54529" xr:uid="{00000000-0005-0000-0000-0000D5C90000}"/>
    <cellStyle name="Warning Text 15 8" xfId="35854" xr:uid="{00000000-0005-0000-0000-0000D6C90000}"/>
    <cellStyle name="Warning Text 15 8 2" xfId="35855" xr:uid="{00000000-0005-0000-0000-0000D7C90000}"/>
    <cellStyle name="Warning Text 15 8 2 2" xfId="35856" xr:uid="{00000000-0005-0000-0000-0000D8C90000}"/>
    <cellStyle name="Warning Text 15 8 3" xfId="35857" xr:uid="{00000000-0005-0000-0000-0000D9C90000}"/>
    <cellStyle name="Warning Text 15 8 4" xfId="54530" xr:uid="{00000000-0005-0000-0000-0000DAC90000}"/>
    <cellStyle name="Warning Text 15 9" xfId="35858" xr:uid="{00000000-0005-0000-0000-0000DBC90000}"/>
    <cellStyle name="Warning Text 15 9 2" xfId="35859" xr:uid="{00000000-0005-0000-0000-0000DCC90000}"/>
    <cellStyle name="Warning Text 15 9 2 2" xfId="35860" xr:uid="{00000000-0005-0000-0000-0000DDC90000}"/>
    <cellStyle name="Warning Text 15 9 3" xfId="35861" xr:uid="{00000000-0005-0000-0000-0000DEC90000}"/>
    <cellStyle name="Warning Text 15 9 4" xfId="54531" xr:uid="{00000000-0005-0000-0000-0000DFC90000}"/>
    <cellStyle name="Warning Text 16" xfId="4754" xr:uid="{00000000-0005-0000-0000-0000E0C90000}"/>
    <cellStyle name="Warning Text 16 10" xfId="35862" xr:uid="{00000000-0005-0000-0000-0000E1C90000}"/>
    <cellStyle name="Warning Text 16 10 2" xfId="35863" xr:uid="{00000000-0005-0000-0000-0000E2C90000}"/>
    <cellStyle name="Warning Text 16 10 2 2" xfId="35864" xr:uid="{00000000-0005-0000-0000-0000E3C90000}"/>
    <cellStyle name="Warning Text 16 10 3" xfId="35865" xr:uid="{00000000-0005-0000-0000-0000E4C90000}"/>
    <cellStyle name="Warning Text 16 10 4" xfId="54533" xr:uid="{00000000-0005-0000-0000-0000E5C90000}"/>
    <cellStyle name="Warning Text 16 11" xfId="35866" xr:uid="{00000000-0005-0000-0000-0000E6C90000}"/>
    <cellStyle name="Warning Text 16 11 2" xfId="35867" xr:uid="{00000000-0005-0000-0000-0000E7C90000}"/>
    <cellStyle name="Warning Text 16 12" xfId="35868" xr:uid="{00000000-0005-0000-0000-0000E8C90000}"/>
    <cellStyle name="Warning Text 16 13" xfId="54532" xr:uid="{00000000-0005-0000-0000-0000E9C90000}"/>
    <cellStyle name="Warning Text 16 2" xfId="9542" xr:uid="{00000000-0005-0000-0000-0000EAC90000}"/>
    <cellStyle name="Warning Text 16 2 2" xfId="35869" xr:uid="{00000000-0005-0000-0000-0000EBC90000}"/>
    <cellStyle name="Warning Text 16 2 2 2" xfId="35870" xr:uid="{00000000-0005-0000-0000-0000ECC90000}"/>
    <cellStyle name="Warning Text 16 2 2 2 2" xfId="35871" xr:uid="{00000000-0005-0000-0000-0000EDC90000}"/>
    <cellStyle name="Warning Text 16 2 2 3" xfId="35872" xr:uid="{00000000-0005-0000-0000-0000EEC90000}"/>
    <cellStyle name="Warning Text 16 2 3" xfId="35873" xr:uid="{00000000-0005-0000-0000-0000EFC90000}"/>
    <cellStyle name="Warning Text 16 2 3 2" xfId="35874" xr:uid="{00000000-0005-0000-0000-0000F0C90000}"/>
    <cellStyle name="Warning Text 16 2 3 2 2" xfId="35875" xr:uid="{00000000-0005-0000-0000-0000F1C90000}"/>
    <cellStyle name="Warning Text 16 2 3 3" xfId="35876" xr:uid="{00000000-0005-0000-0000-0000F2C90000}"/>
    <cellStyle name="Warning Text 16 2 4" xfId="35877" xr:uid="{00000000-0005-0000-0000-0000F3C90000}"/>
    <cellStyle name="Warning Text 16 2 4 2" xfId="35878" xr:uid="{00000000-0005-0000-0000-0000F4C90000}"/>
    <cellStyle name="Warning Text 16 2 5" xfId="35879" xr:uid="{00000000-0005-0000-0000-0000F5C90000}"/>
    <cellStyle name="Warning Text 16 2 6" xfId="54534" xr:uid="{00000000-0005-0000-0000-0000F6C90000}"/>
    <cellStyle name="Warning Text 16 3" xfId="35880" xr:uid="{00000000-0005-0000-0000-0000F7C90000}"/>
    <cellStyle name="Warning Text 16 3 2" xfId="35881" xr:uid="{00000000-0005-0000-0000-0000F8C90000}"/>
    <cellStyle name="Warning Text 16 3 2 2" xfId="35882" xr:uid="{00000000-0005-0000-0000-0000F9C90000}"/>
    <cellStyle name="Warning Text 16 3 2 2 2" xfId="35883" xr:uid="{00000000-0005-0000-0000-0000FAC90000}"/>
    <cellStyle name="Warning Text 16 3 2 3" xfId="35884" xr:uid="{00000000-0005-0000-0000-0000FBC90000}"/>
    <cellStyle name="Warning Text 16 3 3" xfId="35885" xr:uid="{00000000-0005-0000-0000-0000FCC90000}"/>
    <cellStyle name="Warning Text 16 3 3 2" xfId="35886" xr:uid="{00000000-0005-0000-0000-0000FDC90000}"/>
    <cellStyle name="Warning Text 16 3 3 2 2" xfId="35887" xr:uid="{00000000-0005-0000-0000-0000FEC90000}"/>
    <cellStyle name="Warning Text 16 3 3 3" xfId="35888" xr:uid="{00000000-0005-0000-0000-0000FFC90000}"/>
    <cellStyle name="Warning Text 16 3 4" xfId="35889" xr:uid="{00000000-0005-0000-0000-000000CA0000}"/>
    <cellStyle name="Warning Text 16 3 4 2" xfId="35890" xr:uid="{00000000-0005-0000-0000-000001CA0000}"/>
    <cellStyle name="Warning Text 16 3 5" xfId="35891" xr:uid="{00000000-0005-0000-0000-000002CA0000}"/>
    <cellStyle name="Warning Text 16 3 6" xfId="54535" xr:uid="{00000000-0005-0000-0000-000003CA0000}"/>
    <cellStyle name="Warning Text 16 4" xfId="35892" xr:uid="{00000000-0005-0000-0000-000004CA0000}"/>
    <cellStyle name="Warning Text 16 4 2" xfId="35893" xr:uid="{00000000-0005-0000-0000-000005CA0000}"/>
    <cellStyle name="Warning Text 16 4 2 2" xfId="35894" xr:uid="{00000000-0005-0000-0000-000006CA0000}"/>
    <cellStyle name="Warning Text 16 4 2 2 2" xfId="35895" xr:uid="{00000000-0005-0000-0000-000007CA0000}"/>
    <cellStyle name="Warning Text 16 4 2 3" xfId="35896" xr:uid="{00000000-0005-0000-0000-000008CA0000}"/>
    <cellStyle name="Warning Text 16 4 3" xfId="35897" xr:uid="{00000000-0005-0000-0000-000009CA0000}"/>
    <cellStyle name="Warning Text 16 4 3 2" xfId="35898" xr:uid="{00000000-0005-0000-0000-00000ACA0000}"/>
    <cellStyle name="Warning Text 16 4 3 2 2" xfId="35899" xr:uid="{00000000-0005-0000-0000-00000BCA0000}"/>
    <cellStyle name="Warning Text 16 4 3 3" xfId="35900" xr:uid="{00000000-0005-0000-0000-00000CCA0000}"/>
    <cellStyle name="Warning Text 16 4 4" xfId="35901" xr:uid="{00000000-0005-0000-0000-00000DCA0000}"/>
    <cellStyle name="Warning Text 16 4 4 2" xfId="35902" xr:uid="{00000000-0005-0000-0000-00000ECA0000}"/>
    <cellStyle name="Warning Text 16 4 5" xfId="35903" xr:uid="{00000000-0005-0000-0000-00000FCA0000}"/>
    <cellStyle name="Warning Text 16 4 6" xfId="54536" xr:uid="{00000000-0005-0000-0000-000010CA0000}"/>
    <cellStyle name="Warning Text 16 5" xfId="35904" xr:uid="{00000000-0005-0000-0000-000011CA0000}"/>
    <cellStyle name="Warning Text 16 5 2" xfId="35905" xr:uid="{00000000-0005-0000-0000-000012CA0000}"/>
    <cellStyle name="Warning Text 16 5 2 2" xfId="35906" xr:uid="{00000000-0005-0000-0000-000013CA0000}"/>
    <cellStyle name="Warning Text 16 5 2 2 2" xfId="35907" xr:uid="{00000000-0005-0000-0000-000014CA0000}"/>
    <cellStyle name="Warning Text 16 5 2 3" xfId="35908" xr:uid="{00000000-0005-0000-0000-000015CA0000}"/>
    <cellStyle name="Warning Text 16 5 3" xfId="35909" xr:uid="{00000000-0005-0000-0000-000016CA0000}"/>
    <cellStyle name="Warning Text 16 5 3 2" xfId="35910" xr:uid="{00000000-0005-0000-0000-000017CA0000}"/>
    <cellStyle name="Warning Text 16 5 3 2 2" xfId="35911" xr:uid="{00000000-0005-0000-0000-000018CA0000}"/>
    <cellStyle name="Warning Text 16 5 3 3" xfId="35912" xr:uid="{00000000-0005-0000-0000-000019CA0000}"/>
    <cellStyle name="Warning Text 16 5 4" xfId="35913" xr:uid="{00000000-0005-0000-0000-00001ACA0000}"/>
    <cellStyle name="Warning Text 16 5 4 2" xfId="35914" xr:uid="{00000000-0005-0000-0000-00001BCA0000}"/>
    <cellStyle name="Warning Text 16 5 4 2 2" xfId="35915" xr:uid="{00000000-0005-0000-0000-00001CCA0000}"/>
    <cellStyle name="Warning Text 16 5 4 3" xfId="35916" xr:uid="{00000000-0005-0000-0000-00001DCA0000}"/>
    <cellStyle name="Warning Text 16 5 5" xfId="35917" xr:uid="{00000000-0005-0000-0000-00001ECA0000}"/>
    <cellStyle name="Warning Text 16 5 5 2" xfId="35918" xr:uid="{00000000-0005-0000-0000-00001FCA0000}"/>
    <cellStyle name="Warning Text 16 5 6" xfId="35919" xr:uid="{00000000-0005-0000-0000-000020CA0000}"/>
    <cellStyle name="Warning Text 16 5 7" xfId="54537" xr:uid="{00000000-0005-0000-0000-000021CA0000}"/>
    <cellStyle name="Warning Text 16 6" xfId="35920" xr:uid="{00000000-0005-0000-0000-000022CA0000}"/>
    <cellStyle name="Warning Text 16 6 2" xfId="35921" xr:uid="{00000000-0005-0000-0000-000023CA0000}"/>
    <cellStyle name="Warning Text 16 6 2 2" xfId="35922" xr:uid="{00000000-0005-0000-0000-000024CA0000}"/>
    <cellStyle name="Warning Text 16 6 2 2 2" xfId="35923" xr:uid="{00000000-0005-0000-0000-000025CA0000}"/>
    <cellStyle name="Warning Text 16 6 2 3" xfId="35924" xr:uid="{00000000-0005-0000-0000-000026CA0000}"/>
    <cellStyle name="Warning Text 16 6 3" xfId="35925" xr:uid="{00000000-0005-0000-0000-000027CA0000}"/>
    <cellStyle name="Warning Text 16 6 3 2" xfId="35926" xr:uid="{00000000-0005-0000-0000-000028CA0000}"/>
    <cellStyle name="Warning Text 16 6 3 2 2" xfId="35927" xr:uid="{00000000-0005-0000-0000-000029CA0000}"/>
    <cellStyle name="Warning Text 16 6 3 3" xfId="35928" xr:uid="{00000000-0005-0000-0000-00002ACA0000}"/>
    <cellStyle name="Warning Text 16 6 4" xfId="35929" xr:uid="{00000000-0005-0000-0000-00002BCA0000}"/>
    <cellStyle name="Warning Text 16 6 4 2" xfId="35930" xr:uid="{00000000-0005-0000-0000-00002CCA0000}"/>
    <cellStyle name="Warning Text 16 6 5" xfId="35931" xr:uid="{00000000-0005-0000-0000-00002DCA0000}"/>
    <cellStyle name="Warning Text 16 6 6" xfId="54538" xr:uid="{00000000-0005-0000-0000-00002ECA0000}"/>
    <cellStyle name="Warning Text 16 7" xfId="35932" xr:uid="{00000000-0005-0000-0000-00002FCA0000}"/>
    <cellStyle name="Warning Text 16 7 2" xfId="35933" xr:uid="{00000000-0005-0000-0000-000030CA0000}"/>
    <cellStyle name="Warning Text 16 7 2 2" xfId="35934" xr:uid="{00000000-0005-0000-0000-000031CA0000}"/>
    <cellStyle name="Warning Text 16 7 3" xfId="35935" xr:uid="{00000000-0005-0000-0000-000032CA0000}"/>
    <cellStyle name="Warning Text 16 7 4" xfId="54539" xr:uid="{00000000-0005-0000-0000-000033CA0000}"/>
    <cellStyle name="Warning Text 16 8" xfId="35936" xr:uid="{00000000-0005-0000-0000-000034CA0000}"/>
    <cellStyle name="Warning Text 16 8 2" xfId="35937" xr:uid="{00000000-0005-0000-0000-000035CA0000}"/>
    <cellStyle name="Warning Text 16 8 2 2" xfId="35938" xr:uid="{00000000-0005-0000-0000-000036CA0000}"/>
    <cellStyle name="Warning Text 16 8 3" xfId="35939" xr:uid="{00000000-0005-0000-0000-000037CA0000}"/>
    <cellStyle name="Warning Text 16 8 4" xfId="54540" xr:uid="{00000000-0005-0000-0000-000038CA0000}"/>
    <cellStyle name="Warning Text 16 9" xfId="35940" xr:uid="{00000000-0005-0000-0000-000039CA0000}"/>
    <cellStyle name="Warning Text 16 9 2" xfId="35941" xr:uid="{00000000-0005-0000-0000-00003ACA0000}"/>
    <cellStyle name="Warning Text 16 9 2 2" xfId="35942" xr:uid="{00000000-0005-0000-0000-00003BCA0000}"/>
    <cellStyle name="Warning Text 16 9 3" xfId="35943" xr:uid="{00000000-0005-0000-0000-00003CCA0000}"/>
    <cellStyle name="Warning Text 16 9 4" xfId="54541" xr:uid="{00000000-0005-0000-0000-00003DCA0000}"/>
    <cellStyle name="Warning Text 17" xfId="4755" xr:uid="{00000000-0005-0000-0000-00003ECA0000}"/>
    <cellStyle name="Warning Text 17 10" xfId="35944" xr:uid="{00000000-0005-0000-0000-00003FCA0000}"/>
    <cellStyle name="Warning Text 17 10 2" xfId="35945" xr:uid="{00000000-0005-0000-0000-000040CA0000}"/>
    <cellStyle name="Warning Text 17 10 2 2" xfId="35946" xr:uid="{00000000-0005-0000-0000-000041CA0000}"/>
    <cellStyle name="Warning Text 17 10 3" xfId="35947" xr:uid="{00000000-0005-0000-0000-000042CA0000}"/>
    <cellStyle name="Warning Text 17 10 4" xfId="54543" xr:uid="{00000000-0005-0000-0000-000043CA0000}"/>
    <cellStyle name="Warning Text 17 11" xfId="35948" xr:uid="{00000000-0005-0000-0000-000044CA0000}"/>
    <cellStyle name="Warning Text 17 11 2" xfId="35949" xr:uid="{00000000-0005-0000-0000-000045CA0000}"/>
    <cellStyle name="Warning Text 17 12" xfId="35950" xr:uid="{00000000-0005-0000-0000-000046CA0000}"/>
    <cellStyle name="Warning Text 17 13" xfId="54542" xr:uid="{00000000-0005-0000-0000-000047CA0000}"/>
    <cellStyle name="Warning Text 17 2" xfId="9543" xr:uid="{00000000-0005-0000-0000-000048CA0000}"/>
    <cellStyle name="Warning Text 17 2 2" xfId="35951" xr:uid="{00000000-0005-0000-0000-000049CA0000}"/>
    <cellStyle name="Warning Text 17 2 2 2" xfId="35952" xr:uid="{00000000-0005-0000-0000-00004ACA0000}"/>
    <cellStyle name="Warning Text 17 2 2 2 2" xfId="35953" xr:uid="{00000000-0005-0000-0000-00004BCA0000}"/>
    <cellStyle name="Warning Text 17 2 2 3" xfId="35954" xr:uid="{00000000-0005-0000-0000-00004CCA0000}"/>
    <cellStyle name="Warning Text 17 2 3" xfId="35955" xr:uid="{00000000-0005-0000-0000-00004DCA0000}"/>
    <cellStyle name="Warning Text 17 2 3 2" xfId="35956" xr:uid="{00000000-0005-0000-0000-00004ECA0000}"/>
    <cellStyle name="Warning Text 17 2 3 2 2" xfId="35957" xr:uid="{00000000-0005-0000-0000-00004FCA0000}"/>
    <cellStyle name="Warning Text 17 2 3 3" xfId="35958" xr:uid="{00000000-0005-0000-0000-000050CA0000}"/>
    <cellStyle name="Warning Text 17 2 4" xfId="35959" xr:uid="{00000000-0005-0000-0000-000051CA0000}"/>
    <cellStyle name="Warning Text 17 2 4 2" xfId="35960" xr:uid="{00000000-0005-0000-0000-000052CA0000}"/>
    <cellStyle name="Warning Text 17 2 5" xfId="35961" xr:uid="{00000000-0005-0000-0000-000053CA0000}"/>
    <cellStyle name="Warning Text 17 2 6" xfId="54544" xr:uid="{00000000-0005-0000-0000-000054CA0000}"/>
    <cellStyle name="Warning Text 17 3" xfId="35962" xr:uid="{00000000-0005-0000-0000-000055CA0000}"/>
    <cellStyle name="Warning Text 17 3 2" xfId="35963" xr:uid="{00000000-0005-0000-0000-000056CA0000}"/>
    <cellStyle name="Warning Text 17 3 2 2" xfId="35964" xr:uid="{00000000-0005-0000-0000-000057CA0000}"/>
    <cellStyle name="Warning Text 17 3 2 2 2" xfId="35965" xr:uid="{00000000-0005-0000-0000-000058CA0000}"/>
    <cellStyle name="Warning Text 17 3 2 3" xfId="35966" xr:uid="{00000000-0005-0000-0000-000059CA0000}"/>
    <cellStyle name="Warning Text 17 3 3" xfId="35967" xr:uid="{00000000-0005-0000-0000-00005ACA0000}"/>
    <cellStyle name="Warning Text 17 3 3 2" xfId="35968" xr:uid="{00000000-0005-0000-0000-00005BCA0000}"/>
    <cellStyle name="Warning Text 17 3 3 2 2" xfId="35969" xr:uid="{00000000-0005-0000-0000-00005CCA0000}"/>
    <cellStyle name="Warning Text 17 3 3 3" xfId="35970" xr:uid="{00000000-0005-0000-0000-00005DCA0000}"/>
    <cellStyle name="Warning Text 17 3 4" xfId="35971" xr:uid="{00000000-0005-0000-0000-00005ECA0000}"/>
    <cellStyle name="Warning Text 17 3 4 2" xfId="35972" xr:uid="{00000000-0005-0000-0000-00005FCA0000}"/>
    <cellStyle name="Warning Text 17 3 5" xfId="35973" xr:uid="{00000000-0005-0000-0000-000060CA0000}"/>
    <cellStyle name="Warning Text 17 3 6" xfId="54545" xr:uid="{00000000-0005-0000-0000-000061CA0000}"/>
    <cellStyle name="Warning Text 17 4" xfId="35974" xr:uid="{00000000-0005-0000-0000-000062CA0000}"/>
    <cellStyle name="Warning Text 17 4 2" xfId="35975" xr:uid="{00000000-0005-0000-0000-000063CA0000}"/>
    <cellStyle name="Warning Text 17 4 2 2" xfId="35976" xr:uid="{00000000-0005-0000-0000-000064CA0000}"/>
    <cellStyle name="Warning Text 17 4 2 2 2" xfId="35977" xr:uid="{00000000-0005-0000-0000-000065CA0000}"/>
    <cellStyle name="Warning Text 17 4 2 3" xfId="35978" xr:uid="{00000000-0005-0000-0000-000066CA0000}"/>
    <cellStyle name="Warning Text 17 4 3" xfId="35979" xr:uid="{00000000-0005-0000-0000-000067CA0000}"/>
    <cellStyle name="Warning Text 17 4 3 2" xfId="35980" xr:uid="{00000000-0005-0000-0000-000068CA0000}"/>
    <cellStyle name="Warning Text 17 4 3 2 2" xfId="35981" xr:uid="{00000000-0005-0000-0000-000069CA0000}"/>
    <cellStyle name="Warning Text 17 4 3 3" xfId="35982" xr:uid="{00000000-0005-0000-0000-00006ACA0000}"/>
    <cellStyle name="Warning Text 17 4 4" xfId="35983" xr:uid="{00000000-0005-0000-0000-00006BCA0000}"/>
    <cellStyle name="Warning Text 17 4 4 2" xfId="35984" xr:uid="{00000000-0005-0000-0000-00006CCA0000}"/>
    <cellStyle name="Warning Text 17 4 5" xfId="35985" xr:uid="{00000000-0005-0000-0000-00006DCA0000}"/>
    <cellStyle name="Warning Text 17 4 6" xfId="54546" xr:uid="{00000000-0005-0000-0000-00006ECA0000}"/>
    <cellStyle name="Warning Text 17 5" xfId="35986" xr:uid="{00000000-0005-0000-0000-00006FCA0000}"/>
    <cellStyle name="Warning Text 17 5 2" xfId="35987" xr:uid="{00000000-0005-0000-0000-000070CA0000}"/>
    <cellStyle name="Warning Text 17 5 2 2" xfId="35988" xr:uid="{00000000-0005-0000-0000-000071CA0000}"/>
    <cellStyle name="Warning Text 17 5 2 2 2" xfId="35989" xr:uid="{00000000-0005-0000-0000-000072CA0000}"/>
    <cellStyle name="Warning Text 17 5 2 3" xfId="35990" xr:uid="{00000000-0005-0000-0000-000073CA0000}"/>
    <cellStyle name="Warning Text 17 5 3" xfId="35991" xr:uid="{00000000-0005-0000-0000-000074CA0000}"/>
    <cellStyle name="Warning Text 17 5 3 2" xfId="35992" xr:uid="{00000000-0005-0000-0000-000075CA0000}"/>
    <cellStyle name="Warning Text 17 5 3 2 2" xfId="35993" xr:uid="{00000000-0005-0000-0000-000076CA0000}"/>
    <cellStyle name="Warning Text 17 5 3 3" xfId="35994" xr:uid="{00000000-0005-0000-0000-000077CA0000}"/>
    <cellStyle name="Warning Text 17 5 4" xfId="35995" xr:uid="{00000000-0005-0000-0000-000078CA0000}"/>
    <cellStyle name="Warning Text 17 5 4 2" xfId="35996" xr:uid="{00000000-0005-0000-0000-000079CA0000}"/>
    <cellStyle name="Warning Text 17 5 4 2 2" xfId="35997" xr:uid="{00000000-0005-0000-0000-00007ACA0000}"/>
    <cellStyle name="Warning Text 17 5 4 3" xfId="35998" xr:uid="{00000000-0005-0000-0000-00007BCA0000}"/>
    <cellStyle name="Warning Text 17 5 5" xfId="35999" xr:uid="{00000000-0005-0000-0000-00007CCA0000}"/>
    <cellStyle name="Warning Text 17 5 5 2" xfId="36000" xr:uid="{00000000-0005-0000-0000-00007DCA0000}"/>
    <cellStyle name="Warning Text 17 5 6" xfId="36001" xr:uid="{00000000-0005-0000-0000-00007ECA0000}"/>
    <cellStyle name="Warning Text 17 5 7" xfId="54547" xr:uid="{00000000-0005-0000-0000-00007FCA0000}"/>
    <cellStyle name="Warning Text 17 6" xfId="36002" xr:uid="{00000000-0005-0000-0000-000080CA0000}"/>
    <cellStyle name="Warning Text 17 6 2" xfId="36003" xr:uid="{00000000-0005-0000-0000-000081CA0000}"/>
    <cellStyle name="Warning Text 17 6 2 2" xfId="36004" xr:uid="{00000000-0005-0000-0000-000082CA0000}"/>
    <cellStyle name="Warning Text 17 6 2 2 2" xfId="36005" xr:uid="{00000000-0005-0000-0000-000083CA0000}"/>
    <cellStyle name="Warning Text 17 6 2 3" xfId="36006" xr:uid="{00000000-0005-0000-0000-000084CA0000}"/>
    <cellStyle name="Warning Text 17 6 3" xfId="36007" xr:uid="{00000000-0005-0000-0000-000085CA0000}"/>
    <cellStyle name="Warning Text 17 6 3 2" xfId="36008" xr:uid="{00000000-0005-0000-0000-000086CA0000}"/>
    <cellStyle name="Warning Text 17 6 3 2 2" xfId="36009" xr:uid="{00000000-0005-0000-0000-000087CA0000}"/>
    <cellStyle name="Warning Text 17 6 3 3" xfId="36010" xr:uid="{00000000-0005-0000-0000-000088CA0000}"/>
    <cellStyle name="Warning Text 17 6 4" xfId="36011" xr:uid="{00000000-0005-0000-0000-000089CA0000}"/>
    <cellStyle name="Warning Text 17 6 4 2" xfId="36012" xr:uid="{00000000-0005-0000-0000-00008ACA0000}"/>
    <cellStyle name="Warning Text 17 6 5" xfId="36013" xr:uid="{00000000-0005-0000-0000-00008BCA0000}"/>
    <cellStyle name="Warning Text 17 6 6" xfId="54548" xr:uid="{00000000-0005-0000-0000-00008CCA0000}"/>
    <cellStyle name="Warning Text 17 7" xfId="36014" xr:uid="{00000000-0005-0000-0000-00008DCA0000}"/>
    <cellStyle name="Warning Text 17 7 2" xfId="36015" xr:uid="{00000000-0005-0000-0000-00008ECA0000}"/>
    <cellStyle name="Warning Text 17 7 2 2" xfId="36016" xr:uid="{00000000-0005-0000-0000-00008FCA0000}"/>
    <cellStyle name="Warning Text 17 7 3" xfId="36017" xr:uid="{00000000-0005-0000-0000-000090CA0000}"/>
    <cellStyle name="Warning Text 17 7 4" xfId="54549" xr:uid="{00000000-0005-0000-0000-000091CA0000}"/>
    <cellStyle name="Warning Text 17 8" xfId="36018" xr:uid="{00000000-0005-0000-0000-000092CA0000}"/>
    <cellStyle name="Warning Text 17 8 2" xfId="36019" xr:uid="{00000000-0005-0000-0000-000093CA0000}"/>
    <cellStyle name="Warning Text 17 8 2 2" xfId="36020" xr:uid="{00000000-0005-0000-0000-000094CA0000}"/>
    <cellStyle name="Warning Text 17 8 3" xfId="36021" xr:uid="{00000000-0005-0000-0000-000095CA0000}"/>
    <cellStyle name="Warning Text 17 8 4" xfId="54550" xr:uid="{00000000-0005-0000-0000-000096CA0000}"/>
    <cellStyle name="Warning Text 17 9" xfId="36022" xr:uid="{00000000-0005-0000-0000-000097CA0000}"/>
    <cellStyle name="Warning Text 17 9 2" xfId="36023" xr:uid="{00000000-0005-0000-0000-000098CA0000}"/>
    <cellStyle name="Warning Text 17 9 2 2" xfId="36024" xr:uid="{00000000-0005-0000-0000-000099CA0000}"/>
    <cellStyle name="Warning Text 17 9 3" xfId="36025" xr:uid="{00000000-0005-0000-0000-00009ACA0000}"/>
    <cellStyle name="Warning Text 17 9 4" xfId="54551" xr:uid="{00000000-0005-0000-0000-00009BCA0000}"/>
    <cellStyle name="Warning Text 18" xfId="4756" xr:uid="{00000000-0005-0000-0000-00009CCA0000}"/>
    <cellStyle name="Warning Text 18 10" xfId="36026" xr:uid="{00000000-0005-0000-0000-00009DCA0000}"/>
    <cellStyle name="Warning Text 18 10 2" xfId="36027" xr:uid="{00000000-0005-0000-0000-00009ECA0000}"/>
    <cellStyle name="Warning Text 18 10 2 2" xfId="36028" xr:uid="{00000000-0005-0000-0000-00009FCA0000}"/>
    <cellStyle name="Warning Text 18 10 3" xfId="36029" xr:uid="{00000000-0005-0000-0000-0000A0CA0000}"/>
    <cellStyle name="Warning Text 18 10 4" xfId="54553" xr:uid="{00000000-0005-0000-0000-0000A1CA0000}"/>
    <cellStyle name="Warning Text 18 11" xfId="36030" xr:uid="{00000000-0005-0000-0000-0000A2CA0000}"/>
    <cellStyle name="Warning Text 18 11 2" xfId="36031" xr:uid="{00000000-0005-0000-0000-0000A3CA0000}"/>
    <cellStyle name="Warning Text 18 12" xfId="36032" xr:uid="{00000000-0005-0000-0000-0000A4CA0000}"/>
    <cellStyle name="Warning Text 18 13" xfId="54552" xr:uid="{00000000-0005-0000-0000-0000A5CA0000}"/>
    <cellStyle name="Warning Text 18 2" xfId="9544" xr:uid="{00000000-0005-0000-0000-0000A6CA0000}"/>
    <cellStyle name="Warning Text 18 2 2" xfId="36033" xr:uid="{00000000-0005-0000-0000-0000A7CA0000}"/>
    <cellStyle name="Warning Text 18 2 2 2" xfId="36034" xr:uid="{00000000-0005-0000-0000-0000A8CA0000}"/>
    <cellStyle name="Warning Text 18 2 2 2 2" xfId="36035" xr:uid="{00000000-0005-0000-0000-0000A9CA0000}"/>
    <cellStyle name="Warning Text 18 2 2 3" xfId="36036" xr:uid="{00000000-0005-0000-0000-0000AACA0000}"/>
    <cellStyle name="Warning Text 18 2 3" xfId="36037" xr:uid="{00000000-0005-0000-0000-0000ABCA0000}"/>
    <cellStyle name="Warning Text 18 2 3 2" xfId="36038" xr:uid="{00000000-0005-0000-0000-0000ACCA0000}"/>
    <cellStyle name="Warning Text 18 2 3 2 2" xfId="36039" xr:uid="{00000000-0005-0000-0000-0000ADCA0000}"/>
    <cellStyle name="Warning Text 18 2 3 3" xfId="36040" xr:uid="{00000000-0005-0000-0000-0000AECA0000}"/>
    <cellStyle name="Warning Text 18 2 4" xfId="36041" xr:uid="{00000000-0005-0000-0000-0000AFCA0000}"/>
    <cellStyle name="Warning Text 18 2 4 2" xfId="36042" xr:uid="{00000000-0005-0000-0000-0000B0CA0000}"/>
    <cellStyle name="Warning Text 18 2 5" xfId="36043" xr:uid="{00000000-0005-0000-0000-0000B1CA0000}"/>
    <cellStyle name="Warning Text 18 2 6" xfId="54554" xr:uid="{00000000-0005-0000-0000-0000B2CA0000}"/>
    <cellStyle name="Warning Text 18 3" xfId="36044" xr:uid="{00000000-0005-0000-0000-0000B3CA0000}"/>
    <cellStyle name="Warning Text 18 3 2" xfId="36045" xr:uid="{00000000-0005-0000-0000-0000B4CA0000}"/>
    <cellStyle name="Warning Text 18 3 2 2" xfId="36046" xr:uid="{00000000-0005-0000-0000-0000B5CA0000}"/>
    <cellStyle name="Warning Text 18 3 2 2 2" xfId="36047" xr:uid="{00000000-0005-0000-0000-0000B6CA0000}"/>
    <cellStyle name="Warning Text 18 3 2 3" xfId="36048" xr:uid="{00000000-0005-0000-0000-0000B7CA0000}"/>
    <cellStyle name="Warning Text 18 3 3" xfId="36049" xr:uid="{00000000-0005-0000-0000-0000B8CA0000}"/>
    <cellStyle name="Warning Text 18 3 3 2" xfId="36050" xr:uid="{00000000-0005-0000-0000-0000B9CA0000}"/>
    <cellStyle name="Warning Text 18 3 3 2 2" xfId="36051" xr:uid="{00000000-0005-0000-0000-0000BACA0000}"/>
    <cellStyle name="Warning Text 18 3 3 3" xfId="36052" xr:uid="{00000000-0005-0000-0000-0000BBCA0000}"/>
    <cellStyle name="Warning Text 18 3 4" xfId="36053" xr:uid="{00000000-0005-0000-0000-0000BCCA0000}"/>
    <cellStyle name="Warning Text 18 3 4 2" xfId="36054" xr:uid="{00000000-0005-0000-0000-0000BDCA0000}"/>
    <cellStyle name="Warning Text 18 3 5" xfId="36055" xr:uid="{00000000-0005-0000-0000-0000BECA0000}"/>
    <cellStyle name="Warning Text 18 3 6" xfId="54555" xr:uid="{00000000-0005-0000-0000-0000BFCA0000}"/>
    <cellStyle name="Warning Text 18 4" xfId="36056" xr:uid="{00000000-0005-0000-0000-0000C0CA0000}"/>
    <cellStyle name="Warning Text 18 4 2" xfId="36057" xr:uid="{00000000-0005-0000-0000-0000C1CA0000}"/>
    <cellStyle name="Warning Text 18 4 2 2" xfId="36058" xr:uid="{00000000-0005-0000-0000-0000C2CA0000}"/>
    <cellStyle name="Warning Text 18 4 2 2 2" xfId="36059" xr:uid="{00000000-0005-0000-0000-0000C3CA0000}"/>
    <cellStyle name="Warning Text 18 4 2 3" xfId="36060" xr:uid="{00000000-0005-0000-0000-0000C4CA0000}"/>
    <cellStyle name="Warning Text 18 4 3" xfId="36061" xr:uid="{00000000-0005-0000-0000-0000C5CA0000}"/>
    <cellStyle name="Warning Text 18 4 3 2" xfId="36062" xr:uid="{00000000-0005-0000-0000-0000C6CA0000}"/>
    <cellStyle name="Warning Text 18 4 3 2 2" xfId="36063" xr:uid="{00000000-0005-0000-0000-0000C7CA0000}"/>
    <cellStyle name="Warning Text 18 4 3 3" xfId="36064" xr:uid="{00000000-0005-0000-0000-0000C8CA0000}"/>
    <cellStyle name="Warning Text 18 4 4" xfId="36065" xr:uid="{00000000-0005-0000-0000-0000C9CA0000}"/>
    <cellStyle name="Warning Text 18 4 4 2" xfId="36066" xr:uid="{00000000-0005-0000-0000-0000CACA0000}"/>
    <cellStyle name="Warning Text 18 4 5" xfId="36067" xr:uid="{00000000-0005-0000-0000-0000CBCA0000}"/>
    <cellStyle name="Warning Text 18 4 6" xfId="54556" xr:uid="{00000000-0005-0000-0000-0000CCCA0000}"/>
    <cellStyle name="Warning Text 18 5" xfId="36068" xr:uid="{00000000-0005-0000-0000-0000CDCA0000}"/>
    <cellStyle name="Warning Text 18 5 2" xfId="36069" xr:uid="{00000000-0005-0000-0000-0000CECA0000}"/>
    <cellStyle name="Warning Text 18 5 2 2" xfId="36070" xr:uid="{00000000-0005-0000-0000-0000CFCA0000}"/>
    <cellStyle name="Warning Text 18 5 2 2 2" xfId="36071" xr:uid="{00000000-0005-0000-0000-0000D0CA0000}"/>
    <cellStyle name="Warning Text 18 5 2 3" xfId="36072" xr:uid="{00000000-0005-0000-0000-0000D1CA0000}"/>
    <cellStyle name="Warning Text 18 5 3" xfId="36073" xr:uid="{00000000-0005-0000-0000-0000D2CA0000}"/>
    <cellStyle name="Warning Text 18 5 3 2" xfId="36074" xr:uid="{00000000-0005-0000-0000-0000D3CA0000}"/>
    <cellStyle name="Warning Text 18 5 3 2 2" xfId="36075" xr:uid="{00000000-0005-0000-0000-0000D4CA0000}"/>
    <cellStyle name="Warning Text 18 5 3 3" xfId="36076" xr:uid="{00000000-0005-0000-0000-0000D5CA0000}"/>
    <cellStyle name="Warning Text 18 5 4" xfId="36077" xr:uid="{00000000-0005-0000-0000-0000D6CA0000}"/>
    <cellStyle name="Warning Text 18 5 4 2" xfId="36078" xr:uid="{00000000-0005-0000-0000-0000D7CA0000}"/>
    <cellStyle name="Warning Text 18 5 4 2 2" xfId="36079" xr:uid="{00000000-0005-0000-0000-0000D8CA0000}"/>
    <cellStyle name="Warning Text 18 5 4 3" xfId="36080" xr:uid="{00000000-0005-0000-0000-0000D9CA0000}"/>
    <cellStyle name="Warning Text 18 5 5" xfId="36081" xr:uid="{00000000-0005-0000-0000-0000DACA0000}"/>
    <cellStyle name="Warning Text 18 5 5 2" xfId="36082" xr:uid="{00000000-0005-0000-0000-0000DBCA0000}"/>
    <cellStyle name="Warning Text 18 5 6" xfId="36083" xr:uid="{00000000-0005-0000-0000-0000DCCA0000}"/>
    <cellStyle name="Warning Text 18 5 7" xfId="54557" xr:uid="{00000000-0005-0000-0000-0000DDCA0000}"/>
    <cellStyle name="Warning Text 18 6" xfId="36084" xr:uid="{00000000-0005-0000-0000-0000DECA0000}"/>
    <cellStyle name="Warning Text 18 6 2" xfId="36085" xr:uid="{00000000-0005-0000-0000-0000DFCA0000}"/>
    <cellStyle name="Warning Text 18 6 2 2" xfId="36086" xr:uid="{00000000-0005-0000-0000-0000E0CA0000}"/>
    <cellStyle name="Warning Text 18 6 2 2 2" xfId="36087" xr:uid="{00000000-0005-0000-0000-0000E1CA0000}"/>
    <cellStyle name="Warning Text 18 6 2 3" xfId="36088" xr:uid="{00000000-0005-0000-0000-0000E2CA0000}"/>
    <cellStyle name="Warning Text 18 6 3" xfId="36089" xr:uid="{00000000-0005-0000-0000-0000E3CA0000}"/>
    <cellStyle name="Warning Text 18 6 3 2" xfId="36090" xr:uid="{00000000-0005-0000-0000-0000E4CA0000}"/>
    <cellStyle name="Warning Text 18 6 3 2 2" xfId="36091" xr:uid="{00000000-0005-0000-0000-0000E5CA0000}"/>
    <cellStyle name="Warning Text 18 6 3 3" xfId="36092" xr:uid="{00000000-0005-0000-0000-0000E6CA0000}"/>
    <cellStyle name="Warning Text 18 6 4" xfId="36093" xr:uid="{00000000-0005-0000-0000-0000E7CA0000}"/>
    <cellStyle name="Warning Text 18 6 4 2" xfId="36094" xr:uid="{00000000-0005-0000-0000-0000E8CA0000}"/>
    <cellStyle name="Warning Text 18 6 5" xfId="36095" xr:uid="{00000000-0005-0000-0000-0000E9CA0000}"/>
    <cellStyle name="Warning Text 18 6 6" xfId="54558" xr:uid="{00000000-0005-0000-0000-0000EACA0000}"/>
    <cellStyle name="Warning Text 18 7" xfId="36096" xr:uid="{00000000-0005-0000-0000-0000EBCA0000}"/>
    <cellStyle name="Warning Text 18 7 2" xfId="36097" xr:uid="{00000000-0005-0000-0000-0000ECCA0000}"/>
    <cellStyle name="Warning Text 18 7 2 2" xfId="36098" xr:uid="{00000000-0005-0000-0000-0000EDCA0000}"/>
    <cellStyle name="Warning Text 18 7 3" xfId="36099" xr:uid="{00000000-0005-0000-0000-0000EECA0000}"/>
    <cellStyle name="Warning Text 18 7 4" xfId="54559" xr:uid="{00000000-0005-0000-0000-0000EFCA0000}"/>
    <cellStyle name="Warning Text 18 8" xfId="36100" xr:uid="{00000000-0005-0000-0000-0000F0CA0000}"/>
    <cellStyle name="Warning Text 18 8 2" xfId="36101" xr:uid="{00000000-0005-0000-0000-0000F1CA0000}"/>
    <cellStyle name="Warning Text 18 8 2 2" xfId="36102" xr:uid="{00000000-0005-0000-0000-0000F2CA0000}"/>
    <cellStyle name="Warning Text 18 8 3" xfId="36103" xr:uid="{00000000-0005-0000-0000-0000F3CA0000}"/>
    <cellStyle name="Warning Text 18 8 4" xfId="54560" xr:uid="{00000000-0005-0000-0000-0000F4CA0000}"/>
    <cellStyle name="Warning Text 18 9" xfId="36104" xr:uid="{00000000-0005-0000-0000-0000F5CA0000}"/>
    <cellStyle name="Warning Text 18 9 2" xfId="36105" xr:uid="{00000000-0005-0000-0000-0000F6CA0000}"/>
    <cellStyle name="Warning Text 18 9 2 2" xfId="36106" xr:uid="{00000000-0005-0000-0000-0000F7CA0000}"/>
    <cellStyle name="Warning Text 18 9 3" xfId="36107" xr:uid="{00000000-0005-0000-0000-0000F8CA0000}"/>
    <cellStyle name="Warning Text 18 9 4" xfId="54561" xr:uid="{00000000-0005-0000-0000-0000F9CA0000}"/>
    <cellStyle name="Warning Text 19" xfId="4757" xr:uid="{00000000-0005-0000-0000-0000FACA0000}"/>
    <cellStyle name="Warning Text 19 10" xfId="36108" xr:uid="{00000000-0005-0000-0000-0000FBCA0000}"/>
    <cellStyle name="Warning Text 19 10 2" xfId="36109" xr:uid="{00000000-0005-0000-0000-0000FCCA0000}"/>
    <cellStyle name="Warning Text 19 10 2 2" xfId="36110" xr:uid="{00000000-0005-0000-0000-0000FDCA0000}"/>
    <cellStyle name="Warning Text 19 10 3" xfId="36111" xr:uid="{00000000-0005-0000-0000-0000FECA0000}"/>
    <cellStyle name="Warning Text 19 10 4" xfId="54563" xr:uid="{00000000-0005-0000-0000-0000FFCA0000}"/>
    <cellStyle name="Warning Text 19 11" xfId="36112" xr:uid="{00000000-0005-0000-0000-000000CB0000}"/>
    <cellStyle name="Warning Text 19 11 2" xfId="36113" xr:uid="{00000000-0005-0000-0000-000001CB0000}"/>
    <cellStyle name="Warning Text 19 12" xfId="36114" xr:uid="{00000000-0005-0000-0000-000002CB0000}"/>
    <cellStyle name="Warning Text 19 13" xfId="54562" xr:uid="{00000000-0005-0000-0000-000003CB0000}"/>
    <cellStyle name="Warning Text 19 2" xfId="9545" xr:uid="{00000000-0005-0000-0000-000004CB0000}"/>
    <cellStyle name="Warning Text 19 2 2" xfId="36115" xr:uid="{00000000-0005-0000-0000-000005CB0000}"/>
    <cellStyle name="Warning Text 19 2 2 2" xfId="36116" xr:uid="{00000000-0005-0000-0000-000006CB0000}"/>
    <cellStyle name="Warning Text 19 2 2 2 2" xfId="36117" xr:uid="{00000000-0005-0000-0000-000007CB0000}"/>
    <cellStyle name="Warning Text 19 2 2 3" xfId="36118" xr:uid="{00000000-0005-0000-0000-000008CB0000}"/>
    <cellStyle name="Warning Text 19 2 3" xfId="36119" xr:uid="{00000000-0005-0000-0000-000009CB0000}"/>
    <cellStyle name="Warning Text 19 2 3 2" xfId="36120" xr:uid="{00000000-0005-0000-0000-00000ACB0000}"/>
    <cellStyle name="Warning Text 19 2 3 2 2" xfId="36121" xr:uid="{00000000-0005-0000-0000-00000BCB0000}"/>
    <cellStyle name="Warning Text 19 2 3 3" xfId="36122" xr:uid="{00000000-0005-0000-0000-00000CCB0000}"/>
    <cellStyle name="Warning Text 19 2 4" xfId="36123" xr:uid="{00000000-0005-0000-0000-00000DCB0000}"/>
    <cellStyle name="Warning Text 19 2 4 2" xfId="36124" xr:uid="{00000000-0005-0000-0000-00000ECB0000}"/>
    <cellStyle name="Warning Text 19 2 5" xfId="36125" xr:uid="{00000000-0005-0000-0000-00000FCB0000}"/>
    <cellStyle name="Warning Text 19 2 6" xfId="54564" xr:uid="{00000000-0005-0000-0000-000010CB0000}"/>
    <cellStyle name="Warning Text 19 3" xfId="36126" xr:uid="{00000000-0005-0000-0000-000011CB0000}"/>
    <cellStyle name="Warning Text 19 3 2" xfId="36127" xr:uid="{00000000-0005-0000-0000-000012CB0000}"/>
    <cellStyle name="Warning Text 19 3 2 2" xfId="36128" xr:uid="{00000000-0005-0000-0000-000013CB0000}"/>
    <cellStyle name="Warning Text 19 3 2 2 2" xfId="36129" xr:uid="{00000000-0005-0000-0000-000014CB0000}"/>
    <cellStyle name="Warning Text 19 3 2 3" xfId="36130" xr:uid="{00000000-0005-0000-0000-000015CB0000}"/>
    <cellStyle name="Warning Text 19 3 3" xfId="36131" xr:uid="{00000000-0005-0000-0000-000016CB0000}"/>
    <cellStyle name="Warning Text 19 3 3 2" xfId="36132" xr:uid="{00000000-0005-0000-0000-000017CB0000}"/>
    <cellStyle name="Warning Text 19 3 3 2 2" xfId="36133" xr:uid="{00000000-0005-0000-0000-000018CB0000}"/>
    <cellStyle name="Warning Text 19 3 3 3" xfId="36134" xr:uid="{00000000-0005-0000-0000-000019CB0000}"/>
    <cellStyle name="Warning Text 19 3 4" xfId="36135" xr:uid="{00000000-0005-0000-0000-00001ACB0000}"/>
    <cellStyle name="Warning Text 19 3 4 2" xfId="36136" xr:uid="{00000000-0005-0000-0000-00001BCB0000}"/>
    <cellStyle name="Warning Text 19 3 5" xfId="36137" xr:uid="{00000000-0005-0000-0000-00001CCB0000}"/>
    <cellStyle name="Warning Text 19 3 6" xfId="54565" xr:uid="{00000000-0005-0000-0000-00001DCB0000}"/>
    <cellStyle name="Warning Text 19 4" xfId="36138" xr:uid="{00000000-0005-0000-0000-00001ECB0000}"/>
    <cellStyle name="Warning Text 19 4 2" xfId="36139" xr:uid="{00000000-0005-0000-0000-00001FCB0000}"/>
    <cellStyle name="Warning Text 19 4 2 2" xfId="36140" xr:uid="{00000000-0005-0000-0000-000020CB0000}"/>
    <cellStyle name="Warning Text 19 4 2 2 2" xfId="36141" xr:uid="{00000000-0005-0000-0000-000021CB0000}"/>
    <cellStyle name="Warning Text 19 4 2 3" xfId="36142" xr:uid="{00000000-0005-0000-0000-000022CB0000}"/>
    <cellStyle name="Warning Text 19 4 3" xfId="36143" xr:uid="{00000000-0005-0000-0000-000023CB0000}"/>
    <cellStyle name="Warning Text 19 4 3 2" xfId="36144" xr:uid="{00000000-0005-0000-0000-000024CB0000}"/>
    <cellStyle name="Warning Text 19 4 3 2 2" xfId="36145" xr:uid="{00000000-0005-0000-0000-000025CB0000}"/>
    <cellStyle name="Warning Text 19 4 3 3" xfId="36146" xr:uid="{00000000-0005-0000-0000-000026CB0000}"/>
    <cellStyle name="Warning Text 19 4 4" xfId="36147" xr:uid="{00000000-0005-0000-0000-000027CB0000}"/>
    <cellStyle name="Warning Text 19 4 4 2" xfId="36148" xr:uid="{00000000-0005-0000-0000-000028CB0000}"/>
    <cellStyle name="Warning Text 19 4 5" xfId="36149" xr:uid="{00000000-0005-0000-0000-000029CB0000}"/>
    <cellStyle name="Warning Text 19 4 6" xfId="54566" xr:uid="{00000000-0005-0000-0000-00002ACB0000}"/>
    <cellStyle name="Warning Text 19 5" xfId="36150" xr:uid="{00000000-0005-0000-0000-00002BCB0000}"/>
    <cellStyle name="Warning Text 19 5 2" xfId="36151" xr:uid="{00000000-0005-0000-0000-00002CCB0000}"/>
    <cellStyle name="Warning Text 19 5 2 2" xfId="36152" xr:uid="{00000000-0005-0000-0000-00002DCB0000}"/>
    <cellStyle name="Warning Text 19 5 2 2 2" xfId="36153" xr:uid="{00000000-0005-0000-0000-00002ECB0000}"/>
    <cellStyle name="Warning Text 19 5 2 3" xfId="36154" xr:uid="{00000000-0005-0000-0000-00002FCB0000}"/>
    <cellStyle name="Warning Text 19 5 3" xfId="36155" xr:uid="{00000000-0005-0000-0000-000030CB0000}"/>
    <cellStyle name="Warning Text 19 5 3 2" xfId="36156" xr:uid="{00000000-0005-0000-0000-000031CB0000}"/>
    <cellStyle name="Warning Text 19 5 3 2 2" xfId="36157" xr:uid="{00000000-0005-0000-0000-000032CB0000}"/>
    <cellStyle name="Warning Text 19 5 3 3" xfId="36158" xr:uid="{00000000-0005-0000-0000-000033CB0000}"/>
    <cellStyle name="Warning Text 19 5 4" xfId="36159" xr:uid="{00000000-0005-0000-0000-000034CB0000}"/>
    <cellStyle name="Warning Text 19 5 4 2" xfId="36160" xr:uid="{00000000-0005-0000-0000-000035CB0000}"/>
    <cellStyle name="Warning Text 19 5 4 2 2" xfId="36161" xr:uid="{00000000-0005-0000-0000-000036CB0000}"/>
    <cellStyle name="Warning Text 19 5 4 3" xfId="36162" xr:uid="{00000000-0005-0000-0000-000037CB0000}"/>
    <cellStyle name="Warning Text 19 5 5" xfId="36163" xr:uid="{00000000-0005-0000-0000-000038CB0000}"/>
    <cellStyle name="Warning Text 19 5 5 2" xfId="36164" xr:uid="{00000000-0005-0000-0000-000039CB0000}"/>
    <cellStyle name="Warning Text 19 5 6" xfId="36165" xr:uid="{00000000-0005-0000-0000-00003ACB0000}"/>
    <cellStyle name="Warning Text 19 5 7" xfId="54567" xr:uid="{00000000-0005-0000-0000-00003BCB0000}"/>
    <cellStyle name="Warning Text 19 6" xfId="36166" xr:uid="{00000000-0005-0000-0000-00003CCB0000}"/>
    <cellStyle name="Warning Text 19 6 2" xfId="36167" xr:uid="{00000000-0005-0000-0000-00003DCB0000}"/>
    <cellStyle name="Warning Text 19 6 2 2" xfId="36168" xr:uid="{00000000-0005-0000-0000-00003ECB0000}"/>
    <cellStyle name="Warning Text 19 6 2 2 2" xfId="36169" xr:uid="{00000000-0005-0000-0000-00003FCB0000}"/>
    <cellStyle name="Warning Text 19 6 2 3" xfId="36170" xr:uid="{00000000-0005-0000-0000-000040CB0000}"/>
    <cellStyle name="Warning Text 19 6 3" xfId="36171" xr:uid="{00000000-0005-0000-0000-000041CB0000}"/>
    <cellStyle name="Warning Text 19 6 3 2" xfId="36172" xr:uid="{00000000-0005-0000-0000-000042CB0000}"/>
    <cellStyle name="Warning Text 19 6 3 2 2" xfId="36173" xr:uid="{00000000-0005-0000-0000-000043CB0000}"/>
    <cellStyle name="Warning Text 19 6 3 3" xfId="36174" xr:uid="{00000000-0005-0000-0000-000044CB0000}"/>
    <cellStyle name="Warning Text 19 6 4" xfId="36175" xr:uid="{00000000-0005-0000-0000-000045CB0000}"/>
    <cellStyle name="Warning Text 19 6 4 2" xfId="36176" xr:uid="{00000000-0005-0000-0000-000046CB0000}"/>
    <cellStyle name="Warning Text 19 6 5" xfId="36177" xr:uid="{00000000-0005-0000-0000-000047CB0000}"/>
    <cellStyle name="Warning Text 19 6 6" xfId="54568" xr:uid="{00000000-0005-0000-0000-000048CB0000}"/>
    <cellStyle name="Warning Text 19 7" xfId="36178" xr:uid="{00000000-0005-0000-0000-000049CB0000}"/>
    <cellStyle name="Warning Text 19 7 2" xfId="36179" xr:uid="{00000000-0005-0000-0000-00004ACB0000}"/>
    <cellStyle name="Warning Text 19 7 2 2" xfId="36180" xr:uid="{00000000-0005-0000-0000-00004BCB0000}"/>
    <cellStyle name="Warning Text 19 7 3" xfId="36181" xr:uid="{00000000-0005-0000-0000-00004CCB0000}"/>
    <cellStyle name="Warning Text 19 7 4" xfId="54569" xr:uid="{00000000-0005-0000-0000-00004DCB0000}"/>
    <cellStyle name="Warning Text 19 8" xfId="36182" xr:uid="{00000000-0005-0000-0000-00004ECB0000}"/>
    <cellStyle name="Warning Text 19 8 2" xfId="36183" xr:uid="{00000000-0005-0000-0000-00004FCB0000}"/>
    <cellStyle name="Warning Text 19 8 2 2" xfId="36184" xr:uid="{00000000-0005-0000-0000-000050CB0000}"/>
    <cellStyle name="Warning Text 19 8 3" xfId="36185" xr:uid="{00000000-0005-0000-0000-000051CB0000}"/>
    <cellStyle name="Warning Text 19 8 4" xfId="54570" xr:uid="{00000000-0005-0000-0000-000052CB0000}"/>
    <cellStyle name="Warning Text 19 9" xfId="36186" xr:uid="{00000000-0005-0000-0000-000053CB0000}"/>
    <cellStyle name="Warning Text 19 9 2" xfId="36187" xr:uid="{00000000-0005-0000-0000-000054CB0000}"/>
    <cellStyle name="Warning Text 19 9 2 2" xfId="36188" xr:uid="{00000000-0005-0000-0000-000055CB0000}"/>
    <cellStyle name="Warning Text 19 9 3" xfId="36189" xr:uid="{00000000-0005-0000-0000-000056CB0000}"/>
    <cellStyle name="Warning Text 19 9 4" xfId="54571" xr:uid="{00000000-0005-0000-0000-000057CB0000}"/>
    <cellStyle name="Warning Text 2" xfId="4758" xr:uid="{00000000-0005-0000-0000-000058CB0000}"/>
    <cellStyle name="Warning Text 2 10" xfId="4759" xr:uid="{00000000-0005-0000-0000-000059CB0000}"/>
    <cellStyle name="Warning Text 2 10 10" xfId="36190" xr:uid="{00000000-0005-0000-0000-00005ACB0000}"/>
    <cellStyle name="Warning Text 2 10 10 2" xfId="56078" xr:uid="{00000000-0005-0000-0000-00005BCB0000}"/>
    <cellStyle name="Warning Text 2 10 11" xfId="54573" xr:uid="{00000000-0005-0000-0000-00005CCB0000}"/>
    <cellStyle name="Warning Text 2 10 2" xfId="9547" xr:uid="{00000000-0005-0000-0000-00005DCB0000}"/>
    <cellStyle name="Warning Text 2 10 2 2" xfId="36191" xr:uid="{00000000-0005-0000-0000-00005ECB0000}"/>
    <cellStyle name="Warning Text 2 10 2 2 2" xfId="36192" xr:uid="{00000000-0005-0000-0000-00005FCB0000}"/>
    <cellStyle name="Warning Text 2 10 2 2 2 2" xfId="36193" xr:uid="{00000000-0005-0000-0000-000060CB0000}"/>
    <cellStyle name="Warning Text 2 10 2 2 3" xfId="36194" xr:uid="{00000000-0005-0000-0000-000061CB0000}"/>
    <cellStyle name="Warning Text 2 10 2 3" xfId="36195" xr:uid="{00000000-0005-0000-0000-000062CB0000}"/>
    <cellStyle name="Warning Text 2 10 2 3 2" xfId="36196" xr:uid="{00000000-0005-0000-0000-000063CB0000}"/>
    <cellStyle name="Warning Text 2 10 2 3 2 2" xfId="36197" xr:uid="{00000000-0005-0000-0000-000064CB0000}"/>
    <cellStyle name="Warning Text 2 10 2 3 3" xfId="36198" xr:uid="{00000000-0005-0000-0000-000065CB0000}"/>
    <cellStyle name="Warning Text 2 10 2 4" xfId="36199" xr:uid="{00000000-0005-0000-0000-000066CB0000}"/>
    <cellStyle name="Warning Text 2 10 2 4 2" xfId="36200" xr:uid="{00000000-0005-0000-0000-000067CB0000}"/>
    <cellStyle name="Warning Text 2 10 2 5" xfId="36201" xr:uid="{00000000-0005-0000-0000-000068CB0000}"/>
    <cellStyle name="Warning Text 2 10 2 6" xfId="54574" xr:uid="{00000000-0005-0000-0000-000069CB0000}"/>
    <cellStyle name="Warning Text 2 10 3" xfId="36202" xr:uid="{00000000-0005-0000-0000-00006ACB0000}"/>
    <cellStyle name="Warning Text 2 10 3 2" xfId="36203" xr:uid="{00000000-0005-0000-0000-00006BCB0000}"/>
    <cellStyle name="Warning Text 2 10 3 2 2" xfId="36204" xr:uid="{00000000-0005-0000-0000-00006CCB0000}"/>
    <cellStyle name="Warning Text 2 10 3 2 2 2" xfId="36205" xr:uid="{00000000-0005-0000-0000-00006DCB0000}"/>
    <cellStyle name="Warning Text 2 10 3 2 3" xfId="36206" xr:uid="{00000000-0005-0000-0000-00006ECB0000}"/>
    <cellStyle name="Warning Text 2 10 3 3" xfId="36207" xr:uid="{00000000-0005-0000-0000-00006FCB0000}"/>
    <cellStyle name="Warning Text 2 10 3 3 2" xfId="36208" xr:uid="{00000000-0005-0000-0000-000070CB0000}"/>
    <cellStyle name="Warning Text 2 10 3 3 2 2" xfId="36209" xr:uid="{00000000-0005-0000-0000-000071CB0000}"/>
    <cellStyle name="Warning Text 2 10 3 3 3" xfId="36210" xr:uid="{00000000-0005-0000-0000-000072CB0000}"/>
    <cellStyle name="Warning Text 2 10 3 4" xfId="36211" xr:uid="{00000000-0005-0000-0000-000073CB0000}"/>
    <cellStyle name="Warning Text 2 10 3 4 2" xfId="36212" xr:uid="{00000000-0005-0000-0000-000074CB0000}"/>
    <cellStyle name="Warning Text 2 10 3 5" xfId="36213" xr:uid="{00000000-0005-0000-0000-000075CB0000}"/>
    <cellStyle name="Warning Text 2 10 3 6" xfId="54575" xr:uid="{00000000-0005-0000-0000-000076CB0000}"/>
    <cellStyle name="Warning Text 2 10 4" xfId="36214" xr:uid="{00000000-0005-0000-0000-000077CB0000}"/>
    <cellStyle name="Warning Text 2 10 4 2" xfId="36215" xr:uid="{00000000-0005-0000-0000-000078CB0000}"/>
    <cellStyle name="Warning Text 2 10 4 2 2" xfId="36216" xr:uid="{00000000-0005-0000-0000-000079CB0000}"/>
    <cellStyle name="Warning Text 2 10 4 2 2 2" xfId="36217" xr:uid="{00000000-0005-0000-0000-00007ACB0000}"/>
    <cellStyle name="Warning Text 2 10 4 2 3" xfId="36218" xr:uid="{00000000-0005-0000-0000-00007BCB0000}"/>
    <cellStyle name="Warning Text 2 10 4 3" xfId="36219" xr:uid="{00000000-0005-0000-0000-00007CCB0000}"/>
    <cellStyle name="Warning Text 2 10 4 3 2" xfId="36220" xr:uid="{00000000-0005-0000-0000-00007DCB0000}"/>
    <cellStyle name="Warning Text 2 10 4 3 2 2" xfId="36221" xr:uid="{00000000-0005-0000-0000-00007ECB0000}"/>
    <cellStyle name="Warning Text 2 10 4 3 3" xfId="36222" xr:uid="{00000000-0005-0000-0000-00007FCB0000}"/>
    <cellStyle name="Warning Text 2 10 4 4" xfId="36223" xr:uid="{00000000-0005-0000-0000-000080CB0000}"/>
    <cellStyle name="Warning Text 2 10 4 4 2" xfId="36224" xr:uid="{00000000-0005-0000-0000-000081CB0000}"/>
    <cellStyle name="Warning Text 2 10 4 4 2 2" xfId="36225" xr:uid="{00000000-0005-0000-0000-000082CB0000}"/>
    <cellStyle name="Warning Text 2 10 4 4 3" xfId="36226" xr:uid="{00000000-0005-0000-0000-000083CB0000}"/>
    <cellStyle name="Warning Text 2 10 4 5" xfId="36227" xr:uid="{00000000-0005-0000-0000-000084CB0000}"/>
    <cellStyle name="Warning Text 2 10 4 5 2" xfId="36228" xr:uid="{00000000-0005-0000-0000-000085CB0000}"/>
    <cellStyle name="Warning Text 2 10 4 6" xfId="36229" xr:uid="{00000000-0005-0000-0000-000086CB0000}"/>
    <cellStyle name="Warning Text 2 10 4 7" xfId="54576" xr:uid="{00000000-0005-0000-0000-000087CB0000}"/>
    <cellStyle name="Warning Text 2 10 5" xfId="36230" xr:uid="{00000000-0005-0000-0000-000088CB0000}"/>
    <cellStyle name="Warning Text 2 10 5 2" xfId="36231" xr:uid="{00000000-0005-0000-0000-000089CB0000}"/>
    <cellStyle name="Warning Text 2 10 5 2 2" xfId="36232" xr:uid="{00000000-0005-0000-0000-00008ACB0000}"/>
    <cellStyle name="Warning Text 2 10 5 2 2 2" xfId="36233" xr:uid="{00000000-0005-0000-0000-00008BCB0000}"/>
    <cellStyle name="Warning Text 2 10 5 2 3" xfId="36234" xr:uid="{00000000-0005-0000-0000-00008CCB0000}"/>
    <cellStyle name="Warning Text 2 10 5 3" xfId="36235" xr:uid="{00000000-0005-0000-0000-00008DCB0000}"/>
    <cellStyle name="Warning Text 2 10 5 3 2" xfId="36236" xr:uid="{00000000-0005-0000-0000-00008ECB0000}"/>
    <cellStyle name="Warning Text 2 10 5 3 2 2" xfId="36237" xr:uid="{00000000-0005-0000-0000-00008FCB0000}"/>
    <cellStyle name="Warning Text 2 10 5 3 3" xfId="36238" xr:uid="{00000000-0005-0000-0000-000090CB0000}"/>
    <cellStyle name="Warning Text 2 10 5 4" xfId="36239" xr:uid="{00000000-0005-0000-0000-000091CB0000}"/>
    <cellStyle name="Warning Text 2 10 5 4 2" xfId="36240" xr:uid="{00000000-0005-0000-0000-000092CB0000}"/>
    <cellStyle name="Warning Text 2 10 5 5" xfId="36241" xr:uid="{00000000-0005-0000-0000-000093CB0000}"/>
    <cellStyle name="Warning Text 2 10 5 6" xfId="54577" xr:uid="{00000000-0005-0000-0000-000094CB0000}"/>
    <cellStyle name="Warning Text 2 10 6" xfId="36242" xr:uid="{00000000-0005-0000-0000-000095CB0000}"/>
    <cellStyle name="Warning Text 2 10 6 2" xfId="36243" xr:uid="{00000000-0005-0000-0000-000096CB0000}"/>
    <cellStyle name="Warning Text 2 10 6 2 2" xfId="36244" xr:uid="{00000000-0005-0000-0000-000097CB0000}"/>
    <cellStyle name="Warning Text 2 10 6 3" xfId="36245" xr:uid="{00000000-0005-0000-0000-000098CB0000}"/>
    <cellStyle name="Warning Text 2 10 6 4" xfId="54578" xr:uid="{00000000-0005-0000-0000-000099CB0000}"/>
    <cellStyle name="Warning Text 2 10 7" xfId="36246" xr:uid="{00000000-0005-0000-0000-00009ACB0000}"/>
    <cellStyle name="Warning Text 2 10 7 2" xfId="36247" xr:uid="{00000000-0005-0000-0000-00009BCB0000}"/>
    <cellStyle name="Warning Text 2 10 7 2 2" xfId="36248" xr:uid="{00000000-0005-0000-0000-00009CCB0000}"/>
    <cellStyle name="Warning Text 2 10 7 3" xfId="36249" xr:uid="{00000000-0005-0000-0000-00009DCB0000}"/>
    <cellStyle name="Warning Text 2 10 7 4" xfId="54579" xr:uid="{00000000-0005-0000-0000-00009ECB0000}"/>
    <cellStyle name="Warning Text 2 10 8" xfId="36250" xr:uid="{00000000-0005-0000-0000-00009FCB0000}"/>
    <cellStyle name="Warning Text 2 10 8 2" xfId="36251" xr:uid="{00000000-0005-0000-0000-0000A0CB0000}"/>
    <cellStyle name="Warning Text 2 10 8 2 2" xfId="36252" xr:uid="{00000000-0005-0000-0000-0000A1CB0000}"/>
    <cellStyle name="Warning Text 2 10 8 3" xfId="36253" xr:uid="{00000000-0005-0000-0000-0000A2CB0000}"/>
    <cellStyle name="Warning Text 2 10 8 4" xfId="54580" xr:uid="{00000000-0005-0000-0000-0000A3CB0000}"/>
    <cellStyle name="Warning Text 2 10 9" xfId="36254" xr:uid="{00000000-0005-0000-0000-0000A4CB0000}"/>
    <cellStyle name="Warning Text 2 10 9 2" xfId="36255" xr:uid="{00000000-0005-0000-0000-0000A5CB0000}"/>
    <cellStyle name="Warning Text 2 10 9 3" xfId="54581" xr:uid="{00000000-0005-0000-0000-0000A6CB0000}"/>
    <cellStyle name="Warning Text 2 11" xfId="9688" xr:uid="{00000000-0005-0000-0000-0000A7CB0000}"/>
    <cellStyle name="Warning Text 2 11 2" xfId="36256" xr:uid="{00000000-0005-0000-0000-0000A8CB0000}"/>
    <cellStyle name="Warning Text 2 11 2 2" xfId="36257" xr:uid="{00000000-0005-0000-0000-0000A9CB0000}"/>
    <cellStyle name="Warning Text 2 11 2 2 2" xfId="36258" xr:uid="{00000000-0005-0000-0000-0000AACB0000}"/>
    <cellStyle name="Warning Text 2 11 2 3" xfId="36259" xr:uid="{00000000-0005-0000-0000-0000ABCB0000}"/>
    <cellStyle name="Warning Text 2 11 3" xfId="36260" xr:uid="{00000000-0005-0000-0000-0000ACCB0000}"/>
    <cellStyle name="Warning Text 2 11 3 2" xfId="36261" xr:uid="{00000000-0005-0000-0000-0000ADCB0000}"/>
    <cellStyle name="Warning Text 2 11 3 2 2" xfId="36262" xr:uid="{00000000-0005-0000-0000-0000AECB0000}"/>
    <cellStyle name="Warning Text 2 11 3 3" xfId="36263" xr:uid="{00000000-0005-0000-0000-0000AFCB0000}"/>
    <cellStyle name="Warning Text 2 11 4" xfId="36264" xr:uid="{00000000-0005-0000-0000-0000B0CB0000}"/>
    <cellStyle name="Warning Text 2 11 4 2" xfId="36265" xr:uid="{00000000-0005-0000-0000-0000B1CB0000}"/>
    <cellStyle name="Warning Text 2 11 5" xfId="36266" xr:uid="{00000000-0005-0000-0000-0000B2CB0000}"/>
    <cellStyle name="Warning Text 2 11 6" xfId="54582" xr:uid="{00000000-0005-0000-0000-0000B3CB0000}"/>
    <cellStyle name="Warning Text 2 12" xfId="9546" xr:uid="{00000000-0005-0000-0000-0000B4CB0000}"/>
    <cellStyle name="Warning Text 2 12 2" xfId="36267" xr:uid="{00000000-0005-0000-0000-0000B5CB0000}"/>
    <cellStyle name="Warning Text 2 12 2 2" xfId="36268" xr:uid="{00000000-0005-0000-0000-0000B6CB0000}"/>
    <cellStyle name="Warning Text 2 12 2 2 2" xfId="36269" xr:uid="{00000000-0005-0000-0000-0000B7CB0000}"/>
    <cellStyle name="Warning Text 2 12 2 3" xfId="36270" xr:uid="{00000000-0005-0000-0000-0000B8CB0000}"/>
    <cellStyle name="Warning Text 2 12 3" xfId="36271" xr:uid="{00000000-0005-0000-0000-0000B9CB0000}"/>
    <cellStyle name="Warning Text 2 12 3 2" xfId="36272" xr:uid="{00000000-0005-0000-0000-0000BACB0000}"/>
    <cellStyle name="Warning Text 2 12 3 2 2" xfId="36273" xr:uid="{00000000-0005-0000-0000-0000BBCB0000}"/>
    <cellStyle name="Warning Text 2 12 3 3" xfId="36274" xr:uid="{00000000-0005-0000-0000-0000BCCB0000}"/>
    <cellStyle name="Warning Text 2 12 4" xfId="36275" xr:uid="{00000000-0005-0000-0000-0000BDCB0000}"/>
    <cellStyle name="Warning Text 2 12 4 2" xfId="36276" xr:uid="{00000000-0005-0000-0000-0000BECB0000}"/>
    <cellStyle name="Warning Text 2 12 5" xfId="36277" xr:uid="{00000000-0005-0000-0000-0000BFCB0000}"/>
    <cellStyle name="Warning Text 2 12 6" xfId="54583" xr:uid="{00000000-0005-0000-0000-0000C0CB0000}"/>
    <cellStyle name="Warning Text 2 13" xfId="36278" xr:uid="{00000000-0005-0000-0000-0000C1CB0000}"/>
    <cellStyle name="Warning Text 2 13 2" xfId="36279" xr:uid="{00000000-0005-0000-0000-0000C2CB0000}"/>
    <cellStyle name="Warning Text 2 13 2 2" xfId="36280" xr:uid="{00000000-0005-0000-0000-0000C3CB0000}"/>
    <cellStyle name="Warning Text 2 13 2 2 2" xfId="36281" xr:uid="{00000000-0005-0000-0000-0000C4CB0000}"/>
    <cellStyle name="Warning Text 2 13 2 3" xfId="36282" xr:uid="{00000000-0005-0000-0000-0000C5CB0000}"/>
    <cellStyle name="Warning Text 2 13 3" xfId="36283" xr:uid="{00000000-0005-0000-0000-0000C6CB0000}"/>
    <cellStyle name="Warning Text 2 13 3 2" xfId="36284" xr:uid="{00000000-0005-0000-0000-0000C7CB0000}"/>
    <cellStyle name="Warning Text 2 13 3 2 2" xfId="36285" xr:uid="{00000000-0005-0000-0000-0000C8CB0000}"/>
    <cellStyle name="Warning Text 2 13 3 3" xfId="36286" xr:uid="{00000000-0005-0000-0000-0000C9CB0000}"/>
    <cellStyle name="Warning Text 2 13 4" xfId="36287" xr:uid="{00000000-0005-0000-0000-0000CACB0000}"/>
    <cellStyle name="Warning Text 2 13 4 2" xfId="36288" xr:uid="{00000000-0005-0000-0000-0000CBCB0000}"/>
    <cellStyle name="Warning Text 2 13 5" xfId="36289" xr:uid="{00000000-0005-0000-0000-0000CCCB0000}"/>
    <cellStyle name="Warning Text 2 13 6" xfId="54584" xr:uid="{00000000-0005-0000-0000-0000CDCB0000}"/>
    <cellStyle name="Warning Text 2 14" xfId="36290" xr:uid="{00000000-0005-0000-0000-0000CECB0000}"/>
    <cellStyle name="Warning Text 2 14 2" xfId="36291" xr:uid="{00000000-0005-0000-0000-0000CFCB0000}"/>
    <cellStyle name="Warning Text 2 14 2 2" xfId="36292" xr:uid="{00000000-0005-0000-0000-0000D0CB0000}"/>
    <cellStyle name="Warning Text 2 14 2 2 2" xfId="36293" xr:uid="{00000000-0005-0000-0000-0000D1CB0000}"/>
    <cellStyle name="Warning Text 2 14 2 3" xfId="36294" xr:uid="{00000000-0005-0000-0000-0000D2CB0000}"/>
    <cellStyle name="Warning Text 2 14 3" xfId="36295" xr:uid="{00000000-0005-0000-0000-0000D3CB0000}"/>
    <cellStyle name="Warning Text 2 14 3 2" xfId="36296" xr:uid="{00000000-0005-0000-0000-0000D4CB0000}"/>
    <cellStyle name="Warning Text 2 14 3 2 2" xfId="36297" xr:uid="{00000000-0005-0000-0000-0000D5CB0000}"/>
    <cellStyle name="Warning Text 2 14 3 3" xfId="36298" xr:uid="{00000000-0005-0000-0000-0000D6CB0000}"/>
    <cellStyle name="Warning Text 2 14 4" xfId="36299" xr:uid="{00000000-0005-0000-0000-0000D7CB0000}"/>
    <cellStyle name="Warning Text 2 14 4 2" xfId="36300" xr:uid="{00000000-0005-0000-0000-0000D8CB0000}"/>
    <cellStyle name="Warning Text 2 14 4 2 2" xfId="36301" xr:uid="{00000000-0005-0000-0000-0000D9CB0000}"/>
    <cellStyle name="Warning Text 2 14 4 3" xfId="36302" xr:uid="{00000000-0005-0000-0000-0000DACB0000}"/>
    <cellStyle name="Warning Text 2 14 5" xfId="36303" xr:uid="{00000000-0005-0000-0000-0000DBCB0000}"/>
    <cellStyle name="Warning Text 2 14 5 2" xfId="36304" xr:uid="{00000000-0005-0000-0000-0000DCCB0000}"/>
    <cellStyle name="Warning Text 2 14 6" xfId="36305" xr:uid="{00000000-0005-0000-0000-0000DDCB0000}"/>
    <cellStyle name="Warning Text 2 14 7" xfId="54585" xr:uid="{00000000-0005-0000-0000-0000DECB0000}"/>
    <cellStyle name="Warning Text 2 15" xfId="36306" xr:uid="{00000000-0005-0000-0000-0000DFCB0000}"/>
    <cellStyle name="Warning Text 2 15 2" xfId="36307" xr:uid="{00000000-0005-0000-0000-0000E0CB0000}"/>
    <cellStyle name="Warning Text 2 15 2 2" xfId="36308" xr:uid="{00000000-0005-0000-0000-0000E1CB0000}"/>
    <cellStyle name="Warning Text 2 15 2 2 2" xfId="36309" xr:uid="{00000000-0005-0000-0000-0000E2CB0000}"/>
    <cellStyle name="Warning Text 2 15 2 3" xfId="36310" xr:uid="{00000000-0005-0000-0000-0000E3CB0000}"/>
    <cellStyle name="Warning Text 2 15 3" xfId="36311" xr:uid="{00000000-0005-0000-0000-0000E4CB0000}"/>
    <cellStyle name="Warning Text 2 15 3 2" xfId="36312" xr:uid="{00000000-0005-0000-0000-0000E5CB0000}"/>
    <cellStyle name="Warning Text 2 15 3 2 2" xfId="36313" xr:uid="{00000000-0005-0000-0000-0000E6CB0000}"/>
    <cellStyle name="Warning Text 2 15 3 3" xfId="36314" xr:uid="{00000000-0005-0000-0000-0000E7CB0000}"/>
    <cellStyle name="Warning Text 2 15 4" xfId="36315" xr:uid="{00000000-0005-0000-0000-0000E8CB0000}"/>
    <cellStyle name="Warning Text 2 15 4 2" xfId="36316" xr:uid="{00000000-0005-0000-0000-0000E9CB0000}"/>
    <cellStyle name="Warning Text 2 15 5" xfId="36317" xr:uid="{00000000-0005-0000-0000-0000EACB0000}"/>
    <cellStyle name="Warning Text 2 15 6" xfId="54586" xr:uid="{00000000-0005-0000-0000-0000EBCB0000}"/>
    <cellStyle name="Warning Text 2 16" xfId="36318" xr:uid="{00000000-0005-0000-0000-0000ECCB0000}"/>
    <cellStyle name="Warning Text 2 16 2" xfId="36319" xr:uid="{00000000-0005-0000-0000-0000EDCB0000}"/>
    <cellStyle name="Warning Text 2 16 2 2" xfId="36320" xr:uid="{00000000-0005-0000-0000-0000EECB0000}"/>
    <cellStyle name="Warning Text 2 16 3" xfId="36321" xr:uid="{00000000-0005-0000-0000-0000EFCB0000}"/>
    <cellStyle name="Warning Text 2 16 4" xfId="54587" xr:uid="{00000000-0005-0000-0000-0000F0CB0000}"/>
    <cellStyle name="Warning Text 2 17" xfId="36322" xr:uid="{00000000-0005-0000-0000-0000F1CB0000}"/>
    <cellStyle name="Warning Text 2 17 2" xfId="36323" xr:uid="{00000000-0005-0000-0000-0000F2CB0000}"/>
    <cellStyle name="Warning Text 2 17 2 2" xfId="36324" xr:uid="{00000000-0005-0000-0000-0000F3CB0000}"/>
    <cellStyle name="Warning Text 2 17 3" xfId="36325" xr:uid="{00000000-0005-0000-0000-0000F4CB0000}"/>
    <cellStyle name="Warning Text 2 17 4" xfId="54588" xr:uid="{00000000-0005-0000-0000-0000F5CB0000}"/>
    <cellStyle name="Warning Text 2 18" xfId="36326" xr:uid="{00000000-0005-0000-0000-0000F6CB0000}"/>
    <cellStyle name="Warning Text 2 18 2" xfId="36327" xr:uid="{00000000-0005-0000-0000-0000F7CB0000}"/>
    <cellStyle name="Warning Text 2 18 2 2" xfId="36328" xr:uid="{00000000-0005-0000-0000-0000F8CB0000}"/>
    <cellStyle name="Warning Text 2 18 3" xfId="36329" xr:uid="{00000000-0005-0000-0000-0000F9CB0000}"/>
    <cellStyle name="Warning Text 2 18 4" xfId="54589" xr:uid="{00000000-0005-0000-0000-0000FACB0000}"/>
    <cellStyle name="Warning Text 2 19" xfId="36330" xr:uid="{00000000-0005-0000-0000-0000FBCB0000}"/>
    <cellStyle name="Warning Text 2 19 2" xfId="36331" xr:uid="{00000000-0005-0000-0000-0000FCCB0000}"/>
    <cellStyle name="Warning Text 2 19 2 2" xfId="36332" xr:uid="{00000000-0005-0000-0000-0000FDCB0000}"/>
    <cellStyle name="Warning Text 2 19 3" xfId="36333" xr:uid="{00000000-0005-0000-0000-0000FECB0000}"/>
    <cellStyle name="Warning Text 2 19 4" xfId="54590" xr:uid="{00000000-0005-0000-0000-0000FFCB0000}"/>
    <cellStyle name="Warning Text 2 2" xfId="4760" xr:uid="{00000000-0005-0000-0000-000000CC0000}"/>
    <cellStyle name="Warning Text 2 2 10" xfId="36334" xr:uid="{00000000-0005-0000-0000-000001CC0000}"/>
    <cellStyle name="Warning Text 2 2 10 2" xfId="56079" xr:uid="{00000000-0005-0000-0000-000002CC0000}"/>
    <cellStyle name="Warning Text 2 2 11" xfId="54591" xr:uid="{00000000-0005-0000-0000-000003CC0000}"/>
    <cellStyle name="Warning Text 2 2 2" xfId="9548" xr:uid="{00000000-0005-0000-0000-000004CC0000}"/>
    <cellStyle name="Warning Text 2 2 2 2" xfId="36335" xr:uid="{00000000-0005-0000-0000-000005CC0000}"/>
    <cellStyle name="Warning Text 2 2 2 2 2" xfId="36336" xr:uid="{00000000-0005-0000-0000-000006CC0000}"/>
    <cellStyle name="Warning Text 2 2 2 2 2 2" xfId="36337" xr:uid="{00000000-0005-0000-0000-000007CC0000}"/>
    <cellStyle name="Warning Text 2 2 2 2 3" xfId="36338" xr:uid="{00000000-0005-0000-0000-000008CC0000}"/>
    <cellStyle name="Warning Text 2 2 2 3" xfId="36339" xr:uid="{00000000-0005-0000-0000-000009CC0000}"/>
    <cellStyle name="Warning Text 2 2 2 3 2" xfId="36340" xr:uid="{00000000-0005-0000-0000-00000ACC0000}"/>
    <cellStyle name="Warning Text 2 2 2 3 2 2" xfId="36341" xr:uid="{00000000-0005-0000-0000-00000BCC0000}"/>
    <cellStyle name="Warning Text 2 2 2 3 3" xfId="36342" xr:uid="{00000000-0005-0000-0000-00000CCC0000}"/>
    <cellStyle name="Warning Text 2 2 2 4" xfId="36343" xr:uid="{00000000-0005-0000-0000-00000DCC0000}"/>
    <cellStyle name="Warning Text 2 2 2 4 2" xfId="36344" xr:uid="{00000000-0005-0000-0000-00000ECC0000}"/>
    <cellStyle name="Warning Text 2 2 2 5" xfId="36345" xr:uid="{00000000-0005-0000-0000-00000FCC0000}"/>
    <cellStyle name="Warning Text 2 2 2 6" xfId="54592" xr:uid="{00000000-0005-0000-0000-000010CC0000}"/>
    <cellStyle name="Warning Text 2 2 3" xfId="36346" xr:uid="{00000000-0005-0000-0000-000011CC0000}"/>
    <cellStyle name="Warning Text 2 2 3 2" xfId="36347" xr:uid="{00000000-0005-0000-0000-000012CC0000}"/>
    <cellStyle name="Warning Text 2 2 3 2 2" xfId="36348" xr:uid="{00000000-0005-0000-0000-000013CC0000}"/>
    <cellStyle name="Warning Text 2 2 3 2 2 2" xfId="36349" xr:uid="{00000000-0005-0000-0000-000014CC0000}"/>
    <cellStyle name="Warning Text 2 2 3 2 3" xfId="36350" xr:uid="{00000000-0005-0000-0000-000015CC0000}"/>
    <cellStyle name="Warning Text 2 2 3 3" xfId="36351" xr:uid="{00000000-0005-0000-0000-000016CC0000}"/>
    <cellStyle name="Warning Text 2 2 3 3 2" xfId="36352" xr:uid="{00000000-0005-0000-0000-000017CC0000}"/>
    <cellStyle name="Warning Text 2 2 3 3 2 2" xfId="36353" xr:uid="{00000000-0005-0000-0000-000018CC0000}"/>
    <cellStyle name="Warning Text 2 2 3 3 3" xfId="36354" xr:uid="{00000000-0005-0000-0000-000019CC0000}"/>
    <cellStyle name="Warning Text 2 2 3 4" xfId="36355" xr:uid="{00000000-0005-0000-0000-00001ACC0000}"/>
    <cellStyle name="Warning Text 2 2 3 4 2" xfId="36356" xr:uid="{00000000-0005-0000-0000-00001BCC0000}"/>
    <cellStyle name="Warning Text 2 2 3 5" xfId="36357" xr:uid="{00000000-0005-0000-0000-00001CCC0000}"/>
    <cellStyle name="Warning Text 2 2 3 6" xfId="54593" xr:uid="{00000000-0005-0000-0000-00001DCC0000}"/>
    <cellStyle name="Warning Text 2 2 4" xfId="36358" xr:uid="{00000000-0005-0000-0000-00001ECC0000}"/>
    <cellStyle name="Warning Text 2 2 4 2" xfId="36359" xr:uid="{00000000-0005-0000-0000-00001FCC0000}"/>
    <cellStyle name="Warning Text 2 2 4 2 2" xfId="36360" xr:uid="{00000000-0005-0000-0000-000020CC0000}"/>
    <cellStyle name="Warning Text 2 2 4 2 2 2" xfId="36361" xr:uid="{00000000-0005-0000-0000-000021CC0000}"/>
    <cellStyle name="Warning Text 2 2 4 2 3" xfId="36362" xr:uid="{00000000-0005-0000-0000-000022CC0000}"/>
    <cellStyle name="Warning Text 2 2 4 3" xfId="36363" xr:uid="{00000000-0005-0000-0000-000023CC0000}"/>
    <cellStyle name="Warning Text 2 2 4 3 2" xfId="36364" xr:uid="{00000000-0005-0000-0000-000024CC0000}"/>
    <cellStyle name="Warning Text 2 2 4 3 2 2" xfId="36365" xr:uid="{00000000-0005-0000-0000-000025CC0000}"/>
    <cellStyle name="Warning Text 2 2 4 3 3" xfId="36366" xr:uid="{00000000-0005-0000-0000-000026CC0000}"/>
    <cellStyle name="Warning Text 2 2 4 4" xfId="36367" xr:uid="{00000000-0005-0000-0000-000027CC0000}"/>
    <cellStyle name="Warning Text 2 2 4 4 2" xfId="36368" xr:uid="{00000000-0005-0000-0000-000028CC0000}"/>
    <cellStyle name="Warning Text 2 2 4 4 2 2" xfId="36369" xr:uid="{00000000-0005-0000-0000-000029CC0000}"/>
    <cellStyle name="Warning Text 2 2 4 4 3" xfId="36370" xr:uid="{00000000-0005-0000-0000-00002ACC0000}"/>
    <cellStyle name="Warning Text 2 2 4 5" xfId="36371" xr:uid="{00000000-0005-0000-0000-00002BCC0000}"/>
    <cellStyle name="Warning Text 2 2 4 5 2" xfId="36372" xr:uid="{00000000-0005-0000-0000-00002CCC0000}"/>
    <cellStyle name="Warning Text 2 2 4 6" xfId="36373" xr:uid="{00000000-0005-0000-0000-00002DCC0000}"/>
    <cellStyle name="Warning Text 2 2 4 7" xfId="54594" xr:uid="{00000000-0005-0000-0000-00002ECC0000}"/>
    <cellStyle name="Warning Text 2 2 5" xfId="36374" xr:uid="{00000000-0005-0000-0000-00002FCC0000}"/>
    <cellStyle name="Warning Text 2 2 5 2" xfId="36375" xr:uid="{00000000-0005-0000-0000-000030CC0000}"/>
    <cellStyle name="Warning Text 2 2 5 2 2" xfId="36376" xr:uid="{00000000-0005-0000-0000-000031CC0000}"/>
    <cellStyle name="Warning Text 2 2 5 2 2 2" xfId="36377" xr:uid="{00000000-0005-0000-0000-000032CC0000}"/>
    <cellStyle name="Warning Text 2 2 5 2 3" xfId="36378" xr:uid="{00000000-0005-0000-0000-000033CC0000}"/>
    <cellStyle name="Warning Text 2 2 5 3" xfId="36379" xr:uid="{00000000-0005-0000-0000-000034CC0000}"/>
    <cellStyle name="Warning Text 2 2 5 3 2" xfId="36380" xr:uid="{00000000-0005-0000-0000-000035CC0000}"/>
    <cellStyle name="Warning Text 2 2 5 3 2 2" xfId="36381" xr:uid="{00000000-0005-0000-0000-000036CC0000}"/>
    <cellStyle name="Warning Text 2 2 5 3 3" xfId="36382" xr:uid="{00000000-0005-0000-0000-000037CC0000}"/>
    <cellStyle name="Warning Text 2 2 5 4" xfId="36383" xr:uid="{00000000-0005-0000-0000-000038CC0000}"/>
    <cellStyle name="Warning Text 2 2 5 4 2" xfId="36384" xr:uid="{00000000-0005-0000-0000-000039CC0000}"/>
    <cellStyle name="Warning Text 2 2 5 5" xfId="36385" xr:uid="{00000000-0005-0000-0000-00003ACC0000}"/>
    <cellStyle name="Warning Text 2 2 5 6" xfId="54595" xr:uid="{00000000-0005-0000-0000-00003BCC0000}"/>
    <cellStyle name="Warning Text 2 2 6" xfId="36386" xr:uid="{00000000-0005-0000-0000-00003CCC0000}"/>
    <cellStyle name="Warning Text 2 2 6 2" xfId="36387" xr:uid="{00000000-0005-0000-0000-00003DCC0000}"/>
    <cellStyle name="Warning Text 2 2 6 2 2" xfId="36388" xr:uid="{00000000-0005-0000-0000-00003ECC0000}"/>
    <cellStyle name="Warning Text 2 2 6 3" xfId="36389" xr:uid="{00000000-0005-0000-0000-00003FCC0000}"/>
    <cellStyle name="Warning Text 2 2 6 4" xfId="54596" xr:uid="{00000000-0005-0000-0000-000040CC0000}"/>
    <cellStyle name="Warning Text 2 2 7" xfId="36390" xr:uid="{00000000-0005-0000-0000-000041CC0000}"/>
    <cellStyle name="Warning Text 2 2 7 2" xfId="36391" xr:uid="{00000000-0005-0000-0000-000042CC0000}"/>
    <cellStyle name="Warning Text 2 2 7 2 2" xfId="36392" xr:uid="{00000000-0005-0000-0000-000043CC0000}"/>
    <cellStyle name="Warning Text 2 2 7 3" xfId="36393" xr:uid="{00000000-0005-0000-0000-000044CC0000}"/>
    <cellStyle name="Warning Text 2 2 7 4" xfId="54597" xr:uid="{00000000-0005-0000-0000-000045CC0000}"/>
    <cellStyle name="Warning Text 2 2 8" xfId="36394" xr:uid="{00000000-0005-0000-0000-000046CC0000}"/>
    <cellStyle name="Warning Text 2 2 8 2" xfId="36395" xr:uid="{00000000-0005-0000-0000-000047CC0000}"/>
    <cellStyle name="Warning Text 2 2 8 2 2" xfId="36396" xr:uid="{00000000-0005-0000-0000-000048CC0000}"/>
    <cellStyle name="Warning Text 2 2 8 3" xfId="36397" xr:uid="{00000000-0005-0000-0000-000049CC0000}"/>
    <cellStyle name="Warning Text 2 2 8 4" xfId="54598" xr:uid="{00000000-0005-0000-0000-00004ACC0000}"/>
    <cellStyle name="Warning Text 2 2 9" xfId="36398" xr:uid="{00000000-0005-0000-0000-00004BCC0000}"/>
    <cellStyle name="Warning Text 2 2 9 2" xfId="36399" xr:uid="{00000000-0005-0000-0000-00004CCC0000}"/>
    <cellStyle name="Warning Text 2 2 9 3" xfId="54599" xr:uid="{00000000-0005-0000-0000-00004DCC0000}"/>
    <cellStyle name="Warning Text 2 20" xfId="36400" xr:uid="{00000000-0005-0000-0000-00004ECC0000}"/>
    <cellStyle name="Warning Text 2 20 2" xfId="36401" xr:uid="{00000000-0005-0000-0000-00004FCC0000}"/>
    <cellStyle name="Warning Text 2 20 3" xfId="56077" xr:uid="{00000000-0005-0000-0000-000050CC0000}"/>
    <cellStyle name="Warning Text 2 21" xfId="36402" xr:uid="{00000000-0005-0000-0000-000051CC0000}"/>
    <cellStyle name="Warning Text 2 21 2" xfId="36403" xr:uid="{00000000-0005-0000-0000-000052CC0000}"/>
    <cellStyle name="Warning Text 2 22" xfId="36404" xr:uid="{00000000-0005-0000-0000-000053CC0000}"/>
    <cellStyle name="Warning Text 2 23" xfId="36405" xr:uid="{00000000-0005-0000-0000-000054CC0000}"/>
    <cellStyle name="Warning Text 2 24" xfId="54572" xr:uid="{00000000-0005-0000-0000-000055CC0000}"/>
    <cellStyle name="Warning Text 2 3" xfId="4761" xr:uid="{00000000-0005-0000-0000-000056CC0000}"/>
    <cellStyle name="Warning Text 2 3 10" xfId="36406" xr:uid="{00000000-0005-0000-0000-000057CC0000}"/>
    <cellStyle name="Warning Text 2 3 10 2" xfId="56080" xr:uid="{00000000-0005-0000-0000-000058CC0000}"/>
    <cellStyle name="Warning Text 2 3 11" xfId="54600" xr:uid="{00000000-0005-0000-0000-000059CC0000}"/>
    <cellStyle name="Warning Text 2 3 2" xfId="9549" xr:uid="{00000000-0005-0000-0000-00005ACC0000}"/>
    <cellStyle name="Warning Text 2 3 2 2" xfId="36407" xr:uid="{00000000-0005-0000-0000-00005BCC0000}"/>
    <cellStyle name="Warning Text 2 3 2 2 2" xfId="36408" xr:uid="{00000000-0005-0000-0000-00005CCC0000}"/>
    <cellStyle name="Warning Text 2 3 2 2 2 2" xfId="36409" xr:uid="{00000000-0005-0000-0000-00005DCC0000}"/>
    <cellStyle name="Warning Text 2 3 2 2 3" xfId="36410" xr:uid="{00000000-0005-0000-0000-00005ECC0000}"/>
    <cellStyle name="Warning Text 2 3 2 3" xfId="36411" xr:uid="{00000000-0005-0000-0000-00005FCC0000}"/>
    <cellStyle name="Warning Text 2 3 2 3 2" xfId="36412" xr:uid="{00000000-0005-0000-0000-000060CC0000}"/>
    <cellStyle name="Warning Text 2 3 2 3 2 2" xfId="36413" xr:uid="{00000000-0005-0000-0000-000061CC0000}"/>
    <cellStyle name="Warning Text 2 3 2 3 3" xfId="36414" xr:uid="{00000000-0005-0000-0000-000062CC0000}"/>
    <cellStyle name="Warning Text 2 3 2 4" xfId="36415" xr:uid="{00000000-0005-0000-0000-000063CC0000}"/>
    <cellStyle name="Warning Text 2 3 2 4 2" xfId="36416" xr:uid="{00000000-0005-0000-0000-000064CC0000}"/>
    <cellStyle name="Warning Text 2 3 2 5" xfId="36417" xr:uid="{00000000-0005-0000-0000-000065CC0000}"/>
    <cellStyle name="Warning Text 2 3 2 6" xfId="54601" xr:uid="{00000000-0005-0000-0000-000066CC0000}"/>
    <cellStyle name="Warning Text 2 3 3" xfId="36418" xr:uid="{00000000-0005-0000-0000-000067CC0000}"/>
    <cellStyle name="Warning Text 2 3 3 2" xfId="36419" xr:uid="{00000000-0005-0000-0000-000068CC0000}"/>
    <cellStyle name="Warning Text 2 3 3 2 2" xfId="36420" xr:uid="{00000000-0005-0000-0000-000069CC0000}"/>
    <cellStyle name="Warning Text 2 3 3 2 2 2" xfId="36421" xr:uid="{00000000-0005-0000-0000-00006ACC0000}"/>
    <cellStyle name="Warning Text 2 3 3 2 3" xfId="36422" xr:uid="{00000000-0005-0000-0000-00006BCC0000}"/>
    <cellStyle name="Warning Text 2 3 3 3" xfId="36423" xr:uid="{00000000-0005-0000-0000-00006CCC0000}"/>
    <cellStyle name="Warning Text 2 3 3 3 2" xfId="36424" xr:uid="{00000000-0005-0000-0000-00006DCC0000}"/>
    <cellStyle name="Warning Text 2 3 3 3 2 2" xfId="36425" xr:uid="{00000000-0005-0000-0000-00006ECC0000}"/>
    <cellStyle name="Warning Text 2 3 3 3 3" xfId="36426" xr:uid="{00000000-0005-0000-0000-00006FCC0000}"/>
    <cellStyle name="Warning Text 2 3 3 4" xfId="36427" xr:uid="{00000000-0005-0000-0000-000070CC0000}"/>
    <cellStyle name="Warning Text 2 3 3 4 2" xfId="36428" xr:uid="{00000000-0005-0000-0000-000071CC0000}"/>
    <cellStyle name="Warning Text 2 3 3 5" xfId="36429" xr:uid="{00000000-0005-0000-0000-000072CC0000}"/>
    <cellStyle name="Warning Text 2 3 3 6" xfId="54602" xr:uid="{00000000-0005-0000-0000-000073CC0000}"/>
    <cellStyle name="Warning Text 2 3 4" xfId="36430" xr:uid="{00000000-0005-0000-0000-000074CC0000}"/>
    <cellStyle name="Warning Text 2 3 4 2" xfId="36431" xr:uid="{00000000-0005-0000-0000-000075CC0000}"/>
    <cellStyle name="Warning Text 2 3 4 2 2" xfId="36432" xr:uid="{00000000-0005-0000-0000-000076CC0000}"/>
    <cellStyle name="Warning Text 2 3 4 2 2 2" xfId="36433" xr:uid="{00000000-0005-0000-0000-000077CC0000}"/>
    <cellStyle name="Warning Text 2 3 4 2 3" xfId="36434" xr:uid="{00000000-0005-0000-0000-000078CC0000}"/>
    <cellStyle name="Warning Text 2 3 4 3" xfId="36435" xr:uid="{00000000-0005-0000-0000-000079CC0000}"/>
    <cellStyle name="Warning Text 2 3 4 3 2" xfId="36436" xr:uid="{00000000-0005-0000-0000-00007ACC0000}"/>
    <cellStyle name="Warning Text 2 3 4 3 2 2" xfId="36437" xr:uid="{00000000-0005-0000-0000-00007BCC0000}"/>
    <cellStyle name="Warning Text 2 3 4 3 3" xfId="36438" xr:uid="{00000000-0005-0000-0000-00007CCC0000}"/>
    <cellStyle name="Warning Text 2 3 4 4" xfId="36439" xr:uid="{00000000-0005-0000-0000-00007DCC0000}"/>
    <cellStyle name="Warning Text 2 3 4 4 2" xfId="36440" xr:uid="{00000000-0005-0000-0000-00007ECC0000}"/>
    <cellStyle name="Warning Text 2 3 4 4 2 2" xfId="36441" xr:uid="{00000000-0005-0000-0000-00007FCC0000}"/>
    <cellStyle name="Warning Text 2 3 4 4 3" xfId="36442" xr:uid="{00000000-0005-0000-0000-000080CC0000}"/>
    <cellStyle name="Warning Text 2 3 4 5" xfId="36443" xr:uid="{00000000-0005-0000-0000-000081CC0000}"/>
    <cellStyle name="Warning Text 2 3 4 5 2" xfId="36444" xr:uid="{00000000-0005-0000-0000-000082CC0000}"/>
    <cellStyle name="Warning Text 2 3 4 6" xfId="36445" xr:uid="{00000000-0005-0000-0000-000083CC0000}"/>
    <cellStyle name="Warning Text 2 3 4 7" xfId="54603" xr:uid="{00000000-0005-0000-0000-000084CC0000}"/>
    <cellStyle name="Warning Text 2 3 5" xfId="36446" xr:uid="{00000000-0005-0000-0000-000085CC0000}"/>
    <cellStyle name="Warning Text 2 3 5 2" xfId="36447" xr:uid="{00000000-0005-0000-0000-000086CC0000}"/>
    <cellStyle name="Warning Text 2 3 5 2 2" xfId="36448" xr:uid="{00000000-0005-0000-0000-000087CC0000}"/>
    <cellStyle name="Warning Text 2 3 5 2 2 2" xfId="36449" xr:uid="{00000000-0005-0000-0000-000088CC0000}"/>
    <cellStyle name="Warning Text 2 3 5 2 3" xfId="36450" xr:uid="{00000000-0005-0000-0000-000089CC0000}"/>
    <cellStyle name="Warning Text 2 3 5 3" xfId="36451" xr:uid="{00000000-0005-0000-0000-00008ACC0000}"/>
    <cellStyle name="Warning Text 2 3 5 3 2" xfId="36452" xr:uid="{00000000-0005-0000-0000-00008BCC0000}"/>
    <cellStyle name="Warning Text 2 3 5 3 2 2" xfId="36453" xr:uid="{00000000-0005-0000-0000-00008CCC0000}"/>
    <cellStyle name="Warning Text 2 3 5 3 3" xfId="36454" xr:uid="{00000000-0005-0000-0000-00008DCC0000}"/>
    <cellStyle name="Warning Text 2 3 5 4" xfId="36455" xr:uid="{00000000-0005-0000-0000-00008ECC0000}"/>
    <cellStyle name="Warning Text 2 3 5 4 2" xfId="36456" xr:uid="{00000000-0005-0000-0000-00008FCC0000}"/>
    <cellStyle name="Warning Text 2 3 5 5" xfId="36457" xr:uid="{00000000-0005-0000-0000-000090CC0000}"/>
    <cellStyle name="Warning Text 2 3 5 6" xfId="54604" xr:uid="{00000000-0005-0000-0000-000091CC0000}"/>
    <cellStyle name="Warning Text 2 3 6" xfId="36458" xr:uid="{00000000-0005-0000-0000-000092CC0000}"/>
    <cellStyle name="Warning Text 2 3 6 2" xfId="36459" xr:uid="{00000000-0005-0000-0000-000093CC0000}"/>
    <cellStyle name="Warning Text 2 3 6 2 2" xfId="36460" xr:uid="{00000000-0005-0000-0000-000094CC0000}"/>
    <cellStyle name="Warning Text 2 3 6 3" xfId="36461" xr:uid="{00000000-0005-0000-0000-000095CC0000}"/>
    <cellStyle name="Warning Text 2 3 6 4" xfId="54605" xr:uid="{00000000-0005-0000-0000-000096CC0000}"/>
    <cellStyle name="Warning Text 2 3 7" xfId="36462" xr:uid="{00000000-0005-0000-0000-000097CC0000}"/>
    <cellStyle name="Warning Text 2 3 7 2" xfId="36463" xr:uid="{00000000-0005-0000-0000-000098CC0000}"/>
    <cellStyle name="Warning Text 2 3 7 2 2" xfId="36464" xr:uid="{00000000-0005-0000-0000-000099CC0000}"/>
    <cellStyle name="Warning Text 2 3 7 3" xfId="36465" xr:uid="{00000000-0005-0000-0000-00009ACC0000}"/>
    <cellStyle name="Warning Text 2 3 7 4" xfId="54606" xr:uid="{00000000-0005-0000-0000-00009BCC0000}"/>
    <cellStyle name="Warning Text 2 3 8" xfId="36466" xr:uid="{00000000-0005-0000-0000-00009CCC0000}"/>
    <cellStyle name="Warning Text 2 3 8 2" xfId="36467" xr:uid="{00000000-0005-0000-0000-00009DCC0000}"/>
    <cellStyle name="Warning Text 2 3 8 2 2" xfId="36468" xr:uid="{00000000-0005-0000-0000-00009ECC0000}"/>
    <cellStyle name="Warning Text 2 3 8 3" xfId="36469" xr:uid="{00000000-0005-0000-0000-00009FCC0000}"/>
    <cellStyle name="Warning Text 2 3 8 4" xfId="54607" xr:uid="{00000000-0005-0000-0000-0000A0CC0000}"/>
    <cellStyle name="Warning Text 2 3 9" xfId="36470" xr:uid="{00000000-0005-0000-0000-0000A1CC0000}"/>
    <cellStyle name="Warning Text 2 3 9 2" xfId="36471" xr:uid="{00000000-0005-0000-0000-0000A2CC0000}"/>
    <cellStyle name="Warning Text 2 3 9 3" xfId="54608" xr:uid="{00000000-0005-0000-0000-0000A3CC0000}"/>
    <cellStyle name="Warning Text 2 4" xfId="4762" xr:uid="{00000000-0005-0000-0000-0000A4CC0000}"/>
    <cellStyle name="Warning Text 2 4 10" xfId="36472" xr:uid="{00000000-0005-0000-0000-0000A5CC0000}"/>
    <cellStyle name="Warning Text 2 4 10 2" xfId="56081" xr:uid="{00000000-0005-0000-0000-0000A6CC0000}"/>
    <cellStyle name="Warning Text 2 4 11" xfId="54609" xr:uid="{00000000-0005-0000-0000-0000A7CC0000}"/>
    <cellStyle name="Warning Text 2 4 2" xfId="9550" xr:uid="{00000000-0005-0000-0000-0000A8CC0000}"/>
    <cellStyle name="Warning Text 2 4 2 2" xfId="36473" xr:uid="{00000000-0005-0000-0000-0000A9CC0000}"/>
    <cellStyle name="Warning Text 2 4 2 2 2" xfId="36474" xr:uid="{00000000-0005-0000-0000-0000AACC0000}"/>
    <cellStyle name="Warning Text 2 4 2 2 2 2" xfId="36475" xr:uid="{00000000-0005-0000-0000-0000ABCC0000}"/>
    <cellStyle name="Warning Text 2 4 2 2 3" xfId="36476" xr:uid="{00000000-0005-0000-0000-0000ACCC0000}"/>
    <cellStyle name="Warning Text 2 4 2 3" xfId="36477" xr:uid="{00000000-0005-0000-0000-0000ADCC0000}"/>
    <cellStyle name="Warning Text 2 4 2 3 2" xfId="36478" xr:uid="{00000000-0005-0000-0000-0000AECC0000}"/>
    <cellStyle name="Warning Text 2 4 2 3 2 2" xfId="36479" xr:uid="{00000000-0005-0000-0000-0000AFCC0000}"/>
    <cellStyle name="Warning Text 2 4 2 3 3" xfId="36480" xr:uid="{00000000-0005-0000-0000-0000B0CC0000}"/>
    <cellStyle name="Warning Text 2 4 2 4" xfId="36481" xr:uid="{00000000-0005-0000-0000-0000B1CC0000}"/>
    <cellStyle name="Warning Text 2 4 2 4 2" xfId="36482" xr:uid="{00000000-0005-0000-0000-0000B2CC0000}"/>
    <cellStyle name="Warning Text 2 4 2 5" xfId="36483" xr:uid="{00000000-0005-0000-0000-0000B3CC0000}"/>
    <cellStyle name="Warning Text 2 4 2 6" xfId="54610" xr:uid="{00000000-0005-0000-0000-0000B4CC0000}"/>
    <cellStyle name="Warning Text 2 4 3" xfId="36484" xr:uid="{00000000-0005-0000-0000-0000B5CC0000}"/>
    <cellStyle name="Warning Text 2 4 3 2" xfId="36485" xr:uid="{00000000-0005-0000-0000-0000B6CC0000}"/>
    <cellStyle name="Warning Text 2 4 3 2 2" xfId="36486" xr:uid="{00000000-0005-0000-0000-0000B7CC0000}"/>
    <cellStyle name="Warning Text 2 4 3 2 2 2" xfId="36487" xr:uid="{00000000-0005-0000-0000-0000B8CC0000}"/>
    <cellStyle name="Warning Text 2 4 3 2 3" xfId="36488" xr:uid="{00000000-0005-0000-0000-0000B9CC0000}"/>
    <cellStyle name="Warning Text 2 4 3 3" xfId="36489" xr:uid="{00000000-0005-0000-0000-0000BACC0000}"/>
    <cellStyle name="Warning Text 2 4 3 3 2" xfId="36490" xr:uid="{00000000-0005-0000-0000-0000BBCC0000}"/>
    <cellStyle name="Warning Text 2 4 3 3 2 2" xfId="36491" xr:uid="{00000000-0005-0000-0000-0000BCCC0000}"/>
    <cellStyle name="Warning Text 2 4 3 3 3" xfId="36492" xr:uid="{00000000-0005-0000-0000-0000BDCC0000}"/>
    <cellStyle name="Warning Text 2 4 3 4" xfId="36493" xr:uid="{00000000-0005-0000-0000-0000BECC0000}"/>
    <cellStyle name="Warning Text 2 4 3 4 2" xfId="36494" xr:uid="{00000000-0005-0000-0000-0000BFCC0000}"/>
    <cellStyle name="Warning Text 2 4 3 5" xfId="36495" xr:uid="{00000000-0005-0000-0000-0000C0CC0000}"/>
    <cellStyle name="Warning Text 2 4 3 6" xfId="54611" xr:uid="{00000000-0005-0000-0000-0000C1CC0000}"/>
    <cellStyle name="Warning Text 2 4 4" xfId="36496" xr:uid="{00000000-0005-0000-0000-0000C2CC0000}"/>
    <cellStyle name="Warning Text 2 4 4 2" xfId="36497" xr:uid="{00000000-0005-0000-0000-0000C3CC0000}"/>
    <cellStyle name="Warning Text 2 4 4 2 2" xfId="36498" xr:uid="{00000000-0005-0000-0000-0000C4CC0000}"/>
    <cellStyle name="Warning Text 2 4 4 2 2 2" xfId="36499" xr:uid="{00000000-0005-0000-0000-0000C5CC0000}"/>
    <cellStyle name="Warning Text 2 4 4 2 3" xfId="36500" xr:uid="{00000000-0005-0000-0000-0000C6CC0000}"/>
    <cellStyle name="Warning Text 2 4 4 3" xfId="36501" xr:uid="{00000000-0005-0000-0000-0000C7CC0000}"/>
    <cellStyle name="Warning Text 2 4 4 3 2" xfId="36502" xr:uid="{00000000-0005-0000-0000-0000C8CC0000}"/>
    <cellStyle name="Warning Text 2 4 4 3 2 2" xfId="36503" xr:uid="{00000000-0005-0000-0000-0000C9CC0000}"/>
    <cellStyle name="Warning Text 2 4 4 3 3" xfId="36504" xr:uid="{00000000-0005-0000-0000-0000CACC0000}"/>
    <cellStyle name="Warning Text 2 4 4 4" xfId="36505" xr:uid="{00000000-0005-0000-0000-0000CBCC0000}"/>
    <cellStyle name="Warning Text 2 4 4 4 2" xfId="36506" xr:uid="{00000000-0005-0000-0000-0000CCCC0000}"/>
    <cellStyle name="Warning Text 2 4 4 4 2 2" xfId="36507" xr:uid="{00000000-0005-0000-0000-0000CDCC0000}"/>
    <cellStyle name="Warning Text 2 4 4 4 3" xfId="36508" xr:uid="{00000000-0005-0000-0000-0000CECC0000}"/>
    <cellStyle name="Warning Text 2 4 4 5" xfId="36509" xr:uid="{00000000-0005-0000-0000-0000CFCC0000}"/>
    <cellStyle name="Warning Text 2 4 4 5 2" xfId="36510" xr:uid="{00000000-0005-0000-0000-0000D0CC0000}"/>
    <cellStyle name="Warning Text 2 4 4 6" xfId="36511" xr:uid="{00000000-0005-0000-0000-0000D1CC0000}"/>
    <cellStyle name="Warning Text 2 4 4 7" xfId="54612" xr:uid="{00000000-0005-0000-0000-0000D2CC0000}"/>
    <cellStyle name="Warning Text 2 4 5" xfId="36512" xr:uid="{00000000-0005-0000-0000-0000D3CC0000}"/>
    <cellStyle name="Warning Text 2 4 5 2" xfId="36513" xr:uid="{00000000-0005-0000-0000-0000D4CC0000}"/>
    <cellStyle name="Warning Text 2 4 5 2 2" xfId="36514" xr:uid="{00000000-0005-0000-0000-0000D5CC0000}"/>
    <cellStyle name="Warning Text 2 4 5 2 2 2" xfId="36515" xr:uid="{00000000-0005-0000-0000-0000D6CC0000}"/>
    <cellStyle name="Warning Text 2 4 5 2 3" xfId="36516" xr:uid="{00000000-0005-0000-0000-0000D7CC0000}"/>
    <cellStyle name="Warning Text 2 4 5 3" xfId="36517" xr:uid="{00000000-0005-0000-0000-0000D8CC0000}"/>
    <cellStyle name="Warning Text 2 4 5 3 2" xfId="36518" xr:uid="{00000000-0005-0000-0000-0000D9CC0000}"/>
    <cellStyle name="Warning Text 2 4 5 3 2 2" xfId="36519" xr:uid="{00000000-0005-0000-0000-0000DACC0000}"/>
    <cellStyle name="Warning Text 2 4 5 3 3" xfId="36520" xr:uid="{00000000-0005-0000-0000-0000DBCC0000}"/>
    <cellStyle name="Warning Text 2 4 5 4" xfId="36521" xr:uid="{00000000-0005-0000-0000-0000DCCC0000}"/>
    <cellStyle name="Warning Text 2 4 5 4 2" xfId="36522" xr:uid="{00000000-0005-0000-0000-0000DDCC0000}"/>
    <cellStyle name="Warning Text 2 4 5 5" xfId="36523" xr:uid="{00000000-0005-0000-0000-0000DECC0000}"/>
    <cellStyle name="Warning Text 2 4 5 6" xfId="54613" xr:uid="{00000000-0005-0000-0000-0000DFCC0000}"/>
    <cellStyle name="Warning Text 2 4 6" xfId="36524" xr:uid="{00000000-0005-0000-0000-0000E0CC0000}"/>
    <cellStyle name="Warning Text 2 4 6 2" xfId="36525" xr:uid="{00000000-0005-0000-0000-0000E1CC0000}"/>
    <cellStyle name="Warning Text 2 4 6 2 2" xfId="36526" xr:uid="{00000000-0005-0000-0000-0000E2CC0000}"/>
    <cellStyle name="Warning Text 2 4 6 3" xfId="36527" xr:uid="{00000000-0005-0000-0000-0000E3CC0000}"/>
    <cellStyle name="Warning Text 2 4 6 4" xfId="54614" xr:uid="{00000000-0005-0000-0000-0000E4CC0000}"/>
    <cellStyle name="Warning Text 2 4 7" xfId="36528" xr:uid="{00000000-0005-0000-0000-0000E5CC0000}"/>
    <cellStyle name="Warning Text 2 4 7 2" xfId="36529" xr:uid="{00000000-0005-0000-0000-0000E6CC0000}"/>
    <cellStyle name="Warning Text 2 4 7 2 2" xfId="36530" xr:uid="{00000000-0005-0000-0000-0000E7CC0000}"/>
    <cellStyle name="Warning Text 2 4 7 3" xfId="36531" xr:uid="{00000000-0005-0000-0000-0000E8CC0000}"/>
    <cellStyle name="Warning Text 2 4 7 4" xfId="54615" xr:uid="{00000000-0005-0000-0000-0000E9CC0000}"/>
    <cellStyle name="Warning Text 2 4 8" xfId="36532" xr:uid="{00000000-0005-0000-0000-0000EACC0000}"/>
    <cellStyle name="Warning Text 2 4 8 2" xfId="36533" xr:uid="{00000000-0005-0000-0000-0000EBCC0000}"/>
    <cellStyle name="Warning Text 2 4 8 2 2" xfId="36534" xr:uid="{00000000-0005-0000-0000-0000ECCC0000}"/>
    <cellStyle name="Warning Text 2 4 8 3" xfId="36535" xr:uid="{00000000-0005-0000-0000-0000EDCC0000}"/>
    <cellStyle name="Warning Text 2 4 8 4" xfId="54616" xr:uid="{00000000-0005-0000-0000-0000EECC0000}"/>
    <cellStyle name="Warning Text 2 4 9" xfId="36536" xr:uid="{00000000-0005-0000-0000-0000EFCC0000}"/>
    <cellStyle name="Warning Text 2 4 9 2" xfId="36537" xr:uid="{00000000-0005-0000-0000-0000F0CC0000}"/>
    <cellStyle name="Warning Text 2 4 9 3" xfId="54617" xr:uid="{00000000-0005-0000-0000-0000F1CC0000}"/>
    <cellStyle name="Warning Text 2 5" xfId="4763" xr:uid="{00000000-0005-0000-0000-0000F2CC0000}"/>
    <cellStyle name="Warning Text 2 5 10" xfId="36538" xr:uid="{00000000-0005-0000-0000-0000F3CC0000}"/>
    <cellStyle name="Warning Text 2 5 10 2" xfId="56082" xr:uid="{00000000-0005-0000-0000-0000F4CC0000}"/>
    <cellStyle name="Warning Text 2 5 11" xfId="54618" xr:uid="{00000000-0005-0000-0000-0000F5CC0000}"/>
    <cellStyle name="Warning Text 2 5 2" xfId="9551" xr:uid="{00000000-0005-0000-0000-0000F6CC0000}"/>
    <cellStyle name="Warning Text 2 5 2 2" xfId="36539" xr:uid="{00000000-0005-0000-0000-0000F7CC0000}"/>
    <cellStyle name="Warning Text 2 5 2 2 2" xfId="36540" xr:uid="{00000000-0005-0000-0000-0000F8CC0000}"/>
    <cellStyle name="Warning Text 2 5 2 2 2 2" xfId="36541" xr:uid="{00000000-0005-0000-0000-0000F9CC0000}"/>
    <cellStyle name="Warning Text 2 5 2 2 3" xfId="36542" xr:uid="{00000000-0005-0000-0000-0000FACC0000}"/>
    <cellStyle name="Warning Text 2 5 2 3" xfId="36543" xr:uid="{00000000-0005-0000-0000-0000FBCC0000}"/>
    <cellStyle name="Warning Text 2 5 2 3 2" xfId="36544" xr:uid="{00000000-0005-0000-0000-0000FCCC0000}"/>
    <cellStyle name="Warning Text 2 5 2 3 2 2" xfId="36545" xr:uid="{00000000-0005-0000-0000-0000FDCC0000}"/>
    <cellStyle name="Warning Text 2 5 2 3 3" xfId="36546" xr:uid="{00000000-0005-0000-0000-0000FECC0000}"/>
    <cellStyle name="Warning Text 2 5 2 4" xfId="36547" xr:uid="{00000000-0005-0000-0000-0000FFCC0000}"/>
    <cellStyle name="Warning Text 2 5 2 4 2" xfId="36548" xr:uid="{00000000-0005-0000-0000-000000CD0000}"/>
    <cellStyle name="Warning Text 2 5 2 5" xfId="36549" xr:uid="{00000000-0005-0000-0000-000001CD0000}"/>
    <cellStyle name="Warning Text 2 5 2 6" xfId="54619" xr:uid="{00000000-0005-0000-0000-000002CD0000}"/>
    <cellStyle name="Warning Text 2 5 3" xfId="36550" xr:uid="{00000000-0005-0000-0000-000003CD0000}"/>
    <cellStyle name="Warning Text 2 5 3 2" xfId="36551" xr:uid="{00000000-0005-0000-0000-000004CD0000}"/>
    <cellStyle name="Warning Text 2 5 3 2 2" xfId="36552" xr:uid="{00000000-0005-0000-0000-000005CD0000}"/>
    <cellStyle name="Warning Text 2 5 3 2 2 2" xfId="36553" xr:uid="{00000000-0005-0000-0000-000006CD0000}"/>
    <cellStyle name="Warning Text 2 5 3 2 3" xfId="36554" xr:uid="{00000000-0005-0000-0000-000007CD0000}"/>
    <cellStyle name="Warning Text 2 5 3 3" xfId="36555" xr:uid="{00000000-0005-0000-0000-000008CD0000}"/>
    <cellStyle name="Warning Text 2 5 3 3 2" xfId="36556" xr:uid="{00000000-0005-0000-0000-000009CD0000}"/>
    <cellStyle name="Warning Text 2 5 3 3 2 2" xfId="36557" xr:uid="{00000000-0005-0000-0000-00000ACD0000}"/>
    <cellStyle name="Warning Text 2 5 3 3 3" xfId="36558" xr:uid="{00000000-0005-0000-0000-00000BCD0000}"/>
    <cellStyle name="Warning Text 2 5 3 4" xfId="36559" xr:uid="{00000000-0005-0000-0000-00000CCD0000}"/>
    <cellStyle name="Warning Text 2 5 3 4 2" xfId="36560" xr:uid="{00000000-0005-0000-0000-00000DCD0000}"/>
    <cellStyle name="Warning Text 2 5 3 5" xfId="36561" xr:uid="{00000000-0005-0000-0000-00000ECD0000}"/>
    <cellStyle name="Warning Text 2 5 3 6" xfId="54620" xr:uid="{00000000-0005-0000-0000-00000FCD0000}"/>
    <cellStyle name="Warning Text 2 5 4" xfId="36562" xr:uid="{00000000-0005-0000-0000-000010CD0000}"/>
    <cellStyle name="Warning Text 2 5 4 2" xfId="36563" xr:uid="{00000000-0005-0000-0000-000011CD0000}"/>
    <cellStyle name="Warning Text 2 5 4 2 2" xfId="36564" xr:uid="{00000000-0005-0000-0000-000012CD0000}"/>
    <cellStyle name="Warning Text 2 5 4 2 2 2" xfId="36565" xr:uid="{00000000-0005-0000-0000-000013CD0000}"/>
    <cellStyle name="Warning Text 2 5 4 2 3" xfId="36566" xr:uid="{00000000-0005-0000-0000-000014CD0000}"/>
    <cellStyle name="Warning Text 2 5 4 3" xfId="36567" xr:uid="{00000000-0005-0000-0000-000015CD0000}"/>
    <cellStyle name="Warning Text 2 5 4 3 2" xfId="36568" xr:uid="{00000000-0005-0000-0000-000016CD0000}"/>
    <cellStyle name="Warning Text 2 5 4 3 2 2" xfId="36569" xr:uid="{00000000-0005-0000-0000-000017CD0000}"/>
    <cellStyle name="Warning Text 2 5 4 3 3" xfId="36570" xr:uid="{00000000-0005-0000-0000-000018CD0000}"/>
    <cellStyle name="Warning Text 2 5 4 4" xfId="36571" xr:uid="{00000000-0005-0000-0000-000019CD0000}"/>
    <cellStyle name="Warning Text 2 5 4 4 2" xfId="36572" xr:uid="{00000000-0005-0000-0000-00001ACD0000}"/>
    <cellStyle name="Warning Text 2 5 4 4 2 2" xfId="36573" xr:uid="{00000000-0005-0000-0000-00001BCD0000}"/>
    <cellStyle name="Warning Text 2 5 4 4 3" xfId="36574" xr:uid="{00000000-0005-0000-0000-00001CCD0000}"/>
    <cellStyle name="Warning Text 2 5 4 5" xfId="36575" xr:uid="{00000000-0005-0000-0000-00001DCD0000}"/>
    <cellStyle name="Warning Text 2 5 4 5 2" xfId="36576" xr:uid="{00000000-0005-0000-0000-00001ECD0000}"/>
    <cellStyle name="Warning Text 2 5 4 6" xfId="36577" xr:uid="{00000000-0005-0000-0000-00001FCD0000}"/>
    <cellStyle name="Warning Text 2 5 4 7" xfId="54621" xr:uid="{00000000-0005-0000-0000-000020CD0000}"/>
    <cellStyle name="Warning Text 2 5 5" xfId="36578" xr:uid="{00000000-0005-0000-0000-000021CD0000}"/>
    <cellStyle name="Warning Text 2 5 5 2" xfId="36579" xr:uid="{00000000-0005-0000-0000-000022CD0000}"/>
    <cellStyle name="Warning Text 2 5 5 2 2" xfId="36580" xr:uid="{00000000-0005-0000-0000-000023CD0000}"/>
    <cellStyle name="Warning Text 2 5 5 2 2 2" xfId="36581" xr:uid="{00000000-0005-0000-0000-000024CD0000}"/>
    <cellStyle name="Warning Text 2 5 5 2 3" xfId="36582" xr:uid="{00000000-0005-0000-0000-000025CD0000}"/>
    <cellStyle name="Warning Text 2 5 5 3" xfId="36583" xr:uid="{00000000-0005-0000-0000-000026CD0000}"/>
    <cellStyle name="Warning Text 2 5 5 3 2" xfId="36584" xr:uid="{00000000-0005-0000-0000-000027CD0000}"/>
    <cellStyle name="Warning Text 2 5 5 3 2 2" xfId="36585" xr:uid="{00000000-0005-0000-0000-000028CD0000}"/>
    <cellStyle name="Warning Text 2 5 5 3 3" xfId="36586" xr:uid="{00000000-0005-0000-0000-000029CD0000}"/>
    <cellStyle name="Warning Text 2 5 5 4" xfId="36587" xr:uid="{00000000-0005-0000-0000-00002ACD0000}"/>
    <cellStyle name="Warning Text 2 5 5 4 2" xfId="36588" xr:uid="{00000000-0005-0000-0000-00002BCD0000}"/>
    <cellStyle name="Warning Text 2 5 5 5" xfId="36589" xr:uid="{00000000-0005-0000-0000-00002CCD0000}"/>
    <cellStyle name="Warning Text 2 5 5 6" xfId="54622" xr:uid="{00000000-0005-0000-0000-00002DCD0000}"/>
    <cellStyle name="Warning Text 2 5 6" xfId="36590" xr:uid="{00000000-0005-0000-0000-00002ECD0000}"/>
    <cellStyle name="Warning Text 2 5 6 2" xfId="36591" xr:uid="{00000000-0005-0000-0000-00002FCD0000}"/>
    <cellStyle name="Warning Text 2 5 6 2 2" xfId="36592" xr:uid="{00000000-0005-0000-0000-000030CD0000}"/>
    <cellStyle name="Warning Text 2 5 6 3" xfId="36593" xr:uid="{00000000-0005-0000-0000-000031CD0000}"/>
    <cellStyle name="Warning Text 2 5 6 4" xfId="54623" xr:uid="{00000000-0005-0000-0000-000032CD0000}"/>
    <cellStyle name="Warning Text 2 5 7" xfId="36594" xr:uid="{00000000-0005-0000-0000-000033CD0000}"/>
    <cellStyle name="Warning Text 2 5 7 2" xfId="36595" xr:uid="{00000000-0005-0000-0000-000034CD0000}"/>
    <cellStyle name="Warning Text 2 5 7 2 2" xfId="36596" xr:uid="{00000000-0005-0000-0000-000035CD0000}"/>
    <cellStyle name="Warning Text 2 5 7 3" xfId="36597" xr:uid="{00000000-0005-0000-0000-000036CD0000}"/>
    <cellStyle name="Warning Text 2 5 7 4" xfId="54624" xr:uid="{00000000-0005-0000-0000-000037CD0000}"/>
    <cellStyle name="Warning Text 2 5 8" xfId="36598" xr:uid="{00000000-0005-0000-0000-000038CD0000}"/>
    <cellStyle name="Warning Text 2 5 8 2" xfId="36599" xr:uid="{00000000-0005-0000-0000-000039CD0000}"/>
    <cellStyle name="Warning Text 2 5 8 2 2" xfId="36600" xr:uid="{00000000-0005-0000-0000-00003ACD0000}"/>
    <cellStyle name="Warning Text 2 5 8 3" xfId="36601" xr:uid="{00000000-0005-0000-0000-00003BCD0000}"/>
    <cellStyle name="Warning Text 2 5 8 4" xfId="54625" xr:uid="{00000000-0005-0000-0000-00003CCD0000}"/>
    <cellStyle name="Warning Text 2 5 9" xfId="36602" xr:uid="{00000000-0005-0000-0000-00003DCD0000}"/>
    <cellStyle name="Warning Text 2 5 9 2" xfId="36603" xr:uid="{00000000-0005-0000-0000-00003ECD0000}"/>
    <cellStyle name="Warning Text 2 5 9 3" xfId="54626" xr:uid="{00000000-0005-0000-0000-00003FCD0000}"/>
    <cellStyle name="Warning Text 2 6" xfId="4764" xr:uid="{00000000-0005-0000-0000-000040CD0000}"/>
    <cellStyle name="Warning Text 2 6 10" xfId="36604" xr:uid="{00000000-0005-0000-0000-000041CD0000}"/>
    <cellStyle name="Warning Text 2 6 10 2" xfId="56083" xr:uid="{00000000-0005-0000-0000-000042CD0000}"/>
    <cellStyle name="Warning Text 2 6 11" xfId="54627" xr:uid="{00000000-0005-0000-0000-000043CD0000}"/>
    <cellStyle name="Warning Text 2 6 2" xfId="9552" xr:uid="{00000000-0005-0000-0000-000044CD0000}"/>
    <cellStyle name="Warning Text 2 6 2 2" xfId="36605" xr:uid="{00000000-0005-0000-0000-000045CD0000}"/>
    <cellStyle name="Warning Text 2 6 2 2 2" xfId="36606" xr:uid="{00000000-0005-0000-0000-000046CD0000}"/>
    <cellStyle name="Warning Text 2 6 2 2 2 2" xfId="36607" xr:uid="{00000000-0005-0000-0000-000047CD0000}"/>
    <cellStyle name="Warning Text 2 6 2 2 3" xfId="36608" xr:uid="{00000000-0005-0000-0000-000048CD0000}"/>
    <cellStyle name="Warning Text 2 6 2 3" xfId="36609" xr:uid="{00000000-0005-0000-0000-000049CD0000}"/>
    <cellStyle name="Warning Text 2 6 2 3 2" xfId="36610" xr:uid="{00000000-0005-0000-0000-00004ACD0000}"/>
    <cellStyle name="Warning Text 2 6 2 3 2 2" xfId="36611" xr:uid="{00000000-0005-0000-0000-00004BCD0000}"/>
    <cellStyle name="Warning Text 2 6 2 3 3" xfId="36612" xr:uid="{00000000-0005-0000-0000-00004CCD0000}"/>
    <cellStyle name="Warning Text 2 6 2 4" xfId="36613" xr:uid="{00000000-0005-0000-0000-00004DCD0000}"/>
    <cellStyle name="Warning Text 2 6 2 4 2" xfId="36614" xr:uid="{00000000-0005-0000-0000-00004ECD0000}"/>
    <cellStyle name="Warning Text 2 6 2 5" xfId="36615" xr:uid="{00000000-0005-0000-0000-00004FCD0000}"/>
    <cellStyle name="Warning Text 2 6 2 6" xfId="54628" xr:uid="{00000000-0005-0000-0000-000050CD0000}"/>
    <cellStyle name="Warning Text 2 6 3" xfId="36616" xr:uid="{00000000-0005-0000-0000-000051CD0000}"/>
    <cellStyle name="Warning Text 2 6 3 2" xfId="36617" xr:uid="{00000000-0005-0000-0000-000052CD0000}"/>
    <cellStyle name="Warning Text 2 6 3 2 2" xfId="36618" xr:uid="{00000000-0005-0000-0000-000053CD0000}"/>
    <cellStyle name="Warning Text 2 6 3 2 2 2" xfId="36619" xr:uid="{00000000-0005-0000-0000-000054CD0000}"/>
    <cellStyle name="Warning Text 2 6 3 2 3" xfId="36620" xr:uid="{00000000-0005-0000-0000-000055CD0000}"/>
    <cellStyle name="Warning Text 2 6 3 3" xfId="36621" xr:uid="{00000000-0005-0000-0000-000056CD0000}"/>
    <cellStyle name="Warning Text 2 6 3 3 2" xfId="36622" xr:uid="{00000000-0005-0000-0000-000057CD0000}"/>
    <cellStyle name="Warning Text 2 6 3 3 2 2" xfId="36623" xr:uid="{00000000-0005-0000-0000-000058CD0000}"/>
    <cellStyle name="Warning Text 2 6 3 3 3" xfId="36624" xr:uid="{00000000-0005-0000-0000-000059CD0000}"/>
    <cellStyle name="Warning Text 2 6 3 4" xfId="36625" xr:uid="{00000000-0005-0000-0000-00005ACD0000}"/>
    <cellStyle name="Warning Text 2 6 3 4 2" xfId="36626" xr:uid="{00000000-0005-0000-0000-00005BCD0000}"/>
    <cellStyle name="Warning Text 2 6 3 5" xfId="36627" xr:uid="{00000000-0005-0000-0000-00005CCD0000}"/>
    <cellStyle name="Warning Text 2 6 3 6" xfId="54629" xr:uid="{00000000-0005-0000-0000-00005DCD0000}"/>
    <cellStyle name="Warning Text 2 6 4" xfId="36628" xr:uid="{00000000-0005-0000-0000-00005ECD0000}"/>
    <cellStyle name="Warning Text 2 6 4 2" xfId="36629" xr:uid="{00000000-0005-0000-0000-00005FCD0000}"/>
    <cellStyle name="Warning Text 2 6 4 2 2" xfId="36630" xr:uid="{00000000-0005-0000-0000-000060CD0000}"/>
    <cellStyle name="Warning Text 2 6 4 2 2 2" xfId="36631" xr:uid="{00000000-0005-0000-0000-000061CD0000}"/>
    <cellStyle name="Warning Text 2 6 4 2 3" xfId="36632" xr:uid="{00000000-0005-0000-0000-000062CD0000}"/>
    <cellStyle name="Warning Text 2 6 4 3" xfId="36633" xr:uid="{00000000-0005-0000-0000-000063CD0000}"/>
    <cellStyle name="Warning Text 2 6 4 3 2" xfId="36634" xr:uid="{00000000-0005-0000-0000-000064CD0000}"/>
    <cellStyle name="Warning Text 2 6 4 3 2 2" xfId="36635" xr:uid="{00000000-0005-0000-0000-000065CD0000}"/>
    <cellStyle name="Warning Text 2 6 4 3 3" xfId="36636" xr:uid="{00000000-0005-0000-0000-000066CD0000}"/>
    <cellStyle name="Warning Text 2 6 4 4" xfId="36637" xr:uid="{00000000-0005-0000-0000-000067CD0000}"/>
    <cellStyle name="Warning Text 2 6 4 4 2" xfId="36638" xr:uid="{00000000-0005-0000-0000-000068CD0000}"/>
    <cellStyle name="Warning Text 2 6 4 4 2 2" xfId="36639" xr:uid="{00000000-0005-0000-0000-000069CD0000}"/>
    <cellStyle name="Warning Text 2 6 4 4 3" xfId="36640" xr:uid="{00000000-0005-0000-0000-00006ACD0000}"/>
    <cellStyle name="Warning Text 2 6 4 5" xfId="36641" xr:uid="{00000000-0005-0000-0000-00006BCD0000}"/>
    <cellStyle name="Warning Text 2 6 4 5 2" xfId="36642" xr:uid="{00000000-0005-0000-0000-00006CCD0000}"/>
    <cellStyle name="Warning Text 2 6 4 6" xfId="36643" xr:uid="{00000000-0005-0000-0000-00006DCD0000}"/>
    <cellStyle name="Warning Text 2 6 4 7" xfId="54630" xr:uid="{00000000-0005-0000-0000-00006ECD0000}"/>
    <cellStyle name="Warning Text 2 6 5" xfId="36644" xr:uid="{00000000-0005-0000-0000-00006FCD0000}"/>
    <cellStyle name="Warning Text 2 6 5 2" xfId="36645" xr:uid="{00000000-0005-0000-0000-000070CD0000}"/>
    <cellStyle name="Warning Text 2 6 5 2 2" xfId="36646" xr:uid="{00000000-0005-0000-0000-000071CD0000}"/>
    <cellStyle name="Warning Text 2 6 5 2 2 2" xfId="36647" xr:uid="{00000000-0005-0000-0000-000072CD0000}"/>
    <cellStyle name="Warning Text 2 6 5 2 3" xfId="36648" xr:uid="{00000000-0005-0000-0000-000073CD0000}"/>
    <cellStyle name="Warning Text 2 6 5 3" xfId="36649" xr:uid="{00000000-0005-0000-0000-000074CD0000}"/>
    <cellStyle name="Warning Text 2 6 5 3 2" xfId="36650" xr:uid="{00000000-0005-0000-0000-000075CD0000}"/>
    <cellStyle name="Warning Text 2 6 5 3 2 2" xfId="36651" xr:uid="{00000000-0005-0000-0000-000076CD0000}"/>
    <cellStyle name="Warning Text 2 6 5 3 3" xfId="36652" xr:uid="{00000000-0005-0000-0000-000077CD0000}"/>
    <cellStyle name="Warning Text 2 6 5 4" xfId="36653" xr:uid="{00000000-0005-0000-0000-000078CD0000}"/>
    <cellStyle name="Warning Text 2 6 5 4 2" xfId="36654" xr:uid="{00000000-0005-0000-0000-000079CD0000}"/>
    <cellStyle name="Warning Text 2 6 5 5" xfId="36655" xr:uid="{00000000-0005-0000-0000-00007ACD0000}"/>
    <cellStyle name="Warning Text 2 6 5 6" xfId="54631" xr:uid="{00000000-0005-0000-0000-00007BCD0000}"/>
    <cellStyle name="Warning Text 2 6 6" xfId="36656" xr:uid="{00000000-0005-0000-0000-00007CCD0000}"/>
    <cellStyle name="Warning Text 2 6 6 2" xfId="36657" xr:uid="{00000000-0005-0000-0000-00007DCD0000}"/>
    <cellStyle name="Warning Text 2 6 6 2 2" xfId="36658" xr:uid="{00000000-0005-0000-0000-00007ECD0000}"/>
    <cellStyle name="Warning Text 2 6 6 3" xfId="36659" xr:uid="{00000000-0005-0000-0000-00007FCD0000}"/>
    <cellStyle name="Warning Text 2 6 6 4" xfId="54632" xr:uid="{00000000-0005-0000-0000-000080CD0000}"/>
    <cellStyle name="Warning Text 2 6 7" xfId="36660" xr:uid="{00000000-0005-0000-0000-000081CD0000}"/>
    <cellStyle name="Warning Text 2 6 7 2" xfId="36661" xr:uid="{00000000-0005-0000-0000-000082CD0000}"/>
    <cellStyle name="Warning Text 2 6 7 2 2" xfId="36662" xr:uid="{00000000-0005-0000-0000-000083CD0000}"/>
    <cellStyle name="Warning Text 2 6 7 3" xfId="36663" xr:uid="{00000000-0005-0000-0000-000084CD0000}"/>
    <cellStyle name="Warning Text 2 6 7 4" xfId="54633" xr:uid="{00000000-0005-0000-0000-000085CD0000}"/>
    <cellStyle name="Warning Text 2 6 8" xfId="36664" xr:uid="{00000000-0005-0000-0000-000086CD0000}"/>
    <cellStyle name="Warning Text 2 6 8 2" xfId="36665" xr:uid="{00000000-0005-0000-0000-000087CD0000}"/>
    <cellStyle name="Warning Text 2 6 8 2 2" xfId="36666" xr:uid="{00000000-0005-0000-0000-000088CD0000}"/>
    <cellStyle name="Warning Text 2 6 8 3" xfId="36667" xr:uid="{00000000-0005-0000-0000-000089CD0000}"/>
    <cellStyle name="Warning Text 2 6 8 4" xfId="54634" xr:uid="{00000000-0005-0000-0000-00008ACD0000}"/>
    <cellStyle name="Warning Text 2 6 9" xfId="36668" xr:uid="{00000000-0005-0000-0000-00008BCD0000}"/>
    <cellStyle name="Warning Text 2 6 9 2" xfId="36669" xr:uid="{00000000-0005-0000-0000-00008CCD0000}"/>
    <cellStyle name="Warning Text 2 6 9 3" xfId="54635" xr:uid="{00000000-0005-0000-0000-00008DCD0000}"/>
    <cellStyle name="Warning Text 2 7" xfId="4765" xr:uid="{00000000-0005-0000-0000-00008ECD0000}"/>
    <cellStyle name="Warning Text 2 7 10" xfId="36670" xr:uid="{00000000-0005-0000-0000-00008FCD0000}"/>
    <cellStyle name="Warning Text 2 7 10 2" xfId="56084" xr:uid="{00000000-0005-0000-0000-000090CD0000}"/>
    <cellStyle name="Warning Text 2 7 11" xfId="54636" xr:uid="{00000000-0005-0000-0000-000091CD0000}"/>
    <cellStyle name="Warning Text 2 7 2" xfId="9553" xr:uid="{00000000-0005-0000-0000-000092CD0000}"/>
    <cellStyle name="Warning Text 2 7 2 2" xfId="36671" xr:uid="{00000000-0005-0000-0000-000093CD0000}"/>
    <cellStyle name="Warning Text 2 7 2 2 2" xfId="36672" xr:uid="{00000000-0005-0000-0000-000094CD0000}"/>
    <cellStyle name="Warning Text 2 7 2 2 2 2" xfId="36673" xr:uid="{00000000-0005-0000-0000-000095CD0000}"/>
    <cellStyle name="Warning Text 2 7 2 2 3" xfId="36674" xr:uid="{00000000-0005-0000-0000-000096CD0000}"/>
    <cellStyle name="Warning Text 2 7 2 3" xfId="36675" xr:uid="{00000000-0005-0000-0000-000097CD0000}"/>
    <cellStyle name="Warning Text 2 7 2 3 2" xfId="36676" xr:uid="{00000000-0005-0000-0000-000098CD0000}"/>
    <cellStyle name="Warning Text 2 7 2 3 2 2" xfId="36677" xr:uid="{00000000-0005-0000-0000-000099CD0000}"/>
    <cellStyle name="Warning Text 2 7 2 3 3" xfId="36678" xr:uid="{00000000-0005-0000-0000-00009ACD0000}"/>
    <cellStyle name="Warning Text 2 7 2 4" xfId="36679" xr:uid="{00000000-0005-0000-0000-00009BCD0000}"/>
    <cellStyle name="Warning Text 2 7 2 4 2" xfId="36680" xr:uid="{00000000-0005-0000-0000-00009CCD0000}"/>
    <cellStyle name="Warning Text 2 7 2 5" xfId="36681" xr:uid="{00000000-0005-0000-0000-00009DCD0000}"/>
    <cellStyle name="Warning Text 2 7 2 6" xfId="54637" xr:uid="{00000000-0005-0000-0000-00009ECD0000}"/>
    <cellStyle name="Warning Text 2 7 3" xfId="36682" xr:uid="{00000000-0005-0000-0000-00009FCD0000}"/>
    <cellStyle name="Warning Text 2 7 3 2" xfId="36683" xr:uid="{00000000-0005-0000-0000-0000A0CD0000}"/>
    <cellStyle name="Warning Text 2 7 3 2 2" xfId="36684" xr:uid="{00000000-0005-0000-0000-0000A1CD0000}"/>
    <cellStyle name="Warning Text 2 7 3 2 2 2" xfId="36685" xr:uid="{00000000-0005-0000-0000-0000A2CD0000}"/>
    <cellStyle name="Warning Text 2 7 3 2 3" xfId="36686" xr:uid="{00000000-0005-0000-0000-0000A3CD0000}"/>
    <cellStyle name="Warning Text 2 7 3 3" xfId="36687" xr:uid="{00000000-0005-0000-0000-0000A4CD0000}"/>
    <cellStyle name="Warning Text 2 7 3 3 2" xfId="36688" xr:uid="{00000000-0005-0000-0000-0000A5CD0000}"/>
    <cellStyle name="Warning Text 2 7 3 3 2 2" xfId="36689" xr:uid="{00000000-0005-0000-0000-0000A6CD0000}"/>
    <cellStyle name="Warning Text 2 7 3 3 3" xfId="36690" xr:uid="{00000000-0005-0000-0000-0000A7CD0000}"/>
    <cellStyle name="Warning Text 2 7 3 4" xfId="36691" xr:uid="{00000000-0005-0000-0000-0000A8CD0000}"/>
    <cellStyle name="Warning Text 2 7 3 4 2" xfId="36692" xr:uid="{00000000-0005-0000-0000-0000A9CD0000}"/>
    <cellStyle name="Warning Text 2 7 3 5" xfId="36693" xr:uid="{00000000-0005-0000-0000-0000AACD0000}"/>
    <cellStyle name="Warning Text 2 7 3 6" xfId="54638" xr:uid="{00000000-0005-0000-0000-0000ABCD0000}"/>
    <cellStyle name="Warning Text 2 7 4" xfId="36694" xr:uid="{00000000-0005-0000-0000-0000ACCD0000}"/>
    <cellStyle name="Warning Text 2 7 4 2" xfId="36695" xr:uid="{00000000-0005-0000-0000-0000ADCD0000}"/>
    <cellStyle name="Warning Text 2 7 4 2 2" xfId="36696" xr:uid="{00000000-0005-0000-0000-0000AECD0000}"/>
    <cellStyle name="Warning Text 2 7 4 2 2 2" xfId="36697" xr:uid="{00000000-0005-0000-0000-0000AFCD0000}"/>
    <cellStyle name="Warning Text 2 7 4 2 3" xfId="36698" xr:uid="{00000000-0005-0000-0000-0000B0CD0000}"/>
    <cellStyle name="Warning Text 2 7 4 3" xfId="36699" xr:uid="{00000000-0005-0000-0000-0000B1CD0000}"/>
    <cellStyle name="Warning Text 2 7 4 3 2" xfId="36700" xr:uid="{00000000-0005-0000-0000-0000B2CD0000}"/>
    <cellStyle name="Warning Text 2 7 4 3 2 2" xfId="36701" xr:uid="{00000000-0005-0000-0000-0000B3CD0000}"/>
    <cellStyle name="Warning Text 2 7 4 3 3" xfId="36702" xr:uid="{00000000-0005-0000-0000-0000B4CD0000}"/>
    <cellStyle name="Warning Text 2 7 4 4" xfId="36703" xr:uid="{00000000-0005-0000-0000-0000B5CD0000}"/>
    <cellStyle name="Warning Text 2 7 4 4 2" xfId="36704" xr:uid="{00000000-0005-0000-0000-0000B6CD0000}"/>
    <cellStyle name="Warning Text 2 7 4 4 2 2" xfId="36705" xr:uid="{00000000-0005-0000-0000-0000B7CD0000}"/>
    <cellStyle name="Warning Text 2 7 4 4 3" xfId="36706" xr:uid="{00000000-0005-0000-0000-0000B8CD0000}"/>
    <cellStyle name="Warning Text 2 7 4 5" xfId="36707" xr:uid="{00000000-0005-0000-0000-0000B9CD0000}"/>
    <cellStyle name="Warning Text 2 7 4 5 2" xfId="36708" xr:uid="{00000000-0005-0000-0000-0000BACD0000}"/>
    <cellStyle name="Warning Text 2 7 4 6" xfId="36709" xr:uid="{00000000-0005-0000-0000-0000BBCD0000}"/>
    <cellStyle name="Warning Text 2 7 4 7" xfId="54639" xr:uid="{00000000-0005-0000-0000-0000BCCD0000}"/>
    <cellStyle name="Warning Text 2 7 5" xfId="36710" xr:uid="{00000000-0005-0000-0000-0000BDCD0000}"/>
    <cellStyle name="Warning Text 2 7 5 2" xfId="36711" xr:uid="{00000000-0005-0000-0000-0000BECD0000}"/>
    <cellStyle name="Warning Text 2 7 5 2 2" xfId="36712" xr:uid="{00000000-0005-0000-0000-0000BFCD0000}"/>
    <cellStyle name="Warning Text 2 7 5 2 2 2" xfId="36713" xr:uid="{00000000-0005-0000-0000-0000C0CD0000}"/>
    <cellStyle name="Warning Text 2 7 5 2 3" xfId="36714" xr:uid="{00000000-0005-0000-0000-0000C1CD0000}"/>
    <cellStyle name="Warning Text 2 7 5 3" xfId="36715" xr:uid="{00000000-0005-0000-0000-0000C2CD0000}"/>
    <cellStyle name="Warning Text 2 7 5 3 2" xfId="36716" xr:uid="{00000000-0005-0000-0000-0000C3CD0000}"/>
    <cellStyle name="Warning Text 2 7 5 3 2 2" xfId="36717" xr:uid="{00000000-0005-0000-0000-0000C4CD0000}"/>
    <cellStyle name="Warning Text 2 7 5 3 3" xfId="36718" xr:uid="{00000000-0005-0000-0000-0000C5CD0000}"/>
    <cellStyle name="Warning Text 2 7 5 4" xfId="36719" xr:uid="{00000000-0005-0000-0000-0000C6CD0000}"/>
    <cellStyle name="Warning Text 2 7 5 4 2" xfId="36720" xr:uid="{00000000-0005-0000-0000-0000C7CD0000}"/>
    <cellStyle name="Warning Text 2 7 5 5" xfId="36721" xr:uid="{00000000-0005-0000-0000-0000C8CD0000}"/>
    <cellStyle name="Warning Text 2 7 5 6" xfId="54640" xr:uid="{00000000-0005-0000-0000-0000C9CD0000}"/>
    <cellStyle name="Warning Text 2 7 6" xfId="36722" xr:uid="{00000000-0005-0000-0000-0000CACD0000}"/>
    <cellStyle name="Warning Text 2 7 6 2" xfId="36723" xr:uid="{00000000-0005-0000-0000-0000CBCD0000}"/>
    <cellStyle name="Warning Text 2 7 6 2 2" xfId="36724" xr:uid="{00000000-0005-0000-0000-0000CCCD0000}"/>
    <cellStyle name="Warning Text 2 7 6 3" xfId="36725" xr:uid="{00000000-0005-0000-0000-0000CDCD0000}"/>
    <cellStyle name="Warning Text 2 7 6 4" xfId="54641" xr:uid="{00000000-0005-0000-0000-0000CECD0000}"/>
    <cellStyle name="Warning Text 2 7 7" xfId="36726" xr:uid="{00000000-0005-0000-0000-0000CFCD0000}"/>
    <cellStyle name="Warning Text 2 7 7 2" xfId="36727" xr:uid="{00000000-0005-0000-0000-0000D0CD0000}"/>
    <cellStyle name="Warning Text 2 7 7 2 2" xfId="36728" xr:uid="{00000000-0005-0000-0000-0000D1CD0000}"/>
    <cellStyle name="Warning Text 2 7 7 3" xfId="36729" xr:uid="{00000000-0005-0000-0000-0000D2CD0000}"/>
    <cellStyle name="Warning Text 2 7 7 4" xfId="54642" xr:uid="{00000000-0005-0000-0000-0000D3CD0000}"/>
    <cellStyle name="Warning Text 2 7 8" xfId="36730" xr:uid="{00000000-0005-0000-0000-0000D4CD0000}"/>
    <cellStyle name="Warning Text 2 7 8 2" xfId="36731" xr:uid="{00000000-0005-0000-0000-0000D5CD0000}"/>
    <cellStyle name="Warning Text 2 7 8 2 2" xfId="36732" xr:uid="{00000000-0005-0000-0000-0000D6CD0000}"/>
    <cellStyle name="Warning Text 2 7 8 3" xfId="36733" xr:uid="{00000000-0005-0000-0000-0000D7CD0000}"/>
    <cellStyle name="Warning Text 2 7 8 4" xfId="54643" xr:uid="{00000000-0005-0000-0000-0000D8CD0000}"/>
    <cellStyle name="Warning Text 2 7 9" xfId="36734" xr:uid="{00000000-0005-0000-0000-0000D9CD0000}"/>
    <cellStyle name="Warning Text 2 7 9 2" xfId="36735" xr:uid="{00000000-0005-0000-0000-0000DACD0000}"/>
    <cellStyle name="Warning Text 2 7 9 3" xfId="54644" xr:uid="{00000000-0005-0000-0000-0000DBCD0000}"/>
    <cellStyle name="Warning Text 2 8" xfId="4766" xr:uid="{00000000-0005-0000-0000-0000DCCD0000}"/>
    <cellStyle name="Warning Text 2 8 10" xfId="36736" xr:uid="{00000000-0005-0000-0000-0000DDCD0000}"/>
    <cellStyle name="Warning Text 2 8 10 2" xfId="56085" xr:uid="{00000000-0005-0000-0000-0000DECD0000}"/>
    <cellStyle name="Warning Text 2 8 11" xfId="54645" xr:uid="{00000000-0005-0000-0000-0000DFCD0000}"/>
    <cellStyle name="Warning Text 2 8 2" xfId="9554" xr:uid="{00000000-0005-0000-0000-0000E0CD0000}"/>
    <cellStyle name="Warning Text 2 8 2 2" xfId="36737" xr:uid="{00000000-0005-0000-0000-0000E1CD0000}"/>
    <cellStyle name="Warning Text 2 8 2 2 2" xfId="36738" xr:uid="{00000000-0005-0000-0000-0000E2CD0000}"/>
    <cellStyle name="Warning Text 2 8 2 2 2 2" xfId="36739" xr:uid="{00000000-0005-0000-0000-0000E3CD0000}"/>
    <cellStyle name="Warning Text 2 8 2 2 3" xfId="36740" xr:uid="{00000000-0005-0000-0000-0000E4CD0000}"/>
    <cellStyle name="Warning Text 2 8 2 3" xfId="36741" xr:uid="{00000000-0005-0000-0000-0000E5CD0000}"/>
    <cellStyle name="Warning Text 2 8 2 3 2" xfId="36742" xr:uid="{00000000-0005-0000-0000-0000E6CD0000}"/>
    <cellStyle name="Warning Text 2 8 2 3 2 2" xfId="36743" xr:uid="{00000000-0005-0000-0000-0000E7CD0000}"/>
    <cellStyle name="Warning Text 2 8 2 3 3" xfId="36744" xr:uid="{00000000-0005-0000-0000-0000E8CD0000}"/>
    <cellStyle name="Warning Text 2 8 2 4" xfId="36745" xr:uid="{00000000-0005-0000-0000-0000E9CD0000}"/>
    <cellStyle name="Warning Text 2 8 2 4 2" xfId="36746" xr:uid="{00000000-0005-0000-0000-0000EACD0000}"/>
    <cellStyle name="Warning Text 2 8 2 5" xfId="36747" xr:uid="{00000000-0005-0000-0000-0000EBCD0000}"/>
    <cellStyle name="Warning Text 2 8 2 6" xfId="54646" xr:uid="{00000000-0005-0000-0000-0000ECCD0000}"/>
    <cellStyle name="Warning Text 2 8 3" xfId="36748" xr:uid="{00000000-0005-0000-0000-0000EDCD0000}"/>
    <cellStyle name="Warning Text 2 8 3 2" xfId="36749" xr:uid="{00000000-0005-0000-0000-0000EECD0000}"/>
    <cellStyle name="Warning Text 2 8 3 2 2" xfId="36750" xr:uid="{00000000-0005-0000-0000-0000EFCD0000}"/>
    <cellStyle name="Warning Text 2 8 3 2 2 2" xfId="36751" xr:uid="{00000000-0005-0000-0000-0000F0CD0000}"/>
    <cellStyle name="Warning Text 2 8 3 2 3" xfId="36752" xr:uid="{00000000-0005-0000-0000-0000F1CD0000}"/>
    <cellStyle name="Warning Text 2 8 3 3" xfId="36753" xr:uid="{00000000-0005-0000-0000-0000F2CD0000}"/>
    <cellStyle name="Warning Text 2 8 3 3 2" xfId="36754" xr:uid="{00000000-0005-0000-0000-0000F3CD0000}"/>
    <cellStyle name="Warning Text 2 8 3 3 2 2" xfId="36755" xr:uid="{00000000-0005-0000-0000-0000F4CD0000}"/>
    <cellStyle name="Warning Text 2 8 3 3 3" xfId="36756" xr:uid="{00000000-0005-0000-0000-0000F5CD0000}"/>
    <cellStyle name="Warning Text 2 8 3 4" xfId="36757" xr:uid="{00000000-0005-0000-0000-0000F6CD0000}"/>
    <cellStyle name="Warning Text 2 8 3 4 2" xfId="36758" xr:uid="{00000000-0005-0000-0000-0000F7CD0000}"/>
    <cellStyle name="Warning Text 2 8 3 5" xfId="36759" xr:uid="{00000000-0005-0000-0000-0000F8CD0000}"/>
    <cellStyle name="Warning Text 2 8 3 6" xfId="54647" xr:uid="{00000000-0005-0000-0000-0000F9CD0000}"/>
    <cellStyle name="Warning Text 2 8 4" xfId="36760" xr:uid="{00000000-0005-0000-0000-0000FACD0000}"/>
    <cellStyle name="Warning Text 2 8 4 2" xfId="36761" xr:uid="{00000000-0005-0000-0000-0000FBCD0000}"/>
    <cellStyle name="Warning Text 2 8 4 2 2" xfId="36762" xr:uid="{00000000-0005-0000-0000-0000FCCD0000}"/>
    <cellStyle name="Warning Text 2 8 4 2 2 2" xfId="36763" xr:uid="{00000000-0005-0000-0000-0000FDCD0000}"/>
    <cellStyle name="Warning Text 2 8 4 2 3" xfId="36764" xr:uid="{00000000-0005-0000-0000-0000FECD0000}"/>
    <cellStyle name="Warning Text 2 8 4 3" xfId="36765" xr:uid="{00000000-0005-0000-0000-0000FFCD0000}"/>
    <cellStyle name="Warning Text 2 8 4 3 2" xfId="36766" xr:uid="{00000000-0005-0000-0000-000000CE0000}"/>
    <cellStyle name="Warning Text 2 8 4 3 2 2" xfId="36767" xr:uid="{00000000-0005-0000-0000-000001CE0000}"/>
    <cellStyle name="Warning Text 2 8 4 3 3" xfId="36768" xr:uid="{00000000-0005-0000-0000-000002CE0000}"/>
    <cellStyle name="Warning Text 2 8 4 4" xfId="36769" xr:uid="{00000000-0005-0000-0000-000003CE0000}"/>
    <cellStyle name="Warning Text 2 8 4 4 2" xfId="36770" xr:uid="{00000000-0005-0000-0000-000004CE0000}"/>
    <cellStyle name="Warning Text 2 8 4 4 2 2" xfId="36771" xr:uid="{00000000-0005-0000-0000-000005CE0000}"/>
    <cellStyle name="Warning Text 2 8 4 4 3" xfId="36772" xr:uid="{00000000-0005-0000-0000-000006CE0000}"/>
    <cellStyle name="Warning Text 2 8 4 5" xfId="36773" xr:uid="{00000000-0005-0000-0000-000007CE0000}"/>
    <cellStyle name="Warning Text 2 8 4 5 2" xfId="36774" xr:uid="{00000000-0005-0000-0000-000008CE0000}"/>
    <cellStyle name="Warning Text 2 8 4 6" xfId="36775" xr:uid="{00000000-0005-0000-0000-000009CE0000}"/>
    <cellStyle name="Warning Text 2 8 4 7" xfId="54648" xr:uid="{00000000-0005-0000-0000-00000ACE0000}"/>
    <cellStyle name="Warning Text 2 8 5" xfId="36776" xr:uid="{00000000-0005-0000-0000-00000BCE0000}"/>
    <cellStyle name="Warning Text 2 8 5 2" xfId="36777" xr:uid="{00000000-0005-0000-0000-00000CCE0000}"/>
    <cellStyle name="Warning Text 2 8 5 2 2" xfId="36778" xr:uid="{00000000-0005-0000-0000-00000DCE0000}"/>
    <cellStyle name="Warning Text 2 8 5 2 2 2" xfId="36779" xr:uid="{00000000-0005-0000-0000-00000ECE0000}"/>
    <cellStyle name="Warning Text 2 8 5 2 3" xfId="36780" xr:uid="{00000000-0005-0000-0000-00000FCE0000}"/>
    <cellStyle name="Warning Text 2 8 5 3" xfId="36781" xr:uid="{00000000-0005-0000-0000-000010CE0000}"/>
    <cellStyle name="Warning Text 2 8 5 3 2" xfId="36782" xr:uid="{00000000-0005-0000-0000-000011CE0000}"/>
    <cellStyle name="Warning Text 2 8 5 3 2 2" xfId="36783" xr:uid="{00000000-0005-0000-0000-000012CE0000}"/>
    <cellStyle name="Warning Text 2 8 5 3 3" xfId="36784" xr:uid="{00000000-0005-0000-0000-000013CE0000}"/>
    <cellStyle name="Warning Text 2 8 5 4" xfId="36785" xr:uid="{00000000-0005-0000-0000-000014CE0000}"/>
    <cellStyle name="Warning Text 2 8 5 4 2" xfId="36786" xr:uid="{00000000-0005-0000-0000-000015CE0000}"/>
    <cellStyle name="Warning Text 2 8 5 5" xfId="36787" xr:uid="{00000000-0005-0000-0000-000016CE0000}"/>
    <cellStyle name="Warning Text 2 8 5 6" xfId="54649" xr:uid="{00000000-0005-0000-0000-000017CE0000}"/>
    <cellStyle name="Warning Text 2 8 6" xfId="36788" xr:uid="{00000000-0005-0000-0000-000018CE0000}"/>
    <cellStyle name="Warning Text 2 8 6 2" xfId="36789" xr:uid="{00000000-0005-0000-0000-000019CE0000}"/>
    <cellStyle name="Warning Text 2 8 6 2 2" xfId="36790" xr:uid="{00000000-0005-0000-0000-00001ACE0000}"/>
    <cellStyle name="Warning Text 2 8 6 3" xfId="36791" xr:uid="{00000000-0005-0000-0000-00001BCE0000}"/>
    <cellStyle name="Warning Text 2 8 6 4" xfId="54650" xr:uid="{00000000-0005-0000-0000-00001CCE0000}"/>
    <cellStyle name="Warning Text 2 8 7" xfId="36792" xr:uid="{00000000-0005-0000-0000-00001DCE0000}"/>
    <cellStyle name="Warning Text 2 8 7 2" xfId="36793" xr:uid="{00000000-0005-0000-0000-00001ECE0000}"/>
    <cellStyle name="Warning Text 2 8 7 2 2" xfId="36794" xr:uid="{00000000-0005-0000-0000-00001FCE0000}"/>
    <cellStyle name="Warning Text 2 8 7 3" xfId="36795" xr:uid="{00000000-0005-0000-0000-000020CE0000}"/>
    <cellStyle name="Warning Text 2 8 7 4" xfId="54651" xr:uid="{00000000-0005-0000-0000-000021CE0000}"/>
    <cellStyle name="Warning Text 2 8 8" xfId="36796" xr:uid="{00000000-0005-0000-0000-000022CE0000}"/>
    <cellStyle name="Warning Text 2 8 8 2" xfId="36797" xr:uid="{00000000-0005-0000-0000-000023CE0000}"/>
    <cellStyle name="Warning Text 2 8 8 2 2" xfId="36798" xr:uid="{00000000-0005-0000-0000-000024CE0000}"/>
    <cellStyle name="Warning Text 2 8 8 3" xfId="36799" xr:uid="{00000000-0005-0000-0000-000025CE0000}"/>
    <cellStyle name="Warning Text 2 8 8 4" xfId="54652" xr:uid="{00000000-0005-0000-0000-000026CE0000}"/>
    <cellStyle name="Warning Text 2 8 9" xfId="36800" xr:uid="{00000000-0005-0000-0000-000027CE0000}"/>
    <cellStyle name="Warning Text 2 8 9 2" xfId="36801" xr:uid="{00000000-0005-0000-0000-000028CE0000}"/>
    <cellStyle name="Warning Text 2 8 9 3" xfId="54653" xr:uid="{00000000-0005-0000-0000-000029CE0000}"/>
    <cellStyle name="Warning Text 2 9" xfId="4767" xr:uid="{00000000-0005-0000-0000-00002ACE0000}"/>
    <cellStyle name="Warning Text 2 9 10" xfId="36802" xr:uid="{00000000-0005-0000-0000-00002BCE0000}"/>
    <cellStyle name="Warning Text 2 9 10 2" xfId="56086" xr:uid="{00000000-0005-0000-0000-00002CCE0000}"/>
    <cellStyle name="Warning Text 2 9 11" xfId="54654" xr:uid="{00000000-0005-0000-0000-00002DCE0000}"/>
    <cellStyle name="Warning Text 2 9 2" xfId="9555" xr:uid="{00000000-0005-0000-0000-00002ECE0000}"/>
    <cellStyle name="Warning Text 2 9 2 2" xfId="36803" xr:uid="{00000000-0005-0000-0000-00002FCE0000}"/>
    <cellStyle name="Warning Text 2 9 2 2 2" xfId="36804" xr:uid="{00000000-0005-0000-0000-000030CE0000}"/>
    <cellStyle name="Warning Text 2 9 2 2 2 2" xfId="36805" xr:uid="{00000000-0005-0000-0000-000031CE0000}"/>
    <cellStyle name="Warning Text 2 9 2 2 3" xfId="36806" xr:uid="{00000000-0005-0000-0000-000032CE0000}"/>
    <cellStyle name="Warning Text 2 9 2 3" xfId="36807" xr:uid="{00000000-0005-0000-0000-000033CE0000}"/>
    <cellStyle name="Warning Text 2 9 2 3 2" xfId="36808" xr:uid="{00000000-0005-0000-0000-000034CE0000}"/>
    <cellStyle name="Warning Text 2 9 2 3 2 2" xfId="36809" xr:uid="{00000000-0005-0000-0000-000035CE0000}"/>
    <cellStyle name="Warning Text 2 9 2 3 3" xfId="36810" xr:uid="{00000000-0005-0000-0000-000036CE0000}"/>
    <cellStyle name="Warning Text 2 9 2 4" xfId="36811" xr:uid="{00000000-0005-0000-0000-000037CE0000}"/>
    <cellStyle name="Warning Text 2 9 2 4 2" xfId="36812" xr:uid="{00000000-0005-0000-0000-000038CE0000}"/>
    <cellStyle name="Warning Text 2 9 2 5" xfId="36813" xr:uid="{00000000-0005-0000-0000-000039CE0000}"/>
    <cellStyle name="Warning Text 2 9 2 6" xfId="54655" xr:uid="{00000000-0005-0000-0000-00003ACE0000}"/>
    <cellStyle name="Warning Text 2 9 3" xfId="36814" xr:uid="{00000000-0005-0000-0000-00003BCE0000}"/>
    <cellStyle name="Warning Text 2 9 3 2" xfId="36815" xr:uid="{00000000-0005-0000-0000-00003CCE0000}"/>
    <cellStyle name="Warning Text 2 9 3 2 2" xfId="36816" xr:uid="{00000000-0005-0000-0000-00003DCE0000}"/>
    <cellStyle name="Warning Text 2 9 3 2 2 2" xfId="36817" xr:uid="{00000000-0005-0000-0000-00003ECE0000}"/>
    <cellStyle name="Warning Text 2 9 3 2 3" xfId="36818" xr:uid="{00000000-0005-0000-0000-00003FCE0000}"/>
    <cellStyle name="Warning Text 2 9 3 3" xfId="36819" xr:uid="{00000000-0005-0000-0000-000040CE0000}"/>
    <cellStyle name="Warning Text 2 9 3 3 2" xfId="36820" xr:uid="{00000000-0005-0000-0000-000041CE0000}"/>
    <cellStyle name="Warning Text 2 9 3 3 2 2" xfId="36821" xr:uid="{00000000-0005-0000-0000-000042CE0000}"/>
    <cellStyle name="Warning Text 2 9 3 3 3" xfId="36822" xr:uid="{00000000-0005-0000-0000-000043CE0000}"/>
    <cellStyle name="Warning Text 2 9 3 4" xfId="36823" xr:uid="{00000000-0005-0000-0000-000044CE0000}"/>
    <cellStyle name="Warning Text 2 9 3 4 2" xfId="36824" xr:uid="{00000000-0005-0000-0000-000045CE0000}"/>
    <cellStyle name="Warning Text 2 9 3 5" xfId="36825" xr:uid="{00000000-0005-0000-0000-000046CE0000}"/>
    <cellStyle name="Warning Text 2 9 3 6" xfId="54656" xr:uid="{00000000-0005-0000-0000-000047CE0000}"/>
    <cellStyle name="Warning Text 2 9 4" xfId="36826" xr:uid="{00000000-0005-0000-0000-000048CE0000}"/>
    <cellStyle name="Warning Text 2 9 4 2" xfId="36827" xr:uid="{00000000-0005-0000-0000-000049CE0000}"/>
    <cellStyle name="Warning Text 2 9 4 2 2" xfId="36828" xr:uid="{00000000-0005-0000-0000-00004ACE0000}"/>
    <cellStyle name="Warning Text 2 9 4 2 2 2" xfId="36829" xr:uid="{00000000-0005-0000-0000-00004BCE0000}"/>
    <cellStyle name="Warning Text 2 9 4 2 3" xfId="36830" xr:uid="{00000000-0005-0000-0000-00004CCE0000}"/>
    <cellStyle name="Warning Text 2 9 4 3" xfId="36831" xr:uid="{00000000-0005-0000-0000-00004DCE0000}"/>
    <cellStyle name="Warning Text 2 9 4 3 2" xfId="36832" xr:uid="{00000000-0005-0000-0000-00004ECE0000}"/>
    <cellStyle name="Warning Text 2 9 4 3 2 2" xfId="36833" xr:uid="{00000000-0005-0000-0000-00004FCE0000}"/>
    <cellStyle name="Warning Text 2 9 4 3 3" xfId="36834" xr:uid="{00000000-0005-0000-0000-000050CE0000}"/>
    <cellStyle name="Warning Text 2 9 4 4" xfId="36835" xr:uid="{00000000-0005-0000-0000-000051CE0000}"/>
    <cellStyle name="Warning Text 2 9 4 4 2" xfId="36836" xr:uid="{00000000-0005-0000-0000-000052CE0000}"/>
    <cellStyle name="Warning Text 2 9 4 4 2 2" xfId="36837" xr:uid="{00000000-0005-0000-0000-000053CE0000}"/>
    <cellStyle name="Warning Text 2 9 4 4 3" xfId="36838" xr:uid="{00000000-0005-0000-0000-000054CE0000}"/>
    <cellStyle name="Warning Text 2 9 4 5" xfId="36839" xr:uid="{00000000-0005-0000-0000-000055CE0000}"/>
    <cellStyle name="Warning Text 2 9 4 5 2" xfId="36840" xr:uid="{00000000-0005-0000-0000-000056CE0000}"/>
    <cellStyle name="Warning Text 2 9 4 6" xfId="36841" xr:uid="{00000000-0005-0000-0000-000057CE0000}"/>
    <cellStyle name="Warning Text 2 9 4 7" xfId="54657" xr:uid="{00000000-0005-0000-0000-000058CE0000}"/>
    <cellStyle name="Warning Text 2 9 5" xfId="36842" xr:uid="{00000000-0005-0000-0000-000059CE0000}"/>
    <cellStyle name="Warning Text 2 9 5 2" xfId="36843" xr:uid="{00000000-0005-0000-0000-00005ACE0000}"/>
    <cellStyle name="Warning Text 2 9 5 2 2" xfId="36844" xr:uid="{00000000-0005-0000-0000-00005BCE0000}"/>
    <cellStyle name="Warning Text 2 9 5 2 2 2" xfId="36845" xr:uid="{00000000-0005-0000-0000-00005CCE0000}"/>
    <cellStyle name="Warning Text 2 9 5 2 3" xfId="36846" xr:uid="{00000000-0005-0000-0000-00005DCE0000}"/>
    <cellStyle name="Warning Text 2 9 5 3" xfId="36847" xr:uid="{00000000-0005-0000-0000-00005ECE0000}"/>
    <cellStyle name="Warning Text 2 9 5 3 2" xfId="36848" xr:uid="{00000000-0005-0000-0000-00005FCE0000}"/>
    <cellStyle name="Warning Text 2 9 5 3 2 2" xfId="36849" xr:uid="{00000000-0005-0000-0000-000060CE0000}"/>
    <cellStyle name="Warning Text 2 9 5 3 3" xfId="36850" xr:uid="{00000000-0005-0000-0000-000061CE0000}"/>
    <cellStyle name="Warning Text 2 9 5 4" xfId="36851" xr:uid="{00000000-0005-0000-0000-000062CE0000}"/>
    <cellStyle name="Warning Text 2 9 5 4 2" xfId="36852" xr:uid="{00000000-0005-0000-0000-000063CE0000}"/>
    <cellStyle name="Warning Text 2 9 5 5" xfId="36853" xr:uid="{00000000-0005-0000-0000-000064CE0000}"/>
    <cellStyle name="Warning Text 2 9 5 6" xfId="54658" xr:uid="{00000000-0005-0000-0000-000065CE0000}"/>
    <cellStyle name="Warning Text 2 9 6" xfId="36854" xr:uid="{00000000-0005-0000-0000-000066CE0000}"/>
    <cellStyle name="Warning Text 2 9 6 2" xfId="36855" xr:uid="{00000000-0005-0000-0000-000067CE0000}"/>
    <cellStyle name="Warning Text 2 9 6 2 2" xfId="36856" xr:uid="{00000000-0005-0000-0000-000068CE0000}"/>
    <cellStyle name="Warning Text 2 9 6 3" xfId="36857" xr:uid="{00000000-0005-0000-0000-000069CE0000}"/>
    <cellStyle name="Warning Text 2 9 6 4" xfId="54659" xr:uid="{00000000-0005-0000-0000-00006ACE0000}"/>
    <cellStyle name="Warning Text 2 9 7" xfId="36858" xr:uid="{00000000-0005-0000-0000-00006BCE0000}"/>
    <cellStyle name="Warning Text 2 9 7 2" xfId="36859" xr:uid="{00000000-0005-0000-0000-00006CCE0000}"/>
    <cellStyle name="Warning Text 2 9 7 2 2" xfId="36860" xr:uid="{00000000-0005-0000-0000-00006DCE0000}"/>
    <cellStyle name="Warning Text 2 9 7 3" xfId="36861" xr:uid="{00000000-0005-0000-0000-00006ECE0000}"/>
    <cellStyle name="Warning Text 2 9 7 4" xfId="54660" xr:uid="{00000000-0005-0000-0000-00006FCE0000}"/>
    <cellStyle name="Warning Text 2 9 8" xfId="36862" xr:uid="{00000000-0005-0000-0000-000070CE0000}"/>
    <cellStyle name="Warning Text 2 9 8 2" xfId="36863" xr:uid="{00000000-0005-0000-0000-000071CE0000}"/>
    <cellStyle name="Warning Text 2 9 8 2 2" xfId="36864" xr:uid="{00000000-0005-0000-0000-000072CE0000}"/>
    <cellStyle name="Warning Text 2 9 8 3" xfId="36865" xr:uid="{00000000-0005-0000-0000-000073CE0000}"/>
    <cellStyle name="Warning Text 2 9 8 4" xfId="54661" xr:uid="{00000000-0005-0000-0000-000074CE0000}"/>
    <cellStyle name="Warning Text 2 9 9" xfId="36866" xr:uid="{00000000-0005-0000-0000-000075CE0000}"/>
    <cellStyle name="Warning Text 2 9 9 2" xfId="36867" xr:uid="{00000000-0005-0000-0000-000076CE0000}"/>
    <cellStyle name="Warning Text 2 9 9 3" xfId="54662" xr:uid="{00000000-0005-0000-0000-000077CE0000}"/>
    <cellStyle name="Warning Text 20" xfId="4768" xr:uid="{00000000-0005-0000-0000-000078CE0000}"/>
    <cellStyle name="Warning Text 20 10" xfId="36868" xr:uid="{00000000-0005-0000-0000-000079CE0000}"/>
    <cellStyle name="Warning Text 20 10 2" xfId="36869" xr:uid="{00000000-0005-0000-0000-00007ACE0000}"/>
    <cellStyle name="Warning Text 20 10 2 2" xfId="36870" xr:uid="{00000000-0005-0000-0000-00007BCE0000}"/>
    <cellStyle name="Warning Text 20 10 3" xfId="36871" xr:uid="{00000000-0005-0000-0000-00007CCE0000}"/>
    <cellStyle name="Warning Text 20 10 4" xfId="54664" xr:uid="{00000000-0005-0000-0000-00007DCE0000}"/>
    <cellStyle name="Warning Text 20 11" xfId="36872" xr:uid="{00000000-0005-0000-0000-00007ECE0000}"/>
    <cellStyle name="Warning Text 20 11 2" xfId="36873" xr:uid="{00000000-0005-0000-0000-00007FCE0000}"/>
    <cellStyle name="Warning Text 20 12" xfId="36874" xr:uid="{00000000-0005-0000-0000-000080CE0000}"/>
    <cellStyle name="Warning Text 20 13" xfId="54663" xr:uid="{00000000-0005-0000-0000-000081CE0000}"/>
    <cellStyle name="Warning Text 20 2" xfId="9556" xr:uid="{00000000-0005-0000-0000-000082CE0000}"/>
    <cellStyle name="Warning Text 20 2 2" xfId="36875" xr:uid="{00000000-0005-0000-0000-000083CE0000}"/>
    <cellStyle name="Warning Text 20 2 2 2" xfId="36876" xr:uid="{00000000-0005-0000-0000-000084CE0000}"/>
    <cellStyle name="Warning Text 20 2 2 2 2" xfId="36877" xr:uid="{00000000-0005-0000-0000-000085CE0000}"/>
    <cellStyle name="Warning Text 20 2 2 3" xfId="36878" xr:uid="{00000000-0005-0000-0000-000086CE0000}"/>
    <cellStyle name="Warning Text 20 2 3" xfId="36879" xr:uid="{00000000-0005-0000-0000-000087CE0000}"/>
    <cellStyle name="Warning Text 20 2 3 2" xfId="36880" xr:uid="{00000000-0005-0000-0000-000088CE0000}"/>
    <cellStyle name="Warning Text 20 2 3 2 2" xfId="36881" xr:uid="{00000000-0005-0000-0000-000089CE0000}"/>
    <cellStyle name="Warning Text 20 2 3 3" xfId="36882" xr:uid="{00000000-0005-0000-0000-00008ACE0000}"/>
    <cellStyle name="Warning Text 20 2 4" xfId="36883" xr:uid="{00000000-0005-0000-0000-00008BCE0000}"/>
    <cellStyle name="Warning Text 20 2 4 2" xfId="36884" xr:uid="{00000000-0005-0000-0000-00008CCE0000}"/>
    <cellStyle name="Warning Text 20 2 5" xfId="36885" xr:uid="{00000000-0005-0000-0000-00008DCE0000}"/>
    <cellStyle name="Warning Text 20 2 6" xfId="54665" xr:uid="{00000000-0005-0000-0000-00008ECE0000}"/>
    <cellStyle name="Warning Text 20 3" xfId="36886" xr:uid="{00000000-0005-0000-0000-00008FCE0000}"/>
    <cellStyle name="Warning Text 20 3 2" xfId="36887" xr:uid="{00000000-0005-0000-0000-000090CE0000}"/>
    <cellStyle name="Warning Text 20 3 2 2" xfId="36888" xr:uid="{00000000-0005-0000-0000-000091CE0000}"/>
    <cellStyle name="Warning Text 20 3 2 2 2" xfId="36889" xr:uid="{00000000-0005-0000-0000-000092CE0000}"/>
    <cellStyle name="Warning Text 20 3 2 3" xfId="36890" xr:uid="{00000000-0005-0000-0000-000093CE0000}"/>
    <cellStyle name="Warning Text 20 3 3" xfId="36891" xr:uid="{00000000-0005-0000-0000-000094CE0000}"/>
    <cellStyle name="Warning Text 20 3 3 2" xfId="36892" xr:uid="{00000000-0005-0000-0000-000095CE0000}"/>
    <cellStyle name="Warning Text 20 3 3 2 2" xfId="36893" xr:uid="{00000000-0005-0000-0000-000096CE0000}"/>
    <cellStyle name="Warning Text 20 3 3 3" xfId="36894" xr:uid="{00000000-0005-0000-0000-000097CE0000}"/>
    <cellStyle name="Warning Text 20 3 4" xfId="36895" xr:uid="{00000000-0005-0000-0000-000098CE0000}"/>
    <cellStyle name="Warning Text 20 3 4 2" xfId="36896" xr:uid="{00000000-0005-0000-0000-000099CE0000}"/>
    <cellStyle name="Warning Text 20 3 5" xfId="36897" xr:uid="{00000000-0005-0000-0000-00009ACE0000}"/>
    <cellStyle name="Warning Text 20 3 6" xfId="54666" xr:uid="{00000000-0005-0000-0000-00009BCE0000}"/>
    <cellStyle name="Warning Text 20 4" xfId="36898" xr:uid="{00000000-0005-0000-0000-00009CCE0000}"/>
    <cellStyle name="Warning Text 20 4 2" xfId="36899" xr:uid="{00000000-0005-0000-0000-00009DCE0000}"/>
    <cellStyle name="Warning Text 20 4 2 2" xfId="36900" xr:uid="{00000000-0005-0000-0000-00009ECE0000}"/>
    <cellStyle name="Warning Text 20 4 2 2 2" xfId="36901" xr:uid="{00000000-0005-0000-0000-00009FCE0000}"/>
    <cellStyle name="Warning Text 20 4 2 3" xfId="36902" xr:uid="{00000000-0005-0000-0000-0000A0CE0000}"/>
    <cellStyle name="Warning Text 20 4 3" xfId="36903" xr:uid="{00000000-0005-0000-0000-0000A1CE0000}"/>
    <cellStyle name="Warning Text 20 4 3 2" xfId="36904" xr:uid="{00000000-0005-0000-0000-0000A2CE0000}"/>
    <cellStyle name="Warning Text 20 4 3 2 2" xfId="36905" xr:uid="{00000000-0005-0000-0000-0000A3CE0000}"/>
    <cellStyle name="Warning Text 20 4 3 3" xfId="36906" xr:uid="{00000000-0005-0000-0000-0000A4CE0000}"/>
    <cellStyle name="Warning Text 20 4 4" xfId="36907" xr:uid="{00000000-0005-0000-0000-0000A5CE0000}"/>
    <cellStyle name="Warning Text 20 4 4 2" xfId="36908" xr:uid="{00000000-0005-0000-0000-0000A6CE0000}"/>
    <cellStyle name="Warning Text 20 4 5" xfId="36909" xr:uid="{00000000-0005-0000-0000-0000A7CE0000}"/>
    <cellStyle name="Warning Text 20 4 6" xfId="54667" xr:uid="{00000000-0005-0000-0000-0000A8CE0000}"/>
    <cellStyle name="Warning Text 20 5" xfId="36910" xr:uid="{00000000-0005-0000-0000-0000A9CE0000}"/>
    <cellStyle name="Warning Text 20 5 2" xfId="36911" xr:uid="{00000000-0005-0000-0000-0000AACE0000}"/>
    <cellStyle name="Warning Text 20 5 2 2" xfId="36912" xr:uid="{00000000-0005-0000-0000-0000ABCE0000}"/>
    <cellStyle name="Warning Text 20 5 2 2 2" xfId="36913" xr:uid="{00000000-0005-0000-0000-0000ACCE0000}"/>
    <cellStyle name="Warning Text 20 5 2 3" xfId="36914" xr:uid="{00000000-0005-0000-0000-0000ADCE0000}"/>
    <cellStyle name="Warning Text 20 5 3" xfId="36915" xr:uid="{00000000-0005-0000-0000-0000AECE0000}"/>
    <cellStyle name="Warning Text 20 5 3 2" xfId="36916" xr:uid="{00000000-0005-0000-0000-0000AFCE0000}"/>
    <cellStyle name="Warning Text 20 5 3 2 2" xfId="36917" xr:uid="{00000000-0005-0000-0000-0000B0CE0000}"/>
    <cellStyle name="Warning Text 20 5 3 3" xfId="36918" xr:uid="{00000000-0005-0000-0000-0000B1CE0000}"/>
    <cellStyle name="Warning Text 20 5 4" xfId="36919" xr:uid="{00000000-0005-0000-0000-0000B2CE0000}"/>
    <cellStyle name="Warning Text 20 5 4 2" xfId="36920" xr:uid="{00000000-0005-0000-0000-0000B3CE0000}"/>
    <cellStyle name="Warning Text 20 5 4 2 2" xfId="36921" xr:uid="{00000000-0005-0000-0000-0000B4CE0000}"/>
    <cellStyle name="Warning Text 20 5 4 3" xfId="36922" xr:uid="{00000000-0005-0000-0000-0000B5CE0000}"/>
    <cellStyle name="Warning Text 20 5 5" xfId="36923" xr:uid="{00000000-0005-0000-0000-0000B6CE0000}"/>
    <cellStyle name="Warning Text 20 5 5 2" xfId="36924" xr:uid="{00000000-0005-0000-0000-0000B7CE0000}"/>
    <cellStyle name="Warning Text 20 5 6" xfId="36925" xr:uid="{00000000-0005-0000-0000-0000B8CE0000}"/>
    <cellStyle name="Warning Text 20 5 7" xfId="54668" xr:uid="{00000000-0005-0000-0000-0000B9CE0000}"/>
    <cellStyle name="Warning Text 20 6" xfId="36926" xr:uid="{00000000-0005-0000-0000-0000BACE0000}"/>
    <cellStyle name="Warning Text 20 6 2" xfId="36927" xr:uid="{00000000-0005-0000-0000-0000BBCE0000}"/>
    <cellStyle name="Warning Text 20 6 2 2" xfId="36928" xr:uid="{00000000-0005-0000-0000-0000BCCE0000}"/>
    <cellStyle name="Warning Text 20 6 2 2 2" xfId="36929" xr:uid="{00000000-0005-0000-0000-0000BDCE0000}"/>
    <cellStyle name="Warning Text 20 6 2 3" xfId="36930" xr:uid="{00000000-0005-0000-0000-0000BECE0000}"/>
    <cellStyle name="Warning Text 20 6 3" xfId="36931" xr:uid="{00000000-0005-0000-0000-0000BFCE0000}"/>
    <cellStyle name="Warning Text 20 6 3 2" xfId="36932" xr:uid="{00000000-0005-0000-0000-0000C0CE0000}"/>
    <cellStyle name="Warning Text 20 6 3 2 2" xfId="36933" xr:uid="{00000000-0005-0000-0000-0000C1CE0000}"/>
    <cellStyle name="Warning Text 20 6 3 3" xfId="36934" xr:uid="{00000000-0005-0000-0000-0000C2CE0000}"/>
    <cellStyle name="Warning Text 20 6 4" xfId="36935" xr:uid="{00000000-0005-0000-0000-0000C3CE0000}"/>
    <cellStyle name="Warning Text 20 6 4 2" xfId="36936" xr:uid="{00000000-0005-0000-0000-0000C4CE0000}"/>
    <cellStyle name="Warning Text 20 6 5" xfId="36937" xr:uid="{00000000-0005-0000-0000-0000C5CE0000}"/>
    <cellStyle name="Warning Text 20 6 6" xfId="54669" xr:uid="{00000000-0005-0000-0000-0000C6CE0000}"/>
    <cellStyle name="Warning Text 20 7" xfId="36938" xr:uid="{00000000-0005-0000-0000-0000C7CE0000}"/>
    <cellStyle name="Warning Text 20 7 2" xfId="36939" xr:uid="{00000000-0005-0000-0000-0000C8CE0000}"/>
    <cellStyle name="Warning Text 20 7 2 2" xfId="36940" xr:uid="{00000000-0005-0000-0000-0000C9CE0000}"/>
    <cellStyle name="Warning Text 20 7 3" xfId="36941" xr:uid="{00000000-0005-0000-0000-0000CACE0000}"/>
    <cellStyle name="Warning Text 20 7 4" xfId="54670" xr:uid="{00000000-0005-0000-0000-0000CBCE0000}"/>
    <cellStyle name="Warning Text 20 8" xfId="36942" xr:uid="{00000000-0005-0000-0000-0000CCCE0000}"/>
    <cellStyle name="Warning Text 20 8 2" xfId="36943" xr:uid="{00000000-0005-0000-0000-0000CDCE0000}"/>
    <cellStyle name="Warning Text 20 8 2 2" xfId="36944" xr:uid="{00000000-0005-0000-0000-0000CECE0000}"/>
    <cellStyle name="Warning Text 20 8 3" xfId="36945" xr:uid="{00000000-0005-0000-0000-0000CFCE0000}"/>
    <cellStyle name="Warning Text 20 8 4" xfId="54671" xr:uid="{00000000-0005-0000-0000-0000D0CE0000}"/>
    <cellStyle name="Warning Text 20 9" xfId="36946" xr:uid="{00000000-0005-0000-0000-0000D1CE0000}"/>
    <cellStyle name="Warning Text 20 9 2" xfId="36947" xr:uid="{00000000-0005-0000-0000-0000D2CE0000}"/>
    <cellStyle name="Warning Text 20 9 2 2" xfId="36948" xr:uid="{00000000-0005-0000-0000-0000D3CE0000}"/>
    <cellStyle name="Warning Text 20 9 3" xfId="36949" xr:uid="{00000000-0005-0000-0000-0000D4CE0000}"/>
    <cellStyle name="Warning Text 20 9 4" xfId="54672" xr:uid="{00000000-0005-0000-0000-0000D5CE0000}"/>
    <cellStyle name="Warning Text 21" xfId="4769" xr:uid="{00000000-0005-0000-0000-0000D6CE0000}"/>
    <cellStyle name="Warning Text 21 10" xfId="36950" xr:uid="{00000000-0005-0000-0000-0000D7CE0000}"/>
    <cellStyle name="Warning Text 21 10 2" xfId="36951" xr:uid="{00000000-0005-0000-0000-0000D8CE0000}"/>
    <cellStyle name="Warning Text 21 10 2 2" xfId="36952" xr:uid="{00000000-0005-0000-0000-0000D9CE0000}"/>
    <cellStyle name="Warning Text 21 10 3" xfId="36953" xr:uid="{00000000-0005-0000-0000-0000DACE0000}"/>
    <cellStyle name="Warning Text 21 10 4" xfId="54674" xr:uid="{00000000-0005-0000-0000-0000DBCE0000}"/>
    <cellStyle name="Warning Text 21 11" xfId="36954" xr:uid="{00000000-0005-0000-0000-0000DCCE0000}"/>
    <cellStyle name="Warning Text 21 11 2" xfId="36955" xr:uid="{00000000-0005-0000-0000-0000DDCE0000}"/>
    <cellStyle name="Warning Text 21 12" xfId="36956" xr:uid="{00000000-0005-0000-0000-0000DECE0000}"/>
    <cellStyle name="Warning Text 21 13" xfId="54673" xr:uid="{00000000-0005-0000-0000-0000DFCE0000}"/>
    <cellStyle name="Warning Text 21 2" xfId="9557" xr:uid="{00000000-0005-0000-0000-0000E0CE0000}"/>
    <cellStyle name="Warning Text 21 2 2" xfId="36957" xr:uid="{00000000-0005-0000-0000-0000E1CE0000}"/>
    <cellStyle name="Warning Text 21 2 2 2" xfId="36958" xr:uid="{00000000-0005-0000-0000-0000E2CE0000}"/>
    <cellStyle name="Warning Text 21 2 2 2 2" xfId="36959" xr:uid="{00000000-0005-0000-0000-0000E3CE0000}"/>
    <cellStyle name="Warning Text 21 2 2 3" xfId="36960" xr:uid="{00000000-0005-0000-0000-0000E4CE0000}"/>
    <cellStyle name="Warning Text 21 2 3" xfId="36961" xr:uid="{00000000-0005-0000-0000-0000E5CE0000}"/>
    <cellStyle name="Warning Text 21 2 3 2" xfId="36962" xr:uid="{00000000-0005-0000-0000-0000E6CE0000}"/>
    <cellStyle name="Warning Text 21 2 3 2 2" xfId="36963" xr:uid="{00000000-0005-0000-0000-0000E7CE0000}"/>
    <cellStyle name="Warning Text 21 2 3 3" xfId="36964" xr:uid="{00000000-0005-0000-0000-0000E8CE0000}"/>
    <cellStyle name="Warning Text 21 2 4" xfId="36965" xr:uid="{00000000-0005-0000-0000-0000E9CE0000}"/>
    <cellStyle name="Warning Text 21 2 4 2" xfId="36966" xr:uid="{00000000-0005-0000-0000-0000EACE0000}"/>
    <cellStyle name="Warning Text 21 2 5" xfId="36967" xr:uid="{00000000-0005-0000-0000-0000EBCE0000}"/>
    <cellStyle name="Warning Text 21 2 6" xfId="54675" xr:uid="{00000000-0005-0000-0000-0000ECCE0000}"/>
    <cellStyle name="Warning Text 21 3" xfId="36968" xr:uid="{00000000-0005-0000-0000-0000EDCE0000}"/>
    <cellStyle name="Warning Text 21 3 2" xfId="36969" xr:uid="{00000000-0005-0000-0000-0000EECE0000}"/>
    <cellStyle name="Warning Text 21 3 2 2" xfId="36970" xr:uid="{00000000-0005-0000-0000-0000EFCE0000}"/>
    <cellStyle name="Warning Text 21 3 2 2 2" xfId="36971" xr:uid="{00000000-0005-0000-0000-0000F0CE0000}"/>
    <cellStyle name="Warning Text 21 3 2 3" xfId="36972" xr:uid="{00000000-0005-0000-0000-0000F1CE0000}"/>
    <cellStyle name="Warning Text 21 3 3" xfId="36973" xr:uid="{00000000-0005-0000-0000-0000F2CE0000}"/>
    <cellStyle name="Warning Text 21 3 3 2" xfId="36974" xr:uid="{00000000-0005-0000-0000-0000F3CE0000}"/>
    <cellStyle name="Warning Text 21 3 3 2 2" xfId="36975" xr:uid="{00000000-0005-0000-0000-0000F4CE0000}"/>
    <cellStyle name="Warning Text 21 3 3 3" xfId="36976" xr:uid="{00000000-0005-0000-0000-0000F5CE0000}"/>
    <cellStyle name="Warning Text 21 3 4" xfId="36977" xr:uid="{00000000-0005-0000-0000-0000F6CE0000}"/>
    <cellStyle name="Warning Text 21 3 4 2" xfId="36978" xr:uid="{00000000-0005-0000-0000-0000F7CE0000}"/>
    <cellStyle name="Warning Text 21 3 5" xfId="36979" xr:uid="{00000000-0005-0000-0000-0000F8CE0000}"/>
    <cellStyle name="Warning Text 21 3 6" xfId="54676" xr:uid="{00000000-0005-0000-0000-0000F9CE0000}"/>
    <cellStyle name="Warning Text 21 4" xfId="36980" xr:uid="{00000000-0005-0000-0000-0000FACE0000}"/>
    <cellStyle name="Warning Text 21 4 2" xfId="36981" xr:uid="{00000000-0005-0000-0000-0000FBCE0000}"/>
    <cellStyle name="Warning Text 21 4 2 2" xfId="36982" xr:uid="{00000000-0005-0000-0000-0000FCCE0000}"/>
    <cellStyle name="Warning Text 21 4 2 2 2" xfId="36983" xr:uid="{00000000-0005-0000-0000-0000FDCE0000}"/>
    <cellStyle name="Warning Text 21 4 2 3" xfId="36984" xr:uid="{00000000-0005-0000-0000-0000FECE0000}"/>
    <cellStyle name="Warning Text 21 4 3" xfId="36985" xr:uid="{00000000-0005-0000-0000-0000FFCE0000}"/>
    <cellStyle name="Warning Text 21 4 3 2" xfId="36986" xr:uid="{00000000-0005-0000-0000-000000CF0000}"/>
    <cellStyle name="Warning Text 21 4 3 2 2" xfId="36987" xr:uid="{00000000-0005-0000-0000-000001CF0000}"/>
    <cellStyle name="Warning Text 21 4 3 3" xfId="36988" xr:uid="{00000000-0005-0000-0000-000002CF0000}"/>
    <cellStyle name="Warning Text 21 4 4" xfId="36989" xr:uid="{00000000-0005-0000-0000-000003CF0000}"/>
    <cellStyle name="Warning Text 21 4 4 2" xfId="36990" xr:uid="{00000000-0005-0000-0000-000004CF0000}"/>
    <cellStyle name="Warning Text 21 4 5" xfId="36991" xr:uid="{00000000-0005-0000-0000-000005CF0000}"/>
    <cellStyle name="Warning Text 21 4 6" xfId="54677" xr:uid="{00000000-0005-0000-0000-000006CF0000}"/>
    <cellStyle name="Warning Text 21 5" xfId="36992" xr:uid="{00000000-0005-0000-0000-000007CF0000}"/>
    <cellStyle name="Warning Text 21 5 2" xfId="36993" xr:uid="{00000000-0005-0000-0000-000008CF0000}"/>
    <cellStyle name="Warning Text 21 5 2 2" xfId="36994" xr:uid="{00000000-0005-0000-0000-000009CF0000}"/>
    <cellStyle name="Warning Text 21 5 2 2 2" xfId="36995" xr:uid="{00000000-0005-0000-0000-00000ACF0000}"/>
    <cellStyle name="Warning Text 21 5 2 3" xfId="36996" xr:uid="{00000000-0005-0000-0000-00000BCF0000}"/>
    <cellStyle name="Warning Text 21 5 3" xfId="36997" xr:uid="{00000000-0005-0000-0000-00000CCF0000}"/>
    <cellStyle name="Warning Text 21 5 3 2" xfId="36998" xr:uid="{00000000-0005-0000-0000-00000DCF0000}"/>
    <cellStyle name="Warning Text 21 5 3 2 2" xfId="36999" xr:uid="{00000000-0005-0000-0000-00000ECF0000}"/>
    <cellStyle name="Warning Text 21 5 3 3" xfId="37000" xr:uid="{00000000-0005-0000-0000-00000FCF0000}"/>
    <cellStyle name="Warning Text 21 5 4" xfId="37001" xr:uid="{00000000-0005-0000-0000-000010CF0000}"/>
    <cellStyle name="Warning Text 21 5 4 2" xfId="37002" xr:uid="{00000000-0005-0000-0000-000011CF0000}"/>
    <cellStyle name="Warning Text 21 5 4 2 2" xfId="37003" xr:uid="{00000000-0005-0000-0000-000012CF0000}"/>
    <cellStyle name="Warning Text 21 5 4 3" xfId="37004" xr:uid="{00000000-0005-0000-0000-000013CF0000}"/>
    <cellStyle name="Warning Text 21 5 5" xfId="37005" xr:uid="{00000000-0005-0000-0000-000014CF0000}"/>
    <cellStyle name="Warning Text 21 5 5 2" xfId="37006" xr:uid="{00000000-0005-0000-0000-000015CF0000}"/>
    <cellStyle name="Warning Text 21 5 6" xfId="37007" xr:uid="{00000000-0005-0000-0000-000016CF0000}"/>
    <cellStyle name="Warning Text 21 5 7" xfId="54678" xr:uid="{00000000-0005-0000-0000-000017CF0000}"/>
    <cellStyle name="Warning Text 21 6" xfId="37008" xr:uid="{00000000-0005-0000-0000-000018CF0000}"/>
    <cellStyle name="Warning Text 21 6 2" xfId="37009" xr:uid="{00000000-0005-0000-0000-000019CF0000}"/>
    <cellStyle name="Warning Text 21 6 2 2" xfId="37010" xr:uid="{00000000-0005-0000-0000-00001ACF0000}"/>
    <cellStyle name="Warning Text 21 6 2 2 2" xfId="37011" xr:uid="{00000000-0005-0000-0000-00001BCF0000}"/>
    <cellStyle name="Warning Text 21 6 2 3" xfId="37012" xr:uid="{00000000-0005-0000-0000-00001CCF0000}"/>
    <cellStyle name="Warning Text 21 6 3" xfId="37013" xr:uid="{00000000-0005-0000-0000-00001DCF0000}"/>
    <cellStyle name="Warning Text 21 6 3 2" xfId="37014" xr:uid="{00000000-0005-0000-0000-00001ECF0000}"/>
    <cellStyle name="Warning Text 21 6 3 2 2" xfId="37015" xr:uid="{00000000-0005-0000-0000-00001FCF0000}"/>
    <cellStyle name="Warning Text 21 6 3 3" xfId="37016" xr:uid="{00000000-0005-0000-0000-000020CF0000}"/>
    <cellStyle name="Warning Text 21 6 4" xfId="37017" xr:uid="{00000000-0005-0000-0000-000021CF0000}"/>
    <cellStyle name="Warning Text 21 6 4 2" xfId="37018" xr:uid="{00000000-0005-0000-0000-000022CF0000}"/>
    <cellStyle name="Warning Text 21 6 5" xfId="37019" xr:uid="{00000000-0005-0000-0000-000023CF0000}"/>
    <cellStyle name="Warning Text 21 6 6" xfId="54679" xr:uid="{00000000-0005-0000-0000-000024CF0000}"/>
    <cellStyle name="Warning Text 21 7" xfId="37020" xr:uid="{00000000-0005-0000-0000-000025CF0000}"/>
    <cellStyle name="Warning Text 21 7 2" xfId="37021" xr:uid="{00000000-0005-0000-0000-000026CF0000}"/>
    <cellStyle name="Warning Text 21 7 2 2" xfId="37022" xr:uid="{00000000-0005-0000-0000-000027CF0000}"/>
    <cellStyle name="Warning Text 21 7 3" xfId="37023" xr:uid="{00000000-0005-0000-0000-000028CF0000}"/>
    <cellStyle name="Warning Text 21 7 4" xfId="54680" xr:uid="{00000000-0005-0000-0000-000029CF0000}"/>
    <cellStyle name="Warning Text 21 8" xfId="37024" xr:uid="{00000000-0005-0000-0000-00002ACF0000}"/>
    <cellStyle name="Warning Text 21 8 2" xfId="37025" xr:uid="{00000000-0005-0000-0000-00002BCF0000}"/>
    <cellStyle name="Warning Text 21 8 2 2" xfId="37026" xr:uid="{00000000-0005-0000-0000-00002CCF0000}"/>
    <cellStyle name="Warning Text 21 8 3" xfId="37027" xr:uid="{00000000-0005-0000-0000-00002DCF0000}"/>
    <cellStyle name="Warning Text 21 8 4" xfId="54681" xr:uid="{00000000-0005-0000-0000-00002ECF0000}"/>
    <cellStyle name="Warning Text 21 9" xfId="37028" xr:uid="{00000000-0005-0000-0000-00002FCF0000}"/>
    <cellStyle name="Warning Text 21 9 2" xfId="37029" xr:uid="{00000000-0005-0000-0000-000030CF0000}"/>
    <cellStyle name="Warning Text 21 9 2 2" xfId="37030" xr:uid="{00000000-0005-0000-0000-000031CF0000}"/>
    <cellStyle name="Warning Text 21 9 3" xfId="37031" xr:uid="{00000000-0005-0000-0000-000032CF0000}"/>
    <cellStyle name="Warning Text 21 9 4" xfId="54682" xr:uid="{00000000-0005-0000-0000-000033CF0000}"/>
    <cellStyle name="Warning Text 22" xfId="4770" xr:uid="{00000000-0005-0000-0000-000034CF0000}"/>
    <cellStyle name="Warning Text 22 10" xfId="37032" xr:uid="{00000000-0005-0000-0000-000035CF0000}"/>
    <cellStyle name="Warning Text 22 10 2" xfId="37033" xr:uid="{00000000-0005-0000-0000-000036CF0000}"/>
    <cellStyle name="Warning Text 22 10 2 2" xfId="37034" xr:uid="{00000000-0005-0000-0000-000037CF0000}"/>
    <cellStyle name="Warning Text 22 10 3" xfId="37035" xr:uid="{00000000-0005-0000-0000-000038CF0000}"/>
    <cellStyle name="Warning Text 22 10 4" xfId="54684" xr:uid="{00000000-0005-0000-0000-000039CF0000}"/>
    <cellStyle name="Warning Text 22 11" xfId="37036" xr:uid="{00000000-0005-0000-0000-00003ACF0000}"/>
    <cellStyle name="Warning Text 22 11 2" xfId="37037" xr:uid="{00000000-0005-0000-0000-00003BCF0000}"/>
    <cellStyle name="Warning Text 22 12" xfId="37038" xr:uid="{00000000-0005-0000-0000-00003CCF0000}"/>
    <cellStyle name="Warning Text 22 13" xfId="54683" xr:uid="{00000000-0005-0000-0000-00003DCF0000}"/>
    <cellStyle name="Warning Text 22 2" xfId="9558" xr:uid="{00000000-0005-0000-0000-00003ECF0000}"/>
    <cellStyle name="Warning Text 22 2 2" xfId="37039" xr:uid="{00000000-0005-0000-0000-00003FCF0000}"/>
    <cellStyle name="Warning Text 22 2 2 2" xfId="37040" xr:uid="{00000000-0005-0000-0000-000040CF0000}"/>
    <cellStyle name="Warning Text 22 2 2 2 2" xfId="37041" xr:uid="{00000000-0005-0000-0000-000041CF0000}"/>
    <cellStyle name="Warning Text 22 2 2 3" xfId="37042" xr:uid="{00000000-0005-0000-0000-000042CF0000}"/>
    <cellStyle name="Warning Text 22 2 3" xfId="37043" xr:uid="{00000000-0005-0000-0000-000043CF0000}"/>
    <cellStyle name="Warning Text 22 2 3 2" xfId="37044" xr:uid="{00000000-0005-0000-0000-000044CF0000}"/>
    <cellStyle name="Warning Text 22 2 3 2 2" xfId="37045" xr:uid="{00000000-0005-0000-0000-000045CF0000}"/>
    <cellStyle name="Warning Text 22 2 3 3" xfId="37046" xr:uid="{00000000-0005-0000-0000-000046CF0000}"/>
    <cellStyle name="Warning Text 22 2 4" xfId="37047" xr:uid="{00000000-0005-0000-0000-000047CF0000}"/>
    <cellStyle name="Warning Text 22 2 4 2" xfId="37048" xr:uid="{00000000-0005-0000-0000-000048CF0000}"/>
    <cellStyle name="Warning Text 22 2 5" xfId="37049" xr:uid="{00000000-0005-0000-0000-000049CF0000}"/>
    <cellStyle name="Warning Text 22 2 6" xfId="54685" xr:uid="{00000000-0005-0000-0000-00004ACF0000}"/>
    <cellStyle name="Warning Text 22 3" xfId="37050" xr:uid="{00000000-0005-0000-0000-00004BCF0000}"/>
    <cellStyle name="Warning Text 22 3 2" xfId="37051" xr:uid="{00000000-0005-0000-0000-00004CCF0000}"/>
    <cellStyle name="Warning Text 22 3 2 2" xfId="37052" xr:uid="{00000000-0005-0000-0000-00004DCF0000}"/>
    <cellStyle name="Warning Text 22 3 2 2 2" xfId="37053" xr:uid="{00000000-0005-0000-0000-00004ECF0000}"/>
    <cellStyle name="Warning Text 22 3 2 3" xfId="37054" xr:uid="{00000000-0005-0000-0000-00004FCF0000}"/>
    <cellStyle name="Warning Text 22 3 3" xfId="37055" xr:uid="{00000000-0005-0000-0000-000050CF0000}"/>
    <cellStyle name="Warning Text 22 3 3 2" xfId="37056" xr:uid="{00000000-0005-0000-0000-000051CF0000}"/>
    <cellStyle name="Warning Text 22 3 3 2 2" xfId="37057" xr:uid="{00000000-0005-0000-0000-000052CF0000}"/>
    <cellStyle name="Warning Text 22 3 3 3" xfId="37058" xr:uid="{00000000-0005-0000-0000-000053CF0000}"/>
    <cellStyle name="Warning Text 22 3 4" xfId="37059" xr:uid="{00000000-0005-0000-0000-000054CF0000}"/>
    <cellStyle name="Warning Text 22 3 4 2" xfId="37060" xr:uid="{00000000-0005-0000-0000-000055CF0000}"/>
    <cellStyle name="Warning Text 22 3 5" xfId="37061" xr:uid="{00000000-0005-0000-0000-000056CF0000}"/>
    <cellStyle name="Warning Text 22 3 6" xfId="54686" xr:uid="{00000000-0005-0000-0000-000057CF0000}"/>
    <cellStyle name="Warning Text 22 4" xfId="37062" xr:uid="{00000000-0005-0000-0000-000058CF0000}"/>
    <cellStyle name="Warning Text 22 4 2" xfId="37063" xr:uid="{00000000-0005-0000-0000-000059CF0000}"/>
    <cellStyle name="Warning Text 22 4 2 2" xfId="37064" xr:uid="{00000000-0005-0000-0000-00005ACF0000}"/>
    <cellStyle name="Warning Text 22 4 2 2 2" xfId="37065" xr:uid="{00000000-0005-0000-0000-00005BCF0000}"/>
    <cellStyle name="Warning Text 22 4 2 3" xfId="37066" xr:uid="{00000000-0005-0000-0000-00005CCF0000}"/>
    <cellStyle name="Warning Text 22 4 3" xfId="37067" xr:uid="{00000000-0005-0000-0000-00005DCF0000}"/>
    <cellStyle name="Warning Text 22 4 3 2" xfId="37068" xr:uid="{00000000-0005-0000-0000-00005ECF0000}"/>
    <cellStyle name="Warning Text 22 4 3 2 2" xfId="37069" xr:uid="{00000000-0005-0000-0000-00005FCF0000}"/>
    <cellStyle name="Warning Text 22 4 3 3" xfId="37070" xr:uid="{00000000-0005-0000-0000-000060CF0000}"/>
    <cellStyle name="Warning Text 22 4 4" xfId="37071" xr:uid="{00000000-0005-0000-0000-000061CF0000}"/>
    <cellStyle name="Warning Text 22 4 4 2" xfId="37072" xr:uid="{00000000-0005-0000-0000-000062CF0000}"/>
    <cellStyle name="Warning Text 22 4 5" xfId="37073" xr:uid="{00000000-0005-0000-0000-000063CF0000}"/>
    <cellStyle name="Warning Text 22 4 6" xfId="54687" xr:uid="{00000000-0005-0000-0000-000064CF0000}"/>
    <cellStyle name="Warning Text 22 5" xfId="37074" xr:uid="{00000000-0005-0000-0000-000065CF0000}"/>
    <cellStyle name="Warning Text 22 5 2" xfId="37075" xr:uid="{00000000-0005-0000-0000-000066CF0000}"/>
    <cellStyle name="Warning Text 22 5 2 2" xfId="37076" xr:uid="{00000000-0005-0000-0000-000067CF0000}"/>
    <cellStyle name="Warning Text 22 5 2 2 2" xfId="37077" xr:uid="{00000000-0005-0000-0000-000068CF0000}"/>
    <cellStyle name="Warning Text 22 5 2 3" xfId="37078" xr:uid="{00000000-0005-0000-0000-000069CF0000}"/>
    <cellStyle name="Warning Text 22 5 3" xfId="37079" xr:uid="{00000000-0005-0000-0000-00006ACF0000}"/>
    <cellStyle name="Warning Text 22 5 3 2" xfId="37080" xr:uid="{00000000-0005-0000-0000-00006BCF0000}"/>
    <cellStyle name="Warning Text 22 5 3 2 2" xfId="37081" xr:uid="{00000000-0005-0000-0000-00006CCF0000}"/>
    <cellStyle name="Warning Text 22 5 3 3" xfId="37082" xr:uid="{00000000-0005-0000-0000-00006DCF0000}"/>
    <cellStyle name="Warning Text 22 5 4" xfId="37083" xr:uid="{00000000-0005-0000-0000-00006ECF0000}"/>
    <cellStyle name="Warning Text 22 5 4 2" xfId="37084" xr:uid="{00000000-0005-0000-0000-00006FCF0000}"/>
    <cellStyle name="Warning Text 22 5 4 2 2" xfId="37085" xr:uid="{00000000-0005-0000-0000-000070CF0000}"/>
    <cellStyle name="Warning Text 22 5 4 3" xfId="37086" xr:uid="{00000000-0005-0000-0000-000071CF0000}"/>
    <cellStyle name="Warning Text 22 5 5" xfId="37087" xr:uid="{00000000-0005-0000-0000-000072CF0000}"/>
    <cellStyle name="Warning Text 22 5 5 2" xfId="37088" xr:uid="{00000000-0005-0000-0000-000073CF0000}"/>
    <cellStyle name="Warning Text 22 5 6" xfId="37089" xr:uid="{00000000-0005-0000-0000-000074CF0000}"/>
    <cellStyle name="Warning Text 22 5 7" xfId="54688" xr:uid="{00000000-0005-0000-0000-000075CF0000}"/>
    <cellStyle name="Warning Text 22 6" xfId="37090" xr:uid="{00000000-0005-0000-0000-000076CF0000}"/>
    <cellStyle name="Warning Text 22 6 2" xfId="37091" xr:uid="{00000000-0005-0000-0000-000077CF0000}"/>
    <cellStyle name="Warning Text 22 6 2 2" xfId="37092" xr:uid="{00000000-0005-0000-0000-000078CF0000}"/>
    <cellStyle name="Warning Text 22 6 2 2 2" xfId="37093" xr:uid="{00000000-0005-0000-0000-000079CF0000}"/>
    <cellStyle name="Warning Text 22 6 2 3" xfId="37094" xr:uid="{00000000-0005-0000-0000-00007ACF0000}"/>
    <cellStyle name="Warning Text 22 6 3" xfId="37095" xr:uid="{00000000-0005-0000-0000-00007BCF0000}"/>
    <cellStyle name="Warning Text 22 6 3 2" xfId="37096" xr:uid="{00000000-0005-0000-0000-00007CCF0000}"/>
    <cellStyle name="Warning Text 22 6 3 2 2" xfId="37097" xr:uid="{00000000-0005-0000-0000-00007DCF0000}"/>
    <cellStyle name="Warning Text 22 6 3 3" xfId="37098" xr:uid="{00000000-0005-0000-0000-00007ECF0000}"/>
    <cellStyle name="Warning Text 22 6 4" xfId="37099" xr:uid="{00000000-0005-0000-0000-00007FCF0000}"/>
    <cellStyle name="Warning Text 22 6 4 2" xfId="37100" xr:uid="{00000000-0005-0000-0000-000080CF0000}"/>
    <cellStyle name="Warning Text 22 6 5" xfId="37101" xr:uid="{00000000-0005-0000-0000-000081CF0000}"/>
    <cellStyle name="Warning Text 22 6 6" xfId="54689" xr:uid="{00000000-0005-0000-0000-000082CF0000}"/>
    <cellStyle name="Warning Text 22 7" xfId="37102" xr:uid="{00000000-0005-0000-0000-000083CF0000}"/>
    <cellStyle name="Warning Text 22 7 2" xfId="37103" xr:uid="{00000000-0005-0000-0000-000084CF0000}"/>
    <cellStyle name="Warning Text 22 7 2 2" xfId="37104" xr:uid="{00000000-0005-0000-0000-000085CF0000}"/>
    <cellStyle name="Warning Text 22 7 3" xfId="37105" xr:uid="{00000000-0005-0000-0000-000086CF0000}"/>
    <cellStyle name="Warning Text 22 7 4" xfId="54690" xr:uid="{00000000-0005-0000-0000-000087CF0000}"/>
    <cellStyle name="Warning Text 22 8" xfId="37106" xr:uid="{00000000-0005-0000-0000-000088CF0000}"/>
    <cellStyle name="Warning Text 22 8 2" xfId="37107" xr:uid="{00000000-0005-0000-0000-000089CF0000}"/>
    <cellStyle name="Warning Text 22 8 2 2" xfId="37108" xr:uid="{00000000-0005-0000-0000-00008ACF0000}"/>
    <cellStyle name="Warning Text 22 8 3" xfId="37109" xr:uid="{00000000-0005-0000-0000-00008BCF0000}"/>
    <cellStyle name="Warning Text 22 8 4" xfId="54691" xr:uid="{00000000-0005-0000-0000-00008CCF0000}"/>
    <cellStyle name="Warning Text 22 9" xfId="37110" xr:uid="{00000000-0005-0000-0000-00008DCF0000}"/>
    <cellStyle name="Warning Text 22 9 2" xfId="37111" xr:uid="{00000000-0005-0000-0000-00008ECF0000}"/>
    <cellStyle name="Warning Text 22 9 2 2" xfId="37112" xr:uid="{00000000-0005-0000-0000-00008FCF0000}"/>
    <cellStyle name="Warning Text 22 9 3" xfId="37113" xr:uid="{00000000-0005-0000-0000-000090CF0000}"/>
    <cellStyle name="Warning Text 22 9 4" xfId="54692" xr:uid="{00000000-0005-0000-0000-000091CF0000}"/>
    <cellStyle name="Warning Text 23" xfId="4771" xr:uid="{00000000-0005-0000-0000-000092CF0000}"/>
    <cellStyle name="Warning Text 23 10" xfId="37114" xr:uid="{00000000-0005-0000-0000-000093CF0000}"/>
    <cellStyle name="Warning Text 23 10 2" xfId="37115" xr:uid="{00000000-0005-0000-0000-000094CF0000}"/>
    <cellStyle name="Warning Text 23 10 2 2" xfId="37116" xr:uid="{00000000-0005-0000-0000-000095CF0000}"/>
    <cellStyle name="Warning Text 23 10 3" xfId="37117" xr:uid="{00000000-0005-0000-0000-000096CF0000}"/>
    <cellStyle name="Warning Text 23 10 4" xfId="54694" xr:uid="{00000000-0005-0000-0000-000097CF0000}"/>
    <cellStyle name="Warning Text 23 11" xfId="37118" xr:uid="{00000000-0005-0000-0000-000098CF0000}"/>
    <cellStyle name="Warning Text 23 11 2" xfId="37119" xr:uid="{00000000-0005-0000-0000-000099CF0000}"/>
    <cellStyle name="Warning Text 23 12" xfId="37120" xr:uid="{00000000-0005-0000-0000-00009ACF0000}"/>
    <cellStyle name="Warning Text 23 13" xfId="54693" xr:uid="{00000000-0005-0000-0000-00009BCF0000}"/>
    <cellStyle name="Warning Text 23 2" xfId="9559" xr:uid="{00000000-0005-0000-0000-00009CCF0000}"/>
    <cellStyle name="Warning Text 23 2 2" xfId="37121" xr:uid="{00000000-0005-0000-0000-00009DCF0000}"/>
    <cellStyle name="Warning Text 23 2 2 2" xfId="37122" xr:uid="{00000000-0005-0000-0000-00009ECF0000}"/>
    <cellStyle name="Warning Text 23 2 2 2 2" xfId="37123" xr:uid="{00000000-0005-0000-0000-00009FCF0000}"/>
    <cellStyle name="Warning Text 23 2 2 3" xfId="37124" xr:uid="{00000000-0005-0000-0000-0000A0CF0000}"/>
    <cellStyle name="Warning Text 23 2 3" xfId="37125" xr:uid="{00000000-0005-0000-0000-0000A1CF0000}"/>
    <cellStyle name="Warning Text 23 2 3 2" xfId="37126" xr:uid="{00000000-0005-0000-0000-0000A2CF0000}"/>
    <cellStyle name="Warning Text 23 2 3 2 2" xfId="37127" xr:uid="{00000000-0005-0000-0000-0000A3CF0000}"/>
    <cellStyle name="Warning Text 23 2 3 3" xfId="37128" xr:uid="{00000000-0005-0000-0000-0000A4CF0000}"/>
    <cellStyle name="Warning Text 23 2 4" xfId="37129" xr:uid="{00000000-0005-0000-0000-0000A5CF0000}"/>
    <cellStyle name="Warning Text 23 2 4 2" xfId="37130" xr:uid="{00000000-0005-0000-0000-0000A6CF0000}"/>
    <cellStyle name="Warning Text 23 2 5" xfId="37131" xr:uid="{00000000-0005-0000-0000-0000A7CF0000}"/>
    <cellStyle name="Warning Text 23 2 6" xfId="54695" xr:uid="{00000000-0005-0000-0000-0000A8CF0000}"/>
    <cellStyle name="Warning Text 23 3" xfId="37132" xr:uid="{00000000-0005-0000-0000-0000A9CF0000}"/>
    <cellStyle name="Warning Text 23 3 2" xfId="37133" xr:uid="{00000000-0005-0000-0000-0000AACF0000}"/>
    <cellStyle name="Warning Text 23 3 2 2" xfId="37134" xr:uid="{00000000-0005-0000-0000-0000ABCF0000}"/>
    <cellStyle name="Warning Text 23 3 2 2 2" xfId="37135" xr:uid="{00000000-0005-0000-0000-0000ACCF0000}"/>
    <cellStyle name="Warning Text 23 3 2 3" xfId="37136" xr:uid="{00000000-0005-0000-0000-0000ADCF0000}"/>
    <cellStyle name="Warning Text 23 3 3" xfId="37137" xr:uid="{00000000-0005-0000-0000-0000AECF0000}"/>
    <cellStyle name="Warning Text 23 3 3 2" xfId="37138" xr:uid="{00000000-0005-0000-0000-0000AFCF0000}"/>
    <cellStyle name="Warning Text 23 3 3 2 2" xfId="37139" xr:uid="{00000000-0005-0000-0000-0000B0CF0000}"/>
    <cellStyle name="Warning Text 23 3 3 3" xfId="37140" xr:uid="{00000000-0005-0000-0000-0000B1CF0000}"/>
    <cellStyle name="Warning Text 23 3 4" xfId="37141" xr:uid="{00000000-0005-0000-0000-0000B2CF0000}"/>
    <cellStyle name="Warning Text 23 3 4 2" xfId="37142" xr:uid="{00000000-0005-0000-0000-0000B3CF0000}"/>
    <cellStyle name="Warning Text 23 3 5" xfId="37143" xr:uid="{00000000-0005-0000-0000-0000B4CF0000}"/>
    <cellStyle name="Warning Text 23 3 6" xfId="54696" xr:uid="{00000000-0005-0000-0000-0000B5CF0000}"/>
    <cellStyle name="Warning Text 23 4" xfId="37144" xr:uid="{00000000-0005-0000-0000-0000B6CF0000}"/>
    <cellStyle name="Warning Text 23 4 2" xfId="37145" xr:uid="{00000000-0005-0000-0000-0000B7CF0000}"/>
    <cellStyle name="Warning Text 23 4 2 2" xfId="37146" xr:uid="{00000000-0005-0000-0000-0000B8CF0000}"/>
    <cellStyle name="Warning Text 23 4 2 2 2" xfId="37147" xr:uid="{00000000-0005-0000-0000-0000B9CF0000}"/>
    <cellStyle name="Warning Text 23 4 2 3" xfId="37148" xr:uid="{00000000-0005-0000-0000-0000BACF0000}"/>
    <cellStyle name="Warning Text 23 4 3" xfId="37149" xr:uid="{00000000-0005-0000-0000-0000BBCF0000}"/>
    <cellStyle name="Warning Text 23 4 3 2" xfId="37150" xr:uid="{00000000-0005-0000-0000-0000BCCF0000}"/>
    <cellStyle name="Warning Text 23 4 3 2 2" xfId="37151" xr:uid="{00000000-0005-0000-0000-0000BDCF0000}"/>
    <cellStyle name="Warning Text 23 4 3 3" xfId="37152" xr:uid="{00000000-0005-0000-0000-0000BECF0000}"/>
    <cellStyle name="Warning Text 23 4 4" xfId="37153" xr:uid="{00000000-0005-0000-0000-0000BFCF0000}"/>
    <cellStyle name="Warning Text 23 4 4 2" xfId="37154" xr:uid="{00000000-0005-0000-0000-0000C0CF0000}"/>
    <cellStyle name="Warning Text 23 4 5" xfId="37155" xr:uid="{00000000-0005-0000-0000-0000C1CF0000}"/>
    <cellStyle name="Warning Text 23 4 6" xfId="54697" xr:uid="{00000000-0005-0000-0000-0000C2CF0000}"/>
    <cellStyle name="Warning Text 23 5" xfId="37156" xr:uid="{00000000-0005-0000-0000-0000C3CF0000}"/>
    <cellStyle name="Warning Text 23 5 2" xfId="37157" xr:uid="{00000000-0005-0000-0000-0000C4CF0000}"/>
    <cellStyle name="Warning Text 23 5 2 2" xfId="37158" xr:uid="{00000000-0005-0000-0000-0000C5CF0000}"/>
    <cellStyle name="Warning Text 23 5 2 2 2" xfId="37159" xr:uid="{00000000-0005-0000-0000-0000C6CF0000}"/>
    <cellStyle name="Warning Text 23 5 2 3" xfId="37160" xr:uid="{00000000-0005-0000-0000-0000C7CF0000}"/>
    <cellStyle name="Warning Text 23 5 3" xfId="37161" xr:uid="{00000000-0005-0000-0000-0000C8CF0000}"/>
    <cellStyle name="Warning Text 23 5 3 2" xfId="37162" xr:uid="{00000000-0005-0000-0000-0000C9CF0000}"/>
    <cellStyle name="Warning Text 23 5 3 2 2" xfId="37163" xr:uid="{00000000-0005-0000-0000-0000CACF0000}"/>
    <cellStyle name="Warning Text 23 5 3 3" xfId="37164" xr:uid="{00000000-0005-0000-0000-0000CBCF0000}"/>
    <cellStyle name="Warning Text 23 5 4" xfId="37165" xr:uid="{00000000-0005-0000-0000-0000CCCF0000}"/>
    <cellStyle name="Warning Text 23 5 4 2" xfId="37166" xr:uid="{00000000-0005-0000-0000-0000CDCF0000}"/>
    <cellStyle name="Warning Text 23 5 4 2 2" xfId="37167" xr:uid="{00000000-0005-0000-0000-0000CECF0000}"/>
    <cellStyle name="Warning Text 23 5 4 3" xfId="37168" xr:uid="{00000000-0005-0000-0000-0000CFCF0000}"/>
    <cellStyle name="Warning Text 23 5 5" xfId="37169" xr:uid="{00000000-0005-0000-0000-0000D0CF0000}"/>
    <cellStyle name="Warning Text 23 5 5 2" xfId="37170" xr:uid="{00000000-0005-0000-0000-0000D1CF0000}"/>
    <cellStyle name="Warning Text 23 5 6" xfId="37171" xr:uid="{00000000-0005-0000-0000-0000D2CF0000}"/>
    <cellStyle name="Warning Text 23 5 7" xfId="54698" xr:uid="{00000000-0005-0000-0000-0000D3CF0000}"/>
    <cellStyle name="Warning Text 23 6" xfId="37172" xr:uid="{00000000-0005-0000-0000-0000D4CF0000}"/>
    <cellStyle name="Warning Text 23 6 2" xfId="37173" xr:uid="{00000000-0005-0000-0000-0000D5CF0000}"/>
    <cellStyle name="Warning Text 23 6 2 2" xfId="37174" xr:uid="{00000000-0005-0000-0000-0000D6CF0000}"/>
    <cellStyle name="Warning Text 23 6 2 2 2" xfId="37175" xr:uid="{00000000-0005-0000-0000-0000D7CF0000}"/>
    <cellStyle name="Warning Text 23 6 2 3" xfId="37176" xr:uid="{00000000-0005-0000-0000-0000D8CF0000}"/>
    <cellStyle name="Warning Text 23 6 3" xfId="37177" xr:uid="{00000000-0005-0000-0000-0000D9CF0000}"/>
    <cellStyle name="Warning Text 23 6 3 2" xfId="37178" xr:uid="{00000000-0005-0000-0000-0000DACF0000}"/>
    <cellStyle name="Warning Text 23 6 3 2 2" xfId="37179" xr:uid="{00000000-0005-0000-0000-0000DBCF0000}"/>
    <cellStyle name="Warning Text 23 6 3 3" xfId="37180" xr:uid="{00000000-0005-0000-0000-0000DCCF0000}"/>
    <cellStyle name="Warning Text 23 6 4" xfId="37181" xr:uid="{00000000-0005-0000-0000-0000DDCF0000}"/>
    <cellStyle name="Warning Text 23 6 4 2" xfId="37182" xr:uid="{00000000-0005-0000-0000-0000DECF0000}"/>
    <cellStyle name="Warning Text 23 6 5" xfId="37183" xr:uid="{00000000-0005-0000-0000-0000DFCF0000}"/>
    <cellStyle name="Warning Text 23 6 6" xfId="54699" xr:uid="{00000000-0005-0000-0000-0000E0CF0000}"/>
    <cellStyle name="Warning Text 23 7" xfId="37184" xr:uid="{00000000-0005-0000-0000-0000E1CF0000}"/>
    <cellStyle name="Warning Text 23 7 2" xfId="37185" xr:uid="{00000000-0005-0000-0000-0000E2CF0000}"/>
    <cellStyle name="Warning Text 23 7 2 2" xfId="37186" xr:uid="{00000000-0005-0000-0000-0000E3CF0000}"/>
    <cellStyle name="Warning Text 23 7 3" xfId="37187" xr:uid="{00000000-0005-0000-0000-0000E4CF0000}"/>
    <cellStyle name="Warning Text 23 7 4" xfId="54700" xr:uid="{00000000-0005-0000-0000-0000E5CF0000}"/>
    <cellStyle name="Warning Text 23 8" xfId="37188" xr:uid="{00000000-0005-0000-0000-0000E6CF0000}"/>
    <cellStyle name="Warning Text 23 8 2" xfId="37189" xr:uid="{00000000-0005-0000-0000-0000E7CF0000}"/>
    <cellStyle name="Warning Text 23 8 2 2" xfId="37190" xr:uid="{00000000-0005-0000-0000-0000E8CF0000}"/>
    <cellStyle name="Warning Text 23 8 3" xfId="37191" xr:uid="{00000000-0005-0000-0000-0000E9CF0000}"/>
    <cellStyle name="Warning Text 23 8 4" xfId="54701" xr:uid="{00000000-0005-0000-0000-0000EACF0000}"/>
    <cellStyle name="Warning Text 23 9" xfId="37192" xr:uid="{00000000-0005-0000-0000-0000EBCF0000}"/>
    <cellStyle name="Warning Text 23 9 2" xfId="37193" xr:uid="{00000000-0005-0000-0000-0000ECCF0000}"/>
    <cellStyle name="Warning Text 23 9 2 2" xfId="37194" xr:uid="{00000000-0005-0000-0000-0000EDCF0000}"/>
    <cellStyle name="Warning Text 23 9 3" xfId="37195" xr:uid="{00000000-0005-0000-0000-0000EECF0000}"/>
    <cellStyle name="Warning Text 23 9 4" xfId="54702" xr:uid="{00000000-0005-0000-0000-0000EFCF0000}"/>
    <cellStyle name="Warning Text 24" xfId="4772" xr:uid="{00000000-0005-0000-0000-0000F0CF0000}"/>
    <cellStyle name="Warning Text 24 10" xfId="37196" xr:uid="{00000000-0005-0000-0000-0000F1CF0000}"/>
    <cellStyle name="Warning Text 24 10 2" xfId="37197" xr:uid="{00000000-0005-0000-0000-0000F2CF0000}"/>
    <cellStyle name="Warning Text 24 10 2 2" xfId="37198" xr:uid="{00000000-0005-0000-0000-0000F3CF0000}"/>
    <cellStyle name="Warning Text 24 10 3" xfId="37199" xr:uid="{00000000-0005-0000-0000-0000F4CF0000}"/>
    <cellStyle name="Warning Text 24 10 4" xfId="54704" xr:uid="{00000000-0005-0000-0000-0000F5CF0000}"/>
    <cellStyle name="Warning Text 24 11" xfId="37200" xr:uid="{00000000-0005-0000-0000-0000F6CF0000}"/>
    <cellStyle name="Warning Text 24 11 2" xfId="37201" xr:uid="{00000000-0005-0000-0000-0000F7CF0000}"/>
    <cellStyle name="Warning Text 24 12" xfId="37202" xr:uid="{00000000-0005-0000-0000-0000F8CF0000}"/>
    <cellStyle name="Warning Text 24 13" xfId="54703" xr:uid="{00000000-0005-0000-0000-0000F9CF0000}"/>
    <cellStyle name="Warning Text 24 2" xfId="9560" xr:uid="{00000000-0005-0000-0000-0000FACF0000}"/>
    <cellStyle name="Warning Text 24 2 2" xfId="37203" xr:uid="{00000000-0005-0000-0000-0000FBCF0000}"/>
    <cellStyle name="Warning Text 24 2 2 2" xfId="37204" xr:uid="{00000000-0005-0000-0000-0000FCCF0000}"/>
    <cellStyle name="Warning Text 24 2 2 2 2" xfId="37205" xr:uid="{00000000-0005-0000-0000-0000FDCF0000}"/>
    <cellStyle name="Warning Text 24 2 2 3" xfId="37206" xr:uid="{00000000-0005-0000-0000-0000FECF0000}"/>
    <cellStyle name="Warning Text 24 2 3" xfId="37207" xr:uid="{00000000-0005-0000-0000-0000FFCF0000}"/>
    <cellStyle name="Warning Text 24 2 3 2" xfId="37208" xr:uid="{00000000-0005-0000-0000-000000D00000}"/>
    <cellStyle name="Warning Text 24 2 3 2 2" xfId="37209" xr:uid="{00000000-0005-0000-0000-000001D00000}"/>
    <cellStyle name="Warning Text 24 2 3 3" xfId="37210" xr:uid="{00000000-0005-0000-0000-000002D00000}"/>
    <cellStyle name="Warning Text 24 2 4" xfId="37211" xr:uid="{00000000-0005-0000-0000-000003D00000}"/>
    <cellStyle name="Warning Text 24 2 4 2" xfId="37212" xr:uid="{00000000-0005-0000-0000-000004D00000}"/>
    <cellStyle name="Warning Text 24 2 5" xfId="37213" xr:uid="{00000000-0005-0000-0000-000005D00000}"/>
    <cellStyle name="Warning Text 24 2 6" xfId="54705" xr:uid="{00000000-0005-0000-0000-000006D00000}"/>
    <cellStyle name="Warning Text 24 3" xfId="37214" xr:uid="{00000000-0005-0000-0000-000007D00000}"/>
    <cellStyle name="Warning Text 24 3 2" xfId="37215" xr:uid="{00000000-0005-0000-0000-000008D00000}"/>
    <cellStyle name="Warning Text 24 3 2 2" xfId="37216" xr:uid="{00000000-0005-0000-0000-000009D00000}"/>
    <cellStyle name="Warning Text 24 3 2 2 2" xfId="37217" xr:uid="{00000000-0005-0000-0000-00000AD00000}"/>
    <cellStyle name="Warning Text 24 3 2 3" xfId="37218" xr:uid="{00000000-0005-0000-0000-00000BD00000}"/>
    <cellStyle name="Warning Text 24 3 3" xfId="37219" xr:uid="{00000000-0005-0000-0000-00000CD00000}"/>
    <cellStyle name="Warning Text 24 3 3 2" xfId="37220" xr:uid="{00000000-0005-0000-0000-00000DD00000}"/>
    <cellStyle name="Warning Text 24 3 3 2 2" xfId="37221" xr:uid="{00000000-0005-0000-0000-00000ED00000}"/>
    <cellStyle name="Warning Text 24 3 3 3" xfId="37222" xr:uid="{00000000-0005-0000-0000-00000FD00000}"/>
    <cellStyle name="Warning Text 24 3 4" xfId="37223" xr:uid="{00000000-0005-0000-0000-000010D00000}"/>
    <cellStyle name="Warning Text 24 3 4 2" xfId="37224" xr:uid="{00000000-0005-0000-0000-000011D00000}"/>
    <cellStyle name="Warning Text 24 3 5" xfId="37225" xr:uid="{00000000-0005-0000-0000-000012D00000}"/>
    <cellStyle name="Warning Text 24 3 6" xfId="54706" xr:uid="{00000000-0005-0000-0000-000013D00000}"/>
    <cellStyle name="Warning Text 24 4" xfId="37226" xr:uid="{00000000-0005-0000-0000-000014D00000}"/>
    <cellStyle name="Warning Text 24 4 2" xfId="37227" xr:uid="{00000000-0005-0000-0000-000015D00000}"/>
    <cellStyle name="Warning Text 24 4 2 2" xfId="37228" xr:uid="{00000000-0005-0000-0000-000016D00000}"/>
    <cellStyle name="Warning Text 24 4 2 2 2" xfId="37229" xr:uid="{00000000-0005-0000-0000-000017D00000}"/>
    <cellStyle name="Warning Text 24 4 2 3" xfId="37230" xr:uid="{00000000-0005-0000-0000-000018D00000}"/>
    <cellStyle name="Warning Text 24 4 3" xfId="37231" xr:uid="{00000000-0005-0000-0000-000019D00000}"/>
    <cellStyle name="Warning Text 24 4 3 2" xfId="37232" xr:uid="{00000000-0005-0000-0000-00001AD00000}"/>
    <cellStyle name="Warning Text 24 4 3 2 2" xfId="37233" xr:uid="{00000000-0005-0000-0000-00001BD00000}"/>
    <cellStyle name="Warning Text 24 4 3 3" xfId="37234" xr:uid="{00000000-0005-0000-0000-00001CD00000}"/>
    <cellStyle name="Warning Text 24 4 4" xfId="37235" xr:uid="{00000000-0005-0000-0000-00001DD00000}"/>
    <cellStyle name="Warning Text 24 4 4 2" xfId="37236" xr:uid="{00000000-0005-0000-0000-00001ED00000}"/>
    <cellStyle name="Warning Text 24 4 5" xfId="37237" xr:uid="{00000000-0005-0000-0000-00001FD00000}"/>
    <cellStyle name="Warning Text 24 4 6" xfId="54707" xr:uid="{00000000-0005-0000-0000-000020D00000}"/>
    <cellStyle name="Warning Text 24 5" xfId="37238" xr:uid="{00000000-0005-0000-0000-000021D00000}"/>
    <cellStyle name="Warning Text 24 5 2" xfId="37239" xr:uid="{00000000-0005-0000-0000-000022D00000}"/>
    <cellStyle name="Warning Text 24 5 2 2" xfId="37240" xr:uid="{00000000-0005-0000-0000-000023D00000}"/>
    <cellStyle name="Warning Text 24 5 2 2 2" xfId="37241" xr:uid="{00000000-0005-0000-0000-000024D00000}"/>
    <cellStyle name="Warning Text 24 5 2 3" xfId="37242" xr:uid="{00000000-0005-0000-0000-000025D00000}"/>
    <cellStyle name="Warning Text 24 5 3" xfId="37243" xr:uid="{00000000-0005-0000-0000-000026D00000}"/>
    <cellStyle name="Warning Text 24 5 3 2" xfId="37244" xr:uid="{00000000-0005-0000-0000-000027D00000}"/>
    <cellStyle name="Warning Text 24 5 3 2 2" xfId="37245" xr:uid="{00000000-0005-0000-0000-000028D00000}"/>
    <cellStyle name="Warning Text 24 5 3 3" xfId="37246" xr:uid="{00000000-0005-0000-0000-000029D00000}"/>
    <cellStyle name="Warning Text 24 5 4" xfId="37247" xr:uid="{00000000-0005-0000-0000-00002AD00000}"/>
    <cellStyle name="Warning Text 24 5 4 2" xfId="37248" xr:uid="{00000000-0005-0000-0000-00002BD00000}"/>
    <cellStyle name="Warning Text 24 5 4 2 2" xfId="37249" xr:uid="{00000000-0005-0000-0000-00002CD00000}"/>
    <cellStyle name="Warning Text 24 5 4 3" xfId="37250" xr:uid="{00000000-0005-0000-0000-00002DD00000}"/>
    <cellStyle name="Warning Text 24 5 5" xfId="37251" xr:uid="{00000000-0005-0000-0000-00002ED00000}"/>
    <cellStyle name="Warning Text 24 5 5 2" xfId="37252" xr:uid="{00000000-0005-0000-0000-00002FD00000}"/>
    <cellStyle name="Warning Text 24 5 6" xfId="37253" xr:uid="{00000000-0005-0000-0000-000030D00000}"/>
    <cellStyle name="Warning Text 24 5 7" xfId="54708" xr:uid="{00000000-0005-0000-0000-000031D00000}"/>
    <cellStyle name="Warning Text 24 6" xfId="37254" xr:uid="{00000000-0005-0000-0000-000032D00000}"/>
    <cellStyle name="Warning Text 24 6 2" xfId="37255" xr:uid="{00000000-0005-0000-0000-000033D00000}"/>
    <cellStyle name="Warning Text 24 6 2 2" xfId="37256" xr:uid="{00000000-0005-0000-0000-000034D00000}"/>
    <cellStyle name="Warning Text 24 6 2 2 2" xfId="37257" xr:uid="{00000000-0005-0000-0000-000035D00000}"/>
    <cellStyle name="Warning Text 24 6 2 3" xfId="37258" xr:uid="{00000000-0005-0000-0000-000036D00000}"/>
    <cellStyle name="Warning Text 24 6 3" xfId="37259" xr:uid="{00000000-0005-0000-0000-000037D00000}"/>
    <cellStyle name="Warning Text 24 6 3 2" xfId="37260" xr:uid="{00000000-0005-0000-0000-000038D00000}"/>
    <cellStyle name="Warning Text 24 6 3 2 2" xfId="37261" xr:uid="{00000000-0005-0000-0000-000039D00000}"/>
    <cellStyle name="Warning Text 24 6 3 3" xfId="37262" xr:uid="{00000000-0005-0000-0000-00003AD00000}"/>
    <cellStyle name="Warning Text 24 6 4" xfId="37263" xr:uid="{00000000-0005-0000-0000-00003BD00000}"/>
    <cellStyle name="Warning Text 24 6 4 2" xfId="37264" xr:uid="{00000000-0005-0000-0000-00003CD00000}"/>
    <cellStyle name="Warning Text 24 6 5" xfId="37265" xr:uid="{00000000-0005-0000-0000-00003DD00000}"/>
    <cellStyle name="Warning Text 24 6 6" xfId="54709" xr:uid="{00000000-0005-0000-0000-00003ED00000}"/>
    <cellStyle name="Warning Text 24 7" xfId="37266" xr:uid="{00000000-0005-0000-0000-00003FD00000}"/>
    <cellStyle name="Warning Text 24 7 2" xfId="37267" xr:uid="{00000000-0005-0000-0000-000040D00000}"/>
    <cellStyle name="Warning Text 24 7 2 2" xfId="37268" xr:uid="{00000000-0005-0000-0000-000041D00000}"/>
    <cellStyle name="Warning Text 24 7 3" xfId="37269" xr:uid="{00000000-0005-0000-0000-000042D00000}"/>
    <cellStyle name="Warning Text 24 7 4" xfId="54710" xr:uid="{00000000-0005-0000-0000-000043D00000}"/>
    <cellStyle name="Warning Text 24 8" xfId="37270" xr:uid="{00000000-0005-0000-0000-000044D00000}"/>
    <cellStyle name="Warning Text 24 8 2" xfId="37271" xr:uid="{00000000-0005-0000-0000-000045D00000}"/>
    <cellStyle name="Warning Text 24 8 2 2" xfId="37272" xr:uid="{00000000-0005-0000-0000-000046D00000}"/>
    <cellStyle name="Warning Text 24 8 3" xfId="37273" xr:uid="{00000000-0005-0000-0000-000047D00000}"/>
    <cellStyle name="Warning Text 24 8 4" xfId="54711" xr:uid="{00000000-0005-0000-0000-000048D00000}"/>
    <cellStyle name="Warning Text 24 9" xfId="37274" xr:uid="{00000000-0005-0000-0000-000049D00000}"/>
    <cellStyle name="Warning Text 24 9 2" xfId="37275" xr:uid="{00000000-0005-0000-0000-00004AD00000}"/>
    <cellStyle name="Warning Text 24 9 2 2" xfId="37276" xr:uid="{00000000-0005-0000-0000-00004BD00000}"/>
    <cellStyle name="Warning Text 24 9 3" xfId="37277" xr:uid="{00000000-0005-0000-0000-00004CD00000}"/>
    <cellStyle name="Warning Text 24 9 4" xfId="54712" xr:uid="{00000000-0005-0000-0000-00004DD00000}"/>
    <cellStyle name="Warning Text 25" xfId="4773" xr:uid="{00000000-0005-0000-0000-00004ED00000}"/>
    <cellStyle name="Warning Text 25 10" xfId="37278" xr:uid="{00000000-0005-0000-0000-00004FD00000}"/>
    <cellStyle name="Warning Text 25 10 2" xfId="37279" xr:uid="{00000000-0005-0000-0000-000050D00000}"/>
    <cellStyle name="Warning Text 25 10 2 2" xfId="37280" xr:uid="{00000000-0005-0000-0000-000051D00000}"/>
    <cellStyle name="Warning Text 25 10 3" xfId="37281" xr:uid="{00000000-0005-0000-0000-000052D00000}"/>
    <cellStyle name="Warning Text 25 10 4" xfId="54714" xr:uid="{00000000-0005-0000-0000-000053D00000}"/>
    <cellStyle name="Warning Text 25 11" xfId="37282" xr:uid="{00000000-0005-0000-0000-000054D00000}"/>
    <cellStyle name="Warning Text 25 11 2" xfId="37283" xr:uid="{00000000-0005-0000-0000-000055D00000}"/>
    <cellStyle name="Warning Text 25 12" xfId="37284" xr:uid="{00000000-0005-0000-0000-000056D00000}"/>
    <cellStyle name="Warning Text 25 13" xfId="54713" xr:uid="{00000000-0005-0000-0000-000057D00000}"/>
    <cellStyle name="Warning Text 25 2" xfId="9561" xr:uid="{00000000-0005-0000-0000-000058D00000}"/>
    <cellStyle name="Warning Text 25 2 2" xfId="37285" xr:uid="{00000000-0005-0000-0000-000059D00000}"/>
    <cellStyle name="Warning Text 25 2 2 2" xfId="37286" xr:uid="{00000000-0005-0000-0000-00005AD00000}"/>
    <cellStyle name="Warning Text 25 2 2 2 2" xfId="37287" xr:uid="{00000000-0005-0000-0000-00005BD00000}"/>
    <cellStyle name="Warning Text 25 2 2 3" xfId="37288" xr:uid="{00000000-0005-0000-0000-00005CD00000}"/>
    <cellStyle name="Warning Text 25 2 3" xfId="37289" xr:uid="{00000000-0005-0000-0000-00005DD00000}"/>
    <cellStyle name="Warning Text 25 2 3 2" xfId="37290" xr:uid="{00000000-0005-0000-0000-00005ED00000}"/>
    <cellStyle name="Warning Text 25 2 3 2 2" xfId="37291" xr:uid="{00000000-0005-0000-0000-00005FD00000}"/>
    <cellStyle name="Warning Text 25 2 3 3" xfId="37292" xr:uid="{00000000-0005-0000-0000-000060D00000}"/>
    <cellStyle name="Warning Text 25 2 4" xfId="37293" xr:uid="{00000000-0005-0000-0000-000061D00000}"/>
    <cellStyle name="Warning Text 25 2 4 2" xfId="37294" xr:uid="{00000000-0005-0000-0000-000062D00000}"/>
    <cellStyle name="Warning Text 25 2 5" xfId="37295" xr:uid="{00000000-0005-0000-0000-000063D00000}"/>
    <cellStyle name="Warning Text 25 2 6" xfId="54715" xr:uid="{00000000-0005-0000-0000-000064D00000}"/>
    <cellStyle name="Warning Text 25 3" xfId="37296" xr:uid="{00000000-0005-0000-0000-000065D00000}"/>
    <cellStyle name="Warning Text 25 3 2" xfId="37297" xr:uid="{00000000-0005-0000-0000-000066D00000}"/>
    <cellStyle name="Warning Text 25 3 2 2" xfId="37298" xr:uid="{00000000-0005-0000-0000-000067D00000}"/>
    <cellStyle name="Warning Text 25 3 2 2 2" xfId="37299" xr:uid="{00000000-0005-0000-0000-000068D00000}"/>
    <cellStyle name="Warning Text 25 3 2 3" xfId="37300" xr:uid="{00000000-0005-0000-0000-000069D00000}"/>
    <cellStyle name="Warning Text 25 3 3" xfId="37301" xr:uid="{00000000-0005-0000-0000-00006AD00000}"/>
    <cellStyle name="Warning Text 25 3 3 2" xfId="37302" xr:uid="{00000000-0005-0000-0000-00006BD00000}"/>
    <cellStyle name="Warning Text 25 3 3 2 2" xfId="37303" xr:uid="{00000000-0005-0000-0000-00006CD00000}"/>
    <cellStyle name="Warning Text 25 3 3 3" xfId="37304" xr:uid="{00000000-0005-0000-0000-00006DD00000}"/>
    <cellStyle name="Warning Text 25 3 4" xfId="37305" xr:uid="{00000000-0005-0000-0000-00006ED00000}"/>
    <cellStyle name="Warning Text 25 3 4 2" xfId="37306" xr:uid="{00000000-0005-0000-0000-00006FD00000}"/>
    <cellStyle name="Warning Text 25 3 5" xfId="37307" xr:uid="{00000000-0005-0000-0000-000070D00000}"/>
    <cellStyle name="Warning Text 25 3 6" xfId="54716" xr:uid="{00000000-0005-0000-0000-000071D00000}"/>
    <cellStyle name="Warning Text 25 4" xfId="37308" xr:uid="{00000000-0005-0000-0000-000072D00000}"/>
    <cellStyle name="Warning Text 25 4 2" xfId="37309" xr:uid="{00000000-0005-0000-0000-000073D00000}"/>
    <cellStyle name="Warning Text 25 4 2 2" xfId="37310" xr:uid="{00000000-0005-0000-0000-000074D00000}"/>
    <cellStyle name="Warning Text 25 4 2 2 2" xfId="37311" xr:uid="{00000000-0005-0000-0000-000075D00000}"/>
    <cellStyle name="Warning Text 25 4 2 3" xfId="37312" xr:uid="{00000000-0005-0000-0000-000076D00000}"/>
    <cellStyle name="Warning Text 25 4 3" xfId="37313" xr:uid="{00000000-0005-0000-0000-000077D00000}"/>
    <cellStyle name="Warning Text 25 4 3 2" xfId="37314" xr:uid="{00000000-0005-0000-0000-000078D00000}"/>
    <cellStyle name="Warning Text 25 4 3 2 2" xfId="37315" xr:uid="{00000000-0005-0000-0000-000079D00000}"/>
    <cellStyle name="Warning Text 25 4 3 3" xfId="37316" xr:uid="{00000000-0005-0000-0000-00007AD00000}"/>
    <cellStyle name="Warning Text 25 4 4" xfId="37317" xr:uid="{00000000-0005-0000-0000-00007BD00000}"/>
    <cellStyle name="Warning Text 25 4 4 2" xfId="37318" xr:uid="{00000000-0005-0000-0000-00007CD00000}"/>
    <cellStyle name="Warning Text 25 4 5" xfId="37319" xr:uid="{00000000-0005-0000-0000-00007DD00000}"/>
    <cellStyle name="Warning Text 25 4 6" xfId="54717" xr:uid="{00000000-0005-0000-0000-00007ED00000}"/>
    <cellStyle name="Warning Text 25 5" xfId="37320" xr:uid="{00000000-0005-0000-0000-00007FD00000}"/>
    <cellStyle name="Warning Text 25 5 2" xfId="37321" xr:uid="{00000000-0005-0000-0000-000080D00000}"/>
    <cellStyle name="Warning Text 25 5 2 2" xfId="37322" xr:uid="{00000000-0005-0000-0000-000081D00000}"/>
    <cellStyle name="Warning Text 25 5 2 2 2" xfId="37323" xr:uid="{00000000-0005-0000-0000-000082D00000}"/>
    <cellStyle name="Warning Text 25 5 2 3" xfId="37324" xr:uid="{00000000-0005-0000-0000-000083D00000}"/>
    <cellStyle name="Warning Text 25 5 3" xfId="37325" xr:uid="{00000000-0005-0000-0000-000084D00000}"/>
    <cellStyle name="Warning Text 25 5 3 2" xfId="37326" xr:uid="{00000000-0005-0000-0000-000085D00000}"/>
    <cellStyle name="Warning Text 25 5 3 2 2" xfId="37327" xr:uid="{00000000-0005-0000-0000-000086D00000}"/>
    <cellStyle name="Warning Text 25 5 3 3" xfId="37328" xr:uid="{00000000-0005-0000-0000-000087D00000}"/>
    <cellStyle name="Warning Text 25 5 4" xfId="37329" xr:uid="{00000000-0005-0000-0000-000088D00000}"/>
    <cellStyle name="Warning Text 25 5 4 2" xfId="37330" xr:uid="{00000000-0005-0000-0000-000089D00000}"/>
    <cellStyle name="Warning Text 25 5 4 2 2" xfId="37331" xr:uid="{00000000-0005-0000-0000-00008AD00000}"/>
    <cellStyle name="Warning Text 25 5 4 3" xfId="37332" xr:uid="{00000000-0005-0000-0000-00008BD00000}"/>
    <cellStyle name="Warning Text 25 5 5" xfId="37333" xr:uid="{00000000-0005-0000-0000-00008CD00000}"/>
    <cellStyle name="Warning Text 25 5 5 2" xfId="37334" xr:uid="{00000000-0005-0000-0000-00008DD00000}"/>
    <cellStyle name="Warning Text 25 5 6" xfId="37335" xr:uid="{00000000-0005-0000-0000-00008ED00000}"/>
    <cellStyle name="Warning Text 25 5 7" xfId="54718" xr:uid="{00000000-0005-0000-0000-00008FD00000}"/>
    <cellStyle name="Warning Text 25 6" xfId="37336" xr:uid="{00000000-0005-0000-0000-000090D00000}"/>
    <cellStyle name="Warning Text 25 6 2" xfId="37337" xr:uid="{00000000-0005-0000-0000-000091D00000}"/>
    <cellStyle name="Warning Text 25 6 2 2" xfId="37338" xr:uid="{00000000-0005-0000-0000-000092D00000}"/>
    <cellStyle name="Warning Text 25 6 2 2 2" xfId="37339" xr:uid="{00000000-0005-0000-0000-000093D00000}"/>
    <cellStyle name="Warning Text 25 6 2 3" xfId="37340" xr:uid="{00000000-0005-0000-0000-000094D00000}"/>
    <cellStyle name="Warning Text 25 6 3" xfId="37341" xr:uid="{00000000-0005-0000-0000-000095D00000}"/>
    <cellStyle name="Warning Text 25 6 3 2" xfId="37342" xr:uid="{00000000-0005-0000-0000-000096D00000}"/>
    <cellStyle name="Warning Text 25 6 3 2 2" xfId="37343" xr:uid="{00000000-0005-0000-0000-000097D00000}"/>
    <cellStyle name="Warning Text 25 6 3 3" xfId="37344" xr:uid="{00000000-0005-0000-0000-000098D00000}"/>
    <cellStyle name="Warning Text 25 6 4" xfId="37345" xr:uid="{00000000-0005-0000-0000-000099D00000}"/>
    <cellStyle name="Warning Text 25 6 4 2" xfId="37346" xr:uid="{00000000-0005-0000-0000-00009AD00000}"/>
    <cellStyle name="Warning Text 25 6 5" xfId="37347" xr:uid="{00000000-0005-0000-0000-00009BD00000}"/>
    <cellStyle name="Warning Text 25 6 6" xfId="54719" xr:uid="{00000000-0005-0000-0000-00009CD00000}"/>
    <cellStyle name="Warning Text 25 7" xfId="37348" xr:uid="{00000000-0005-0000-0000-00009DD00000}"/>
    <cellStyle name="Warning Text 25 7 2" xfId="37349" xr:uid="{00000000-0005-0000-0000-00009ED00000}"/>
    <cellStyle name="Warning Text 25 7 2 2" xfId="37350" xr:uid="{00000000-0005-0000-0000-00009FD00000}"/>
    <cellStyle name="Warning Text 25 7 3" xfId="37351" xr:uid="{00000000-0005-0000-0000-0000A0D00000}"/>
    <cellStyle name="Warning Text 25 7 4" xfId="54720" xr:uid="{00000000-0005-0000-0000-0000A1D00000}"/>
    <cellStyle name="Warning Text 25 8" xfId="37352" xr:uid="{00000000-0005-0000-0000-0000A2D00000}"/>
    <cellStyle name="Warning Text 25 8 2" xfId="37353" xr:uid="{00000000-0005-0000-0000-0000A3D00000}"/>
    <cellStyle name="Warning Text 25 8 2 2" xfId="37354" xr:uid="{00000000-0005-0000-0000-0000A4D00000}"/>
    <cellStyle name="Warning Text 25 8 3" xfId="37355" xr:uid="{00000000-0005-0000-0000-0000A5D00000}"/>
    <cellStyle name="Warning Text 25 8 4" xfId="54721" xr:uid="{00000000-0005-0000-0000-0000A6D00000}"/>
    <cellStyle name="Warning Text 25 9" xfId="37356" xr:uid="{00000000-0005-0000-0000-0000A7D00000}"/>
    <cellStyle name="Warning Text 25 9 2" xfId="37357" xr:uid="{00000000-0005-0000-0000-0000A8D00000}"/>
    <cellStyle name="Warning Text 25 9 2 2" xfId="37358" xr:uid="{00000000-0005-0000-0000-0000A9D00000}"/>
    <cellStyle name="Warning Text 25 9 3" xfId="37359" xr:uid="{00000000-0005-0000-0000-0000AAD00000}"/>
    <cellStyle name="Warning Text 25 9 4" xfId="54722" xr:uid="{00000000-0005-0000-0000-0000ABD00000}"/>
    <cellStyle name="Warning Text 26" xfId="4774" xr:uid="{00000000-0005-0000-0000-0000ACD00000}"/>
    <cellStyle name="Warning Text 26 10" xfId="37360" xr:uid="{00000000-0005-0000-0000-0000ADD00000}"/>
    <cellStyle name="Warning Text 26 10 2" xfId="37361" xr:uid="{00000000-0005-0000-0000-0000AED00000}"/>
    <cellStyle name="Warning Text 26 10 2 2" xfId="37362" xr:uid="{00000000-0005-0000-0000-0000AFD00000}"/>
    <cellStyle name="Warning Text 26 10 3" xfId="37363" xr:uid="{00000000-0005-0000-0000-0000B0D00000}"/>
    <cellStyle name="Warning Text 26 10 4" xfId="54724" xr:uid="{00000000-0005-0000-0000-0000B1D00000}"/>
    <cellStyle name="Warning Text 26 11" xfId="37364" xr:uid="{00000000-0005-0000-0000-0000B2D00000}"/>
    <cellStyle name="Warning Text 26 11 2" xfId="37365" xr:uid="{00000000-0005-0000-0000-0000B3D00000}"/>
    <cellStyle name="Warning Text 26 12" xfId="37366" xr:uid="{00000000-0005-0000-0000-0000B4D00000}"/>
    <cellStyle name="Warning Text 26 13" xfId="54723" xr:uid="{00000000-0005-0000-0000-0000B5D00000}"/>
    <cellStyle name="Warning Text 26 2" xfId="9562" xr:uid="{00000000-0005-0000-0000-0000B6D00000}"/>
    <cellStyle name="Warning Text 26 2 2" xfId="37367" xr:uid="{00000000-0005-0000-0000-0000B7D00000}"/>
    <cellStyle name="Warning Text 26 2 2 2" xfId="37368" xr:uid="{00000000-0005-0000-0000-0000B8D00000}"/>
    <cellStyle name="Warning Text 26 2 2 2 2" xfId="37369" xr:uid="{00000000-0005-0000-0000-0000B9D00000}"/>
    <cellStyle name="Warning Text 26 2 2 3" xfId="37370" xr:uid="{00000000-0005-0000-0000-0000BAD00000}"/>
    <cellStyle name="Warning Text 26 2 3" xfId="37371" xr:uid="{00000000-0005-0000-0000-0000BBD00000}"/>
    <cellStyle name="Warning Text 26 2 3 2" xfId="37372" xr:uid="{00000000-0005-0000-0000-0000BCD00000}"/>
    <cellStyle name="Warning Text 26 2 3 2 2" xfId="37373" xr:uid="{00000000-0005-0000-0000-0000BDD00000}"/>
    <cellStyle name="Warning Text 26 2 3 3" xfId="37374" xr:uid="{00000000-0005-0000-0000-0000BED00000}"/>
    <cellStyle name="Warning Text 26 2 4" xfId="37375" xr:uid="{00000000-0005-0000-0000-0000BFD00000}"/>
    <cellStyle name="Warning Text 26 2 4 2" xfId="37376" xr:uid="{00000000-0005-0000-0000-0000C0D00000}"/>
    <cellStyle name="Warning Text 26 2 5" xfId="37377" xr:uid="{00000000-0005-0000-0000-0000C1D00000}"/>
    <cellStyle name="Warning Text 26 2 6" xfId="54725" xr:uid="{00000000-0005-0000-0000-0000C2D00000}"/>
    <cellStyle name="Warning Text 26 3" xfId="37378" xr:uid="{00000000-0005-0000-0000-0000C3D00000}"/>
    <cellStyle name="Warning Text 26 3 2" xfId="37379" xr:uid="{00000000-0005-0000-0000-0000C4D00000}"/>
    <cellStyle name="Warning Text 26 3 2 2" xfId="37380" xr:uid="{00000000-0005-0000-0000-0000C5D00000}"/>
    <cellStyle name="Warning Text 26 3 2 2 2" xfId="37381" xr:uid="{00000000-0005-0000-0000-0000C6D00000}"/>
    <cellStyle name="Warning Text 26 3 2 3" xfId="37382" xr:uid="{00000000-0005-0000-0000-0000C7D00000}"/>
    <cellStyle name="Warning Text 26 3 3" xfId="37383" xr:uid="{00000000-0005-0000-0000-0000C8D00000}"/>
    <cellStyle name="Warning Text 26 3 3 2" xfId="37384" xr:uid="{00000000-0005-0000-0000-0000C9D00000}"/>
    <cellStyle name="Warning Text 26 3 3 2 2" xfId="37385" xr:uid="{00000000-0005-0000-0000-0000CAD00000}"/>
    <cellStyle name="Warning Text 26 3 3 3" xfId="37386" xr:uid="{00000000-0005-0000-0000-0000CBD00000}"/>
    <cellStyle name="Warning Text 26 3 4" xfId="37387" xr:uid="{00000000-0005-0000-0000-0000CCD00000}"/>
    <cellStyle name="Warning Text 26 3 4 2" xfId="37388" xr:uid="{00000000-0005-0000-0000-0000CDD00000}"/>
    <cellStyle name="Warning Text 26 3 5" xfId="37389" xr:uid="{00000000-0005-0000-0000-0000CED00000}"/>
    <cellStyle name="Warning Text 26 3 6" xfId="54726" xr:uid="{00000000-0005-0000-0000-0000CFD00000}"/>
    <cellStyle name="Warning Text 26 4" xfId="37390" xr:uid="{00000000-0005-0000-0000-0000D0D00000}"/>
    <cellStyle name="Warning Text 26 4 2" xfId="37391" xr:uid="{00000000-0005-0000-0000-0000D1D00000}"/>
    <cellStyle name="Warning Text 26 4 2 2" xfId="37392" xr:uid="{00000000-0005-0000-0000-0000D2D00000}"/>
    <cellStyle name="Warning Text 26 4 2 2 2" xfId="37393" xr:uid="{00000000-0005-0000-0000-0000D3D00000}"/>
    <cellStyle name="Warning Text 26 4 2 3" xfId="37394" xr:uid="{00000000-0005-0000-0000-0000D4D00000}"/>
    <cellStyle name="Warning Text 26 4 3" xfId="37395" xr:uid="{00000000-0005-0000-0000-0000D5D00000}"/>
    <cellStyle name="Warning Text 26 4 3 2" xfId="37396" xr:uid="{00000000-0005-0000-0000-0000D6D00000}"/>
    <cellStyle name="Warning Text 26 4 3 2 2" xfId="37397" xr:uid="{00000000-0005-0000-0000-0000D7D00000}"/>
    <cellStyle name="Warning Text 26 4 3 3" xfId="37398" xr:uid="{00000000-0005-0000-0000-0000D8D00000}"/>
    <cellStyle name="Warning Text 26 4 4" xfId="37399" xr:uid="{00000000-0005-0000-0000-0000D9D00000}"/>
    <cellStyle name="Warning Text 26 4 4 2" xfId="37400" xr:uid="{00000000-0005-0000-0000-0000DAD00000}"/>
    <cellStyle name="Warning Text 26 4 5" xfId="37401" xr:uid="{00000000-0005-0000-0000-0000DBD00000}"/>
    <cellStyle name="Warning Text 26 4 6" xfId="54727" xr:uid="{00000000-0005-0000-0000-0000DCD00000}"/>
    <cellStyle name="Warning Text 26 5" xfId="37402" xr:uid="{00000000-0005-0000-0000-0000DDD00000}"/>
    <cellStyle name="Warning Text 26 5 2" xfId="37403" xr:uid="{00000000-0005-0000-0000-0000DED00000}"/>
    <cellStyle name="Warning Text 26 5 2 2" xfId="37404" xr:uid="{00000000-0005-0000-0000-0000DFD00000}"/>
    <cellStyle name="Warning Text 26 5 2 2 2" xfId="37405" xr:uid="{00000000-0005-0000-0000-0000E0D00000}"/>
    <cellStyle name="Warning Text 26 5 2 3" xfId="37406" xr:uid="{00000000-0005-0000-0000-0000E1D00000}"/>
    <cellStyle name="Warning Text 26 5 3" xfId="37407" xr:uid="{00000000-0005-0000-0000-0000E2D00000}"/>
    <cellStyle name="Warning Text 26 5 3 2" xfId="37408" xr:uid="{00000000-0005-0000-0000-0000E3D00000}"/>
    <cellStyle name="Warning Text 26 5 3 2 2" xfId="37409" xr:uid="{00000000-0005-0000-0000-0000E4D00000}"/>
    <cellStyle name="Warning Text 26 5 3 3" xfId="37410" xr:uid="{00000000-0005-0000-0000-0000E5D00000}"/>
    <cellStyle name="Warning Text 26 5 4" xfId="37411" xr:uid="{00000000-0005-0000-0000-0000E6D00000}"/>
    <cellStyle name="Warning Text 26 5 4 2" xfId="37412" xr:uid="{00000000-0005-0000-0000-0000E7D00000}"/>
    <cellStyle name="Warning Text 26 5 4 2 2" xfId="37413" xr:uid="{00000000-0005-0000-0000-0000E8D00000}"/>
    <cellStyle name="Warning Text 26 5 4 3" xfId="37414" xr:uid="{00000000-0005-0000-0000-0000E9D00000}"/>
    <cellStyle name="Warning Text 26 5 5" xfId="37415" xr:uid="{00000000-0005-0000-0000-0000EAD00000}"/>
    <cellStyle name="Warning Text 26 5 5 2" xfId="37416" xr:uid="{00000000-0005-0000-0000-0000EBD00000}"/>
    <cellStyle name="Warning Text 26 5 6" xfId="37417" xr:uid="{00000000-0005-0000-0000-0000ECD00000}"/>
    <cellStyle name="Warning Text 26 5 7" xfId="54728" xr:uid="{00000000-0005-0000-0000-0000EDD00000}"/>
    <cellStyle name="Warning Text 26 6" xfId="37418" xr:uid="{00000000-0005-0000-0000-0000EED00000}"/>
    <cellStyle name="Warning Text 26 6 2" xfId="37419" xr:uid="{00000000-0005-0000-0000-0000EFD00000}"/>
    <cellStyle name="Warning Text 26 6 2 2" xfId="37420" xr:uid="{00000000-0005-0000-0000-0000F0D00000}"/>
    <cellStyle name="Warning Text 26 6 2 2 2" xfId="37421" xr:uid="{00000000-0005-0000-0000-0000F1D00000}"/>
    <cellStyle name="Warning Text 26 6 2 3" xfId="37422" xr:uid="{00000000-0005-0000-0000-0000F2D00000}"/>
    <cellStyle name="Warning Text 26 6 3" xfId="37423" xr:uid="{00000000-0005-0000-0000-0000F3D00000}"/>
    <cellStyle name="Warning Text 26 6 3 2" xfId="37424" xr:uid="{00000000-0005-0000-0000-0000F4D00000}"/>
    <cellStyle name="Warning Text 26 6 3 2 2" xfId="37425" xr:uid="{00000000-0005-0000-0000-0000F5D00000}"/>
    <cellStyle name="Warning Text 26 6 3 3" xfId="37426" xr:uid="{00000000-0005-0000-0000-0000F6D00000}"/>
    <cellStyle name="Warning Text 26 6 4" xfId="37427" xr:uid="{00000000-0005-0000-0000-0000F7D00000}"/>
    <cellStyle name="Warning Text 26 6 4 2" xfId="37428" xr:uid="{00000000-0005-0000-0000-0000F8D00000}"/>
    <cellStyle name="Warning Text 26 6 5" xfId="37429" xr:uid="{00000000-0005-0000-0000-0000F9D00000}"/>
    <cellStyle name="Warning Text 26 6 6" xfId="54729" xr:uid="{00000000-0005-0000-0000-0000FAD00000}"/>
    <cellStyle name="Warning Text 26 7" xfId="37430" xr:uid="{00000000-0005-0000-0000-0000FBD00000}"/>
    <cellStyle name="Warning Text 26 7 2" xfId="37431" xr:uid="{00000000-0005-0000-0000-0000FCD00000}"/>
    <cellStyle name="Warning Text 26 7 2 2" xfId="37432" xr:uid="{00000000-0005-0000-0000-0000FDD00000}"/>
    <cellStyle name="Warning Text 26 7 3" xfId="37433" xr:uid="{00000000-0005-0000-0000-0000FED00000}"/>
    <cellStyle name="Warning Text 26 7 4" xfId="54730" xr:uid="{00000000-0005-0000-0000-0000FFD00000}"/>
    <cellStyle name="Warning Text 26 8" xfId="37434" xr:uid="{00000000-0005-0000-0000-000000D10000}"/>
    <cellStyle name="Warning Text 26 8 2" xfId="37435" xr:uid="{00000000-0005-0000-0000-000001D10000}"/>
    <cellStyle name="Warning Text 26 8 2 2" xfId="37436" xr:uid="{00000000-0005-0000-0000-000002D10000}"/>
    <cellStyle name="Warning Text 26 8 3" xfId="37437" xr:uid="{00000000-0005-0000-0000-000003D10000}"/>
    <cellStyle name="Warning Text 26 8 4" xfId="54731" xr:uid="{00000000-0005-0000-0000-000004D10000}"/>
    <cellStyle name="Warning Text 26 9" xfId="37438" xr:uid="{00000000-0005-0000-0000-000005D10000}"/>
    <cellStyle name="Warning Text 26 9 2" xfId="37439" xr:uid="{00000000-0005-0000-0000-000006D10000}"/>
    <cellStyle name="Warning Text 26 9 2 2" xfId="37440" xr:uid="{00000000-0005-0000-0000-000007D10000}"/>
    <cellStyle name="Warning Text 26 9 3" xfId="37441" xr:uid="{00000000-0005-0000-0000-000008D10000}"/>
    <cellStyle name="Warning Text 26 9 4" xfId="54732" xr:uid="{00000000-0005-0000-0000-000009D10000}"/>
    <cellStyle name="Warning Text 27" xfId="4775" xr:uid="{00000000-0005-0000-0000-00000AD10000}"/>
    <cellStyle name="Warning Text 27 10" xfId="37442" xr:uid="{00000000-0005-0000-0000-00000BD10000}"/>
    <cellStyle name="Warning Text 27 10 2" xfId="37443" xr:uid="{00000000-0005-0000-0000-00000CD10000}"/>
    <cellStyle name="Warning Text 27 10 2 2" xfId="37444" xr:uid="{00000000-0005-0000-0000-00000DD10000}"/>
    <cellStyle name="Warning Text 27 10 3" xfId="37445" xr:uid="{00000000-0005-0000-0000-00000ED10000}"/>
    <cellStyle name="Warning Text 27 10 4" xfId="54734" xr:uid="{00000000-0005-0000-0000-00000FD10000}"/>
    <cellStyle name="Warning Text 27 11" xfId="37446" xr:uid="{00000000-0005-0000-0000-000010D10000}"/>
    <cellStyle name="Warning Text 27 11 2" xfId="37447" xr:uid="{00000000-0005-0000-0000-000011D10000}"/>
    <cellStyle name="Warning Text 27 12" xfId="37448" xr:uid="{00000000-0005-0000-0000-000012D10000}"/>
    <cellStyle name="Warning Text 27 13" xfId="54733" xr:uid="{00000000-0005-0000-0000-000013D10000}"/>
    <cellStyle name="Warning Text 27 2" xfId="9563" xr:uid="{00000000-0005-0000-0000-000014D10000}"/>
    <cellStyle name="Warning Text 27 2 2" xfId="37449" xr:uid="{00000000-0005-0000-0000-000015D10000}"/>
    <cellStyle name="Warning Text 27 2 2 2" xfId="37450" xr:uid="{00000000-0005-0000-0000-000016D10000}"/>
    <cellStyle name="Warning Text 27 2 2 2 2" xfId="37451" xr:uid="{00000000-0005-0000-0000-000017D10000}"/>
    <cellStyle name="Warning Text 27 2 2 3" xfId="37452" xr:uid="{00000000-0005-0000-0000-000018D10000}"/>
    <cellStyle name="Warning Text 27 2 3" xfId="37453" xr:uid="{00000000-0005-0000-0000-000019D10000}"/>
    <cellStyle name="Warning Text 27 2 3 2" xfId="37454" xr:uid="{00000000-0005-0000-0000-00001AD10000}"/>
    <cellStyle name="Warning Text 27 2 3 2 2" xfId="37455" xr:uid="{00000000-0005-0000-0000-00001BD10000}"/>
    <cellStyle name="Warning Text 27 2 3 3" xfId="37456" xr:uid="{00000000-0005-0000-0000-00001CD10000}"/>
    <cellStyle name="Warning Text 27 2 4" xfId="37457" xr:uid="{00000000-0005-0000-0000-00001DD10000}"/>
    <cellStyle name="Warning Text 27 2 4 2" xfId="37458" xr:uid="{00000000-0005-0000-0000-00001ED10000}"/>
    <cellStyle name="Warning Text 27 2 5" xfId="37459" xr:uid="{00000000-0005-0000-0000-00001FD10000}"/>
    <cellStyle name="Warning Text 27 2 6" xfId="54735" xr:uid="{00000000-0005-0000-0000-000020D10000}"/>
    <cellStyle name="Warning Text 27 3" xfId="37460" xr:uid="{00000000-0005-0000-0000-000021D10000}"/>
    <cellStyle name="Warning Text 27 3 2" xfId="37461" xr:uid="{00000000-0005-0000-0000-000022D10000}"/>
    <cellStyle name="Warning Text 27 3 2 2" xfId="37462" xr:uid="{00000000-0005-0000-0000-000023D10000}"/>
    <cellStyle name="Warning Text 27 3 2 2 2" xfId="37463" xr:uid="{00000000-0005-0000-0000-000024D10000}"/>
    <cellStyle name="Warning Text 27 3 2 3" xfId="37464" xr:uid="{00000000-0005-0000-0000-000025D10000}"/>
    <cellStyle name="Warning Text 27 3 3" xfId="37465" xr:uid="{00000000-0005-0000-0000-000026D10000}"/>
    <cellStyle name="Warning Text 27 3 3 2" xfId="37466" xr:uid="{00000000-0005-0000-0000-000027D10000}"/>
    <cellStyle name="Warning Text 27 3 3 2 2" xfId="37467" xr:uid="{00000000-0005-0000-0000-000028D10000}"/>
    <cellStyle name="Warning Text 27 3 3 3" xfId="37468" xr:uid="{00000000-0005-0000-0000-000029D10000}"/>
    <cellStyle name="Warning Text 27 3 4" xfId="37469" xr:uid="{00000000-0005-0000-0000-00002AD10000}"/>
    <cellStyle name="Warning Text 27 3 4 2" xfId="37470" xr:uid="{00000000-0005-0000-0000-00002BD10000}"/>
    <cellStyle name="Warning Text 27 3 5" xfId="37471" xr:uid="{00000000-0005-0000-0000-00002CD10000}"/>
    <cellStyle name="Warning Text 27 3 6" xfId="54736" xr:uid="{00000000-0005-0000-0000-00002DD10000}"/>
    <cellStyle name="Warning Text 27 4" xfId="37472" xr:uid="{00000000-0005-0000-0000-00002ED10000}"/>
    <cellStyle name="Warning Text 27 4 2" xfId="37473" xr:uid="{00000000-0005-0000-0000-00002FD10000}"/>
    <cellStyle name="Warning Text 27 4 2 2" xfId="37474" xr:uid="{00000000-0005-0000-0000-000030D10000}"/>
    <cellStyle name="Warning Text 27 4 2 2 2" xfId="37475" xr:uid="{00000000-0005-0000-0000-000031D10000}"/>
    <cellStyle name="Warning Text 27 4 2 3" xfId="37476" xr:uid="{00000000-0005-0000-0000-000032D10000}"/>
    <cellStyle name="Warning Text 27 4 3" xfId="37477" xr:uid="{00000000-0005-0000-0000-000033D10000}"/>
    <cellStyle name="Warning Text 27 4 3 2" xfId="37478" xr:uid="{00000000-0005-0000-0000-000034D10000}"/>
    <cellStyle name="Warning Text 27 4 3 2 2" xfId="37479" xr:uid="{00000000-0005-0000-0000-000035D10000}"/>
    <cellStyle name="Warning Text 27 4 3 3" xfId="37480" xr:uid="{00000000-0005-0000-0000-000036D10000}"/>
    <cellStyle name="Warning Text 27 4 4" xfId="37481" xr:uid="{00000000-0005-0000-0000-000037D10000}"/>
    <cellStyle name="Warning Text 27 4 4 2" xfId="37482" xr:uid="{00000000-0005-0000-0000-000038D10000}"/>
    <cellStyle name="Warning Text 27 4 5" xfId="37483" xr:uid="{00000000-0005-0000-0000-000039D10000}"/>
    <cellStyle name="Warning Text 27 4 6" xfId="54737" xr:uid="{00000000-0005-0000-0000-00003AD10000}"/>
    <cellStyle name="Warning Text 27 5" xfId="37484" xr:uid="{00000000-0005-0000-0000-00003BD10000}"/>
    <cellStyle name="Warning Text 27 5 2" xfId="37485" xr:uid="{00000000-0005-0000-0000-00003CD10000}"/>
    <cellStyle name="Warning Text 27 5 2 2" xfId="37486" xr:uid="{00000000-0005-0000-0000-00003DD10000}"/>
    <cellStyle name="Warning Text 27 5 2 2 2" xfId="37487" xr:uid="{00000000-0005-0000-0000-00003ED10000}"/>
    <cellStyle name="Warning Text 27 5 2 3" xfId="37488" xr:uid="{00000000-0005-0000-0000-00003FD10000}"/>
    <cellStyle name="Warning Text 27 5 3" xfId="37489" xr:uid="{00000000-0005-0000-0000-000040D10000}"/>
    <cellStyle name="Warning Text 27 5 3 2" xfId="37490" xr:uid="{00000000-0005-0000-0000-000041D10000}"/>
    <cellStyle name="Warning Text 27 5 3 2 2" xfId="37491" xr:uid="{00000000-0005-0000-0000-000042D10000}"/>
    <cellStyle name="Warning Text 27 5 3 3" xfId="37492" xr:uid="{00000000-0005-0000-0000-000043D10000}"/>
    <cellStyle name="Warning Text 27 5 4" xfId="37493" xr:uid="{00000000-0005-0000-0000-000044D10000}"/>
    <cellStyle name="Warning Text 27 5 4 2" xfId="37494" xr:uid="{00000000-0005-0000-0000-000045D10000}"/>
    <cellStyle name="Warning Text 27 5 4 2 2" xfId="37495" xr:uid="{00000000-0005-0000-0000-000046D10000}"/>
    <cellStyle name="Warning Text 27 5 4 3" xfId="37496" xr:uid="{00000000-0005-0000-0000-000047D10000}"/>
    <cellStyle name="Warning Text 27 5 5" xfId="37497" xr:uid="{00000000-0005-0000-0000-000048D10000}"/>
    <cellStyle name="Warning Text 27 5 5 2" xfId="37498" xr:uid="{00000000-0005-0000-0000-000049D10000}"/>
    <cellStyle name="Warning Text 27 5 6" xfId="37499" xr:uid="{00000000-0005-0000-0000-00004AD10000}"/>
    <cellStyle name="Warning Text 27 5 7" xfId="54738" xr:uid="{00000000-0005-0000-0000-00004BD10000}"/>
    <cellStyle name="Warning Text 27 6" xfId="37500" xr:uid="{00000000-0005-0000-0000-00004CD10000}"/>
    <cellStyle name="Warning Text 27 6 2" xfId="37501" xr:uid="{00000000-0005-0000-0000-00004DD10000}"/>
    <cellStyle name="Warning Text 27 6 2 2" xfId="37502" xr:uid="{00000000-0005-0000-0000-00004ED10000}"/>
    <cellStyle name="Warning Text 27 6 2 2 2" xfId="37503" xr:uid="{00000000-0005-0000-0000-00004FD10000}"/>
    <cellStyle name="Warning Text 27 6 2 3" xfId="37504" xr:uid="{00000000-0005-0000-0000-000050D10000}"/>
    <cellStyle name="Warning Text 27 6 3" xfId="37505" xr:uid="{00000000-0005-0000-0000-000051D10000}"/>
    <cellStyle name="Warning Text 27 6 3 2" xfId="37506" xr:uid="{00000000-0005-0000-0000-000052D10000}"/>
    <cellStyle name="Warning Text 27 6 3 2 2" xfId="37507" xr:uid="{00000000-0005-0000-0000-000053D10000}"/>
    <cellStyle name="Warning Text 27 6 3 3" xfId="37508" xr:uid="{00000000-0005-0000-0000-000054D10000}"/>
    <cellStyle name="Warning Text 27 6 4" xfId="37509" xr:uid="{00000000-0005-0000-0000-000055D10000}"/>
    <cellStyle name="Warning Text 27 6 4 2" xfId="37510" xr:uid="{00000000-0005-0000-0000-000056D10000}"/>
    <cellStyle name="Warning Text 27 6 5" xfId="37511" xr:uid="{00000000-0005-0000-0000-000057D10000}"/>
    <cellStyle name="Warning Text 27 6 6" xfId="54739" xr:uid="{00000000-0005-0000-0000-000058D10000}"/>
    <cellStyle name="Warning Text 27 7" xfId="37512" xr:uid="{00000000-0005-0000-0000-000059D10000}"/>
    <cellStyle name="Warning Text 27 7 2" xfId="37513" xr:uid="{00000000-0005-0000-0000-00005AD10000}"/>
    <cellStyle name="Warning Text 27 7 2 2" xfId="37514" xr:uid="{00000000-0005-0000-0000-00005BD10000}"/>
    <cellStyle name="Warning Text 27 7 3" xfId="37515" xr:uid="{00000000-0005-0000-0000-00005CD10000}"/>
    <cellStyle name="Warning Text 27 7 4" xfId="54740" xr:uid="{00000000-0005-0000-0000-00005DD10000}"/>
    <cellStyle name="Warning Text 27 8" xfId="37516" xr:uid="{00000000-0005-0000-0000-00005ED10000}"/>
    <cellStyle name="Warning Text 27 8 2" xfId="37517" xr:uid="{00000000-0005-0000-0000-00005FD10000}"/>
    <cellStyle name="Warning Text 27 8 2 2" xfId="37518" xr:uid="{00000000-0005-0000-0000-000060D10000}"/>
    <cellStyle name="Warning Text 27 8 3" xfId="37519" xr:uid="{00000000-0005-0000-0000-000061D10000}"/>
    <cellStyle name="Warning Text 27 8 4" xfId="54741" xr:uid="{00000000-0005-0000-0000-000062D10000}"/>
    <cellStyle name="Warning Text 27 9" xfId="37520" xr:uid="{00000000-0005-0000-0000-000063D10000}"/>
    <cellStyle name="Warning Text 27 9 2" xfId="37521" xr:uid="{00000000-0005-0000-0000-000064D10000}"/>
    <cellStyle name="Warning Text 27 9 2 2" xfId="37522" xr:uid="{00000000-0005-0000-0000-000065D10000}"/>
    <cellStyle name="Warning Text 27 9 3" xfId="37523" xr:uid="{00000000-0005-0000-0000-000066D10000}"/>
    <cellStyle name="Warning Text 27 9 4" xfId="54742" xr:uid="{00000000-0005-0000-0000-000067D10000}"/>
    <cellStyle name="Warning Text 28" xfId="4776" xr:uid="{00000000-0005-0000-0000-000068D10000}"/>
    <cellStyle name="Warning Text 28 10" xfId="37524" xr:uid="{00000000-0005-0000-0000-000069D10000}"/>
    <cellStyle name="Warning Text 28 10 2" xfId="37525" xr:uid="{00000000-0005-0000-0000-00006AD10000}"/>
    <cellStyle name="Warning Text 28 10 2 2" xfId="37526" xr:uid="{00000000-0005-0000-0000-00006BD10000}"/>
    <cellStyle name="Warning Text 28 10 3" xfId="37527" xr:uid="{00000000-0005-0000-0000-00006CD10000}"/>
    <cellStyle name="Warning Text 28 10 4" xfId="54744" xr:uid="{00000000-0005-0000-0000-00006DD10000}"/>
    <cellStyle name="Warning Text 28 11" xfId="37528" xr:uid="{00000000-0005-0000-0000-00006ED10000}"/>
    <cellStyle name="Warning Text 28 11 2" xfId="37529" xr:uid="{00000000-0005-0000-0000-00006FD10000}"/>
    <cellStyle name="Warning Text 28 12" xfId="37530" xr:uid="{00000000-0005-0000-0000-000070D10000}"/>
    <cellStyle name="Warning Text 28 13" xfId="54743" xr:uid="{00000000-0005-0000-0000-000071D10000}"/>
    <cellStyle name="Warning Text 28 2" xfId="9564" xr:uid="{00000000-0005-0000-0000-000072D10000}"/>
    <cellStyle name="Warning Text 28 2 2" xfId="37531" xr:uid="{00000000-0005-0000-0000-000073D10000}"/>
    <cellStyle name="Warning Text 28 2 2 2" xfId="37532" xr:uid="{00000000-0005-0000-0000-000074D10000}"/>
    <cellStyle name="Warning Text 28 2 2 2 2" xfId="37533" xr:uid="{00000000-0005-0000-0000-000075D10000}"/>
    <cellStyle name="Warning Text 28 2 2 3" xfId="37534" xr:uid="{00000000-0005-0000-0000-000076D10000}"/>
    <cellStyle name="Warning Text 28 2 3" xfId="37535" xr:uid="{00000000-0005-0000-0000-000077D10000}"/>
    <cellStyle name="Warning Text 28 2 3 2" xfId="37536" xr:uid="{00000000-0005-0000-0000-000078D10000}"/>
    <cellStyle name="Warning Text 28 2 3 2 2" xfId="37537" xr:uid="{00000000-0005-0000-0000-000079D10000}"/>
    <cellStyle name="Warning Text 28 2 3 3" xfId="37538" xr:uid="{00000000-0005-0000-0000-00007AD10000}"/>
    <cellStyle name="Warning Text 28 2 4" xfId="37539" xr:uid="{00000000-0005-0000-0000-00007BD10000}"/>
    <cellStyle name="Warning Text 28 2 4 2" xfId="37540" xr:uid="{00000000-0005-0000-0000-00007CD10000}"/>
    <cellStyle name="Warning Text 28 2 5" xfId="37541" xr:uid="{00000000-0005-0000-0000-00007DD10000}"/>
    <cellStyle name="Warning Text 28 2 6" xfId="54745" xr:uid="{00000000-0005-0000-0000-00007ED10000}"/>
    <cellStyle name="Warning Text 28 3" xfId="37542" xr:uid="{00000000-0005-0000-0000-00007FD10000}"/>
    <cellStyle name="Warning Text 28 3 2" xfId="37543" xr:uid="{00000000-0005-0000-0000-000080D10000}"/>
    <cellStyle name="Warning Text 28 3 2 2" xfId="37544" xr:uid="{00000000-0005-0000-0000-000081D10000}"/>
    <cellStyle name="Warning Text 28 3 2 2 2" xfId="37545" xr:uid="{00000000-0005-0000-0000-000082D10000}"/>
    <cellStyle name="Warning Text 28 3 2 3" xfId="37546" xr:uid="{00000000-0005-0000-0000-000083D10000}"/>
    <cellStyle name="Warning Text 28 3 3" xfId="37547" xr:uid="{00000000-0005-0000-0000-000084D10000}"/>
    <cellStyle name="Warning Text 28 3 3 2" xfId="37548" xr:uid="{00000000-0005-0000-0000-000085D10000}"/>
    <cellStyle name="Warning Text 28 3 3 2 2" xfId="37549" xr:uid="{00000000-0005-0000-0000-000086D10000}"/>
    <cellStyle name="Warning Text 28 3 3 3" xfId="37550" xr:uid="{00000000-0005-0000-0000-000087D10000}"/>
    <cellStyle name="Warning Text 28 3 4" xfId="37551" xr:uid="{00000000-0005-0000-0000-000088D10000}"/>
    <cellStyle name="Warning Text 28 3 4 2" xfId="37552" xr:uid="{00000000-0005-0000-0000-000089D10000}"/>
    <cellStyle name="Warning Text 28 3 5" xfId="37553" xr:uid="{00000000-0005-0000-0000-00008AD10000}"/>
    <cellStyle name="Warning Text 28 3 6" xfId="54746" xr:uid="{00000000-0005-0000-0000-00008BD10000}"/>
    <cellStyle name="Warning Text 28 4" xfId="37554" xr:uid="{00000000-0005-0000-0000-00008CD10000}"/>
    <cellStyle name="Warning Text 28 4 2" xfId="37555" xr:uid="{00000000-0005-0000-0000-00008DD10000}"/>
    <cellStyle name="Warning Text 28 4 2 2" xfId="37556" xr:uid="{00000000-0005-0000-0000-00008ED10000}"/>
    <cellStyle name="Warning Text 28 4 2 2 2" xfId="37557" xr:uid="{00000000-0005-0000-0000-00008FD10000}"/>
    <cellStyle name="Warning Text 28 4 2 3" xfId="37558" xr:uid="{00000000-0005-0000-0000-000090D10000}"/>
    <cellStyle name="Warning Text 28 4 3" xfId="37559" xr:uid="{00000000-0005-0000-0000-000091D10000}"/>
    <cellStyle name="Warning Text 28 4 3 2" xfId="37560" xr:uid="{00000000-0005-0000-0000-000092D10000}"/>
    <cellStyle name="Warning Text 28 4 3 2 2" xfId="37561" xr:uid="{00000000-0005-0000-0000-000093D10000}"/>
    <cellStyle name="Warning Text 28 4 3 3" xfId="37562" xr:uid="{00000000-0005-0000-0000-000094D10000}"/>
    <cellStyle name="Warning Text 28 4 4" xfId="37563" xr:uid="{00000000-0005-0000-0000-000095D10000}"/>
    <cellStyle name="Warning Text 28 4 4 2" xfId="37564" xr:uid="{00000000-0005-0000-0000-000096D10000}"/>
    <cellStyle name="Warning Text 28 4 5" xfId="37565" xr:uid="{00000000-0005-0000-0000-000097D10000}"/>
    <cellStyle name="Warning Text 28 4 6" xfId="54747" xr:uid="{00000000-0005-0000-0000-000098D10000}"/>
    <cellStyle name="Warning Text 28 5" xfId="37566" xr:uid="{00000000-0005-0000-0000-000099D10000}"/>
    <cellStyle name="Warning Text 28 5 2" xfId="37567" xr:uid="{00000000-0005-0000-0000-00009AD10000}"/>
    <cellStyle name="Warning Text 28 5 2 2" xfId="37568" xr:uid="{00000000-0005-0000-0000-00009BD10000}"/>
    <cellStyle name="Warning Text 28 5 2 2 2" xfId="37569" xr:uid="{00000000-0005-0000-0000-00009CD10000}"/>
    <cellStyle name="Warning Text 28 5 2 3" xfId="37570" xr:uid="{00000000-0005-0000-0000-00009DD10000}"/>
    <cellStyle name="Warning Text 28 5 3" xfId="37571" xr:uid="{00000000-0005-0000-0000-00009ED10000}"/>
    <cellStyle name="Warning Text 28 5 3 2" xfId="37572" xr:uid="{00000000-0005-0000-0000-00009FD10000}"/>
    <cellStyle name="Warning Text 28 5 3 2 2" xfId="37573" xr:uid="{00000000-0005-0000-0000-0000A0D10000}"/>
    <cellStyle name="Warning Text 28 5 3 3" xfId="37574" xr:uid="{00000000-0005-0000-0000-0000A1D10000}"/>
    <cellStyle name="Warning Text 28 5 4" xfId="37575" xr:uid="{00000000-0005-0000-0000-0000A2D10000}"/>
    <cellStyle name="Warning Text 28 5 4 2" xfId="37576" xr:uid="{00000000-0005-0000-0000-0000A3D10000}"/>
    <cellStyle name="Warning Text 28 5 4 2 2" xfId="37577" xr:uid="{00000000-0005-0000-0000-0000A4D10000}"/>
    <cellStyle name="Warning Text 28 5 4 3" xfId="37578" xr:uid="{00000000-0005-0000-0000-0000A5D10000}"/>
    <cellStyle name="Warning Text 28 5 5" xfId="37579" xr:uid="{00000000-0005-0000-0000-0000A6D10000}"/>
    <cellStyle name="Warning Text 28 5 5 2" xfId="37580" xr:uid="{00000000-0005-0000-0000-0000A7D10000}"/>
    <cellStyle name="Warning Text 28 5 6" xfId="37581" xr:uid="{00000000-0005-0000-0000-0000A8D10000}"/>
    <cellStyle name="Warning Text 28 5 7" xfId="54748" xr:uid="{00000000-0005-0000-0000-0000A9D10000}"/>
    <cellStyle name="Warning Text 28 6" xfId="37582" xr:uid="{00000000-0005-0000-0000-0000AAD10000}"/>
    <cellStyle name="Warning Text 28 6 2" xfId="37583" xr:uid="{00000000-0005-0000-0000-0000ABD10000}"/>
    <cellStyle name="Warning Text 28 6 2 2" xfId="37584" xr:uid="{00000000-0005-0000-0000-0000ACD10000}"/>
    <cellStyle name="Warning Text 28 6 2 2 2" xfId="37585" xr:uid="{00000000-0005-0000-0000-0000ADD10000}"/>
    <cellStyle name="Warning Text 28 6 2 3" xfId="37586" xr:uid="{00000000-0005-0000-0000-0000AED10000}"/>
    <cellStyle name="Warning Text 28 6 3" xfId="37587" xr:uid="{00000000-0005-0000-0000-0000AFD10000}"/>
    <cellStyle name="Warning Text 28 6 3 2" xfId="37588" xr:uid="{00000000-0005-0000-0000-0000B0D10000}"/>
    <cellStyle name="Warning Text 28 6 3 2 2" xfId="37589" xr:uid="{00000000-0005-0000-0000-0000B1D10000}"/>
    <cellStyle name="Warning Text 28 6 3 3" xfId="37590" xr:uid="{00000000-0005-0000-0000-0000B2D10000}"/>
    <cellStyle name="Warning Text 28 6 4" xfId="37591" xr:uid="{00000000-0005-0000-0000-0000B3D10000}"/>
    <cellStyle name="Warning Text 28 6 4 2" xfId="37592" xr:uid="{00000000-0005-0000-0000-0000B4D10000}"/>
    <cellStyle name="Warning Text 28 6 5" xfId="37593" xr:uid="{00000000-0005-0000-0000-0000B5D10000}"/>
    <cellStyle name="Warning Text 28 6 6" xfId="54749" xr:uid="{00000000-0005-0000-0000-0000B6D10000}"/>
    <cellStyle name="Warning Text 28 7" xfId="37594" xr:uid="{00000000-0005-0000-0000-0000B7D10000}"/>
    <cellStyle name="Warning Text 28 7 2" xfId="37595" xr:uid="{00000000-0005-0000-0000-0000B8D10000}"/>
    <cellStyle name="Warning Text 28 7 2 2" xfId="37596" xr:uid="{00000000-0005-0000-0000-0000B9D10000}"/>
    <cellStyle name="Warning Text 28 7 3" xfId="37597" xr:uid="{00000000-0005-0000-0000-0000BAD10000}"/>
    <cellStyle name="Warning Text 28 7 4" xfId="54750" xr:uid="{00000000-0005-0000-0000-0000BBD10000}"/>
    <cellStyle name="Warning Text 28 8" xfId="37598" xr:uid="{00000000-0005-0000-0000-0000BCD10000}"/>
    <cellStyle name="Warning Text 28 8 2" xfId="37599" xr:uid="{00000000-0005-0000-0000-0000BDD10000}"/>
    <cellStyle name="Warning Text 28 8 2 2" xfId="37600" xr:uid="{00000000-0005-0000-0000-0000BED10000}"/>
    <cellStyle name="Warning Text 28 8 3" xfId="37601" xr:uid="{00000000-0005-0000-0000-0000BFD10000}"/>
    <cellStyle name="Warning Text 28 8 4" xfId="54751" xr:uid="{00000000-0005-0000-0000-0000C0D10000}"/>
    <cellStyle name="Warning Text 28 9" xfId="37602" xr:uid="{00000000-0005-0000-0000-0000C1D10000}"/>
    <cellStyle name="Warning Text 28 9 2" xfId="37603" xr:uid="{00000000-0005-0000-0000-0000C2D10000}"/>
    <cellStyle name="Warning Text 28 9 2 2" xfId="37604" xr:uid="{00000000-0005-0000-0000-0000C3D10000}"/>
    <cellStyle name="Warning Text 28 9 3" xfId="37605" xr:uid="{00000000-0005-0000-0000-0000C4D10000}"/>
    <cellStyle name="Warning Text 28 9 4" xfId="54752" xr:uid="{00000000-0005-0000-0000-0000C5D10000}"/>
    <cellStyle name="Warning Text 29" xfId="4777" xr:uid="{00000000-0005-0000-0000-0000C6D10000}"/>
    <cellStyle name="Warning Text 29 10" xfId="37606" xr:uid="{00000000-0005-0000-0000-0000C7D10000}"/>
    <cellStyle name="Warning Text 29 10 2" xfId="37607" xr:uid="{00000000-0005-0000-0000-0000C8D10000}"/>
    <cellStyle name="Warning Text 29 10 2 2" xfId="37608" xr:uid="{00000000-0005-0000-0000-0000C9D10000}"/>
    <cellStyle name="Warning Text 29 10 3" xfId="37609" xr:uid="{00000000-0005-0000-0000-0000CAD10000}"/>
    <cellStyle name="Warning Text 29 10 4" xfId="54754" xr:uid="{00000000-0005-0000-0000-0000CBD10000}"/>
    <cellStyle name="Warning Text 29 11" xfId="37610" xr:uid="{00000000-0005-0000-0000-0000CCD10000}"/>
    <cellStyle name="Warning Text 29 11 2" xfId="37611" xr:uid="{00000000-0005-0000-0000-0000CDD10000}"/>
    <cellStyle name="Warning Text 29 12" xfId="37612" xr:uid="{00000000-0005-0000-0000-0000CED10000}"/>
    <cellStyle name="Warning Text 29 13" xfId="54753" xr:uid="{00000000-0005-0000-0000-0000CFD10000}"/>
    <cellStyle name="Warning Text 29 2" xfId="9565" xr:uid="{00000000-0005-0000-0000-0000D0D10000}"/>
    <cellStyle name="Warning Text 29 2 2" xfId="37613" xr:uid="{00000000-0005-0000-0000-0000D1D10000}"/>
    <cellStyle name="Warning Text 29 2 2 2" xfId="37614" xr:uid="{00000000-0005-0000-0000-0000D2D10000}"/>
    <cellStyle name="Warning Text 29 2 2 2 2" xfId="37615" xr:uid="{00000000-0005-0000-0000-0000D3D10000}"/>
    <cellStyle name="Warning Text 29 2 2 3" xfId="37616" xr:uid="{00000000-0005-0000-0000-0000D4D10000}"/>
    <cellStyle name="Warning Text 29 2 3" xfId="37617" xr:uid="{00000000-0005-0000-0000-0000D5D10000}"/>
    <cellStyle name="Warning Text 29 2 3 2" xfId="37618" xr:uid="{00000000-0005-0000-0000-0000D6D10000}"/>
    <cellStyle name="Warning Text 29 2 3 2 2" xfId="37619" xr:uid="{00000000-0005-0000-0000-0000D7D10000}"/>
    <cellStyle name="Warning Text 29 2 3 3" xfId="37620" xr:uid="{00000000-0005-0000-0000-0000D8D10000}"/>
    <cellStyle name="Warning Text 29 2 4" xfId="37621" xr:uid="{00000000-0005-0000-0000-0000D9D10000}"/>
    <cellStyle name="Warning Text 29 2 4 2" xfId="37622" xr:uid="{00000000-0005-0000-0000-0000DAD10000}"/>
    <cellStyle name="Warning Text 29 2 5" xfId="37623" xr:uid="{00000000-0005-0000-0000-0000DBD10000}"/>
    <cellStyle name="Warning Text 29 2 6" xfId="54755" xr:uid="{00000000-0005-0000-0000-0000DCD10000}"/>
    <cellStyle name="Warning Text 29 3" xfId="37624" xr:uid="{00000000-0005-0000-0000-0000DDD10000}"/>
    <cellStyle name="Warning Text 29 3 2" xfId="37625" xr:uid="{00000000-0005-0000-0000-0000DED10000}"/>
    <cellStyle name="Warning Text 29 3 2 2" xfId="37626" xr:uid="{00000000-0005-0000-0000-0000DFD10000}"/>
    <cellStyle name="Warning Text 29 3 2 2 2" xfId="37627" xr:uid="{00000000-0005-0000-0000-0000E0D10000}"/>
    <cellStyle name="Warning Text 29 3 2 3" xfId="37628" xr:uid="{00000000-0005-0000-0000-0000E1D10000}"/>
    <cellStyle name="Warning Text 29 3 3" xfId="37629" xr:uid="{00000000-0005-0000-0000-0000E2D10000}"/>
    <cellStyle name="Warning Text 29 3 3 2" xfId="37630" xr:uid="{00000000-0005-0000-0000-0000E3D10000}"/>
    <cellStyle name="Warning Text 29 3 3 2 2" xfId="37631" xr:uid="{00000000-0005-0000-0000-0000E4D10000}"/>
    <cellStyle name="Warning Text 29 3 3 3" xfId="37632" xr:uid="{00000000-0005-0000-0000-0000E5D10000}"/>
    <cellStyle name="Warning Text 29 3 4" xfId="37633" xr:uid="{00000000-0005-0000-0000-0000E6D10000}"/>
    <cellStyle name="Warning Text 29 3 4 2" xfId="37634" xr:uid="{00000000-0005-0000-0000-0000E7D10000}"/>
    <cellStyle name="Warning Text 29 3 5" xfId="37635" xr:uid="{00000000-0005-0000-0000-0000E8D10000}"/>
    <cellStyle name="Warning Text 29 3 6" xfId="54756" xr:uid="{00000000-0005-0000-0000-0000E9D10000}"/>
    <cellStyle name="Warning Text 29 4" xfId="37636" xr:uid="{00000000-0005-0000-0000-0000EAD10000}"/>
    <cellStyle name="Warning Text 29 4 2" xfId="37637" xr:uid="{00000000-0005-0000-0000-0000EBD10000}"/>
    <cellStyle name="Warning Text 29 4 2 2" xfId="37638" xr:uid="{00000000-0005-0000-0000-0000ECD10000}"/>
    <cellStyle name="Warning Text 29 4 2 2 2" xfId="37639" xr:uid="{00000000-0005-0000-0000-0000EDD10000}"/>
    <cellStyle name="Warning Text 29 4 2 3" xfId="37640" xr:uid="{00000000-0005-0000-0000-0000EED10000}"/>
    <cellStyle name="Warning Text 29 4 3" xfId="37641" xr:uid="{00000000-0005-0000-0000-0000EFD10000}"/>
    <cellStyle name="Warning Text 29 4 3 2" xfId="37642" xr:uid="{00000000-0005-0000-0000-0000F0D10000}"/>
    <cellStyle name="Warning Text 29 4 3 2 2" xfId="37643" xr:uid="{00000000-0005-0000-0000-0000F1D10000}"/>
    <cellStyle name="Warning Text 29 4 3 3" xfId="37644" xr:uid="{00000000-0005-0000-0000-0000F2D10000}"/>
    <cellStyle name="Warning Text 29 4 4" xfId="37645" xr:uid="{00000000-0005-0000-0000-0000F3D10000}"/>
    <cellStyle name="Warning Text 29 4 4 2" xfId="37646" xr:uid="{00000000-0005-0000-0000-0000F4D10000}"/>
    <cellStyle name="Warning Text 29 4 5" xfId="37647" xr:uid="{00000000-0005-0000-0000-0000F5D10000}"/>
    <cellStyle name="Warning Text 29 4 6" xfId="54757" xr:uid="{00000000-0005-0000-0000-0000F6D10000}"/>
    <cellStyle name="Warning Text 29 5" xfId="37648" xr:uid="{00000000-0005-0000-0000-0000F7D10000}"/>
    <cellStyle name="Warning Text 29 5 2" xfId="37649" xr:uid="{00000000-0005-0000-0000-0000F8D10000}"/>
    <cellStyle name="Warning Text 29 5 2 2" xfId="37650" xr:uid="{00000000-0005-0000-0000-0000F9D10000}"/>
    <cellStyle name="Warning Text 29 5 2 2 2" xfId="37651" xr:uid="{00000000-0005-0000-0000-0000FAD10000}"/>
    <cellStyle name="Warning Text 29 5 2 3" xfId="37652" xr:uid="{00000000-0005-0000-0000-0000FBD10000}"/>
    <cellStyle name="Warning Text 29 5 3" xfId="37653" xr:uid="{00000000-0005-0000-0000-0000FCD10000}"/>
    <cellStyle name="Warning Text 29 5 3 2" xfId="37654" xr:uid="{00000000-0005-0000-0000-0000FDD10000}"/>
    <cellStyle name="Warning Text 29 5 3 2 2" xfId="37655" xr:uid="{00000000-0005-0000-0000-0000FED10000}"/>
    <cellStyle name="Warning Text 29 5 3 3" xfId="37656" xr:uid="{00000000-0005-0000-0000-0000FFD10000}"/>
    <cellStyle name="Warning Text 29 5 4" xfId="37657" xr:uid="{00000000-0005-0000-0000-000000D20000}"/>
    <cellStyle name="Warning Text 29 5 4 2" xfId="37658" xr:uid="{00000000-0005-0000-0000-000001D20000}"/>
    <cellStyle name="Warning Text 29 5 4 2 2" xfId="37659" xr:uid="{00000000-0005-0000-0000-000002D20000}"/>
    <cellStyle name="Warning Text 29 5 4 3" xfId="37660" xr:uid="{00000000-0005-0000-0000-000003D20000}"/>
    <cellStyle name="Warning Text 29 5 5" xfId="37661" xr:uid="{00000000-0005-0000-0000-000004D20000}"/>
    <cellStyle name="Warning Text 29 5 5 2" xfId="37662" xr:uid="{00000000-0005-0000-0000-000005D20000}"/>
    <cellStyle name="Warning Text 29 5 6" xfId="37663" xr:uid="{00000000-0005-0000-0000-000006D20000}"/>
    <cellStyle name="Warning Text 29 5 7" xfId="54758" xr:uid="{00000000-0005-0000-0000-000007D20000}"/>
    <cellStyle name="Warning Text 29 6" xfId="37664" xr:uid="{00000000-0005-0000-0000-000008D20000}"/>
    <cellStyle name="Warning Text 29 6 2" xfId="37665" xr:uid="{00000000-0005-0000-0000-000009D20000}"/>
    <cellStyle name="Warning Text 29 6 2 2" xfId="37666" xr:uid="{00000000-0005-0000-0000-00000AD20000}"/>
    <cellStyle name="Warning Text 29 6 2 2 2" xfId="37667" xr:uid="{00000000-0005-0000-0000-00000BD20000}"/>
    <cellStyle name="Warning Text 29 6 2 3" xfId="37668" xr:uid="{00000000-0005-0000-0000-00000CD20000}"/>
    <cellStyle name="Warning Text 29 6 3" xfId="37669" xr:uid="{00000000-0005-0000-0000-00000DD20000}"/>
    <cellStyle name="Warning Text 29 6 3 2" xfId="37670" xr:uid="{00000000-0005-0000-0000-00000ED20000}"/>
    <cellStyle name="Warning Text 29 6 3 2 2" xfId="37671" xr:uid="{00000000-0005-0000-0000-00000FD20000}"/>
    <cellStyle name="Warning Text 29 6 3 3" xfId="37672" xr:uid="{00000000-0005-0000-0000-000010D20000}"/>
    <cellStyle name="Warning Text 29 6 4" xfId="37673" xr:uid="{00000000-0005-0000-0000-000011D20000}"/>
    <cellStyle name="Warning Text 29 6 4 2" xfId="37674" xr:uid="{00000000-0005-0000-0000-000012D20000}"/>
    <cellStyle name="Warning Text 29 6 5" xfId="37675" xr:uid="{00000000-0005-0000-0000-000013D20000}"/>
    <cellStyle name="Warning Text 29 6 6" xfId="54759" xr:uid="{00000000-0005-0000-0000-000014D20000}"/>
    <cellStyle name="Warning Text 29 7" xfId="37676" xr:uid="{00000000-0005-0000-0000-000015D20000}"/>
    <cellStyle name="Warning Text 29 7 2" xfId="37677" xr:uid="{00000000-0005-0000-0000-000016D20000}"/>
    <cellStyle name="Warning Text 29 7 2 2" xfId="37678" xr:uid="{00000000-0005-0000-0000-000017D20000}"/>
    <cellStyle name="Warning Text 29 7 3" xfId="37679" xr:uid="{00000000-0005-0000-0000-000018D20000}"/>
    <cellStyle name="Warning Text 29 7 4" xfId="54760" xr:uid="{00000000-0005-0000-0000-000019D20000}"/>
    <cellStyle name="Warning Text 29 8" xfId="37680" xr:uid="{00000000-0005-0000-0000-00001AD20000}"/>
    <cellStyle name="Warning Text 29 8 2" xfId="37681" xr:uid="{00000000-0005-0000-0000-00001BD20000}"/>
    <cellStyle name="Warning Text 29 8 2 2" xfId="37682" xr:uid="{00000000-0005-0000-0000-00001CD20000}"/>
    <cellStyle name="Warning Text 29 8 3" xfId="37683" xr:uid="{00000000-0005-0000-0000-00001DD20000}"/>
    <cellStyle name="Warning Text 29 8 4" xfId="54761" xr:uid="{00000000-0005-0000-0000-00001ED20000}"/>
    <cellStyle name="Warning Text 29 9" xfId="37684" xr:uid="{00000000-0005-0000-0000-00001FD20000}"/>
    <cellStyle name="Warning Text 29 9 2" xfId="37685" xr:uid="{00000000-0005-0000-0000-000020D20000}"/>
    <cellStyle name="Warning Text 29 9 2 2" xfId="37686" xr:uid="{00000000-0005-0000-0000-000021D20000}"/>
    <cellStyle name="Warning Text 29 9 3" xfId="37687" xr:uid="{00000000-0005-0000-0000-000022D20000}"/>
    <cellStyle name="Warning Text 29 9 4" xfId="54762" xr:uid="{00000000-0005-0000-0000-000023D20000}"/>
    <cellStyle name="Warning Text 3" xfId="4778" xr:uid="{00000000-0005-0000-0000-000024D20000}"/>
    <cellStyle name="Warning Text 3 10" xfId="37688" xr:uid="{00000000-0005-0000-0000-000025D20000}"/>
    <cellStyle name="Warning Text 3 10 2" xfId="37689" xr:uid="{00000000-0005-0000-0000-000026D20000}"/>
    <cellStyle name="Warning Text 3 10 2 2" xfId="37690" xr:uid="{00000000-0005-0000-0000-000027D20000}"/>
    <cellStyle name="Warning Text 3 10 3" xfId="37691" xr:uid="{00000000-0005-0000-0000-000028D20000}"/>
    <cellStyle name="Warning Text 3 10 4" xfId="54764" xr:uid="{00000000-0005-0000-0000-000029D20000}"/>
    <cellStyle name="Warning Text 3 11" xfId="37692" xr:uid="{00000000-0005-0000-0000-00002AD20000}"/>
    <cellStyle name="Warning Text 3 11 2" xfId="37693" xr:uid="{00000000-0005-0000-0000-00002BD20000}"/>
    <cellStyle name="Warning Text 3 11 3" xfId="56087" xr:uid="{00000000-0005-0000-0000-00002CD20000}"/>
    <cellStyle name="Warning Text 3 12" xfId="37694" xr:uid="{00000000-0005-0000-0000-00002DD20000}"/>
    <cellStyle name="Warning Text 3 13" xfId="54763" xr:uid="{00000000-0005-0000-0000-00002ED20000}"/>
    <cellStyle name="Warning Text 3 2" xfId="9566" xr:uid="{00000000-0005-0000-0000-00002FD20000}"/>
    <cellStyle name="Warning Text 3 2 2" xfId="37695" xr:uid="{00000000-0005-0000-0000-000030D20000}"/>
    <cellStyle name="Warning Text 3 2 2 2" xfId="37696" xr:uid="{00000000-0005-0000-0000-000031D20000}"/>
    <cellStyle name="Warning Text 3 2 2 2 2" xfId="37697" xr:uid="{00000000-0005-0000-0000-000032D20000}"/>
    <cellStyle name="Warning Text 3 2 2 3" xfId="37698" xr:uid="{00000000-0005-0000-0000-000033D20000}"/>
    <cellStyle name="Warning Text 3 2 2 4" xfId="54766" xr:uid="{00000000-0005-0000-0000-000034D20000}"/>
    <cellStyle name="Warning Text 3 2 3" xfId="37699" xr:uid="{00000000-0005-0000-0000-000035D20000}"/>
    <cellStyle name="Warning Text 3 2 3 2" xfId="37700" xr:uid="{00000000-0005-0000-0000-000036D20000}"/>
    <cellStyle name="Warning Text 3 2 3 2 2" xfId="37701" xr:uid="{00000000-0005-0000-0000-000037D20000}"/>
    <cellStyle name="Warning Text 3 2 3 3" xfId="37702" xr:uid="{00000000-0005-0000-0000-000038D20000}"/>
    <cellStyle name="Warning Text 3 2 3 4" xfId="54767" xr:uid="{00000000-0005-0000-0000-000039D20000}"/>
    <cellStyle name="Warning Text 3 2 4" xfId="37703" xr:uid="{00000000-0005-0000-0000-00003AD20000}"/>
    <cellStyle name="Warning Text 3 2 4 2" xfId="37704" xr:uid="{00000000-0005-0000-0000-00003BD20000}"/>
    <cellStyle name="Warning Text 3 2 4 3" xfId="54768" xr:uid="{00000000-0005-0000-0000-00003CD20000}"/>
    <cellStyle name="Warning Text 3 2 5" xfId="37705" xr:uid="{00000000-0005-0000-0000-00003DD20000}"/>
    <cellStyle name="Warning Text 3 2 5 2" xfId="54769" xr:uid="{00000000-0005-0000-0000-00003ED20000}"/>
    <cellStyle name="Warning Text 3 2 6" xfId="54765" xr:uid="{00000000-0005-0000-0000-00003FD20000}"/>
    <cellStyle name="Warning Text 3 3" xfId="37706" xr:uid="{00000000-0005-0000-0000-000040D20000}"/>
    <cellStyle name="Warning Text 3 3 2" xfId="37707" xr:uid="{00000000-0005-0000-0000-000041D20000}"/>
    <cellStyle name="Warning Text 3 3 2 2" xfId="37708" xr:uid="{00000000-0005-0000-0000-000042D20000}"/>
    <cellStyle name="Warning Text 3 3 2 2 2" xfId="37709" xr:uid="{00000000-0005-0000-0000-000043D20000}"/>
    <cellStyle name="Warning Text 3 3 2 3" xfId="37710" xr:uid="{00000000-0005-0000-0000-000044D20000}"/>
    <cellStyle name="Warning Text 3 3 3" xfId="37711" xr:uid="{00000000-0005-0000-0000-000045D20000}"/>
    <cellStyle name="Warning Text 3 3 3 2" xfId="37712" xr:uid="{00000000-0005-0000-0000-000046D20000}"/>
    <cellStyle name="Warning Text 3 3 3 2 2" xfId="37713" xr:uid="{00000000-0005-0000-0000-000047D20000}"/>
    <cellStyle name="Warning Text 3 3 3 3" xfId="37714" xr:uid="{00000000-0005-0000-0000-000048D20000}"/>
    <cellStyle name="Warning Text 3 3 4" xfId="37715" xr:uid="{00000000-0005-0000-0000-000049D20000}"/>
    <cellStyle name="Warning Text 3 3 4 2" xfId="37716" xr:uid="{00000000-0005-0000-0000-00004AD20000}"/>
    <cellStyle name="Warning Text 3 3 5" xfId="37717" xr:uid="{00000000-0005-0000-0000-00004BD20000}"/>
    <cellStyle name="Warning Text 3 3 6" xfId="54770" xr:uid="{00000000-0005-0000-0000-00004CD20000}"/>
    <cellStyle name="Warning Text 3 4" xfId="37718" xr:uid="{00000000-0005-0000-0000-00004DD20000}"/>
    <cellStyle name="Warning Text 3 4 2" xfId="37719" xr:uid="{00000000-0005-0000-0000-00004ED20000}"/>
    <cellStyle name="Warning Text 3 4 2 2" xfId="37720" xr:uid="{00000000-0005-0000-0000-00004FD20000}"/>
    <cellStyle name="Warning Text 3 4 2 2 2" xfId="37721" xr:uid="{00000000-0005-0000-0000-000050D20000}"/>
    <cellStyle name="Warning Text 3 4 2 3" xfId="37722" xr:uid="{00000000-0005-0000-0000-000051D20000}"/>
    <cellStyle name="Warning Text 3 4 3" xfId="37723" xr:uid="{00000000-0005-0000-0000-000052D20000}"/>
    <cellStyle name="Warning Text 3 4 3 2" xfId="37724" xr:uid="{00000000-0005-0000-0000-000053D20000}"/>
    <cellStyle name="Warning Text 3 4 3 2 2" xfId="37725" xr:uid="{00000000-0005-0000-0000-000054D20000}"/>
    <cellStyle name="Warning Text 3 4 3 3" xfId="37726" xr:uid="{00000000-0005-0000-0000-000055D20000}"/>
    <cellStyle name="Warning Text 3 4 4" xfId="37727" xr:uid="{00000000-0005-0000-0000-000056D20000}"/>
    <cellStyle name="Warning Text 3 4 4 2" xfId="37728" xr:uid="{00000000-0005-0000-0000-000057D20000}"/>
    <cellStyle name="Warning Text 3 4 5" xfId="37729" xr:uid="{00000000-0005-0000-0000-000058D20000}"/>
    <cellStyle name="Warning Text 3 4 6" xfId="54771" xr:uid="{00000000-0005-0000-0000-000059D20000}"/>
    <cellStyle name="Warning Text 3 5" xfId="37730" xr:uid="{00000000-0005-0000-0000-00005AD20000}"/>
    <cellStyle name="Warning Text 3 5 2" xfId="37731" xr:uid="{00000000-0005-0000-0000-00005BD20000}"/>
    <cellStyle name="Warning Text 3 5 2 2" xfId="37732" xr:uid="{00000000-0005-0000-0000-00005CD20000}"/>
    <cellStyle name="Warning Text 3 5 2 2 2" xfId="37733" xr:uid="{00000000-0005-0000-0000-00005DD20000}"/>
    <cellStyle name="Warning Text 3 5 2 3" xfId="37734" xr:uid="{00000000-0005-0000-0000-00005ED20000}"/>
    <cellStyle name="Warning Text 3 5 3" xfId="37735" xr:uid="{00000000-0005-0000-0000-00005FD20000}"/>
    <cellStyle name="Warning Text 3 5 3 2" xfId="37736" xr:uid="{00000000-0005-0000-0000-000060D20000}"/>
    <cellStyle name="Warning Text 3 5 3 2 2" xfId="37737" xr:uid="{00000000-0005-0000-0000-000061D20000}"/>
    <cellStyle name="Warning Text 3 5 3 3" xfId="37738" xr:uid="{00000000-0005-0000-0000-000062D20000}"/>
    <cellStyle name="Warning Text 3 5 4" xfId="37739" xr:uid="{00000000-0005-0000-0000-000063D20000}"/>
    <cellStyle name="Warning Text 3 5 4 2" xfId="37740" xr:uid="{00000000-0005-0000-0000-000064D20000}"/>
    <cellStyle name="Warning Text 3 5 4 2 2" xfId="37741" xr:uid="{00000000-0005-0000-0000-000065D20000}"/>
    <cellStyle name="Warning Text 3 5 4 3" xfId="37742" xr:uid="{00000000-0005-0000-0000-000066D20000}"/>
    <cellStyle name="Warning Text 3 5 5" xfId="37743" xr:uid="{00000000-0005-0000-0000-000067D20000}"/>
    <cellStyle name="Warning Text 3 5 5 2" xfId="37744" xr:uid="{00000000-0005-0000-0000-000068D20000}"/>
    <cellStyle name="Warning Text 3 5 6" xfId="37745" xr:uid="{00000000-0005-0000-0000-000069D20000}"/>
    <cellStyle name="Warning Text 3 5 7" xfId="54772" xr:uid="{00000000-0005-0000-0000-00006AD20000}"/>
    <cellStyle name="Warning Text 3 6" xfId="37746" xr:uid="{00000000-0005-0000-0000-00006BD20000}"/>
    <cellStyle name="Warning Text 3 6 2" xfId="37747" xr:uid="{00000000-0005-0000-0000-00006CD20000}"/>
    <cellStyle name="Warning Text 3 6 2 2" xfId="37748" xr:uid="{00000000-0005-0000-0000-00006DD20000}"/>
    <cellStyle name="Warning Text 3 6 2 2 2" xfId="37749" xr:uid="{00000000-0005-0000-0000-00006ED20000}"/>
    <cellStyle name="Warning Text 3 6 2 3" xfId="37750" xr:uid="{00000000-0005-0000-0000-00006FD20000}"/>
    <cellStyle name="Warning Text 3 6 3" xfId="37751" xr:uid="{00000000-0005-0000-0000-000070D20000}"/>
    <cellStyle name="Warning Text 3 6 3 2" xfId="37752" xr:uid="{00000000-0005-0000-0000-000071D20000}"/>
    <cellStyle name="Warning Text 3 6 3 2 2" xfId="37753" xr:uid="{00000000-0005-0000-0000-000072D20000}"/>
    <cellStyle name="Warning Text 3 6 3 3" xfId="37754" xr:uid="{00000000-0005-0000-0000-000073D20000}"/>
    <cellStyle name="Warning Text 3 6 4" xfId="37755" xr:uid="{00000000-0005-0000-0000-000074D20000}"/>
    <cellStyle name="Warning Text 3 6 4 2" xfId="37756" xr:uid="{00000000-0005-0000-0000-000075D20000}"/>
    <cellStyle name="Warning Text 3 6 5" xfId="37757" xr:uid="{00000000-0005-0000-0000-000076D20000}"/>
    <cellStyle name="Warning Text 3 6 6" xfId="54773" xr:uid="{00000000-0005-0000-0000-000077D20000}"/>
    <cellStyle name="Warning Text 3 7" xfId="37758" xr:uid="{00000000-0005-0000-0000-000078D20000}"/>
    <cellStyle name="Warning Text 3 7 2" xfId="37759" xr:uid="{00000000-0005-0000-0000-000079D20000}"/>
    <cellStyle name="Warning Text 3 7 2 2" xfId="37760" xr:uid="{00000000-0005-0000-0000-00007AD20000}"/>
    <cellStyle name="Warning Text 3 7 3" xfId="37761" xr:uid="{00000000-0005-0000-0000-00007BD20000}"/>
    <cellStyle name="Warning Text 3 7 4" xfId="54774" xr:uid="{00000000-0005-0000-0000-00007CD20000}"/>
    <cellStyle name="Warning Text 3 8" xfId="37762" xr:uid="{00000000-0005-0000-0000-00007DD20000}"/>
    <cellStyle name="Warning Text 3 8 2" xfId="37763" xr:uid="{00000000-0005-0000-0000-00007ED20000}"/>
    <cellStyle name="Warning Text 3 8 2 2" xfId="37764" xr:uid="{00000000-0005-0000-0000-00007FD20000}"/>
    <cellStyle name="Warning Text 3 8 3" xfId="37765" xr:uid="{00000000-0005-0000-0000-000080D20000}"/>
    <cellStyle name="Warning Text 3 8 4" xfId="54775" xr:uid="{00000000-0005-0000-0000-000081D20000}"/>
    <cellStyle name="Warning Text 3 9" xfId="37766" xr:uid="{00000000-0005-0000-0000-000082D20000}"/>
    <cellStyle name="Warning Text 3 9 2" xfId="37767" xr:uid="{00000000-0005-0000-0000-000083D20000}"/>
    <cellStyle name="Warning Text 3 9 2 2" xfId="37768" xr:uid="{00000000-0005-0000-0000-000084D20000}"/>
    <cellStyle name="Warning Text 3 9 3" xfId="37769" xr:uid="{00000000-0005-0000-0000-000085D20000}"/>
    <cellStyle name="Warning Text 3 9 4" xfId="54776" xr:uid="{00000000-0005-0000-0000-000086D20000}"/>
    <cellStyle name="Warning Text 30" xfId="4779" xr:uid="{00000000-0005-0000-0000-000087D20000}"/>
    <cellStyle name="Warning Text 30 10" xfId="37770" xr:uid="{00000000-0005-0000-0000-000088D20000}"/>
    <cellStyle name="Warning Text 30 10 2" xfId="37771" xr:uid="{00000000-0005-0000-0000-000089D20000}"/>
    <cellStyle name="Warning Text 30 10 2 2" xfId="37772" xr:uid="{00000000-0005-0000-0000-00008AD20000}"/>
    <cellStyle name="Warning Text 30 10 3" xfId="37773" xr:uid="{00000000-0005-0000-0000-00008BD20000}"/>
    <cellStyle name="Warning Text 30 10 4" xfId="54778" xr:uid="{00000000-0005-0000-0000-00008CD20000}"/>
    <cellStyle name="Warning Text 30 11" xfId="37774" xr:uid="{00000000-0005-0000-0000-00008DD20000}"/>
    <cellStyle name="Warning Text 30 11 2" xfId="37775" xr:uid="{00000000-0005-0000-0000-00008ED20000}"/>
    <cellStyle name="Warning Text 30 12" xfId="37776" xr:uid="{00000000-0005-0000-0000-00008FD20000}"/>
    <cellStyle name="Warning Text 30 13" xfId="54777" xr:uid="{00000000-0005-0000-0000-000090D20000}"/>
    <cellStyle name="Warning Text 30 2" xfId="9567" xr:uid="{00000000-0005-0000-0000-000091D20000}"/>
    <cellStyle name="Warning Text 30 2 2" xfId="37777" xr:uid="{00000000-0005-0000-0000-000092D20000}"/>
    <cellStyle name="Warning Text 30 2 2 2" xfId="37778" xr:uid="{00000000-0005-0000-0000-000093D20000}"/>
    <cellStyle name="Warning Text 30 2 2 2 2" xfId="37779" xr:uid="{00000000-0005-0000-0000-000094D20000}"/>
    <cellStyle name="Warning Text 30 2 2 3" xfId="37780" xr:uid="{00000000-0005-0000-0000-000095D20000}"/>
    <cellStyle name="Warning Text 30 2 3" xfId="37781" xr:uid="{00000000-0005-0000-0000-000096D20000}"/>
    <cellStyle name="Warning Text 30 2 3 2" xfId="37782" xr:uid="{00000000-0005-0000-0000-000097D20000}"/>
    <cellStyle name="Warning Text 30 2 3 2 2" xfId="37783" xr:uid="{00000000-0005-0000-0000-000098D20000}"/>
    <cellStyle name="Warning Text 30 2 3 3" xfId="37784" xr:uid="{00000000-0005-0000-0000-000099D20000}"/>
    <cellStyle name="Warning Text 30 2 4" xfId="37785" xr:uid="{00000000-0005-0000-0000-00009AD20000}"/>
    <cellStyle name="Warning Text 30 2 4 2" xfId="37786" xr:uid="{00000000-0005-0000-0000-00009BD20000}"/>
    <cellStyle name="Warning Text 30 2 5" xfId="37787" xr:uid="{00000000-0005-0000-0000-00009CD20000}"/>
    <cellStyle name="Warning Text 30 2 6" xfId="54779" xr:uid="{00000000-0005-0000-0000-00009DD20000}"/>
    <cellStyle name="Warning Text 30 3" xfId="37788" xr:uid="{00000000-0005-0000-0000-00009ED20000}"/>
    <cellStyle name="Warning Text 30 3 2" xfId="37789" xr:uid="{00000000-0005-0000-0000-00009FD20000}"/>
    <cellStyle name="Warning Text 30 3 2 2" xfId="37790" xr:uid="{00000000-0005-0000-0000-0000A0D20000}"/>
    <cellStyle name="Warning Text 30 3 2 2 2" xfId="37791" xr:uid="{00000000-0005-0000-0000-0000A1D20000}"/>
    <cellStyle name="Warning Text 30 3 2 3" xfId="37792" xr:uid="{00000000-0005-0000-0000-0000A2D20000}"/>
    <cellStyle name="Warning Text 30 3 3" xfId="37793" xr:uid="{00000000-0005-0000-0000-0000A3D20000}"/>
    <cellStyle name="Warning Text 30 3 3 2" xfId="37794" xr:uid="{00000000-0005-0000-0000-0000A4D20000}"/>
    <cellStyle name="Warning Text 30 3 3 2 2" xfId="37795" xr:uid="{00000000-0005-0000-0000-0000A5D20000}"/>
    <cellStyle name="Warning Text 30 3 3 3" xfId="37796" xr:uid="{00000000-0005-0000-0000-0000A6D20000}"/>
    <cellStyle name="Warning Text 30 3 4" xfId="37797" xr:uid="{00000000-0005-0000-0000-0000A7D20000}"/>
    <cellStyle name="Warning Text 30 3 4 2" xfId="37798" xr:uid="{00000000-0005-0000-0000-0000A8D20000}"/>
    <cellStyle name="Warning Text 30 3 5" xfId="37799" xr:uid="{00000000-0005-0000-0000-0000A9D20000}"/>
    <cellStyle name="Warning Text 30 3 6" xfId="54780" xr:uid="{00000000-0005-0000-0000-0000AAD20000}"/>
    <cellStyle name="Warning Text 30 4" xfId="37800" xr:uid="{00000000-0005-0000-0000-0000ABD20000}"/>
    <cellStyle name="Warning Text 30 4 2" xfId="37801" xr:uid="{00000000-0005-0000-0000-0000ACD20000}"/>
    <cellStyle name="Warning Text 30 4 2 2" xfId="37802" xr:uid="{00000000-0005-0000-0000-0000ADD20000}"/>
    <cellStyle name="Warning Text 30 4 2 2 2" xfId="37803" xr:uid="{00000000-0005-0000-0000-0000AED20000}"/>
    <cellStyle name="Warning Text 30 4 2 3" xfId="37804" xr:uid="{00000000-0005-0000-0000-0000AFD20000}"/>
    <cellStyle name="Warning Text 30 4 3" xfId="37805" xr:uid="{00000000-0005-0000-0000-0000B0D20000}"/>
    <cellStyle name="Warning Text 30 4 3 2" xfId="37806" xr:uid="{00000000-0005-0000-0000-0000B1D20000}"/>
    <cellStyle name="Warning Text 30 4 3 2 2" xfId="37807" xr:uid="{00000000-0005-0000-0000-0000B2D20000}"/>
    <cellStyle name="Warning Text 30 4 3 3" xfId="37808" xr:uid="{00000000-0005-0000-0000-0000B3D20000}"/>
    <cellStyle name="Warning Text 30 4 4" xfId="37809" xr:uid="{00000000-0005-0000-0000-0000B4D20000}"/>
    <cellStyle name="Warning Text 30 4 4 2" xfId="37810" xr:uid="{00000000-0005-0000-0000-0000B5D20000}"/>
    <cellStyle name="Warning Text 30 4 5" xfId="37811" xr:uid="{00000000-0005-0000-0000-0000B6D20000}"/>
    <cellStyle name="Warning Text 30 4 6" xfId="54781" xr:uid="{00000000-0005-0000-0000-0000B7D20000}"/>
    <cellStyle name="Warning Text 30 5" xfId="37812" xr:uid="{00000000-0005-0000-0000-0000B8D20000}"/>
    <cellStyle name="Warning Text 30 5 2" xfId="37813" xr:uid="{00000000-0005-0000-0000-0000B9D20000}"/>
    <cellStyle name="Warning Text 30 5 2 2" xfId="37814" xr:uid="{00000000-0005-0000-0000-0000BAD20000}"/>
    <cellStyle name="Warning Text 30 5 2 2 2" xfId="37815" xr:uid="{00000000-0005-0000-0000-0000BBD20000}"/>
    <cellStyle name="Warning Text 30 5 2 3" xfId="37816" xr:uid="{00000000-0005-0000-0000-0000BCD20000}"/>
    <cellStyle name="Warning Text 30 5 3" xfId="37817" xr:uid="{00000000-0005-0000-0000-0000BDD20000}"/>
    <cellStyle name="Warning Text 30 5 3 2" xfId="37818" xr:uid="{00000000-0005-0000-0000-0000BED20000}"/>
    <cellStyle name="Warning Text 30 5 3 2 2" xfId="37819" xr:uid="{00000000-0005-0000-0000-0000BFD20000}"/>
    <cellStyle name="Warning Text 30 5 3 3" xfId="37820" xr:uid="{00000000-0005-0000-0000-0000C0D20000}"/>
    <cellStyle name="Warning Text 30 5 4" xfId="37821" xr:uid="{00000000-0005-0000-0000-0000C1D20000}"/>
    <cellStyle name="Warning Text 30 5 4 2" xfId="37822" xr:uid="{00000000-0005-0000-0000-0000C2D20000}"/>
    <cellStyle name="Warning Text 30 5 4 2 2" xfId="37823" xr:uid="{00000000-0005-0000-0000-0000C3D20000}"/>
    <cellStyle name="Warning Text 30 5 4 3" xfId="37824" xr:uid="{00000000-0005-0000-0000-0000C4D20000}"/>
    <cellStyle name="Warning Text 30 5 5" xfId="37825" xr:uid="{00000000-0005-0000-0000-0000C5D20000}"/>
    <cellStyle name="Warning Text 30 5 5 2" xfId="37826" xr:uid="{00000000-0005-0000-0000-0000C6D20000}"/>
    <cellStyle name="Warning Text 30 5 6" xfId="37827" xr:uid="{00000000-0005-0000-0000-0000C7D20000}"/>
    <cellStyle name="Warning Text 30 5 7" xfId="54782" xr:uid="{00000000-0005-0000-0000-0000C8D20000}"/>
    <cellStyle name="Warning Text 30 6" xfId="37828" xr:uid="{00000000-0005-0000-0000-0000C9D20000}"/>
    <cellStyle name="Warning Text 30 6 2" xfId="37829" xr:uid="{00000000-0005-0000-0000-0000CAD20000}"/>
    <cellStyle name="Warning Text 30 6 2 2" xfId="37830" xr:uid="{00000000-0005-0000-0000-0000CBD20000}"/>
    <cellStyle name="Warning Text 30 6 2 2 2" xfId="37831" xr:uid="{00000000-0005-0000-0000-0000CCD20000}"/>
    <cellStyle name="Warning Text 30 6 2 3" xfId="37832" xr:uid="{00000000-0005-0000-0000-0000CDD20000}"/>
    <cellStyle name="Warning Text 30 6 3" xfId="37833" xr:uid="{00000000-0005-0000-0000-0000CED20000}"/>
    <cellStyle name="Warning Text 30 6 3 2" xfId="37834" xr:uid="{00000000-0005-0000-0000-0000CFD20000}"/>
    <cellStyle name="Warning Text 30 6 3 2 2" xfId="37835" xr:uid="{00000000-0005-0000-0000-0000D0D20000}"/>
    <cellStyle name="Warning Text 30 6 3 3" xfId="37836" xr:uid="{00000000-0005-0000-0000-0000D1D20000}"/>
    <cellStyle name="Warning Text 30 6 4" xfId="37837" xr:uid="{00000000-0005-0000-0000-0000D2D20000}"/>
    <cellStyle name="Warning Text 30 6 4 2" xfId="37838" xr:uid="{00000000-0005-0000-0000-0000D3D20000}"/>
    <cellStyle name="Warning Text 30 6 5" xfId="37839" xr:uid="{00000000-0005-0000-0000-0000D4D20000}"/>
    <cellStyle name="Warning Text 30 6 6" xfId="54783" xr:uid="{00000000-0005-0000-0000-0000D5D20000}"/>
    <cellStyle name="Warning Text 30 7" xfId="37840" xr:uid="{00000000-0005-0000-0000-0000D6D20000}"/>
    <cellStyle name="Warning Text 30 7 2" xfId="37841" xr:uid="{00000000-0005-0000-0000-0000D7D20000}"/>
    <cellStyle name="Warning Text 30 7 2 2" xfId="37842" xr:uid="{00000000-0005-0000-0000-0000D8D20000}"/>
    <cellStyle name="Warning Text 30 7 3" xfId="37843" xr:uid="{00000000-0005-0000-0000-0000D9D20000}"/>
    <cellStyle name="Warning Text 30 7 4" xfId="54784" xr:uid="{00000000-0005-0000-0000-0000DAD20000}"/>
    <cellStyle name="Warning Text 30 8" xfId="37844" xr:uid="{00000000-0005-0000-0000-0000DBD20000}"/>
    <cellStyle name="Warning Text 30 8 2" xfId="37845" xr:uid="{00000000-0005-0000-0000-0000DCD20000}"/>
    <cellStyle name="Warning Text 30 8 2 2" xfId="37846" xr:uid="{00000000-0005-0000-0000-0000DDD20000}"/>
    <cellStyle name="Warning Text 30 8 3" xfId="37847" xr:uid="{00000000-0005-0000-0000-0000DED20000}"/>
    <cellStyle name="Warning Text 30 8 4" xfId="54785" xr:uid="{00000000-0005-0000-0000-0000DFD20000}"/>
    <cellStyle name="Warning Text 30 9" xfId="37848" xr:uid="{00000000-0005-0000-0000-0000E0D20000}"/>
    <cellStyle name="Warning Text 30 9 2" xfId="37849" xr:uid="{00000000-0005-0000-0000-0000E1D20000}"/>
    <cellStyle name="Warning Text 30 9 2 2" xfId="37850" xr:uid="{00000000-0005-0000-0000-0000E2D20000}"/>
    <cellStyle name="Warning Text 30 9 3" xfId="37851" xr:uid="{00000000-0005-0000-0000-0000E3D20000}"/>
    <cellStyle name="Warning Text 30 9 4" xfId="54786" xr:uid="{00000000-0005-0000-0000-0000E4D20000}"/>
    <cellStyle name="Warning Text 31" xfId="4780" xr:uid="{00000000-0005-0000-0000-0000E5D20000}"/>
    <cellStyle name="Warning Text 31 10" xfId="37852" xr:uid="{00000000-0005-0000-0000-0000E6D20000}"/>
    <cellStyle name="Warning Text 31 10 2" xfId="37853" xr:uid="{00000000-0005-0000-0000-0000E7D20000}"/>
    <cellStyle name="Warning Text 31 10 2 2" xfId="37854" xr:uid="{00000000-0005-0000-0000-0000E8D20000}"/>
    <cellStyle name="Warning Text 31 10 3" xfId="37855" xr:uid="{00000000-0005-0000-0000-0000E9D20000}"/>
    <cellStyle name="Warning Text 31 10 4" xfId="54788" xr:uid="{00000000-0005-0000-0000-0000EAD20000}"/>
    <cellStyle name="Warning Text 31 11" xfId="37856" xr:uid="{00000000-0005-0000-0000-0000EBD20000}"/>
    <cellStyle name="Warning Text 31 11 2" xfId="37857" xr:uid="{00000000-0005-0000-0000-0000ECD20000}"/>
    <cellStyle name="Warning Text 31 12" xfId="37858" xr:uid="{00000000-0005-0000-0000-0000EDD20000}"/>
    <cellStyle name="Warning Text 31 13" xfId="54787" xr:uid="{00000000-0005-0000-0000-0000EED20000}"/>
    <cellStyle name="Warning Text 31 2" xfId="9568" xr:uid="{00000000-0005-0000-0000-0000EFD20000}"/>
    <cellStyle name="Warning Text 31 2 2" xfId="37859" xr:uid="{00000000-0005-0000-0000-0000F0D20000}"/>
    <cellStyle name="Warning Text 31 2 2 2" xfId="37860" xr:uid="{00000000-0005-0000-0000-0000F1D20000}"/>
    <cellStyle name="Warning Text 31 2 2 2 2" xfId="37861" xr:uid="{00000000-0005-0000-0000-0000F2D20000}"/>
    <cellStyle name="Warning Text 31 2 2 3" xfId="37862" xr:uid="{00000000-0005-0000-0000-0000F3D20000}"/>
    <cellStyle name="Warning Text 31 2 3" xfId="37863" xr:uid="{00000000-0005-0000-0000-0000F4D20000}"/>
    <cellStyle name="Warning Text 31 2 3 2" xfId="37864" xr:uid="{00000000-0005-0000-0000-0000F5D20000}"/>
    <cellStyle name="Warning Text 31 2 3 2 2" xfId="37865" xr:uid="{00000000-0005-0000-0000-0000F6D20000}"/>
    <cellStyle name="Warning Text 31 2 3 3" xfId="37866" xr:uid="{00000000-0005-0000-0000-0000F7D20000}"/>
    <cellStyle name="Warning Text 31 2 4" xfId="37867" xr:uid="{00000000-0005-0000-0000-0000F8D20000}"/>
    <cellStyle name="Warning Text 31 2 4 2" xfId="37868" xr:uid="{00000000-0005-0000-0000-0000F9D20000}"/>
    <cellStyle name="Warning Text 31 2 5" xfId="37869" xr:uid="{00000000-0005-0000-0000-0000FAD20000}"/>
    <cellStyle name="Warning Text 31 2 6" xfId="54789" xr:uid="{00000000-0005-0000-0000-0000FBD20000}"/>
    <cellStyle name="Warning Text 31 3" xfId="37870" xr:uid="{00000000-0005-0000-0000-0000FCD20000}"/>
    <cellStyle name="Warning Text 31 3 2" xfId="37871" xr:uid="{00000000-0005-0000-0000-0000FDD20000}"/>
    <cellStyle name="Warning Text 31 3 2 2" xfId="37872" xr:uid="{00000000-0005-0000-0000-0000FED20000}"/>
    <cellStyle name="Warning Text 31 3 2 2 2" xfId="37873" xr:uid="{00000000-0005-0000-0000-0000FFD20000}"/>
    <cellStyle name="Warning Text 31 3 2 3" xfId="37874" xr:uid="{00000000-0005-0000-0000-000000D30000}"/>
    <cellStyle name="Warning Text 31 3 3" xfId="37875" xr:uid="{00000000-0005-0000-0000-000001D30000}"/>
    <cellStyle name="Warning Text 31 3 3 2" xfId="37876" xr:uid="{00000000-0005-0000-0000-000002D30000}"/>
    <cellStyle name="Warning Text 31 3 3 2 2" xfId="37877" xr:uid="{00000000-0005-0000-0000-000003D30000}"/>
    <cellStyle name="Warning Text 31 3 3 3" xfId="37878" xr:uid="{00000000-0005-0000-0000-000004D30000}"/>
    <cellStyle name="Warning Text 31 3 4" xfId="37879" xr:uid="{00000000-0005-0000-0000-000005D30000}"/>
    <cellStyle name="Warning Text 31 3 4 2" xfId="37880" xr:uid="{00000000-0005-0000-0000-000006D30000}"/>
    <cellStyle name="Warning Text 31 3 5" xfId="37881" xr:uid="{00000000-0005-0000-0000-000007D30000}"/>
    <cellStyle name="Warning Text 31 3 6" xfId="54790" xr:uid="{00000000-0005-0000-0000-000008D30000}"/>
    <cellStyle name="Warning Text 31 4" xfId="37882" xr:uid="{00000000-0005-0000-0000-000009D30000}"/>
    <cellStyle name="Warning Text 31 4 2" xfId="37883" xr:uid="{00000000-0005-0000-0000-00000AD30000}"/>
    <cellStyle name="Warning Text 31 4 2 2" xfId="37884" xr:uid="{00000000-0005-0000-0000-00000BD30000}"/>
    <cellStyle name="Warning Text 31 4 2 2 2" xfId="37885" xr:uid="{00000000-0005-0000-0000-00000CD30000}"/>
    <cellStyle name="Warning Text 31 4 2 3" xfId="37886" xr:uid="{00000000-0005-0000-0000-00000DD30000}"/>
    <cellStyle name="Warning Text 31 4 3" xfId="37887" xr:uid="{00000000-0005-0000-0000-00000ED30000}"/>
    <cellStyle name="Warning Text 31 4 3 2" xfId="37888" xr:uid="{00000000-0005-0000-0000-00000FD30000}"/>
    <cellStyle name="Warning Text 31 4 3 2 2" xfId="37889" xr:uid="{00000000-0005-0000-0000-000010D30000}"/>
    <cellStyle name="Warning Text 31 4 3 3" xfId="37890" xr:uid="{00000000-0005-0000-0000-000011D30000}"/>
    <cellStyle name="Warning Text 31 4 4" xfId="37891" xr:uid="{00000000-0005-0000-0000-000012D30000}"/>
    <cellStyle name="Warning Text 31 4 4 2" xfId="37892" xr:uid="{00000000-0005-0000-0000-000013D30000}"/>
    <cellStyle name="Warning Text 31 4 5" xfId="37893" xr:uid="{00000000-0005-0000-0000-000014D30000}"/>
    <cellStyle name="Warning Text 31 4 6" xfId="54791" xr:uid="{00000000-0005-0000-0000-000015D30000}"/>
    <cellStyle name="Warning Text 31 5" xfId="37894" xr:uid="{00000000-0005-0000-0000-000016D30000}"/>
    <cellStyle name="Warning Text 31 5 2" xfId="37895" xr:uid="{00000000-0005-0000-0000-000017D30000}"/>
    <cellStyle name="Warning Text 31 5 2 2" xfId="37896" xr:uid="{00000000-0005-0000-0000-000018D30000}"/>
    <cellStyle name="Warning Text 31 5 2 2 2" xfId="37897" xr:uid="{00000000-0005-0000-0000-000019D30000}"/>
    <cellStyle name="Warning Text 31 5 2 3" xfId="37898" xr:uid="{00000000-0005-0000-0000-00001AD30000}"/>
    <cellStyle name="Warning Text 31 5 3" xfId="37899" xr:uid="{00000000-0005-0000-0000-00001BD30000}"/>
    <cellStyle name="Warning Text 31 5 3 2" xfId="37900" xr:uid="{00000000-0005-0000-0000-00001CD30000}"/>
    <cellStyle name="Warning Text 31 5 3 2 2" xfId="37901" xr:uid="{00000000-0005-0000-0000-00001DD30000}"/>
    <cellStyle name="Warning Text 31 5 3 3" xfId="37902" xr:uid="{00000000-0005-0000-0000-00001ED30000}"/>
    <cellStyle name="Warning Text 31 5 4" xfId="37903" xr:uid="{00000000-0005-0000-0000-00001FD30000}"/>
    <cellStyle name="Warning Text 31 5 4 2" xfId="37904" xr:uid="{00000000-0005-0000-0000-000020D30000}"/>
    <cellStyle name="Warning Text 31 5 4 2 2" xfId="37905" xr:uid="{00000000-0005-0000-0000-000021D30000}"/>
    <cellStyle name="Warning Text 31 5 4 3" xfId="37906" xr:uid="{00000000-0005-0000-0000-000022D30000}"/>
    <cellStyle name="Warning Text 31 5 5" xfId="37907" xr:uid="{00000000-0005-0000-0000-000023D30000}"/>
    <cellStyle name="Warning Text 31 5 5 2" xfId="37908" xr:uid="{00000000-0005-0000-0000-000024D30000}"/>
    <cellStyle name="Warning Text 31 5 6" xfId="37909" xr:uid="{00000000-0005-0000-0000-000025D30000}"/>
    <cellStyle name="Warning Text 31 5 7" xfId="54792" xr:uid="{00000000-0005-0000-0000-000026D30000}"/>
    <cellStyle name="Warning Text 31 6" xfId="37910" xr:uid="{00000000-0005-0000-0000-000027D30000}"/>
    <cellStyle name="Warning Text 31 6 2" xfId="37911" xr:uid="{00000000-0005-0000-0000-000028D30000}"/>
    <cellStyle name="Warning Text 31 6 2 2" xfId="37912" xr:uid="{00000000-0005-0000-0000-000029D30000}"/>
    <cellStyle name="Warning Text 31 6 2 2 2" xfId="37913" xr:uid="{00000000-0005-0000-0000-00002AD30000}"/>
    <cellStyle name="Warning Text 31 6 2 3" xfId="37914" xr:uid="{00000000-0005-0000-0000-00002BD30000}"/>
    <cellStyle name="Warning Text 31 6 3" xfId="37915" xr:uid="{00000000-0005-0000-0000-00002CD30000}"/>
    <cellStyle name="Warning Text 31 6 3 2" xfId="37916" xr:uid="{00000000-0005-0000-0000-00002DD30000}"/>
    <cellStyle name="Warning Text 31 6 3 2 2" xfId="37917" xr:uid="{00000000-0005-0000-0000-00002ED30000}"/>
    <cellStyle name="Warning Text 31 6 3 3" xfId="37918" xr:uid="{00000000-0005-0000-0000-00002FD30000}"/>
    <cellStyle name="Warning Text 31 6 4" xfId="37919" xr:uid="{00000000-0005-0000-0000-000030D30000}"/>
    <cellStyle name="Warning Text 31 6 4 2" xfId="37920" xr:uid="{00000000-0005-0000-0000-000031D30000}"/>
    <cellStyle name="Warning Text 31 6 5" xfId="37921" xr:uid="{00000000-0005-0000-0000-000032D30000}"/>
    <cellStyle name="Warning Text 31 6 6" xfId="54793" xr:uid="{00000000-0005-0000-0000-000033D30000}"/>
    <cellStyle name="Warning Text 31 7" xfId="37922" xr:uid="{00000000-0005-0000-0000-000034D30000}"/>
    <cellStyle name="Warning Text 31 7 2" xfId="37923" xr:uid="{00000000-0005-0000-0000-000035D30000}"/>
    <cellStyle name="Warning Text 31 7 2 2" xfId="37924" xr:uid="{00000000-0005-0000-0000-000036D30000}"/>
    <cellStyle name="Warning Text 31 7 3" xfId="37925" xr:uid="{00000000-0005-0000-0000-000037D30000}"/>
    <cellStyle name="Warning Text 31 7 4" xfId="54794" xr:uid="{00000000-0005-0000-0000-000038D30000}"/>
    <cellStyle name="Warning Text 31 8" xfId="37926" xr:uid="{00000000-0005-0000-0000-000039D30000}"/>
    <cellStyle name="Warning Text 31 8 2" xfId="37927" xr:uid="{00000000-0005-0000-0000-00003AD30000}"/>
    <cellStyle name="Warning Text 31 8 2 2" xfId="37928" xr:uid="{00000000-0005-0000-0000-00003BD30000}"/>
    <cellStyle name="Warning Text 31 8 3" xfId="37929" xr:uid="{00000000-0005-0000-0000-00003CD30000}"/>
    <cellStyle name="Warning Text 31 8 4" xfId="54795" xr:uid="{00000000-0005-0000-0000-00003DD30000}"/>
    <cellStyle name="Warning Text 31 9" xfId="37930" xr:uid="{00000000-0005-0000-0000-00003ED30000}"/>
    <cellStyle name="Warning Text 31 9 2" xfId="37931" xr:uid="{00000000-0005-0000-0000-00003FD30000}"/>
    <cellStyle name="Warning Text 31 9 2 2" xfId="37932" xr:uid="{00000000-0005-0000-0000-000040D30000}"/>
    <cellStyle name="Warning Text 31 9 3" xfId="37933" xr:uid="{00000000-0005-0000-0000-000041D30000}"/>
    <cellStyle name="Warning Text 31 9 4" xfId="54796" xr:uid="{00000000-0005-0000-0000-000042D30000}"/>
    <cellStyle name="Warning Text 32" xfId="4781" xr:uid="{00000000-0005-0000-0000-000043D30000}"/>
    <cellStyle name="Warning Text 32 10" xfId="37934" xr:uid="{00000000-0005-0000-0000-000044D30000}"/>
    <cellStyle name="Warning Text 32 10 2" xfId="37935" xr:uid="{00000000-0005-0000-0000-000045D30000}"/>
    <cellStyle name="Warning Text 32 10 2 2" xfId="37936" xr:uid="{00000000-0005-0000-0000-000046D30000}"/>
    <cellStyle name="Warning Text 32 10 3" xfId="37937" xr:uid="{00000000-0005-0000-0000-000047D30000}"/>
    <cellStyle name="Warning Text 32 10 4" xfId="54798" xr:uid="{00000000-0005-0000-0000-000048D30000}"/>
    <cellStyle name="Warning Text 32 11" xfId="37938" xr:uid="{00000000-0005-0000-0000-000049D30000}"/>
    <cellStyle name="Warning Text 32 11 2" xfId="37939" xr:uid="{00000000-0005-0000-0000-00004AD30000}"/>
    <cellStyle name="Warning Text 32 12" xfId="37940" xr:uid="{00000000-0005-0000-0000-00004BD30000}"/>
    <cellStyle name="Warning Text 32 13" xfId="54797" xr:uid="{00000000-0005-0000-0000-00004CD30000}"/>
    <cellStyle name="Warning Text 32 2" xfId="9569" xr:uid="{00000000-0005-0000-0000-00004DD30000}"/>
    <cellStyle name="Warning Text 32 2 2" xfId="37941" xr:uid="{00000000-0005-0000-0000-00004ED30000}"/>
    <cellStyle name="Warning Text 32 2 2 2" xfId="37942" xr:uid="{00000000-0005-0000-0000-00004FD30000}"/>
    <cellStyle name="Warning Text 32 2 2 2 2" xfId="37943" xr:uid="{00000000-0005-0000-0000-000050D30000}"/>
    <cellStyle name="Warning Text 32 2 2 3" xfId="37944" xr:uid="{00000000-0005-0000-0000-000051D30000}"/>
    <cellStyle name="Warning Text 32 2 3" xfId="37945" xr:uid="{00000000-0005-0000-0000-000052D30000}"/>
    <cellStyle name="Warning Text 32 2 3 2" xfId="37946" xr:uid="{00000000-0005-0000-0000-000053D30000}"/>
    <cellStyle name="Warning Text 32 2 3 2 2" xfId="37947" xr:uid="{00000000-0005-0000-0000-000054D30000}"/>
    <cellStyle name="Warning Text 32 2 3 3" xfId="37948" xr:uid="{00000000-0005-0000-0000-000055D30000}"/>
    <cellStyle name="Warning Text 32 2 4" xfId="37949" xr:uid="{00000000-0005-0000-0000-000056D30000}"/>
    <cellStyle name="Warning Text 32 2 4 2" xfId="37950" xr:uid="{00000000-0005-0000-0000-000057D30000}"/>
    <cellStyle name="Warning Text 32 2 5" xfId="37951" xr:uid="{00000000-0005-0000-0000-000058D30000}"/>
    <cellStyle name="Warning Text 32 2 6" xfId="54799" xr:uid="{00000000-0005-0000-0000-000059D30000}"/>
    <cellStyle name="Warning Text 32 3" xfId="37952" xr:uid="{00000000-0005-0000-0000-00005AD30000}"/>
    <cellStyle name="Warning Text 32 3 2" xfId="37953" xr:uid="{00000000-0005-0000-0000-00005BD30000}"/>
    <cellStyle name="Warning Text 32 3 2 2" xfId="37954" xr:uid="{00000000-0005-0000-0000-00005CD30000}"/>
    <cellStyle name="Warning Text 32 3 2 2 2" xfId="37955" xr:uid="{00000000-0005-0000-0000-00005DD30000}"/>
    <cellStyle name="Warning Text 32 3 2 3" xfId="37956" xr:uid="{00000000-0005-0000-0000-00005ED30000}"/>
    <cellStyle name="Warning Text 32 3 3" xfId="37957" xr:uid="{00000000-0005-0000-0000-00005FD30000}"/>
    <cellStyle name="Warning Text 32 3 3 2" xfId="37958" xr:uid="{00000000-0005-0000-0000-000060D30000}"/>
    <cellStyle name="Warning Text 32 3 3 2 2" xfId="37959" xr:uid="{00000000-0005-0000-0000-000061D30000}"/>
    <cellStyle name="Warning Text 32 3 3 3" xfId="37960" xr:uid="{00000000-0005-0000-0000-000062D30000}"/>
    <cellStyle name="Warning Text 32 3 4" xfId="37961" xr:uid="{00000000-0005-0000-0000-000063D30000}"/>
    <cellStyle name="Warning Text 32 3 4 2" xfId="37962" xr:uid="{00000000-0005-0000-0000-000064D30000}"/>
    <cellStyle name="Warning Text 32 3 5" xfId="37963" xr:uid="{00000000-0005-0000-0000-000065D30000}"/>
    <cellStyle name="Warning Text 32 3 6" xfId="54800" xr:uid="{00000000-0005-0000-0000-000066D30000}"/>
    <cellStyle name="Warning Text 32 4" xfId="37964" xr:uid="{00000000-0005-0000-0000-000067D30000}"/>
    <cellStyle name="Warning Text 32 4 2" xfId="37965" xr:uid="{00000000-0005-0000-0000-000068D30000}"/>
    <cellStyle name="Warning Text 32 4 2 2" xfId="37966" xr:uid="{00000000-0005-0000-0000-000069D30000}"/>
    <cellStyle name="Warning Text 32 4 2 2 2" xfId="37967" xr:uid="{00000000-0005-0000-0000-00006AD30000}"/>
    <cellStyle name="Warning Text 32 4 2 3" xfId="37968" xr:uid="{00000000-0005-0000-0000-00006BD30000}"/>
    <cellStyle name="Warning Text 32 4 3" xfId="37969" xr:uid="{00000000-0005-0000-0000-00006CD30000}"/>
    <cellStyle name="Warning Text 32 4 3 2" xfId="37970" xr:uid="{00000000-0005-0000-0000-00006DD30000}"/>
    <cellStyle name="Warning Text 32 4 3 2 2" xfId="37971" xr:uid="{00000000-0005-0000-0000-00006ED30000}"/>
    <cellStyle name="Warning Text 32 4 3 3" xfId="37972" xr:uid="{00000000-0005-0000-0000-00006FD30000}"/>
    <cellStyle name="Warning Text 32 4 4" xfId="37973" xr:uid="{00000000-0005-0000-0000-000070D30000}"/>
    <cellStyle name="Warning Text 32 4 4 2" xfId="37974" xr:uid="{00000000-0005-0000-0000-000071D30000}"/>
    <cellStyle name="Warning Text 32 4 5" xfId="37975" xr:uid="{00000000-0005-0000-0000-000072D30000}"/>
    <cellStyle name="Warning Text 32 4 6" xfId="54801" xr:uid="{00000000-0005-0000-0000-000073D30000}"/>
    <cellStyle name="Warning Text 32 5" xfId="37976" xr:uid="{00000000-0005-0000-0000-000074D30000}"/>
    <cellStyle name="Warning Text 32 5 2" xfId="37977" xr:uid="{00000000-0005-0000-0000-000075D30000}"/>
    <cellStyle name="Warning Text 32 5 2 2" xfId="37978" xr:uid="{00000000-0005-0000-0000-000076D30000}"/>
    <cellStyle name="Warning Text 32 5 2 2 2" xfId="37979" xr:uid="{00000000-0005-0000-0000-000077D30000}"/>
    <cellStyle name="Warning Text 32 5 2 3" xfId="37980" xr:uid="{00000000-0005-0000-0000-000078D30000}"/>
    <cellStyle name="Warning Text 32 5 3" xfId="37981" xr:uid="{00000000-0005-0000-0000-000079D30000}"/>
    <cellStyle name="Warning Text 32 5 3 2" xfId="37982" xr:uid="{00000000-0005-0000-0000-00007AD30000}"/>
    <cellStyle name="Warning Text 32 5 3 2 2" xfId="37983" xr:uid="{00000000-0005-0000-0000-00007BD30000}"/>
    <cellStyle name="Warning Text 32 5 3 3" xfId="37984" xr:uid="{00000000-0005-0000-0000-00007CD30000}"/>
    <cellStyle name="Warning Text 32 5 4" xfId="37985" xr:uid="{00000000-0005-0000-0000-00007DD30000}"/>
    <cellStyle name="Warning Text 32 5 4 2" xfId="37986" xr:uid="{00000000-0005-0000-0000-00007ED30000}"/>
    <cellStyle name="Warning Text 32 5 4 2 2" xfId="37987" xr:uid="{00000000-0005-0000-0000-00007FD30000}"/>
    <cellStyle name="Warning Text 32 5 4 3" xfId="37988" xr:uid="{00000000-0005-0000-0000-000080D30000}"/>
    <cellStyle name="Warning Text 32 5 5" xfId="37989" xr:uid="{00000000-0005-0000-0000-000081D30000}"/>
    <cellStyle name="Warning Text 32 5 5 2" xfId="37990" xr:uid="{00000000-0005-0000-0000-000082D30000}"/>
    <cellStyle name="Warning Text 32 5 6" xfId="37991" xr:uid="{00000000-0005-0000-0000-000083D30000}"/>
    <cellStyle name="Warning Text 32 5 7" xfId="54802" xr:uid="{00000000-0005-0000-0000-000084D30000}"/>
    <cellStyle name="Warning Text 32 6" xfId="37992" xr:uid="{00000000-0005-0000-0000-000085D30000}"/>
    <cellStyle name="Warning Text 32 6 2" xfId="37993" xr:uid="{00000000-0005-0000-0000-000086D30000}"/>
    <cellStyle name="Warning Text 32 6 2 2" xfId="37994" xr:uid="{00000000-0005-0000-0000-000087D30000}"/>
    <cellStyle name="Warning Text 32 6 2 2 2" xfId="37995" xr:uid="{00000000-0005-0000-0000-000088D30000}"/>
    <cellStyle name="Warning Text 32 6 2 3" xfId="37996" xr:uid="{00000000-0005-0000-0000-000089D30000}"/>
    <cellStyle name="Warning Text 32 6 3" xfId="37997" xr:uid="{00000000-0005-0000-0000-00008AD30000}"/>
    <cellStyle name="Warning Text 32 6 3 2" xfId="37998" xr:uid="{00000000-0005-0000-0000-00008BD30000}"/>
    <cellStyle name="Warning Text 32 6 3 2 2" xfId="37999" xr:uid="{00000000-0005-0000-0000-00008CD30000}"/>
    <cellStyle name="Warning Text 32 6 3 3" xfId="38000" xr:uid="{00000000-0005-0000-0000-00008DD30000}"/>
    <cellStyle name="Warning Text 32 6 4" xfId="38001" xr:uid="{00000000-0005-0000-0000-00008ED30000}"/>
    <cellStyle name="Warning Text 32 6 4 2" xfId="38002" xr:uid="{00000000-0005-0000-0000-00008FD30000}"/>
    <cellStyle name="Warning Text 32 6 5" xfId="38003" xr:uid="{00000000-0005-0000-0000-000090D30000}"/>
    <cellStyle name="Warning Text 32 6 6" xfId="54803" xr:uid="{00000000-0005-0000-0000-000091D30000}"/>
    <cellStyle name="Warning Text 32 7" xfId="38004" xr:uid="{00000000-0005-0000-0000-000092D30000}"/>
    <cellStyle name="Warning Text 32 7 2" xfId="38005" xr:uid="{00000000-0005-0000-0000-000093D30000}"/>
    <cellStyle name="Warning Text 32 7 2 2" xfId="38006" xr:uid="{00000000-0005-0000-0000-000094D30000}"/>
    <cellStyle name="Warning Text 32 7 3" xfId="38007" xr:uid="{00000000-0005-0000-0000-000095D30000}"/>
    <cellStyle name="Warning Text 32 7 4" xfId="54804" xr:uid="{00000000-0005-0000-0000-000096D30000}"/>
    <cellStyle name="Warning Text 32 8" xfId="38008" xr:uid="{00000000-0005-0000-0000-000097D30000}"/>
    <cellStyle name="Warning Text 32 8 2" xfId="38009" xr:uid="{00000000-0005-0000-0000-000098D30000}"/>
    <cellStyle name="Warning Text 32 8 2 2" xfId="38010" xr:uid="{00000000-0005-0000-0000-000099D30000}"/>
    <cellStyle name="Warning Text 32 8 3" xfId="38011" xr:uid="{00000000-0005-0000-0000-00009AD30000}"/>
    <cellStyle name="Warning Text 32 8 4" xfId="54805" xr:uid="{00000000-0005-0000-0000-00009BD30000}"/>
    <cellStyle name="Warning Text 32 9" xfId="38012" xr:uid="{00000000-0005-0000-0000-00009CD30000}"/>
    <cellStyle name="Warning Text 32 9 2" xfId="38013" xr:uid="{00000000-0005-0000-0000-00009DD30000}"/>
    <cellStyle name="Warning Text 32 9 2 2" xfId="38014" xr:uid="{00000000-0005-0000-0000-00009ED30000}"/>
    <cellStyle name="Warning Text 32 9 3" xfId="38015" xr:uid="{00000000-0005-0000-0000-00009FD30000}"/>
    <cellStyle name="Warning Text 32 9 4" xfId="54806" xr:uid="{00000000-0005-0000-0000-0000A0D30000}"/>
    <cellStyle name="Warning Text 33" xfId="4782" xr:uid="{00000000-0005-0000-0000-0000A1D30000}"/>
    <cellStyle name="Warning Text 33 10" xfId="38016" xr:uid="{00000000-0005-0000-0000-0000A2D30000}"/>
    <cellStyle name="Warning Text 33 10 2" xfId="38017" xr:uid="{00000000-0005-0000-0000-0000A3D30000}"/>
    <cellStyle name="Warning Text 33 10 2 2" xfId="38018" xr:uid="{00000000-0005-0000-0000-0000A4D30000}"/>
    <cellStyle name="Warning Text 33 10 3" xfId="38019" xr:uid="{00000000-0005-0000-0000-0000A5D30000}"/>
    <cellStyle name="Warning Text 33 10 4" xfId="54808" xr:uid="{00000000-0005-0000-0000-0000A6D30000}"/>
    <cellStyle name="Warning Text 33 11" xfId="38020" xr:uid="{00000000-0005-0000-0000-0000A7D30000}"/>
    <cellStyle name="Warning Text 33 11 2" xfId="38021" xr:uid="{00000000-0005-0000-0000-0000A8D30000}"/>
    <cellStyle name="Warning Text 33 12" xfId="38022" xr:uid="{00000000-0005-0000-0000-0000A9D30000}"/>
    <cellStyle name="Warning Text 33 13" xfId="54807" xr:uid="{00000000-0005-0000-0000-0000AAD30000}"/>
    <cellStyle name="Warning Text 33 2" xfId="9570" xr:uid="{00000000-0005-0000-0000-0000ABD30000}"/>
    <cellStyle name="Warning Text 33 2 2" xfId="38023" xr:uid="{00000000-0005-0000-0000-0000ACD30000}"/>
    <cellStyle name="Warning Text 33 2 2 2" xfId="38024" xr:uid="{00000000-0005-0000-0000-0000ADD30000}"/>
    <cellStyle name="Warning Text 33 2 2 2 2" xfId="38025" xr:uid="{00000000-0005-0000-0000-0000AED30000}"/>
    <cellStyle name="Warning Text 33 2 2 3" xfId="38026" xr:uid="{00000000-0005-0000-0000-0000AFD30000}"/>
    <cellStyle name="Warning Text 33 2 3" xfId="38027" xr:uid="{00000000-0005-0000-0000-0000B0D30000}"/>
    <cellStyle name="Warning Text 33 2 3 2" xfId="38028" xr:uid="{00000000-0005-0000-0000-0000B1D30000}"/>
    <cellStyle name="Warning Text 33 2 3 2 2" xfId="38029" xr:uid="{00000000-0005-0000-0000-0000B2D30000}"/>
    <cellStyle name="Warning Text 33 2 3 3" xfId="38030" xr:uid="{00000000-0005-0000-0000-0000B3D30000}"/>
    <cellStyle name="Warning Text 33 2 4" xfId="38031" xr:uid="{00000000-0005-0000-0000-0000B4D30000}"/>
    <cellStyle name="Warning Text 33 2 4 2" xfId="38032" xr:uid="{00000000-0005-0000-0000-0000B5D30000}"/>
    <cellStyle name="Warning Text 33 2 5" xfId="38033" xr:uid="{00000000-0005-0000-0000-0000B6D30000}"/>
    <cellStyle name="Warning Text 33 2 6" xfId="54809" xr:uid="{00000000-0005-0000-0000-0000B7D30000}"/>
    <cellStyle name="Warning Text 33 3" xfId="38034" xr:uid="{00000000-0005-0000-0000-0000B8D30000}"/>
    <cellStyle name="Warning Text 33 3 2" xfId="38035" xr:uid="{00000000-0005-0000-0000-0000B9D30000}"/>
    <cellStyle name="Warning Text 33 3 2 2" xfId="38036" xr:uid="{00000000-0005-0000-0000-0000BAD30000}"/>
    <cellStyle name="Warning Text 33 3 2 2 2" xfId="38037" xr:uid="{00000000-0005-0000-0000-0000BBD30000}"/>
    <cellStyle name="Warning Text 33 3 2 3" xfId="38038" xr:uid="{00000000-0005-0000-0000-0000BCD30000}"/>
    <cellStyle name="Warning Text 33 3 3" xfId="38039" xr:uid="{00000000-0005-0000-0000-0000BDD30000}"/>
    <cellStyle name="Warning Text 33 3 3 2" xfId="38040" xr:uid="{00000000-0005-0000-0000-0000BED30000}"/>
    <cellStyle name="Warning Text 33 3 3 2 2" xfId="38041" xr:uid="{00000000-0005-0000-0000-0000BFD30000}"/>
    <cellStyle name="Warning Text 33 3 3 3" xfId="38042" xr:uid="{00000000-0005-0000-0000-0000C0D30000}"/>
    <cellStyle name="Warning Text 33 3 4" xfId="38043" xr:uid="{00000000-0005-0000-0000-0000C1D30000}"/>
    <cellStyle name="Warning Text 33 3 4 2" xfId="38044" xr:uid="{00000000-0005-0000-0000-0000C2D30000}"/>
    <cellStyle name="Warning Text 33 3 5" xfId="38045" xr:uid="{00000000-0005-0000-0000-0000C3D30000}"/>
    <cellStyle name="Warning Text 33 3 6" xfId="54810" xr:uid="{00000000-0005-0000-0000-0000C4D30000}"/>
    <cellStyle name="Warning Text 33 4" xfId="38046" xr:uid="{00000000-0005-0000-0000-0000C5D30000}"/>
    <cellStyle name="Warning Text 33 4 2" xfId="38047" xr:uid="{00000000-0005-0000-0000-0000C6D30000}"/>
    <cellStyle name="Warning Text 33 4 2 2" xfId="38048" xr:uid="{00000000-0005-0000-0000-0000C7D30000}"/>
    <cellStyle name="Warning Text 33 4 2 2 2" xfId="38049" xr:uid="{00000000-0005-0000-0000-0000C8D30000}"/>
    <cellStyle name="Warning Text 33 4 2 3" xfId="38050" xr:uid="{00000000-0005-0000-0000-0000C9D30000}"/>
    <cellStyle name="Warning Text 33 4 3" xfId="38051" xr:uid="{00000000-0005-0000-0000-0000CAD30000}"/>
    <cellStyle name="Warning Text 33 4 3 2" xfId="38052" xr:uid="{00000000-0005-0000-0000-0000CBD30000}"/>
    <cellStyle name="Warning Text 33 4 3 2 2" xfId="38053" xr:uid="{00000000-0005-0000-0000-0000CCD30000}"/>
    <cellStyle name="Warning Text 33 4 3 3" xfId="38054" xr:uid="{00000000-0005-0000-0000-0000CDD30000}"/>
    <cellStyle name="Warning Text 33 4 4" xfId="38055" xr:uid="{00000000-0005-0000-0000-0000CED30000}"/>
    <cellStyle name="Warning Text 33 4 4 2" xfId="38056" xr:uid="{00000000-0005-0000-0000-0000CFD30000}"/>
    <cellStyle name="Warning Text 33 4 5" xfId="38057" xr:uid="{00000000-0005-0000-0000-0000D0D30000}"/>
    <cellStyle name="Warning Text 33 4 6" xfId="54811" xr:uid="{00000000-0005-0000-0000-0000D1D30000}"/>
    <cellStyle name="Warning Text 33 5" xfId="38058" xr:uid="{00000000-0005-0000-0000-0000D2D30000}"/>
    <cellStyle name="Warning Text 33 5 2" xfId="38059" xr:uid="{00000000-0005-0000-0000-0000D3D30000}"/>
    <cellStyle name="Warning Text 33 5 2 2" xfId="38060" xr:uid="{00000000-0005-0000-0000-0000D4D30000}"/>
    <cellStyle name="Warning Text 33 5 2 2 2" xfId="38061" xr:uid="{00000000-0005-0000-0000-0000D5D30000}"/>
    <cellStyle name="Warning Text 33 5 2 3" xfId="38062" xr:uid="{00000000-0005-0000-0000-0000D6D30000}"/>
    <cellStyle name="Warning Text 33 5 3" xfId="38063" xr:uid="{00000000-0005-0000-0000-0000D7D30000}"/>
    <cellStyle name="Warning Text 33 5 3 2" xfId="38064" xr:uid="{00000000-0005-0000-0000-0000D8D30000}"/>
    <cellStyle name="Warning Text 33 5 3 2 2" xfId="38065" xr:uid="{00000000-0005-0000-0000-0000D9D30000}"/>
    <cellStyle name="Warning Text 33 5 3 3" xfId="38066" xr:uid="{00000000-0005-0000-0000-0000DAD30000}"/>
    <cellStyle name="Warning Text 33 5 4" xfId="38067" xr:uid="{00000000-0005-0000-0000-0000DBD30000}"/>
    <cellStyle name="Warning Text 33 5 4 2" xfId="38068" xr:uid="{00000000-0005-0000-0000-0000DCD30000}"/>
    <cellStyle name="Warning Text 33 5 4 2 2" xfId="38069" xr:uid="{00000000-0005-0000-0000-0000DDD30000}"/>
    <cellStyle name="Warning Text 33 5 4 3" xfId="38070" xr:uid="{00000000-0005-0000-0000-0000DED30000}"/>
    <cellStyle name="Warning Text 33 5 5" xfId="38071" xr:uid="{00000000-0005-0000-0000-0000DFD30000}"/>
    <cellStyle name="Warning Text 33 5 5 2" xfId="38072" xr:uid="{00000000-0005-0000-0000-0000E0D30000}"/>
    <cellStyle name="Warning Text 33 5 6" xfId="38073" xr:uid="{00000000-0005-0000-0000-0000E1D30000}"/>
    <cellStyle name="Warning Text 33 5 7" xfId="54812" xr:uid="{00000000-0005-0000-0000-0000E2D30000}"/>
    <cellStyle name="Warning Text 33 6" xfId="38074" xr:uid="{00000000-0005-0000-0000-0000E3D30000}"/>
    <cellStyle name="Warning Text 33 6 2" xfId="38075" xr:uid="{00000000-0005-0000-0000-0000E4D30000}"/>
    <cellStyle name="Warning Text 33 6 2 2" xfId="38076" xr:uid="{00000000-0005-0000-0000-0000E5D30000}"/>
    <cellStyle name="Warning Text 33 6 2 2 2" xfId="38077" xr:uid="{00000000-0005-0000-0000-0000E6D30000}"/>
    <cellStyle name="Warning Text 33 6 2 3" xfId="38078" xr:uid="{00000000-0005-0000-0000-0000E7D30000}"/>
    <cellStyle name="Warning Text 33 6 3" xfId="38079" xr:uid="{00000000-0005-0000-0000-0000E8D30000}"/>
    <cellStyle name="Warning Text 33 6 3 2" xfId="38080" xr:uid="{00000000-0005-0000-0000-0000E9D30000}"/>
    <cellStyle name="Warning Text 33 6 3 2 2" xfId="38081" xr:uid="{00000000-0005-0000-0000-0000EAD30000}"/>
    <cellStyle name="Warning Text 33 6 3 3" xfId="38082" xr:uid="{00000000-0005-0000-0000-0000EBD30000}"/>
    <cellStyle name="Warning Text 33 6 4" xfId="38083" xr:uid="{00000000-0005-0000-0000-0000ECD30000}"/>
    <cellStyle name="Warning Text 33 6 4 2" xfId="38084" xr:uid="{00000000-0005-0000-0000-0000EDD30000}"/>
    <cellStyle name="Warning Text 33 6 5" xfId="38085" xr:uid="{00000000-0005-0000-0000-0000EED30000}"/>
    <cellStyle name="Warning Text 33 6 6" xfId="54813" xr:uid="{00000000-0005-0000-0000-0000EFD30000}"/>
    <cellStyle name="Warning Text 33 7" xfId="38086" xr:uid="{00000000-0005-0000-0000-0000F0D30000}"/>
    <cellStyle name="Warning Text 33 7 2" xfId="38087" xr:uid="{00000000-0005-0000-0000-0000F1D30000}"/>
    <cellStyle name="Warning Text 33 7 2 2" xfId="38088" xr:uid="{00000000-0005-0000-0000-0000F2D30000}"/>
    <cellStyle name="Warning Text 33 7 3" xfId="38089" xr:uid="{00000000-0005-0000-0000-0000F3D30000}"/>
    <cellStyle name="Warning Text 33 7 4" xfId="54814" xr:uid="{00000000-0005-0000-0000-0000F4D30000}"/>
    <cellStyle name="Warning Text 33 8" xfId="38090" xr:uid="{00000000-0005-0000-0000-0000F5D30000}"/>
    <cellStyle name="Warning Text 33 8 2" xfId="38091" xr:uid="{00000000-0005-0000-0000-0000F6D30000}"/>
    <cellStyle name="Warning Text 33 8 2 2" xfId="38092" xr:uid="{00000000-0005-0000-0000-0000F7D30000}"/>
    <cellStyle name="Warning Text 33 8 3" xfId="38093" xr:uid="{00000000-0005-0000-0000-0000F8D30000}"/>
    <cellStyle name="Warning Text 33 8 4" xfId="54815" xr:uid="{00000000-0005-0000-0000-0000F9D30000}"/>
    <cellStyle name="Warning Text 33 9" xfId="38094" xr:uid="{00000000-0005-0000-0000-0000FAD30000}"/>
    <cellStyle name="Warning Text 33 9 2" xfId="38095" xr:uid="{00000000-0005-0000-0000-0000FBD30000}"/>
    <cellStyle name="Warning Text 33 9 2 2" xfId="38096" xr:uid="{00000000-0005-0000-0000-0000FCD30000}"/>
    <cellStyle name="Warning Text 33 9 3" xfId="38097" xr:uid="{00000000-0005-0000-0000-0000FDD30000}"/>
    <cellStyle name="Warning Text 33 9 4" xfId="54816" xr:uid="{00000000-0005-0000-0000-0000FED30000}"/>
    <cellStyle name="Warning Text 34" xfId="4783" xr:uid="{00000000-0005-0000-0000-0000FFD30000}"/>
    <cellStyle name="Warning Text 34 10" xfId="38098" xr:uid="{00000000-0005-0000-0000-000000D40000}"/>
    <cellStyle name="Warning Text 34 10 2" xfId="38099" xr:uid="{00000000-0005-0000-0000-000001D40000}"/>
    <cellStyle name="Warning Text 34 10 2 2" xfId="38100" xr:uid="{00000000-0005-0000-0000-000002D40000}"/>
    <cellStyle name="Warning Text 34 10 3" xfId="38101" xr:uid="{00000000-0005-0000-0000-000003D40000}"/>
    <cellStyle name="Warning Text 34 10 4" xfId="54818" xr:uid="{00000000-0005-0000-0000-000004D40000}"/>
    <cellStyle name="Warning Text 34 11" xfId="38102" xr:uid="{00000000-0005-0000-0000-000005D40000}"/>
    <cellStyle name="Warning Text 34 11 2" xfId="38103" xr:uid="{00000000-0005-0000-0000-000006D40000}"/>
    <cellStyle name="Warning Text 34 12" xfId="38104" xr:uid="{00000000-0005-0000-0000-000007D40000}"/>
    <cellStyle name="Warning Text 34 13" xfId="54817" xr:uid="{00000000-0005-0000-0000-000008D40000}"/>
    <cellStyle name="Warning Text 34 2" xfId="9571" xr:uid="{00000000-0005-0000-0000-000009D40000}"/>
    <cellStyle name="Warning Text 34 2 2" xfId="38105" xr:uid="{00000000-0005-0000-0000-00000AD40000}"/>
    <cellStyle name="Warning Text 34 2 2 2" xfId="38106" xr:uid="{00000000-0005-0000-0000-00000BD40000}"/>
    <cellStyle name="Warning Text 34 2 2 2 2" xfId="38107" xr:uid="{00000000-0005-0000-0000-00000CD40000}"/>
    <cellStyle name="Warning Text 34 2 2 3" xfId="38108" xr:uid="{00000000-0005-0000-0000-00000DD40000}"/>
    <cellStyle name="Warning Text 34 2 3" xfId="38109" xr:uid="{00000000-0005-0000-0000-00000ED40000}"/>
    <cellStyle name="Warning Text 34 2 3 2" xfId="38110" xr:uid="{00000000-0005-0000-0000-00000FD40000}"/>
    <cellStyle name="Warning Text 34 2 3 2 2" xfId="38111" xr:uid="{00000000-0005-0000-0000-000010D40000}"/>
    <cellStyle name="Warning Text 34 2 3 3" xfId="38112" xr:uid="{00000000-0005-0000-0000-000011D40000}"/>
    <cellStyle name="Warning Text 34 2 4" xfId="38113" xr:uid="{00000000-0005-0000-0000-000012D40000}"/>
    <cellStyle name="Warning Text 34 2 4 2" xfId="38114" xr:uid="{00000000-0005-0000-0000-000013D40000}"/>
    <cellStyle name="Warning Text 34 2 5" xfId="38115" xr:uid="{00000000-0005-0000-0000-000014D40000}"/>
    <cellStyle name="Warning Text 34 2 6" xfId="54819" xr:uid="{00000000-0005-0000-0000-000015D40000}"/>
    <cellStyle name="Warning Text 34 3" xfId="38116" xr:uid="{00000000-0005-0000-0000-000016D40000}"/>
    <cellStyle name="Warning Text 34 3 2" xfId="38117" xr:uid="{00000000-0005-0000-0000-000017D40000}"/>
    <cellStyle name="Warning Text 34 3 2 2" xfId="38118" xr:uid="{00000000-0005-0000-0000-000018D40000}"/>
    <cellStyle name="Warning Text 34 3 2 2 2" xfId="38119" xr:uid="{00000000-0005-0000-0000-000019D40000}"/>
    <cellStyle name="Warning Text 34 3 2 3" xfId="38120" xr:uid="{00000000-0005-0000-0000-00001AD40000}"/>
    <cellStyle name="Warning Text 34 3 3" xfId="38121" xr:uid="{00000000-0005-0000-0000-00001BD40000}"/>
    <cellStyle name="Warning Text 34 3 3 2" xfId="38122" xr:uid="{00000000-0005-0000-0000-00001CD40000}"/>
    <cellStyle name="Warning Text 34 3 3 2 2" xfId="38123" xr:uid="{00000000-0005-0000-0000-00001DD40000}"/>
    <cellStyle name="Warning Text 34 3 3 3" xfId="38124" xr:uid="{00000000-0005-0000-0000-00001ED40000}"/>
    <cellStyle name="Warning Text 34 3 4" xfId="38125" xr:uid="{00000000-0005-0000-0000-00001FD40000}"/>
    <cellStyle name="Warning Text 34 3 4 2" xfId="38126" xr:uid="{00000000-0005-0000-0000-000020D40000}"/>
    <cellStyle name="Warning Text 34 3 5" xfId="38127" xr:uid="{00000000-0005-0000-0000-000021D40000}"/>
    <cellStyle name="Warning Text 34 3 6" xfId="54820" xr:uid="{00000000-0005-0000-0000-000022D40000}"/>
    <cellStyle name="Warning Text 34 4" xfId="38128" xr:uid="{00000000-0005-0000-0000-000023D40000}"/>
    <cellStyle name="Warning Text 34 4 2" xfId="38129" xr:uid="{00000000-0005-0000-0000-000024D40000}"/>
    <cellStyle name="Warning Text 34 4 2 2" xfId="38130" xr:uid="{00000000-0005-0000-0000-000025D40000}"/>
    <cellStyle name="Warning Text 34 4 2 2 2" xfId="38131" xr:uid="{00000000-0005-0000-0000-000026D40000}"/>
    <cellStyle name="Warning Text 34 4 2 3" xfId="38132" xr:uid="{00000000-0005-0000-0000-000027D40000}"/>
    <cellStyle name="Warning Text 34 4 3" xfId="38133" xr:uid="{00000000-0005-0000-0000-000028D40000}"/>
    <cellStyle name="Warning Text 34 4 3 2" xfId="38134" xr:uid="{00000000-0005-0000-0000-000029D40000}"/>
    <cellStyle name="Warning Text 34 4 3 2 2" xfId="38135" xr:uid="{00000000-0005-0000-0000-00002AD40000}"/>
    <cellStyle name="Warning Text 34 4 3 3" xfId="38136" xr:uid="{00000000-0005-0000-0000-00002BD40000}"/>
    <cellStyle name="Warning Text 34 4 4" xfId="38137" xr:uid="{00000000-0005-0000-0000-00002CD40000}"/>
    <cellStyle name="Warning Text 34 4 4 2" xfId="38138" xr:uid="{00000000-0005-0000-0000-00002DD40000}"/>
    <cellStyle name="Warning Text 34 4 5" xfId="38139" xr:uid="{00000000-0005-0000-0000-00002ED40000}"/>
    <cellStyle name="Warning Text 34 4 6" xfId="54821" xr:uid="{00000000-0005-0000-0000-00002FD40000}"/>
    <cellStyle name="Warning Text 34 5" xfId="38140" xr:uid="{00000000-0005-0000-0000-000030D40000}"/>
    <cellStyle name="Warning Text 34 5 2" xfId="38141" xr:uid="{00000000-0005-0000-0000-000031D40000}"/>
    <cellStyle name="Warning Text 34 5 2 2" xfId="38142" xr:uid="{00000000-0005-0000-0000-000032D40000}"/>
    <cellStyle name="Warning Text 34 5 2 2 2" xfId="38143" xr:uid="{00000000-0005-0000-0000-000033D40000}"/>
    <cellStyle name="Warning Text 34 5 2 3" xfId="38144" xr:uid="{00000000-0005-0000-0000-000034D40000}"/>
    <cellStyle name="Warning Text 34 5 3" xfId="38145" xr:uid="{00000000-0005-0000-0000-000035D40000}"/>
    <cellStyle name="Warning Text 34 5 3 2" xfId="38146" xr:uid="{00000000-0005-0000-0000-000036D40000}"/>
    <cellStyle name="Warning Text 34 5 3 2 2" xfId="38147" xr:uid="{00000000-0005-0000-0000-000037D40000}"/>
    <cellStyle name="Warning Text 34 5 3 3" xfId="38148" xr:uid="{00000000-0005-0000-0000-000038D40000}"/>
    <cellStyle name="Warning Text 34 5 4" xfId="38149" xr:uid="{00000000-0005-0000-0000-000039D40000}"/>
    <cellStyle name="Warning Text 34 5 4 2" xfId="38150" xr:uid="{00000000-0005-0000-0000-00003AD40000}"/>
    <cellStyle name="Warning Text 34 5 4 2 2" xfId="38151" xr:uid="{00000000-0005-0000-0000-00003BD40000}"/>
    <cellStyle name="Warning Text 34 5 4 3" xfId="38152" xr:uid="{00000000-0005-0000-0000-00003CD40000}"/>
    <cellStyle name="Warning Text 34 5 5" xfId="38153" xr:uid="{00000000-0005-0000-0000-00003DD40000}"/>
    <cellStyle name="Warning Text 34 5 5 2" xfId="38154" xr:uid="{00000000-0005-0000-0000-00003ED40000}"/>
    <cellStyle name="Warning Text 34 5 6" xfId="38155" xr:uid="{00000000-0005-0000-0000-00003FD40000}"/>
    <cellStyle name="Warning Text 34 5 7" xfId="54822" xr:uid="{00000000-0005-0000-0000-000040D40000}"/>
    <cellStyle name="Warning Text 34 6" xfId="38156" xr:uid="{00000000-0005-0000-0000-000041D40000}"/>
    <cellStyle name="Warning Text 34 6 2" xfId="38157" xr:uid="{00000000-0005-0000-0000-000042D40000}"/>
    <cellStyle name="Warning Text 34 6 2 2" xfId="38158" xr:uid="{00000000-0005-0000-0000-000043D40000}"/>
    <cellStyle name="Warning Text 34 6 2 2 2" xfId="38159" xr:uid="{00000000-0005-0000-0000-000044D40000}"/>
    <cellStyle name="Warning Text 34 6 2 3" xfId="38160" xr:uid="{00000000-0005-0000-0000-000045D40000}"/>
    <cellStyle name="Warning Text 34 6 3" xfId="38161" xr:uid="{00000000-0005-0000-0000-000046D40000}"/>
    <cellStyle name="Warning Text 34 6 3 2" xfId="38162" xr:uid="{00000000-0005-0000-0000-000047D40000}"/>
    <cellStyle name="Warning Text 34 6 3 2 2" xfId="38163" xr:uid="{00000000-0005-0000-0000-000048D40000}"/>
    <cellStyle name="Warning Text 34 6 3 3" xfId="38164" xr:uid="{00000000-0005-0000-0000-000049D40000}"/>
    <cellStyle name="Warning Text 34 6 4" xfId="38165" xr:uid="{00000000-0005-0000-0000-00004AD40000}"/>
    <cellStyle name="Warning Text 34 6 4 2" xfId="38166" xr:uid="{00000000-0005-0000-0000-00004BD40000}"/>
    <cellStyle name="Warning Text 34 6 5" xfId="38167" xr:uid="{00000000-0005-0000-0000-00004CD40000}"/>
    <cellStyle name="Warning Text 34 6 6" xfId="54823" xr:uid="{00000000-0005-0000-0000-00004DD40000}"/>
    <cellStyle name="Warning Text 34 7" xfId="38168" xr:uid="{00000000-0005-0000-0000-00004ED40000}"/>
    <cellStyle name="Warning Text 34 7 2" xfId="38169" xr:uid="{00000000-0005-0000-0000-00004FD40000}"/>
    <cellStyle name="Warning Text 34 7 2 2" xfId="38170" xr:uid="{00000000-0005-0000-0000-000050D40000}"/>
    <cellStyle name="Warning Text 34 7 3" xfId="38171" xr:uid="{00000000-0005-0000-0000-000051D40000}"/>
    <cellStyle name="Warning Text 34 7 4" xfId="54824" xr:uid="{00000000-0005-0000-0000-000052D40000}"/>
    <cellStyle name="Warning Text 34 8" xfId="38172" xr:uid="{00000000-0005-0000-0000-000053D40000}"/>
    <cellStyle name="Warning Text 34 8 2" xfId="38173" xr:uid="{00000000-0005-0000-0000-000054D40000}"/>
    <cellStyle name="Warning Text 34 8 2 2" xfId="38174" xr:uid="{00000000-0005-0000-0000-000055D40000}"/>
    <cellStyle name="Warning Text 34 8 3" xfId="38175" xr:uid="{00000000-0005-0000-0000-000056D40000}"/>
    <cellStyle name="Warning Text 34 8 4" xfId="54825" xr:uid="{00000000-0005-0000-0000-000057D40000}"/>
    <cellStyle name="Warning Text 34 9" xfId="38176" xr:uid="{00000000-0005-0000-0000-000058D40000}"/>
    <cellStyle name="Warning Text 34 9 2" xfId="38177" xr:uid="{00000000-0005-0000-0000-000059D40000}"/>
    <cellStyle name="Warning Text 34 9 2 2" xfId="38178" xr:uid="{00000000-0005-0000-0000-00005AD40000}"/>
    <cellStyle name="Warning Text 34 9 3" xfId="38179" xr:uid="{00000000-0005-0000-0000-00005BD40000}"/>
    <cellStyle name="Warning Text 34 9 4" xfId="54826" xr:uid="{00000000-0005-0000-0000-00005CD40000}"/>
    <cellStyle name="Warning Text 35" xfId="4784" xr:uid="{00000000-0005-0000-0000-00005DD40000}"/>
    <cellStyle name="Warning Text 35 10" xfId="38180" xr:uid="{00000000-0005-0000-0000-00005ED40000}"/>
    <cellStyle name="Warning Text 35 10 2" xfId="38181" xr:uid="{00000000-0005-0000-0000-00005FD40000}"/>
    <cellStyle name="Warning Text 35 10 2 2" xfId="38182" xr:uid="{00000000-0005-0000-0000-000060D40000}"/>
    <cellStyle name="Warning Text 35 10 3" xfId="38183" xr:uid="{00000000-0005-0000-0000-000061D40000}"/>
    <cellStyle name="Warning Text 35 10 4" xfId="54828" xr:uid="{00000000-0005-0000-0000-000062D40000}"/>
    <cellStyle name="Warning Text 35 11" xfId="38184" xr:uid="{00000000-0005-0000-0000-000063D40000}"/>
    <cellStyle name="Warning Text 35 11 2" xfId="38185" xr:uid="{00000000-0005-0000-0000-000064D40000}"/>
    <cellStyle name="Warning Text 35 12" xfId="38186" xr:uid="{00000000-0005-0000-0000-000065D40000}"/>
    <cellStyle name="Warning Text 35 13" xfId="54827" xr:uid="{00000000-0005-0000-0000-000066D40000}"/>
    <cellStyle name="Warning Text 35 2" xfId="9572" xr:uid="{00000000-0005-0000-0000-000067D40000}"/>
    <cellStyle name="Warning Text 35 2 2" xfId="38187" xr:uid="{00000000-0005-0000-0000-000068D40000}"/>
    <cellStyle name="Warning Text 35 2 2 2" xfId="38188" xr:uid="{00000000-0005-0000-0000-000069D40000}"/>
    <cellStyle name="Warning Text 35 2 2 2 2" xfId="38189" xr:uid="{00000000-0005-0000-0000-00006AD40000}"/>
    <cellStyle name="Warning Text 35 2 2 3" xfId="38190" xr:uid="{00000000-0005-0000-0000-00006BD40000}"/>
    <cellStyle name="Warning Text 35 2 3" xfId="38191" xr:uid="{00000000-0005-0000-0000-00006CD40000}"/>
    <cellStyle name="Warning Text 35 2 3 2" xfId="38192" xr:uid="{00000000-0005-0000-0000-00006DD40000}"/>
    <cellStyle name="Warning Text 35 2 3 2 2" xfId="38193" xr:uid="{00000000-0005-0000-0000-00006ED40000}"/>
    <cellStyle name="Warning Text 35 2 3 3" xfId="38194" xr:uid="{00000000-0005-0000-0000-00006FD40000}"/>
    <cellStyle name="Warning Text 35 2 4" xfId="38195" xr:uid="{00000000-0005-0000-0000-000070D40000}"/>
    <cellStyle name="Warning Text 35 2 4 2" xfId="38196" xr:uid="{00000000-0005-0000-0000-000071D40000}"/>
    <cellStyle name="Warning Text 35 2 5" xfId="38197" xr:uid="{00000000-0005-0000-0000-000072D40000}"/>
    <cellStyle name="Warning Text 35 2 6" xfId="54829" xr:uid="{00000000-0005-0000-0000-000073D40000}"/>
    <cellStyle name="Warning Text 35 3" xfId="38198" xr:uid="{00000000-0005-0000-0000-000074D40000}"/>
    <cellStyle name="Warning Text 35 3 2" xfId="38199" xr:uid="{00000000-0005-0000-0000-000075D40000}"/>
    <cellStyle name="Warning Text 35 3 2 2" xfId="38200" xr:uid="{00000000-0005-0000-0000-000076D40000}"/>
    <cellStyle name="Warning Text 35 3 2 2 2" xfId="38201" xr:uid="{00000000-0005-0000-0000-000077D40000}"/>
    <cellStyle name="Warning Text 35 3 2 3" xfId="38202" xr:uid="{00000000-0005-0000-0000-000078D40000}"/>
    <cellStyle name="Warning Text 35 3 3" xfId="38203" xr:uid="{00000000-0005-0000-0000-000079D40000}"/>
    <cellStyle name="Warning Text 35 3 3 2" xfId="38204" xr:uid="{00000000-0005-0000-0000-00007AD40000}"/>
    <cellStyle name="Warning Text 35 3 3 2 2" xfId="38205" xr:uid="{00000000-0005-0000-0000-00007BD40000}"/>
    <cellStyle name="Warning Text 35 3 3 3" xfId="38206" xr:uid="{00000000-0005-0000-0000-00007CD40000}"/>
    <cellStyle name="Warning Text 35 3 4" xfId="38207" xr:uid="{00000000-0005-0000-0000-00007DD40000}"/>
    <cellStyle name="Warning Text 35 3 4 2" xfId="38208" xr:uid="{00000000-0005-0000-0000-00007ED40000}"/>
    <cellStyle name="Warning Text 35 3 5" xfId="38209" xr:uid="{00000000-0005-0000-0000-00007FD40000}"/>
    <cellStyle name="Warning Text 35 3 6" xfId="54830" xr:uid="{00000000-0005-0000-0000-000080D40000}"/>
    <cellStyle name="Warning Text 35 4" xfId="38210" xr:uid="{00000000-0005-0000-0000-000081D40000}"/>
    <cellStyle name="Warning Text 35 4 2" xfId="38211" xr:uid="{00000000-0005-0000-0000-000082D40000}"/>
    <cellStyle name="Warning Text 35 4 2 2" xfId="38212" xr:uid="{00000000-0005-0000-0000-000083D40000}"/>
    <cellStyle name="Warning Text 35 4 2 2 2" xfId="38213" xr:uid="{00000000-0005-0000-0000-000084D40000}"/>
    <cellStyle name="Warning Text 35 4 2 3" xfId="38214" xr:uid="{00000000-0005-0000-0000-000085D40000}"/>
    <cellStyle name="Warning Text 35 4 3" xfId="38215" xr:uid="{00000000-0005-0000-0000-000086D40000}"/>
    <cellStyle name="Warning Text 35 4 3 2" xfId="38216" xr:uid="{00000000-0005-0000-0000-000087D40000}"/>
    <cellStyle name="Warning Text 35 4 3 2 2" xfId="38217" xr:uid="{00000000-0005-0000-0000-000088D40000}"/>
    <cellStyle name="Warning Text 35 4 3 3" xfId="38218" xr:uid="{00000000-0005-0000-0000-000089D40000}"/>
    <cellStyle name="Warning Text 35 4 4" xfId="38219" xr:uid="{00000000-0005-0000-0000-00008AD40000}"/>
    <cellStyle name="Warning Text 35 4 4 2" xfId="38220" xr:uid="{00000000-0005-0000-0000-00008BD40000}"/>
    <cellStyle name="Warning Text 35 4 5" xfId="38221" xr:uid="{00000000-0005-0000-0000-00008CD40000}"/>
    <cellStyle name="Warning Text 35 4 6" xfId="54831" xr:uid="{00000000-0005-0000-0000-00008DD40000}"/>
    <cellStyle name="Warning Text 35 5" xfId="38222" xr:uid="{00000000-0005-0000-0000-00008ED40000}"/>
    <cellStyle name="Warning Text 35 5 2" xfId="38223" xr:uid="{00000000-0005-0000-0000-00008FD40000}"/>
    <cellStyle name="Warning Text 35 5 2 2" xfId="38224" xr:uid="{00000000-0005-0000-0000-000090D40000}"/>
    <cellStyle name="Warning Text 35 5 2 2 2" xfId="38225" xr:uid="{00000000-0005-0000-0000-000091D40000}"/>
    <cellStyle name="Warning Text 35 5 2 3" xfId="38226" xr:uid="{00000000-0005-0000-0000-000092D40000}"/>
    <cellStyle name="Warning Text 35 5 3" xfId="38227" xr:uid="{00000000-0005-0000-0000-000093D40000}"/>
    <cellStyle name="Warning Text 35 5 3 2" xfId="38228" xr:uid="{00000000-0005-0000-0000-000094D40000}"/>
    <cellStyle name="Warning Text 35 5 3 2 2" xfId="38229" xr:uid="{00000000-0005-0000-0000-000095D40000}"/>
    <cellStyle name="Warning Text 35 5 3 3" xfId="38230" xr:uid="{00000000-0005-0000-0000-000096D40000}"/>
    <cellStyle name="Warning Text 35 5 4" xfId="38231" xr:uid="{00000000-0005-0000-0000-000097D40000}"/>
    <cellStyle name="Warning Text 35 5 4 2" xfId="38232" xr:uid="{00000000-0005-0000-0000-000098D40000}"/>
    <cellStyle name="Warning Text 35 5 4 2 2" xfId="38233" xr:uid="{00000000-0005-0000-0000-000099D40000}"/>
    <cellStyle name="Warning Text 35 5 4 3" xfId="38234" xr:uid="{00000000-0005-0000-0000-00009AD40000}"/>
    <cellStyle name="Warning Text 35 5 5" xfId="38235" xr:uid="{00000000-0005-0000-0000-00009BD40000}"/>
    <cellStyle name="Warning Text 35 5 5 2" xfId="38236" xr:uid="{00000000-0005-0000-0000-00009CD40000}"/>
    <cellStyle name="Warning Text 35 5 6" xfId="38237" xr:uid="{00000000-0005-0000-0000-00009DD40000}"/>
    <cellStyle name="Warning Text 35 5 7" xfId="54832" xr:uid="{00000000-0005-0000-0000-00009ED40000}"/>
    <cellStyle name="Warning Text 35 6" xfId="38238" xr:uid="{00000000-0005-0000-0000-00009FD40000}"/>
    <cellStyle name="Warning Text 35 6 2" xfId="38239" xr:uid="{00000000-0005-0000-0000-0000A0D40000}"/>
    <cellStyle name="Warning Text 35 6 2 2" xfId="38240" xr:uid="{00000000-0005-0000-0000-0000A1D40000}"/>
    <cellStyle name="Warning Text 35 6 2 2 2" xfId="38241" xr:uid="{00000000-0005-0000-0000-0000A2D40000}"/>
    <cellStyle name="Warning Text 35 6 2 3" xfId="38242" xr:uid="{00000000-0005-0000-0000-0000A3D40000}"/>
    <cellStyle name="Warning Text 35 6 3" xfId="38243" xr:uid="{00000000-0005-0000-0000-0000A4D40000}"/>
    <cellStyle name="Warning Text 35 6 3 2" xfId="38244" xr:uid="{00000000-0005-0000-0000-0000A5D40000}"/>
    <cellStyle name="Warning Text 35 6 3 2 2" xfId="38245" xr:uid="{00000000-0005-0000-0000-0000A6D40000}"/>
    <cellStyle name="Warning Text 35 6 3 3" xfId="38246" xr:uid="{00000000-0005-0000-0000-0000A7D40000}"/>
    <cellStyle name="Warning Text 35 6 4" xfId="38247" xr:uid="{00000000-0005-0000-0000-0000A8D40000}"/>
    <cellStyle name="Warning Text 35 6 4 2" xfId="38248" xr:uid="{00000000-0005-0000-0000-0000A9D40000}"/>
    <cellStyle name="Warning Text 35 6 5" xfId="38249" xr:uid="{00000000-0005-0000-0000-0000AAD40000}"/>
    <cellStyle name="Warning Text 35 6 6" xfId="54833" xr:uid="{00000000-0005-0000-0000-0000ABD40000}"/>
    <cellStyle name="Warning Text 35 7" xfId="38250" xr:uid="{00000000-0005-0000-0000-0000ACD40000}"/>
    <cellStyle name="Warning Text 35 7 2" xfId="38251" xr:uid="{00000000-0005-0000-0000-0000ADD40000}"/>
    <cellStyle name="Warning Text 35 7 2 2" xfId="38252" xr:uid="{00000000-0005-0000-0000-0000AED40000}"/>
    <cellStyle name="Warning Text 35 7 3" xfId="38253" xr:uid="{00000000-0005-0000-0000-0000AFD40000}"/>
    <cellStyle name="Warning Text 35 7 4" xfId="54834" xr:uid="{00000000-0005-0000-0000-0000B0D40000}"/>
    <cellStyle name="Warning Text 35 8" xfId="38254" xr:uid="{00000000-0005-0000-0000-0000B1D40000}"/>
    <cellStyle name="Warning Text 35 8 2" xfId="38255" xr:uid="{00000000-0005-0000-0000-0000B2D40000}"/>
    <cellStyle name="Warning Text 35 8 2 2" xfId="38256" xr:uid="{00000000-0005-0000-0000-0000B3D40000}"/>
    <cellStyle name="Warning Text 35 8 3" xfId="38257" xr:uid="{00000000-0005-0000-0000-0000B4D40000}"/>
    <cellStyle name="Warning Text 35 8 4" xfId="54835" xr:uid="{00000000-0005-0000-0000-0000B5D40000}"/>
    <cellStyle name="Warning Text 35 9" xfId="38258" xr:uid="{00000000-0005-0000-0000-0000B6D40000}"/>
    <cellStyle name="Warning Text 35 9 2" xfId="38259" xr:uid="{00000000-0005-0000-0000-0000B7D40000}"/>
    <cellStyle name="Warning Text 35 9 2 2" xfId="38260" xr:uid="{00000000-0005-0000-0000-0000B8D40000}"/>
    <cellStyle name="Warning Text 35 9 3" xfId="38261" xr:uid="{00000000-0005-0000-0000-0000B9D40000}"/>
    <cellStyle name="Warning Text 35 9 4" xfId="54836" xr:uid="{00000000-0005-0000-0000-0000BAD40000}"/>
    <cellStyle name="Warning Text 36" xfId="4785" xr:uid="{00000000-0005-0000-0000-0000BBD40000}"/>
    <cellStyle name="Warning Text 36 10" xfId="38262" xr:uid="{00000000-0005-0000-0000-0000BCD40000}"/>
    <cellStyle name="Warning Text 36 10 2" xfId="38263" xr:uid="{00000000-0005-0000-0000-0000BDD40000}"/>
    <cellStyle name="Warning Text 36 10 2 2" xfId="38264" xr:uid="{00000000-0005-0000-0000-0000BED40000}"/>
    <cellStyle name="Warning Text 36 10 3" xfId="38265" xr:uid="{00000000-0005-0000-0000-0000BFD40000}"/>
    <cellStyle name="Warning Text 36 10 4" xfId="54838" xr:uid="{00000000-0005-0000-0000-0000C0D40000}"/>
    <cellStyle name="Warning Text 36 11" xfId="38266" xr:uid="{00000000-0005-0000-0000-0000C1D40000}"/>
    <cellStyle name="Warning Text 36 11 2" xfId="38267" xr:uid="{00000000-0005-0000-0000-0000C2D40000}"/>
    <cellStyle name="Warning Text 36 12" xfId="38268" xr:uid="{00000000-0005-0000-0000-0000C3D40000}"/>
    <cellStyle name="Warning Text 36 13" xfId="54837" xr:uid="{00000000-0005-0000-0000-0000C4D40000}"/>
    <cellStyle name="Warning Text 36 2" xfId="9573" xr:uid="{00000000-0005-0000-0000-0000C5D40000}"/>
    <cellStyle name="Warning Text 36 2 2" xfId="38269" xr:uid="{00000000-0005-0000-0000-0000C6D40000}"/>
    <cellStyle name="Warning Text 36 2 2 2" xfId="38270" xr:uid="{00000000-0005-0000-0000-0000C7D40000}"/>
    <cellStyle name="Warning Text 36 2 2 2 2" xfId="38271" xr:uid="{00000000-0005-0000-0000-0000C8D40000}"/>
    <cellStyle name="Warning Text 36 2 2 3" xfId="38272" xr:uid="{00000000-0005-0000-0000-0000C9D40000}"/>
    <cellStyle name="Warning Text 36 2 3" xfId="38273" xr:uid="{00000000-0005-0000-0000-0000CAD40000}"/>
    <cellStyle name="Warning Text 36 2 3 2" xfId="38274" xr:uid="{00000000-0005-0000-0000-0000CBD40000}"/>
    <cellStyle name="Warning Text 36 2 3 2 2" xfId="38275" xr:uid="{00000000-0005-0000-0000-0000CCD40000}"/>
    <cellStyle name="Warning Text 36 2 3 3" xfId="38276" xr:uid="{00000000-0005-0000-0000-0000CDD40000}"/>
    <cellStyle name="Warning Text 36 2 4" xfId="38277" xr:uid="{00000000-0005-0000-0000-0000CED40000}"/>
    <cellStyle name="Warning Text 36 2 4 2" xfId="38278" xr:uid="{00000000-0005-0000-0000-0000CFD40000}"/>
    <cellStyle name="Warning Text 36 2 5" xfId="38279" xr:uid="{00000000-0005-0000-0000-0000D0D40000}"/>
    <cellStyle name="Warning Text 36 2 6" xfId="54839" xr:uid="{00000000-0005-0000-0000-0000D1D40000}"/>
    <cellStyle name="Warning Text 36 3" xfId="38280" xr:uid="{00000000-0005-0000-0000-0000D2D40000}"/>
    <cellStyle name="Warning Text 36 3 2" xfId="38281" xr:uid="{00000000-0005-0000-0000-0000D3D40000}"/>
    <cellStyle name="Warning Text 36 3 2 2" xfId="38282" xr:uid="{00000000-0005-0000-0000-0000D4D40000}"/>
    <cellStyle name="Warning Text 36 3 2 2 2" xfId="38283" xr:uid="{00000000-0005-0000-0000-0000D5D40000}"/>
    <cellStyle name="Warning Text 36 3 2 3" xfId="38284" xr:uid="{00000000-0005-0000-0000-0000D6D40000}"/>
    <cellStyle name="Warning Text 36 3 3" xfId="38285" xr:uid="{00000000-0005-0000-0000-0000D7D40000}"/>
    <cellStyle name="Warning Text 36 3 3 2" xfId="38286" xr:uid="{00000000-0005-0000-0000-0000D8D40000}"/>
    <cellStyle name="Warning Text 36 3 3 2 2" xfId="38287" xr:uid="{00000000-0005-0000-0000-0000D9D40000}"/>
    <cellStyle name="Warning Text 36 3 3 3" xfId="38288" xr:uid="{00000000-0005-0000-0000-0000DAD40000}"/>
    <cellStyle name="Warning Text 36 3 4" xfId="38289" xr:uid="{00000000-0005-0000-0000-0000DBD40000}"/>
    <cellStyle name="Warning Text 36 3 4 2" xfId="38290" xr:uid="{00000000-0005-0000-0000-0000DCD40000}"/>
    <cellStyle name="Warning Text 36 3 5" xfId="38291" xr:uid="{00000000-0005-0000-0000-0000DDD40000}"/>
    <cellStyle name="Warning Text 36 3 6" xfId="54840" xr:uid="{00000000-0005-0000-0000-0000DED40000}"/>
    <cellStyle name="Warning Text 36 4" xfId="38292" xr:uid="{00000000-0005-0000-0000-0000DFD40000}"/>
    <cellStyle name="Warning Text 36 4 2" xfId="38293" xr:uid="{00000000-0005-0000-0000-0000E0D40000}"/>
    <cellStyle name="Warning Text 36 4 2 2" xfId="38294" xr:uid="{00000000-0005-0000-0000-0000E1D40000}"/>
    <cellStyle name="Warning Text 36 4 2 2 2" xfId="38295" xr:uid="{00000000-0005-0000-0000-0000E2D40000}"/>
    <cellStyle name="Warning Text 36 4 2 3" xfId="38296" xr:uid="{00000000-0005-0000-0000-0000E3D40000}"/>
    <cellStyle name="Warning Text 36 4 3" xfId="38297" xr:uid="{00000000-0005-0000-0000-0000E4D40000}"/>
    <cellStyle name="Warning Text 36 4 3 2" xfId="38298" xr:uid="{00000000-0005-0000-0000-0000E5D40000}"/>
    <cellStyle name="Warning Text 36 4 3 2 2" xfId="38299" xr:uid="{00000000-0005-0000-0000-0000E6D40000}"/>
    <cellStyle name="Warning Text 36 4 3 3" xfId="38300" xr:uid="{00000000-0005-0000-0000-0000E7D40000}"/>
    <cellStyle name="Warning Text 36 4 4" xfId="38301" xr:uid="{00000000-0005-0000-0000-0000E8D40000}"/>
    <cellStyle name="Warning Text 36 4 4 2" xfId="38302" xr:uid="{00000000-0005-0000-0000-0000E9D40000}"/>
    <cellStyle name="Warning Text 36 4 5" xfId="38303" xr:uid="{00000000-0005-0000-0000-0000EAD40000}"/>
    <cellStyle name="Warning Text 36 4 6" xfId="54841" xr:uid="{00000000-0005-0000-0000-0000EBD40000}"/>
    <cellStyle name="Warning Text 36 5" xfId="38304" xr:uid="{00000000-0005-0000-0000-0000ECD40000}"/>
    <cellStyle name="Warning Text 36 5 2" xfId="38305" xr:uid="{00000000-0005-0000-0000-0000EDD40000}"/>
    <cellStyle name="Warning Text 36 5 2 2" xfId="38306" xr:uid="{00000000-0005-0000-0000-0000EED40000}"/>
    <cellStyle name="Warning Text 36 5 2 2 2" xfId="38307" xr:uid="{00000000-0005-0000-0000-0000EFD40000}"/>
    <cellStyle name="Warning Text 36 5 2 3" xfId="38308" xr:uid="{00000000-0005-0000-0000-0000F0D40000}"/>
    <cellStyle name="Warning Text 36 5 3" xfId="38309" xr:uid="{00000000-0005-0000-0000-0000F1D40000}"/>
    <cellStyle name="Warning Text 36 5 3 2" xfId="38310" xr:uid="{00000000-0005-0000-0000-0000F2D40000}"/>
    <cellStyle name="Warning Text 36 5 3 2 2" xfId="38311" xr:uid="{00000000-0005-0000-0000-0000F3D40000}"/>
    <cellStyle name="Warning Text 36 5 3 3" xfId="38312" xr:uid="{00000000-0005-0000-0000-0000F4D40000}"/>
    <cellStyle name="Warning Text 36 5 4" xfId="38313" xr:uid="{00000000-0005-0000-0000-0000F5D40000}"/>
    <cellStyle name="Warning Text 36 5 4 2" xfId="38314" xr:uid="{00000000-0005-0000-0000-0000F6D40000}"/>
    <cellStyle name="Warning Text 36 5 4 2 2" xfId="38315" xr:uid="{00000000-0005-0000-0000-0000F7D40000}"/>
    <cellStyle name="Warning Text 36 5 4 3" xfId="38316" xr:uid="{00000000-0005-0000-0000-0000F8D40000}"/>
    <cellStyle name="Warning Text 36 5 5" xfId="38317" xr:uid="{00000000-0005-0000-0000-0000F9D40000}"/>
    <cellStyle name="Warning Text 36 5 5 2" xfId="38318" xr:uid="{00000000-0005-0000-0000-0000FAD40000}"/>
    <cellStyle name="Warning Text 36 5 6" xfId="38319" xr:uid="{00000000-0005-0000-0000-0000FBD40000}"/>
    <cellStyle name="Warning Text 36 5 7" xfId="54842" xr:uid="{00000000-0005-0000-0000-0000FCD40000}"/>
    <cellStyle name="Warning Text 36 6" xfId="38320" xr:uid="{00000000-0005-0000-0000-0000FDD40000}"/>
    <cellStyle name="Warning Text 36 6 2" xfId="38321" xr:uid="{00000000-0005-0000-0000-0000FED40000}"/>
    <cellStyle name="Warning Text 36 6 2 2" xfId="38322" xr:uid="{00000000-0005-0000-0000-0000FFD40000}"/>
    <cellStyle name="Warning Text 36 6 2 2 2" xfId="38323" xr:uid="{00000000-0005-0000-0000-000000D50000}"/>
    <cellStyle name="Warning Text 36 6 2 3" xfId="38324" xr:uid="{00000000-0005-0000-0000-000001D50000}"/>
    <cellStyle name="Warning Text 36 6 3" xfId="38325" xr:uid="{00000000-0005-0000-0000-000002D50000}"/>
    <cellStyle name="Warning Text 36 6 3 2" xfId="38326" xr:uid="{00000000-0005-0000-0000-000003D50000}"/>
    <cellStyle name="Warning Text 36 6 3 2 2" xfId="38327" xr:uid="{00000000-0005-0000-0000-000004D50000}"/>
    <cellStyle name="Warning Text 36 6 3 3" xfId="38328" xr:uid="{00000000-0005-0000-0000-000005D50000}"/>
    <cellStyle name="Warning Text 36 6 4" xfId="38329" xr:uid="{00000000-0005-0000-0000-000006D50000}"/>
    <cellStyle name="Warning Text 36 6 4 2" xfId="38330" xr:uid="{00000000-0005-0000-0000-000007D50000}"/>
    <cellStyle name="Warning Text 36 6 5" xfId="38331" xr:uid="{00000000-0005-0000-0000-000008D50000}"/>
    <cellStyle name="Warning Text 36 6 6" xfId="54843" xr:uid="{00000000-0005-0000-0000-000009D50000}"/>
    <cellStyle name="Warning Text 36 7" xfId="38332" xr:uid="{00000000-0005-0000-0000-00000AD50000}"/>
    <cellStyle name="Warning Text 36 7 2" xfId="38333" xr:uid="{00000000-0005-0000-0000-00000BD50000}"/>
    <cellStyle name="Warning Text 36 7 2 2" xfId="38334" xr:uid="{00000000-0005-0000-0000-00000CD50000}"/>
    <cellStyle name="Warning Text 36 7 3" xfId="38335" xr:uid="{00000000-0005-0000-0000-00000DD50000}"/>
    <cellStyle name="Warning Text 36 7 4" xfId="54844" xr:uid="{00000000-0005-0000-0000-00000ED50000}"/>
    <cellStyle name="Warning Text 36 8" xfId="38336" xr:uid="{00000000-0005-0000-0000-00000FD50000}"/>
    <cellStyle name="Warning Text 36 8 2" xfId="38337" xr:uid="{00000000-0005-0000-0000-000010D50000}"/>
    <cellStyle name="Warning Text 36 8 2 2" xfId="38338" xr:uid="{00000000-0005-0000-0000-000011D50000}"/>
    <cellStyle name="Warning Text 36 8 3" xfId="38339" xr:uid="{00000000-0005-0000-0000-000012D50000}"/>
    <cellStyle name="Warning Text 36 8 4" xfId="54845" xr:uid="{00000000-0005-0000-0000-000013D50000}"/>
    <cellStyle name="Warning Text 36 9" xfId="38340" xr:uid="{00000000-0005-0000-0000-000014D50000}"/>
    <cellStyle name="Warning Text 36 9 2" xfId="38341" xr:uid="{00000000-0005-0000-0000-000015D50000}"/>
    <cellStyle name="Warning Text 36 9 2 2" xfId="38342" xr:uid="{00000000-0005-0000-0000-000016D50000}"/>
    <cellStyle name="Warning Text 36 9 3" xfId="38343" xr:uid="{00000000-0005-0000-0000-000017D50000}"/>
    <cellStyle name="Warning Text 36 9 4" xfId="54846" xr:uid="{00000000-0005-0000-0000-000018D50000}"/>
    <cellStyle name="Warning Text 37" xfId="4786" xr:uid="{00000000-0005-0000-0000-000019D50000}"/>
    <cellStyle name="Warning Text 37 10" xfId="38344" xr:uid="{00000000-0005-0000-0000-00001AD50000}"/>
    <cellStyle name="Warning Text 37 10 2" xfId="38345" xr:uid="{00000000-0005-0000-0000-00001BD50000}"/>
    <cellStyle name="Warning Text 37 10 2 2" xfId="38346" xr:uid="{00000000-0005-0000-0000-00001CD50000}"/>
    <cellStyle name="Warning Text 37 10 3" xfId="38347" xr:uid="{00000000-0005-0000-0000-00001DD50000}"/>
    <cellStyle name="Warning Text 37 10 4" xfId="54848" xr:uid="{00000000-0005-0000-0000-00001ED50000}"/>
    <cellStyle name="Warning Text 37 11" xfId="38348" xr:uid="{00000000-0005-0000-0000-00001FD50000}"/>
    <cellStyle name="Warning Text 37 11 2" xfId="38349" xr:uid="{00000000-0005-0000-0000-000020D50000}"/>
    <cellStyle name="Warning Text 37 12" xfId="38350" xr:uid="{00000000-0005-0000-0000-000021D50000}"/>
    <cellStyle name="Warning Text 37 13" xfId="54847" xr:uid="{00000000-0005-0000-0000-000022D50000}"/>
    <cellStyle name="Warning Text 37 2" xfId="9574" xr:uid="{00000000-0005-0000-0000-000023D50000}"/>
    <cellStyle name="Warning Text 37 2 2" xfId="38351" xr:uid="{00000000-0005-0000-0000-000024D50000}"/>
    <cellStyle name="Warning Text 37 2 2 2" xfId="38352" xr:uid="{00000000-0005-0000-0000-000025D50000}"/>
    <cellStyle name="Warning Text 37 2 2 2 2" xfId="38353" xr:uid="{00000000-0005-0000-0000-000026D50000}"/>
    <cellStyle name="Warning Text 37 2 2 3" xfId="38354" xr:uid="{00000000-0005-0000-0000-000027D50000}"/>
    <cellStyle name="Warning Text 37 2 3" xfId="38355" xr:uid="{00000000-0005-0000-0000-000028D50000}"/>
    <cellStyle name="Warning Text 37 2 3 2" xfId="38356" xr:uid="{00000000-0005-0000-0000-000029D50000}"/>
    <cellStyle name="Warning Text 37 2 3 2 2" xfId="38357" xr:uid="{00000000-0005-0000-0000-00002AD50000}"/>
    <cellStyle name="Warning Text 37 2 3 3" xfId="38358" xr:uid="{00000000-0005-0000-0000-00002BD50000}"/>
    <cellStyle name="Warning Text 37 2 4" xfId="38359" xr:uid="{00000000-0005-0000-0000-00002CD50000}"/>
    <cellStyle name="Warning Text 37 2 4 2" xfId="38360" xr:uid="{00000000-0005-0000-0000-00002DD50000}"/>
    <cellStyle name="Warning Text 37 2 5" xfId="38361" xr:uid="{00000000-0005-0000-0000-00002ED50000}"/>
    <cellStyle name="Warning Text 37 2 6" xfId="54849" xr:uid="{00000000-0005-0000-0000-00002FD50000}"/>
    <cellStyle name="Warning Text 37 3" xfId="38362" xr:uid="{00000000-0005-0000-0000-000030D50000}"/>
    <cellStyle name="Warning Text 37 3 2" xfId="38363" xr:uid="{00000000-0005-0000-0000-000031D50000}"/>
    <cellStyle name="Warning Text 37 3 2 2" xfId="38364" xr:uid="{00000000-0005-0000-0000-000032D50000}"/>
    <cellStyle name="Warning Text 37 3 2 2 2" xfId="38365" xr:uid="{00000000-0005-0000-0000-000033D50000}"/>
    <cellStyle name="Warning Text 37 3 2 3" xfId="38366" xr:uid="{00000000-0005-0000-0000-000034D50000}"/>
    <cellStyle name="Warning Text 37 3 3" xfId="38367" xr:uid="{00000000-0005-0000-0000-000035D50000}"/>
    <cellStyle name="Warning Text 37 3 3 2" xfId="38368" xr:uid="{00000000-0005-0000-0000-000036D50000}"/>
    <cellStyle name="Warning Text 37 3 3 2 2" xfId="38369" xr:uid="{00000000-0005-0000-0000-000037D50000}"/>
    <cellStyle name="Warning Text 37 3 3 3" xfId="38370" xr:uid="{00000000-0005-0000-0000-000038D50000}"/>
    <cellStyle name="Warning Text 37 3 4" xfId="38371" xr:uid="{00000000-0005-0000-0000-000039D50000}"/>
    <cellStyle name="Warning Text 37 3 4 2" xfId="38372" xr:uid="{00000000-0005-0000-0000-00003AD50000}"/>
    <cellStyle name="Warning Text 37 3 5" xfId="38373" xr:uid="{00000000-0005-0000-0000-00003BD50000}"/>
    <cellStyle name="Warning Text 37 3 6" xfId="54850" xr:uid="{00000000-0005-0000-0000-00003CD50000}"/>
    <cellStyle name="Warning Text 37 4" xfId="38374" xr:uid="{00000000-0005-0000-0000-00003DD50000}"/>
    <cellStyle name="Warning Text 37 4 2" xfId="38375" xr:uid="{00000000-0005-0000-0000-00003ED50000}"/>
    <cellStyle name="Warning Text 37 4 2 2" xfId="38376" xr:uid="{00000000-0005-0000-0000-00003FD50000}"/>
    <cellStyle name="Warning Text 37 4 2 2 2" xfId="38377" xr:uid="{00000000-0005-0000-0000-000040D50000}"/>
    <cellStyle name="Warning Text 37 4 2 3" xfId="38378" xr:uid="{00000000-0005-0000-0000-000041D50000}"/>
    <cellStyle name="Warning Text 37 4 3" xfId="38379" xr:uid="{00000000-0005-0000-0000-000042D50000}"/>
    <cellStyle name="Warning Text 37 4 3 2" xfId="38380" xr:uid="{00000000-0005-0000-0000-000043D50000}"/>
    <cellStyle name="Warning Text 37 4 3 2 2" xfId="38381" xr:uid="{00000000-0005-0000-0000-000044D50000}"/>
    <cellStyle name="Warning Text 37 4 3 3" xfId="38382" xr:uid="{00000000-0005-0000-0000-000045D50000}"/>
    <cellStyle name="Warning Text 37 4 4" xfId="38383" xr:uid="{00000000-0005-0000-0000-000046D50000}"/>
    <cellStyle name="Warning Text 37 4 4 2" xfId="38384" xr:uid="{00000000-0005-0000-0000-000047D50000}"/>
    <cellStyle name="Warning Text 37 4 5" xfId="38385" xr:uid="{00000000-0005-0000-0000-000048D50000}"/>
    <cellStyle name="Warning Text 37 4 6" xfId="54851" xr:uid="{00000000-0005-0000-0000-000049D50000}"/>
    <cellStyle name="Warning Text 37 5" xfId="38386" xr:uid="{00000000-0005-0000-0000-00004AD50000}"/>
    <cellStyle name="Warning Text 37 5 2" xfId="38387" xr:uid="{00000000-0005-0000-0000-00004BD50000}"/>
    <cellStyle name="Warning Text 37 5 2 2" xfId="38388" xr:uid="{00000000-0005-0000-0000-00004CD50000}"/>
    <cellStyle name="Warning Text 37 5 2 2 2" xfId="38389" xr:uid="{00000000-0005-0000-0000-00004DD50000}"/>
    <cellStyle name="Warning Text 37 5 2 3" xfId="38390" xr:uid="{00000000-0005-0000-0000-00004ED50000}"/>
    <cellStyle name="Warning Text 37 5 3" xfId="38391" xr:uid="{00000000-0005-0000-0000-00004FD50000}"/>
    <cellStyle name="Warning Text 37 5 3 2" xfId="38392" xr:uid="{00000000-0005-0000-0000-000050D50000}"/>
    <cellStyle name="Warning Text 37 5 3 2 2" xfId="38393" xr:uid="{00000000-0005-0000-0000-000051D50000}"/>
    <cellStyle name="Warning Text 37 5 3 3" xfId="38394" xr:uid="{00000000-0005-0000-0000-000052D50000}"/>
    <cellStyle name="Warning Text 37 5 4" xfId="38395" xr:uid="{00000000-0005-0000-0000-000053D50000}"/>
    <cellStyle name="Warning Text 37 5 4 2" xfId="38396" xr:uid="{00000000-0005-0000-0000-000054D50000}"/>
    <cellStyle name="Warning Text 37 5 4 2 2" xfId="38397" xr:uid="{00000000-0005-0000-0000-000055D50000}"/>
    <cellStyle name="Warning Text 37 5 4 3" xfId="38398" xr:uid="{00000000-0005-0000-0000-000056D50000}"/>
    <cellStyle name="Warning Text 37 5 5" xfId="38399" xr:uid="{00000000-0005-0000-0000-000057D50000}"/>
    <cellStyle name="Warning Text 37 5 5 2" xfId="38400" xr:uid="{00000000-0005-0000-0000-000058D50000}"/>
    <cellStyle name="Warning Text 37 5 6" xfId="38401" xr:uid="{00000000-0005-0000-0000-000059D50000}"/>
    <cellStyle name="Warning Text 37 5 7" xfId="54852" xr:uid="{00000000-0005-0000-0000-00005AD50000}"/>
    <cellStyle name="Warning Text 37 6" xfId="38402" xr:uid="{00000000-0005-0000-0000-00005BD50000}"/>
    <cellStyle name="Warning Text 37 6 2" xfId="38403" xr:uid="{00000000-0005-0000-0000-00005CD50000}"/>
    <cellStyle name="Warning Text 37 6 2 2" xfId="38404" xr:uid="{00000000-0005-0000-0000-00005DD50000}"/>
    <cellStyle name="Warning Text 37 6 2 2 2" xfId="38405" xr:uid="{00000000-0005-0000-0000-00005ED50000}"/>
    <cellStyle name="Warning Text 37 6 2 3" xfId="38406" xr:uid="{00000000-0005-0000-0000-00005FD50000}"/>
    <cellStyle name="Warning Text 37 6 3" xfId="38407" xr:uid="{00000000-0005-0000-0000-000060D50000}"/>
    <cellStyle name="Warning Text 37 6 3 2" xfId="38408" xr:uid="{00000000-0005-0000-0000-000061D50000}"/>
    <cellStyle name="Warning Text 37 6 3 2 2" xfId="38409" xr:uid="{00000000-0005-0000-0000-000062D50000}"/>
    <cellStyle name="Warning Text 37 6 3 3" xfId="38410" xr:uid="{00000000-0005-0000-0000-000063D50000}"/>
    <cellStyle name="Warning Text 37 6 4" xfId="38411" xr:uid="{00000000-0005-0000-0000-000064D50000}"/>
    <cellStyle name="Warning Text 37 6 4 2" xfId="38412" xr:uid="{00000000-0005-0000-0000-000065D50000}"/>
    <cellStyle name="Warning Text 37 6 5" xfId="38413" xr:uid="{00000000-0005-0000-0000-000066D50000}"/>
    <cellStyle name="Warning Text 37 6 6" xfId="54853" xr:uid="{00000000-0005-0000-0000-000067D50000}"/>
    <cellStyle name="Warning Text 37 7" xfId="38414" xr:uid="{00000000-0005-0000-0000-000068D50000}"/>
    <cellStyle name="Warning Text 37 7 2" xfId="38415" xr:uid="{00000000-0005-0000-0000-000069D50000}"/>
    <cellStyle name="Warning Text 37 7 2 2" xfId="38416" xr:uid="{00000000-0005-0000-0000-00006AD50000}"/>
    <cellStyle name="Warning Text 37 7 3" xfId="38417" xr:uid="{00000000-0005-0000-0000-00006BD50000}"/>
    <cellStyle name="Warning Text 37 7 4" xfId="54854" xr:uid="{00000000-0005-0000-0000-00006CD50000}"/>
    <cellStyle name="Warning Text 37 8" xfId="38418" xr:uid="{00000000-0005-0000-0000-00006DD50000}"/>
    <cellStyle name="Warning Text 37 8 2" xfId="38419" xr:uid="{00000000-0005-0000-0000-00006ED50000}"/>
    <cellStyle name="Warning Text 37 8 2 2" xfId="38420" xr:uid="{00000000-0005-0000-0000-00006FD50000}"/>
    <cellStyle name="Warning Text 37 8 3" xfId="38421" xr:uid="{00000000-0005-0000-0000-000070D50000}"/>
    <cellStyle name="Warning Text 37 8 4" xfId="54855" xr:uid="{00000000-0005-0000-0000-000071D50000}"/>
    <cellStyle name="Warning Text 37 9" xfId="38422" xr:uid="{00000000-0005-0000-0000-000072D50000}"/>
    <cellStyle name="Warning Text 37 9 2" xfId="38423" xr:uid="{00000000-0005-0000-0000-000073D50000}"/>
    <cellStyle name="Warning Text 37 9 2 2" xfId="38424" xr:uid="{00000000-0005-0000-0000-000074D50000}"/>
    <cellStyle name="Warning Text 37 9 3" xfId="38425" xr:uid="{00000000-0005-0000-0000-000075D50000}"/>
    <cellStyle name="Warning Text 37 9 4" xfId="54856" xr:uid="{00000000-0005-0000-0000-000076D50000}"/>
    <cellStyle name="Warning Text 38" xfId="4787" xr:uid="{00000000-0005-0000-0000-000077D50000}"/>
    <cellStyle name="Warning Text 38 10" xfId="38426" xr:uid="{00000000-0005-0000-0000-000078D50000}"/>
    <cellStyle name="Warning Text 38 10 2" xfId="38427" xr:uid="{00000000-0005-0000-0000-000079D50000}"/>
    <cellStyle name="Warning Text 38 10 2 2" xfId="38428" xr:uid="{00000000-0005-0000-0000-00007AD50000}"/>
    <cellStyle name="Warning Text 38 10 3" xfId="38429" xr:uid="{00000000-0005-0000-0000-00007BD50000}"/>
    <cellStyle name="Warning Text 38 10 4" xfId="54858" xr:uid="{00000000-0005-0000-0000-00007CD50000}"/>
    <cellStyle name="Warning Text 38 11" xfId="38430" xr:uid="{00000000-0005-0000-0000-00007DD50000}"/>
    <cellStyle name="Warning Text 38 11 2" xfId="38431" xr:uid="{00000000-0005-0000-0000-00007ED50000}"/>
    <cellStyle name="Warning Text 38 12" xfId="38432" xr:uid="{00000000-0005-0000-0000-00007FD50000}"/>
    <cellStyle name="Warning Text 38 13" xfId="54857" xr:uid="{00000000-0005-0000-0000-000080D50000}"/>
    <cellStyle name="Warning Text 38 2" xfId="9575" xr:uid="{00000000-0005-0000-0000-000081D50000}"/>
    <cellStyle name="Warning Text 38 2 2" xfId="38433" xr:uid="{00000000-0005-0000-0000-000082D50000}"/>
    <cellStyle name="Warning Text 38 2 2 2" xfId="38434" xr:uid="{00000000-0005-0000-0000-000083D50000}"/>
    <cellStyle name="Warning Text 38 2 2 2 2" xfId="38435" xr:uid="{00000000-0005-0000-0000-000084D50000}"/>
    <cellStyle name="Warning Text 38 2 2 3" xfId="38436" xr:uid="{00000000-0005-0000-0000-000085D50000}"/>
    <cellStyle name="Warning Text 38 2 3" xfId="38437" xr:uid="{00000000-0005-0000-0000-000086D50000}"/>
    <cellStyle name="Warning Text 38 2 3 2" xfId="38438" xr:uid="{00000000-0005-0000-0000-000087D50000}"/>
    <cellStyle name="Warning Text 38 2 3 2 2" xfId="38439" xr:uid="{00000000-0005-0000-0000-000088D50000}"/>
    <cellStyle name="Warning Text 38 2 3 3" xfId="38440" xr:uid="{00000000-0005-0000-0000-000089D50000}"/>
    <cellStyle name="Warning Text 38 2 4" xfId="38441" xr:uid="{00000000-0005-0000-0000-00008AD50000}"/>
    <cellStyle name="Warning Text 38 2 4 2" xfId="38442" xr:uid="{00000000-0005-0000-0000-00008BD50000}"/>
    <cellStyle name="Warning Text 38 2 5" xfId="38443" xr:uid="{00000000-0005-0000-0000-00008CD50000}"/>
    <cellStyle name="Warning Text 38 2 6" xfId="54859" xr:uid="{00000000-0005-0000-0000-00008DD50000}"/>
    <cellStyle name="Warning Text 38 3" xfId="38444" xr:uid="{00000000-0005-0000-0000-00008ED50000}"/>
    <cellStyle name="Warning Text 38 3 2" xfId="38445" xr:uid="{00000000-0005-0000-0000-00008FD50000}"/>
    <cellStyle name="Warning Text 38 3 2 2" xfId="38446" xr:uid="{00000000-0005-0000-0000-000090D50000}"/>
    <cellStyle name="Warning Text 38 3 2 2 2" xfId="38447" xr:uid="{00000000-0005-0000-0000-000091D50000}"/>
    <cellStyle name="Warning Text 38 3 2 3" xfId="38448" xr:uid="{00000000-0005-0000-0000-000092D50000}"/>
    <cellStyle name="Warning Text 38 3 3" xfId="38449" xr:uid="{00000000-0005-0000-0000-000093D50000}"/>
    <cellStyle name="Warning Text 38 3 3 2" xfId="38450" xr:uid="{00000000-0005-0000-0000-000094D50000}"/>
    <cellStyle name="Warning Text 38 3 3 2 2" xfId="38451" xr:uid="{00000000-0005-0000-0000-000095D50000}"/>
    <cellStyle name="Warning Text 38 3 3 3" xfId="38452" xr:uid="{00000000-0005-0000-0000-000096D50000}"/>
    <cellStyle name="Warning Text 38 3 4" xfId="38453" xr:uid="{00000000-0005-0000-0000-000097D50000}"/>
    <cellStyle name="Warning Text 38 3 4 2" xfId="38454" xr:uid="{00000000-0005-0000-0000-000098D50000}"/>
    <cellStyle name="Warning Text 38 3 5" xfId="38455" xr:uid="{00000000-0005-0000-0000-000099D50000}"/>
    <cellStyle name="Warning Text 38 3 6" xfId="54860" xr:uid="{00000000-0005-0000-0000-00009AD50000}"/>
    <cellStyle name="Warning Text 38 4" xfId="38456" xr:uid="{00000000-0005-0000-0000-00009BD50000}"/>
    <cellStyle name="Warning Text 38 4 2" xfId="38457" xr:uid="{00000000-0005-0000-0000-00009CD50000}"/>
    <cellStyle name="Warning Text 38 4 2 2" xfId="38458" xr:uid="{00000000-0005-0000-0000-00009DD50000}"/>
    <cellStyle name="Warning Text 38 4 2 2 2" xfId="38459" xr:uid="{00000000-0005-0000-0000-00009ED50000}"/>
    <cellStyle name="Warning Text 38 4 2 3" xfId="38460" xr:uid="{00000000-0005-0000-0000-00009FD50000}"/>
    <cellStyle name="Warning Text 38 4 3" xfId="38461" xr:uid="{00000000-0005-0000-0000-0000A0D50000}"/>
    <cellStyle name="Warning Text 38 4 3 2" xfId="38462" xr:uid="{00000000-0005-0000-0000-0000A1D50000}"/>
    <cellStyle name="Warning Text 38 4 3 2 2" xfId="38463" xr:uid="{00000000-0005-0000-0000-0000A2D50000}"/>
    <cellStyle name="Warning Text 38 4 3 3" xfId="38464" xr:uid="{00000000-0005-0000-0000-0000A3D50000}"/>
    <cellStyle name="Warning Text 38 4 4" xfId="38465" xr:uid="{00000000-0005-0000-0000-0000A4D50000}"/>
    <cellStyle name="Warning Text 38 4 4 2" xfId="38466" xr:uid="{00000000-0005-0000-0000-0000A5D50000}"/>
    <cellStyle name="Warning Text 38 4 5" xfId="38467" xr:uid="{00000000-0005-0000-0000-0000A6D50000}"/>
    <cellStyle name="Warning Text 38 4 6" xfId="54861" xr:uid="{00000000-0005-0000-0000-0000A7D50000}"/>
    <cellStyle name="Warning Text 38 5" xfId="38468" xr:uid="{00000000-0005-0000-0000-0000A8D50000}"/>
    <cellStyle name="Warning Text 38 5 2" xfId="38469" xr:uid="{00000000-0005-0000-0000-0000A9D50000}"/>
    <cellStyle name="Warning Text 38 5 2 2" xfId="38470" xr:uid="{00000000-0005-0000-0000-0000AAD50000}"/>
    <cellStyle name="Warning Text 38 5 2 2 2" xfId="38471" xr:uid="{00000000-0005-0000-0000-0000ABD50000}"/>
    <cellStyle name="Warning Text 38 5 2 3" xfId="38472" xr:uid="{00000000-0005-0000-0000-0000ACD50000}"/>
    <cellStyle name="Warning Text 38 5 3" xfId="38473" xr:uid="{00000000-0005-0000-0000-0000ADD50000}"/>
    <cellStyle name="Warning Text 38 5 3 2" xfId="38474" xr:uid="{00000000-0005-0000-0000-0000AED50000}"/>
    <cellStyle name="Warning Text 38 5 3 2 2" xfId="38475" xr:uid="{00000000-0005-0000-0000-0000AFD50000}"/>
    <cellStyle name="Warning Text 38 5 3 3" xfId="38476" xr:uid="{00000000-0005-0000-0000-0000B0D50000}"/>
    <cellStyle name="Warning Text 38 5 4" xfId="38477" xr:uid="{00000000-0005-0000-0000-0000B1D50000}"/>
    <cellStyle name="Warning Text 38 5 4 2" xfId="38478" xr:uid="{00000000-0005-0000-0000-0000B2D50000}"/>
    <cellStyle name="Warning Text 38 5 4 2 2" xfId="38479" xr:uid="{00000000-0005-0000-0000-0000B3D50000}"/>
    <cellStyle name="Warning Text 38 5 4 3" xfId="38480" xr:uid="{00000000-0005-0000-0000-0000B4D50000}"/>
    <cellStyle name="Warning Text 38 5 5" xfId="38481" xr:uid="{00000000-0005-0000-0000-0000B5D50000}"/>
    <cellStyle name="Warning Text 38 5 5 2" xfId="38482" xr:uid="{00000000-0005-0000-0000-0000B6D50000}"/>
    <cellStyle name="Warning Text 38 5 6" xfId="38483" xr:uid="{00000000-0005-0000-0000-0000B7D50000}"/>
    <cellStyle name="Warning Text 38 5 7" xfId="54862" xr:uid="{00000000-0005-0000-0000-0000B8D50000}"/>
    <cellStyle name="Warning Text 38 6" xfId="38484" xr:uid="{00000000-0005-0000-0000-0000B9D50000}"/>
    <cellStyle name="Warning Text 38 6 2" xfId="38485" xr:uid="{00000000-0005-0000-0000-0000BAD50000}"/>
    <cellStyle name="Warning Text 38 6 2 2" xfId="38486" xr:uid="{00000000-0005-0000-0000-0000BBD50000}"/>
    <cellStyle name="Warning Text 38 6 2 2 2" xfId="38487" xr:uid="{00000000-0005-0000-0000-0000BCD50000}"/>
    <cellStyle name="Warning Text 38 6 2 3" xfId="38488" xr:uid="{00000000-0005-0000-0000-0000BDD50000}"/>
    <cellStyle name="Warning Text 38 6 3" xfId="38489" xr:uid="{00000000-0005-0000-0000-0000BED50000}"/>
    <cellStyle name="Warning Text 38 6 3 2" xfId="38490" xr:uid="{00000000-0005-0000-0000-0000BFD50000}"/>
    <cellStyle name="Warning Text 38 6 3 2 2" xfId="38491" xr:uid="{00000000-0005-0000-0000-0000C0D50000}"/>
    <cellStyle name="Warning Text 38 6 3 3" xfId="38492" xr:uid="{00000000-0005-0000-0000-0000C1D50000}"/>
    <cellStyle name="Warning Text 38 6 4" xfId="38493" xr:uid="{00000000-0005-0000-0000-0000C2D50000}"/>
    <cellStyle name="Warning Text 38 6 4 2" xfId="38494" xr:uid="{00000000-0005-0000-0000-0000C3D50000}"/>
    <cellStyle name="Warning Text 38 6 5" xfId="38495" xr:uid="{00000000-0005-0000-0000-0000C4D50000}"/>
    <cellStyle name="Warning Text 38 6 6" xfId="54863" xr:uid="{00000000-0005-0000-0000-0000C5D50000}"/>
    <cellStyle name="Warning Text 38 7" xfId="38496" xr:uid="{00000000-0005-0000-0000-0000C6D50000}"/>
    <cellStyle name="Warning Text 38 7 2" xfId="38497" xr:uid="{00000000-0005-0000-0000-0000C7D50000}"/>
    <cellStyle name="Warning Text 38 7 2 2" xfId="38498" xr:uid="{00000000-0005-0000-0000-0000C8D50000}"/>
    <cellStyle name="Warning Text 38 7 3" xfId="38499" xr:uid="{00000000-0005-0000-0000-0000C9D50000}"/>
    <cellStyle name="Warning Text 38 7 4" xfId="54864" xr:uid="{00000000-0005-0000-0000-0000CAD50000}"/>
    <cellStyle name="Warning Text 38 8" xfId="38500" xr:uid="{00000000-0005-0000-0000-0000CBD50000}"/>
    <cellStyle name="Warning Text 38 8 2" xfId="38501" xr:uid="{00000000-0005-0000-0000-0000CCD50000}"/>
    <cellStyle name="Warning Text 38 8 2 2" xfId="38502" xr:uid="{00000000-0005-0000-0000-0000CDD50000}"/>
    <cellStyle name="Warning Text 38 8 3" xfId="38503" xr:uid="{00000000-0005-0000-0000-0000CED50000}"/>
    <cellStyle name="Warning Text 38 8 4" xfId="54865" xr:uid="{00000000-0005-0000-0000-0000CFD50000}"/>
    <cellStyle name="Warning Text 38 9" xfId="38504" xr:uid="{00000000-0005-0000-0000-0000D0D50000}"/>
    <cellStyle name="Warning Text 38 9 2" xfId="38505" xr:uid="{00000000-0005-0000-0000-0000D1D50000}"/>
    <cellStyle name="Warning Text 38 9 2 2" xfId="38506" xr:uid="{00000000-0005-0000-0000-0000D2D50000}"/>
    <cellStyle name="Warning Text 38 9 3" xfId="38507" xr:uid="{00000000-0005-0000-0000-0000D3D50000}"/>
    <cellStyle name="Warning Text 38 9 4" xfId="54866" xr:uid="{00000000-0005-0000-0000-0000D4D50000}"/>
    <cellStyle name="Warning Text 39" xfId="4788" xr:uid="{00000000-0005-0000-0000-0000D5D50000}"/>
    <cellStyle name="Warning Text 39 10" xfId="38508" xr:uid="{00000000-0005-0000-0000-0000D6D50000}"/>
    <cellStyle name="Warning Text 39 10 2" xfId="38509" xr:uid="{00000000-0005-0000-0000-0000D7D50000}"/>
    <cellStyle name="Warning Text 39 10 2 2" xfId="38510" xr:uid="{00000000-0005-0000-0000-0000D8D50000}"/>
    <cellStyle name="Warning Text 39 10 3" xfId="38511" xr:uid="{00000000-0005-0000-0000-0000D9D50000}"/>
    <cellStyle name="Warning Text 39 10 4" xfId="54868" xr:uid="{00000000-0005-0000-0000-0000DAD50000}"/>
    <cellStyle name="Warning Text 39 11" xfId="38512" xr:uid="{00000000-0005-0000-0000-0000DBD50000}"/>
    <cellStyle name="Warning Text 39 11 2" xfId="38513" xr:uid="{00000000-0005-0000-0000-0000DCD50000}"/>
    <cellStyle name="Warning Text 39 12" xfId="38514" xr:uid="{00000000-0005-0000-0000-0000DDD50000}"/>
    <cellStyle name="Warning Text 39 13" xfId="54867" xr:uid="{00000000-0005-0000-0000-0000DED50000}"/>
    <cellStyle name="Warning Text 39 2" xfId="9576" xr:uid="{00000000-0005-0000-0000-0000DFD50000}"/>
    <cellStyle name="Warning Text 39 2 2" xfId="38515" xr:uid="{00000000-0005-0000-0000-0000E0D50000}"/>
    <cellStyle name="Warning Text 39 2 2 2" xfId="38516" xr:uid="{00000000-0005-0000-0000-0000E1D50000}"/>
    <cellStyle name="Warning Text 39 2 2 2 2" xfId="38517" xr:uid="{00000000-0005-0000-0000-0000E2D50000}"/>
    <cellStyle name="Warning Text 39 2 2 3" xfId="38518" xr:uid="{00000000-0005-0000-0000-0000E3D50000}"/>
    <cellStyle name="Warning Text 39 2 3" xfId="38519" xr:uid="{00000000-0005-0000-0000-0000E4D50000}"/>
    <cellStyle name="Warning Text 39 2 3 2" xfId="38520" xr:uid="{00000000-0005-0000-0000-0000E5D50000}"/>
    <cellStyle name="Warning Text 39 2 3 2 2" xfId="38521" xr:uid="{00000000-0005-0000-0000-0000E6D50000}"/>
    <cellStyle name="Warning Text 39 2 3 3" xfId="38522" xr:uid="{00000000-0005-0000-0000-0000E7D50000}"/>
    <cellStyle name="Warning Text 39 2 4" xfId="38523" xr:uid="{00000000-0005-0000-0000-0000E8D50000}"/>
    <cellStyle name="Warning Text 39 2 4 2" xfId="38524" xr:uid="{00000000-0005-0000-0000-0000E9D50000}"/>
    <cellStyle name="Warning Text 39 2 5" xfId="38525" xr:uid="{00000000-0005-0000-0000-0000EAD50000}"/>
    <cellStyle name="Warning Text 39 2 6" xfId="54869" xr:uid="{00000000-0005-0000-0000-0000EBD50000}"/>
    <cellStyle name="Warning Text 39 3" xfId="38526" xr:uid="{00000000-0005-0000-0000-0000ECD50000}"/>
    <cellStyle name="Warning Text 39 3 2" xfId="38527" xr:uid="{00000000-0005-0000-0000-0000EDD50000}"/>
    <cellStyle name="Warning Text 39 3 2 2" xfId="38528" xr:uid="{00000000-0005-0000-0000-0000EED50000}"/>
    <cellStyle name="Warning Text 39 3 2 2 2" xfId="38529" xr:uid="{00000000-0005-0000-0000-0000EFD50000}"/>
    <cellStyle name="Warning Text 39 3 2 3" xfId="38530" xr:uid="{00000000-0005-0000-0000-0000F0D50000}"/>
    <cellStyle name="Warning Text 39 3 3" xfId="38531" xr:uid="{00000000-0005-0000-0000-0000F1D50000}"/>
    <cellStyle name="Warning Text 39 3 3 2" xfId="38532" xr:uid="{00000000-0005-0000-0000-0000F2D50000}"/>
    <cellStyle name="Warning Text 39 3 3 2 2" xfId="38533" xr:uid="{00000000-0005-0000-0000-0000F3D50000}"/>
    <cellStyle name="Warning Text 39 3 3 3" xfId="38534" xr:uid="{00000000-0005-0000-0000-0000F4D50000}"/>
    <cellStyle name="Warning Text 39 3 4" xfId="38535" xr:uid="{00000000-0005-0000-0000-0000F5D50000}"/>
    <cellStyle name="Warning Text 39 3 4 2" xfId="38536" xr:uid="{00000000-0005-0000-0000-0000F6D50000}"/>
    <cellStyle name="Warning Text 39 3 5" xfId="38537" xr:uid="{00000000-0005-0000-0000-0000F7D50000}"/>
    <cellStyle name="Warning Text 39 3 6" xfId="54870" xr:uid="{00000000-0005-0000-0000-0000F8D50000}"/>
    <cellStyle name="Warning Text 39 4" xfId="38538" xr:uid="{00000000-0005-0000-0000-0000F9D50000}"/>
    <cellStyle name="Warning Text 39 4 2" xfId="38539" xr:uid="{00000000-0005-0000-0000-0000FAD50000}"/>
    <cellStyle name="Warning Text 39 4 2 2" xfId="38540" xr:uid="{00000000-0005-0000-0000-0000FBD50000}"/>
    <cellStyle name="Warning Text 39 4 2 2 2" xfId="38541" xr:uid="{00000000-0005-0000-0000-0000FCD50000}"/>
    <cellStyle name="Warning Text 39 4 2 3" xfId="38542" xr:uid="{00000000-0005-0000-0000-0000FDD50000}"/>
    <cellStyle name="Warning Text 39 4 3" xfId="38543" xr:uid="{00000000-0005-0000-0000-0000FED50000}"/>
    <cellStyle name="Warning Text 39 4 3 2" xfId="38544" xr:uid="{00000000-0005-0000-0000-0000FFD50000}"/>
    <cellStyle name="Warning Text 39 4 3 2 2" xfId="38545" xr:uid="{00000000-0005-0000-0000-000000D60000}"/>
    <cellStyle name="Warning Text 39 4 3 3" xfId="38546" xr:uid="{00000000-0005-0000-0000-000001D60000}"/>
    <cellStyle name="Warning Text 39 4 4" xfId="38547" xr:uid="{00000000-0005-0000-0000-000002D60000}"/>
    <cellStyle name="Warning Text 39 4 4 2" xfId="38548" xr:uid="{00000000-0005-0000-0000-000003D60000}"/>
    <cellStyle name="Warning Text 39 4 5" xfId="38549" xr:uid="{00000000-0005-0000-0000-000004D60000}"/>
    <cellStyle name="Warning Text 39 4 6" xfId="54871" xr:uid="{00000000-0005-0000-0000-000005D60000}"/>
    <cellStyle name="Warning Text 39 5" xfId="38550" xr:uid="{00000000-0005-0000-0000-000006D60000}"/>
    <cellStyle name="Warning Text 39 5 2" xfId="38551" xr:uid="{00000000-0005-0000-0000-000007D60000}"/>
    <cellStyle name="Warning Text 39 5 2 2" xfId="38552" xr:uid="{00000000-0005-0000-0000-000008D60000}"/>
    <cellStyle name="Warning Text 39 5 2 2 2" xfId="38553" xr:uid="{00000000-0005-0000-0000-000009D60000}"/>
    <cellStyle name="Warning Text 39 5 2 3" xfId="38554" xr:uid="{00000000-0005-0000-0000-00000AD60000}"/>
    <cellStyle name="Warning Text 39 5 3" xfId="38555" xr:uid="{00000000-0005-0000-0000-00000BD60000}"/>
    <cellStyle name="Warning Text 39 5 3 2" xfId="38556" xr:uid="{00000000-0005-0000-0000-00000CD60000}"/>
    <cellStyle name="Warning Text 39 5 3 2 2" xfId="38557" xr:uid="{00000000-0005-0000-0000-00000DD60000}"/>
    <cellStyle name="Warning Text 39 5 3 3" xfId="38558" xr:uid="{00000000-0005-0000-0000-00000ED60000}"/>
    <cellStyle name="Warning Text 39 5 4" xfId="38559" xr:uid="{00000000-0005-0000-0000-00000FD60000}"/>
    <cellStyle name="Warning Text 39 5 4 2" xfId="38560" xr:uid="{00000000-0005-0000-0000-000010D60000}"/>
    <cellStyle name="Warning Text 39 5 4 2 2" xfId="38561" xr:uid="{00000000-0005-0000-0000-000011D60000}"/>
    <cellStyle name="Warning Text 39 5 4 3" xfId="38562" xr:uid="{00000000-0005-0000-0000-000012D60000}"/>
    <cellStyle name="Warning Text 39 5 5" xfId="38563" xr:uid="{00000000-0005-0000-0000-000013D60000}"/>
    <cellStyle name="Warning Text 39 5 5 2" xfId="38564" xr:uid="{00000000-0005-0000-0000-000014D60000}"/>
    <cellStyle name="Warning Text 39 5 6" xfId="38565" xr:uid="{00000000-0005-0000-0000-000015D60000}"/>
    <cellStyle name="Warning Text 39 5 7" xfId="54872" xr:uid="{00000000-0005-0000-0000-000016D60000}"/>
    <cellStyle name="Warning Text 39 6" xfId="38566" xr:uid="{00000000-0005-0000-0000-000017D60000}"/>
    <cellStyle name="Warning Text 39 6 2" xfId="38567" xr:uid="{00000000-0005-0000-0000-000018D60000}"/>
    <cellStyle name="Warning Text 39 6 2 2" xfId="38568" xr:uid="{00000000-0005-0000-0000-000019D60000}"/>
    <cellStyle name="Warning Text 39 6 2 2 2" xfId="38569" xr:uid="{00000000-0005-0000-0000-00001AD60000}"/>
    <cellStyle name="Warning Text 39 6 2 3" xfId="38570" xr:uid="{00000000-0005-0000-0000-00001BD60000}"/>
    <cellStyle name="Warning Text 39 6 3" xfId="38571" xr:uid="{00000000-0005-0000-0000-00001CD60000}"/>
    <cellStyle name="Warning Text 39 6 3 2" xfId="38572" xr:uid="{00000000-0005-0000-0000-00001DD60000}"/>
    <cellStyle name="Warning Text 39 6 3 2 2" xfId="38573" xr:uid="{00000000-0005-0000-0000-00001ED60000}"/>
    <cellStyle name="Warning Text 39 6 3 3" xfId="38574" xr:uid="{00000000-0005-0000-0000-00001FD60000}"/>
    <cellStyle name="Warning Text 39 6 4" xfId="38575" xr:uid="{00000000-0005-0000-0000-000020D60000}"/>
    <cellStyle name="Warning Text 39 6 4 2" xfId="38576" xr:uid="{00000000-0005-0000-0000-000021D60000}"/>
    <cellStyle name="Warning Text 39 6 5" xfId="38577" xr:uid="{00000000-0005-0000-0000-000022D60000}"/>
    <cellStyle name="Warning Text 39 6 6" xfId="54873" xr:uid="{00000000-0005-0000-0000-000023D60000}"/>
    <cellStyle name="Warning Text 39 7" xfId="38578" xr:uid="{00000000-0005-0000-0000-000024D60000}"/>
    <cellStyle name="Warning Text 39 7 2" xfId="38579" xr:uid="{00000000-0005-0000-0000-000025D60000}"/>
    <cellStyle name="Warning Text 39 7 2 2" xfId="38580" xr:uid="{00000000-0005-0000-0000-000026D60000}"/>
    <cellStyle name="Warning Text 39 7 3" xfId="38581" xr:uid="{00000000-0005-0000-0000-000027D60000}"/>
    <cellStyle name="Warning Text 39 7 4" xfId="54874" xr:uid="{00000000-0005-0000-0000-000028D60000}"/>
    <cellStyle name="Warning Text 39 8" xfId="38582" xr:uid="{00000000-0005-0000-0000-000029D60000}"/>
    <cellStyle name="Warning Text 39 8 2" xfId="38583" xr:uid="{00000000-0005-0000-0000-00002AD60000}"/>
    <cellStyle name="Warning Text 39 8 2 2" xfId="38584" xr:uid="{00000000-0005-0000-0000-00002BD60000}"/>
    <cellStyle name="Warning Text 39 8 3" xfId="38585" xr:uid="{00000000-0005-0000-0000-00002CD60000}"/>
    <cellStyle name="Warning Text 39 8 4" xfId="54875" xr:uid="{00000000-0005-0000-0000-00002DD60000}"/>
    <cellStyle name="Warning Text 39 9" xfId="38586" xr:uid="{00000000-0005-0000-0000-00002ED60000}"/>
    <cellStyle name="Warning Text 39 9 2" xfId="38587" xr:uid="{00000000-0005-0000-0000-00002FD60000}"/>
    <cellStyle name="Warning Text 39 9 2 2" xfId="38588" xr:uid="{00000000-0005-0000-0000-000030D60000}"/>
    <cellStyle name="Warning Text 39 9 3" xfId="38589" xr:uid="{00000000-0005-0000-0000-000031D60000}"/>
    <cellStyle name="Warning Text 39 9 4" xfId="54876" xr:uid="{00000000-0005-0000-0000-000032D60000}"/>
    <cellStyle name="Warning Text 4" xfId="4789" xr:uid="{00000000-0005-0000-0000-000033D60000}"/>
    <cellStyle name="Warning Text 4 10" xfId="38590" xr:uid="{00000000-0005-0000-0000-000034D60000}"/>
    <cellStyle name="Warning Text 4 10 2" xfId="38591" xr:uid="{00000000-0005-0000-0000-000035D60000}"/>
    <cellStyle name="Warning Text 4 10 2 2" xfId="38592" xr:uid="{00000000-0005-0000-0000-000036D60000}"/>
    <cellStyle name="Warning Text 4 10 3" xfId="38593" xr:uid="{00000000-0005-0000-0000-000037D60000}"/>
    <cellStyle name="Warning Text 4 10 4" xfId="54878" xr:uid="{00000000-0005-0000-0000-000038D60000}"/>
    <cellStyle name="Warning Text 4 11" xfId="38594" xr:uid="{00000000-0005-0000-0000-000039D60000}"/>
    <cellStyle name="Warning Text 4 11 2" xfId="38595" xr:uid="{00000000-0005-0000-0000-00003AD60000}"/>
    <cellStyle name="Warning Text 4 11 2 2" xfId="38596" xr:uid="{00000000-0005-0000-0000-00003BD60000}"/>
    <cellStyle name="Warning Text 4 11 3" xfId="38597" xr:uid="{00000000-0005-0000-0000-00003CD60000}"/>
    <cellStyle name="Warning Text 4 11 4" xfId="54879" xr:uid="{00000000-0005-0000-0000-00003DD60000}"/>
    <cellStyle name="Warning Text 4 12" xfId="38598" xr:uid="{00000000-0005-0000-0000-00003ED60000}"/>
    <cellStyle name="Warning Text 4 12 2" xfId="38599" xr:uid="{00000000-0005-0000-0000-00003FD60000}"/>
    <cellStyle name="Warning Text 4 13" xfId="38600" xr:uid="{00000000-0005-0000-0000-000040D60000}"/>
    <cellStyle name="Warning Text 4 14" xfId="54877" xr:uid="{00000000-0005-0000-0000-000041D60000}"/>
    <cellStyle name="Warning Text 4 2" xfId="9577" xr:uid="{00000000-0005-0000-0000-000042D60000}"/>
    <cellStyle name="Warning Text 4 2 10" xfId="38601" xr:uid="{00000000-0005-0000-0000-000043D60000}"/>
    <cellStyle name="Warning Text 4 2 11" xfId="54880" xr:uid="{00000000-0005-0000-0000-000044D60000}"/>
    <cellStyle name="Warning Text 4 2 2" xfId="38602" xr:uid="{00000000-0005-0000-0000-000045D60000}"/>
    <cellStyle name="Warning Text 4 2 2 2" xfId="38603" xr:uid="{00000000-0005-0000-0000-000046D60000}"/>
    <cellStyle name="Warning Text 4 2 2 2 2" xfId="38604" xr:uid="{00000000-0005-0000-0000-000047D60000}"/>
    <cellStyle name="Warning Text 4 2 2 2 2 2" xfId="38605" xr:uid="{00000000-0005-0000-0000-000048D60000}"/>
    <cellStyle name="Warning Text 4 2 2 2 3" xfId="38606" xr:uid="{00000000-0005-0000-0000-000049D60000}"/>
    <cellStyle name="Warning Text 4 2 2 3" xfId="38607" xr:uid="{00000000-0005-0000-0000-00004AD60000}"/>
    <cellStyle name="Warning Text 4 2 2 3 2" xfId="38608" xr:uid="{00000000-0005-0000-0000-00004BD60000}"/>
    <cellStyle name="Warning Text 4 2 2 3 2 2" xfId="38609" xr:uid="{00000000-0005-0000-0000-00004CD60000}"/>
    <cellStyle name="Warning Text 4 2 2 3 3" xfId="38610" xr:uid="{00000000-0005-0000-0000-00004DD60000}"/>
    <cellStyle name="Warning Text 4 2 2 4" xfId="38611" xr:uid="{00000000-0005-0000-0000-00004ED60000}"/>
    <cellStyle name="Warning Text 4 2 2 4 2" xfId="38612" xr:uid="{00000000-0005-0000-0000-00004FD60000}"/>
    <cellStyle name="Warning Text 4 2 2 5" xfId="38613" xr:uid="{00000000-0005-0000-0000-000050D60000}"/>
    <cellStyle name="Warning Text 4 2 2 6" xfId="54881" xr:uid="{00000000-0005-0000-0000-000051D60000}"/>
    <cellStyle name="Warning Text 4 2 3" xfId="38614" xr:uid="{00000000-0005-0000-0000-000052D60000}"/>
    <cellStyle name="Warning Text 4 2 3 2" xfId="38615" xr:uid="{00000000-0005-0000-0000-000053D60000}"/>
    <cellStyle name="Warning Text 4 2 3 2 2" xfId="38616" xr:uid="{00000000-0005-0000-0000-000054D60000}"/>
    <cellStyle name="Warning Text 4 2 3 2 2 2" xfId="38617" xr:uid="{00000000-0005-0000-0000-000055D60000}"/>
    <cellStyle name="Warning Text 4 2 3 2 3" xfId="38618" xr:uid="{00000000-0005-0000-0000-000056D60000}"/>
    <cellStyle name="Warning Text 4 2 3 3" xfId="38619" xr:uid="{00000000-0005-0000-0000-000057D60000}"/>
    <cellStyle name="Warning Text 4 2 3 3 2" xfId="38620" xr:uid="{00000000-0005-0000-0000-000058D60000}"/>
    <cellStyle name="Warning Text 4 2 3 3 2 2" xfId="38621" xr:uid="{00000000-0005-0000-0000-000059D60000}"/>
    <cellStyle name="Warning Text 4 2 3 3 3" xfId="38622" xr:uid="{00000000-0005-0000-0000-00005AD60000}"/>
    <cellStyle name="Warning Text 4 2 3 4" xfId="38623" xr:uid="{00000000-0005-0000-0000-00005BD60000}"/>
    <cellStyle name="Warning Text 4 2 3 4 2" xfId="38624" xr:uid="{00000000-0005-0000-0000-00005CD60000}"/>
    <cellStyle name="Warning Text 4 2 3 5" xfId="38625" xr:uid="{00000000-0005-0000-0000-00005DD60000}"/>
    <cellStyle name="Warning Text 4 2 3 6" xfId="54882" xr:uid="{00000000-0005-0000-0000-00005ED60000}"/>
    <cellStyle name="Warning Text 4 2 4" xfId="38626" xr:uid="{00000000-0005-0000-0000-00005FD60000}"/>
    <cellStyle name="Warning Text 4 2 4 2" xfId="38627" xr:uid="{00000000-0005-0000-0000-000060D60000}"/>
    <cellStyle name="Warning Text 4 2 4 2 2" xfId="38628" xr:uid="{00000000-0005-0000-0000-000061D60000}"/>
    <cellStyle name="Warning Text 4 2 4 2 2 2" xfId="38629" xr:uid="{00000000-0005-0000-0000-000062D60000}"/>
    <cellStyle name="Warning Text 4 2 4 2 3" xfId="38630" xr:uid="{00000000-0005-0000-0000-000063D60000}"/>
    <cellStyle name="Warning Text 4 2 4 3" xfId="38631" xr:uid="{00000000-0005-0000-0000-000064D60000}"/>
    <cellStyle name="Warning Text 4 2 4 3 2" xfId="38632" xr:uid="{00000000-0005-0000-0000-000065D60000}"/>
    <cellStyle name="Warning Text 4 2 4 3 2 2" xfId="38633" xr:uid="{00000000-0005-0000-0000-000066D60000}"/>
    <cellStyle name="Warning Text 4 2 4 3 3" xfId="38634" xr:uid="{00000000-0005-0000-0000-000067D60000}"/>
    <cellStyle name="Warning Text 4 2 4 4" xfId="38635" xr:uid="{00000000-0005-0000-0000-000068D60000}"/>
    <cellStyle name="Warning Text 4 2 4 4 2" xfId="38636" xr:uid="{00000000-0005-0000-0000-000069D60000}"/>
    <cellStyle name="Warning Text 4 2 4 4 2 2" xfId="38637" xr:uid="{00000000-0005-0000-0000-00006AD60000}"/>
    <cellStyle name="Warning Text 4 2 4 4 3" xfId="38638" xr:uid="{00000000-0005-0000-0000-00006BD60000}"/>
    <cellStyle name="Warning Text 4 2 4 5" xfId="38639" xr:uid="{00000000-0005-0000-0000-00006CD60000}"/>
    <cellStyle name="Warning Text 4 2 4 5 2" xfId="38640" xr:uid="{00000000-0005-0000-0000-00006DD60000}"/>
    <cellStyle name="Warning Text 4 2 4 6" xfId="38641" xr:uid="{00000000-0005-0000-0000-00006ED60000}"/>
    <cellStyle name="Warning Text 4 2 4 7" xfId="54883" xr:uid="{00000000-0005-0000-0000-00006FD60000}"/>
    <cellStyle name="Warning Text 4 2 5" xfId="38642" xr:uid="{00000000-0005-0000-0000-000070D60000}"/>
    <cellStyle name="Warning Text 4 2 5 2" xfId="38643" xr:uid="{00000000-0005-0000-0000-000071D60000}"/>
    <cellStyle name="Warning Text 4 2 5 2 2" xfId="38644" xr:uid="{00000000-0005-0000-0000-000072D60000}"/>
    <cellStyle name="Warning Text 4 2 5 2 2 2" xfId="38645" xr:uid="{00000000-0005-0000-0000-000073D60000}"/>
    <cellStyle name="Warning Text 4 2 5 2 3" xfId="38646" xr:uid="{00000000-0005-0000-0000-000074D60000}"/>
    <cellStyle name="Warning Text 4 2 5 3" xfId="38647" xr:uid="{00000000-0005-0000-0000-000075D60000}"/>
    <cellStyle name="Warning Text 4 2 5 3 2" xfId="38648" xr:uid="{00000000-0005-0000-0000-000076D60000}"/>
    <cellStyle name="Warning Text 4 2 5 3 2 2" xfId="38649" xr:uid="{00000000-0005-0000-0000-000077D60000}"/>
    <cellStyle name="Warning Text 4 2 5 3 3" xfId="38650" xr:uid="{00000000-0005-0000-0000-000078D60000}"/>
    <cellStyle name="Warning Text 4 2 5 4" xfId="38651" xr:uid="{00000000-0005-0000-0000-000079D60000}"/>
    <cellStyle name="Warning Text 4 2 5 4 2" xfId="38652" xr:uid="{00000000-0005-0000-0000-00007AD60000}"/>
    <cellStyle name="Warning Text 4 2 5 5" xfId="38653" xr:uid="{00000000-0005-0000-0000-00007BD60000}"/>
    <cellStyle name="Warning Text 4 2 5 6" xfId="54884" xr:uid="{00000000-0005-0000-0000-00007CD60000}"/>
    <cellStyle name="Warning Text 4 2 6" xfId="38654" xr:uid="{00000000-0005-0000-0000-00007DD60000}"/>
    <cellStyle name="Warning Text 4 2 6 2" xfId="38655" xr:uid="{00000000-0005-0000-0000-00007ED60000}"/>
    <cellStyle name="Warning Text 4 2 6 2 2" xfId="38656" xr:uid="{00000000-0005-0000-0000-00007FD60000}"/>
    <cellStyle name="Warning Text 4 2 6 3" xfId="38657" xr:uid="{00000000-0005-0000-0000-000080D60000}"/>
    <cellStyle name="Warning Text 4 2 7" xfId="38658" xr:uid="{00000000-0005-0000-0000-000081D60000}"/>
    <cellStyle name="Warning Text 4 2 7 2" xfId="38659" xr:uid="{00000000-0005-0000-0000-000082D60000}"/>
    <cellStyle name="Warning Text 4 2 7 2 2" xfId="38660" xr:uid="{00000000-0005-0000-0000-000083D60000}"/>
    <cellStyle name="Warning Text 4 2 7 3" xfId="38661" xr:uid="{00000000-0005-0000-0000-000084D60000}"/>
    <cellStyle name="Warning Text 4 2 8" xfId="38662" xr:uid="{00000000-0005-0000-0000-000085D60000}"/>
    <cellStyle name="Warning Text 4 2 8 2" xfId="38663" xr:uid="{00000000-0005-0000-0000-000086D60000}"/>
    <cellStyle name="Warning Text 4 2 8 2 2" xfId="38664" xr:uid="{00000000-0005-0000-0000-000087D60000}"/>
    <cellStyle name="Warning Text 4 2 8 3" xfId="38665" xr:uid="{00000000-0005-0000-0000-000088D60000}"/>
    <cellStyle name="Warning Text 4 2 9" xfId="38666" xr:uid="{00000000-0005-0000-0000-000089D60000}"/>
    <cellStyle name="Warning Text 4 2 9 2" xfId="38667" xr:uid="{00000000-0005-0000-0000-00008AD60000}"/>
    <cellStyle name="Warning Text 4 3" xfId="38668" xr:uid="{00000000-0005-0000-0000-00008BD60000}"/>
    <cellStyle name="Warning Text 4 3 2" xfId="38669" xr:uid="{00000000-0005-0000-0000-00008CD60000}"/>
    <cellStyle name="Warning Text 4 3 2 2" xfId="38670" xr:uid="{00000000-0005-0000-0000-00008DD60000}"/>
    <cellStyle name="Warning Text 4 3 2 2 2" xfId="38671" xr:uid="{00000000-0005-0000-0000-00008ED60000}"/>
    <cellStyle name="Warning Text 4 3 2 3" xfId="38672" xr:uid="{00000000-0005-0000-0000-00008FD60000}"/>
    <cellStyle name="Warning Text 4 3 3" xfId="38673" xr:uid="{00000000-0005-0000-0000-000090D60000}"/>
    <cellStyle name="Warning Text 4 3 3 2" xfId="38674" xr:uid="{00000000-0005-0000-0000-000091D60000}"/>
    <cellStyle name="Warning Text 4 3 3 2 2" xfId="38675" xr:uid="{00000000-0005-0000-0000-000092D60000}"/>
    <cellStyle name="Warning Text 4 3 3 3" xfId="38676" xr:uid="{00000000-0005-0000-0000-000093D60000}"/>
    <cellStyle name="Warning Text 4 3 4" xfId="38677" xr:uid="{00000000-0005-0000-0000-000094D60000}"/>
    <cellStyle name="Warning Text 4 3 4 2" xfId="38678" xr:uid="{00000000-0005-0000-0000-000095D60000}"/>
    <cellStyle name="Warning Text 4 3 5" xfId="38679" xr:uid="{00000000-0005-0000-0000-000096D60000}"/>
    <cellStyle name="Warning Text 4 3 6" xfId="54885" xr:uid="{00000000-0005-0000-0000-000097D60000}"/>
    <cellStyle name="Warning Text 4 4" xfId="38680" xr:uid="{00000000-0005-0000-0000-000098D60000}"/>
    <cellStyle name="Warning Text 4 4 2" xfId="38681" xr:uid="{00000000-0005-0000-0000-000099D60000}"/>
    <cellStyle name="Warning Text 4 4 2 2" xfId="38682" xr:uid="{00000000-0005-0000-0000-00009AD60000}"/>
    <cellStyle name="Warning Text 4 4 2 2 2" xfId="38683" xr:uid="{00000000-0005-0000-0000-00009BD60000}"/>
    <cellStyle name="Warning Text 4 4 2 3" xfId="38684" xr:uid="{00000000-0005-0000-0000-00009CD60000}"/>
    <cellStyle name="Warning Text 4 4 3" xfId="38685" xr:uid="{00000000-0005-0000-0000-00009DD60000}"/>
    <cellStyle name="Warning Text 4 4 3 2" xfId="38686" xr:uid="{00000000-0005-0000-0000-00009ED60000}"/>
    <cellStyle name="Warning Text 4 4 3 2 2" xfId="38687" xr:uid="{00000000-0005-0000-0000-00009FD60000}"/>
    <cellStyle name="Warning Text 4 4 3 3" xfId="38688" xr:uid="{00000000-0005-0000-0000-0000A0D60000}"/>
    <cellStyle name="Warning Text 4 4 4" xfId="38689" xr:uid="{00000000-0005-0000-0000-0000A1D60000}"/>
    <cellStyle name="Warning Text 4 4 4 2" xfId="38690" xr:uid="{00000000-0005-0000-0000-0000A2D60000}"/>
    <cellStyle name="Warning Text 4 4 5" xfId="38691" xr:uid="{00000000-0005-0000-0000-0000A3D60000}"/>
    <cellStyle name="Warning Text 4 4 6" xfId="54886" xr:uid="{00000000-0005-0000-0000-0000A4D60000}"/>
    <cellStyle name="Warning Text 4 5" xfId="38692" xr:uid="{00000000-0005-0000-0000-0000A5D60000}"/>
    <cellStyle name="Warning Text 4 5 2" xfId="38693" xr:uid="{00000000-0005-0000-0000-0000A6D60000}"/>
    <cellStyle name="Warning Text 4 5 2 2" xfId="38694" xr:uid="{00000000-0005-0000-0000-0000A7D60000}"/>
    <cellStyle name="Warning Text 4 5 2 2 2" xfId="38695" xr:uid="{00000000-0005-0000-0000-0000A8D60000}"/>
    <cellStyle name="Warning Text 4 5 2 3" xfId="38696" xr:uid="{00000000-0005-0000-0000-0000A9D60000}"/>
    <cellStyle name="Warning Text 4 5 3" xfId="38697" xr:uid="{00000000-0005-0000-0000-0000AAD60000}"/>
    <cellStyle name="Warning Text 4 5 3 2" xfId="38698" xr:uid="{00000000-0005-0000-0000-0000ABD60000}"/>
    <cellStyle name="Warning Text 4 5 3 2 2" xfId="38699" xr:uid="{00000000-0005-0000-0000-0000ACD60000}"/>
    <cellStyle name="Warning Text 4 5 3 3" xfId="38700" xr:uid="{00000000-0005-0000-0000-0000ADD60000}"/>
    <cellStyle name="Warning Text 4 5 4" xfId="38701" xr:uid="{00000000-0005-0000-0000-0000AED60000}"/>
    <cellStyle name="Warning Text 4 5 4 2" xfId="38702" xr:uid="{00000000-0005-0000-0000-0000AFD60000}"/>
    <cellStyle name="Warning Text 4 5 5" xfId="38703" xr:uid="{00000000-0005-0000-0000-0000B0D60000}"/>
    <cellStyle name="Warning Text 4 5 6" xfId="54887" xr:uid="{00000000-0005-0000-0000-0000B1D60000}"/>
    <cellStyle name="Warning Text 4 6" xfId="38704" xr:uid="{00000000-0005-0000-0000-0000B2D60000}"/>
    <cellStyle name="Warning Text 4 6 2" xfId="38705" xr:uid="{00000000-0005-0000-0000-0000B3D60000}"/>
    <cellStyle name="Warning Text 4 6 2 2" xfId="38706" xr:uid="{00000000-0005-0000-0000-0000B4D60000}"/>
    <cellStyle name="Warning Text 4 6 2 2 2" xfId="38707" xr:uid="{00000000-0005-0000-0000-0000B5D60000}"/>
    <cellStyle name="Warning Text 4 6 2 3" xfId="38708" xr:uid="{00000000-0005-0000-0000-0000B6D60000}"/>
    <cellStyle name="Warning Text 4 6 3" xfId="38709" xr:uid="{00000000-0005-0000-0000-0000B7D60000}"/>
    <cellStyle name="Warning Text 4 6 3 2" xfId="38710" xr:uid="{00000000-0005-0000-0000-0000B8D60000}"/>
    <cellStyle name="Warning Text 4 6 3 2 2" xfId="38711" xr:uid="{00000000-0005-0000-0000-0000B9D60000}"/>
    <cellStyle name="Warning Text 4 6 3 3" xfId="38712" xr:uid="{00000000-0005-0000-0000-0000BAD60000}"/>
    <cellStyle name="Warning Text 4 6 4" xfId="38713" xr:uid="{00000000-0005-0000-0000-0000BBD60000}"/>
    <cellStyle name="Warning Text 4 6 4 2" xfId="38714" xr:uid="{00000000-0005-0000-0000-0000BCD60000}"/>
    <cellStyle name="Warning Text 4 6 4 2 2" xfId="38715" xr:uid="{00000000-0005-0000-0000-0000BDD60000}"/>
    <cellStyle name="Warning Text 4 6 4 3" xfId="38716" xr:uid="{00000000-0005-0000-0000-0000BED60000}"/>
    <cellStyle name="Warning Text 4 6 5" xfId="38717" xr:uid="{00000000-0005-0000-0000-0000BFD60000}"/>
    <cellStyle name="Warning Text 4 6 5 2" xfId="38718" xr:uid="{00000000-0005-0000-0000-0000C0D60000}"/>
    <cellStyle name="Warning Text 4 6 6" xfId="38719" xr:uid="{00000000-0005-0000-0000-0000C1D60000}"/>
    <cellStyle name="Warning Text 4 6 7" xfId="54888" xr:uid="{00000000-0005-0000-0000-0000C2D60000}"/>
    <cellStyle name="Warning Text 4 7" xfId="38720" xr:uid="{00000000-0005-0000-0000-0000C3D60000}"/>
    <cellStyle name="Warning Text 4 7 2" xfId="38721" xr:uid="{00000000-0005-0000-0000-0000C4D60000}"/>
    <cellStyle name="Warning Text 4 7 2 2" xfId="38722" xr:uid="{00000000-0005-0000-0000-0000C5D60000}"/>
    <cellStyle name="Warning Text 4 7 2 2 2" xfId="38723" xr:uid="{00000000-0005-0000-0000-0000C6D60000}"/>
    <cellStyle name="Warning Text 4 7 2 3" xfId="38724" xr:uid="{00000000-0005-0000-0000-0000C7D60000}"/>
    <cellStyle name="Warning Text 4 7 3" xfId="38725" xr:uid="{00000000-0005-0000-0000-0000C8D60000}"/>
    <cellStyle name="Warning Text 4 7 3 2" xfId="38726" xr:uid="{00000000-0005-0000-0000-0000C9D60000}"/>
    <cellStyle name="Warning Text 4 7 3 2 2" xfId="38727" xr:uid="{00000000-0005-0000-0000-0000CAD60000}"/>
    <cellStyle name="Warning Text 4 7 3 3" xfId="38728" xr:uid="{00000000-0005-0000-0000-0000CBD60000}"/>
    <cellStyle name="Warning Text 4 7 4" xfId="38729" xr:uid="{00000000-0005-0000-0000-0000CCD60000}"/>
    <cellStyle name="Warning Text 4 7 4 2" xfId="38730" xr:uid="{00000000-0005-0000-0000-0000CDD60000}"/>
    <cellStyle name="Warning Text 4 7 5" xfId="38731" xr:uid="{00000000-0005-0000-0000-0000CED60000}"/>
    <cellStyle name="Warning Text 4 7 6" xfId="54889" xr:uid="{00000000-0005-0000-0000-0000CFD60000}"/>
    <cellStyle name="Warning Text 4 8" xfId="38732" xr:uid="{00000000-0005-0000-0000-0000D0D60000}"/>
    <cellStyle name="Warning Text 4 8 2" xfId="38733" xr:uid="{00000000-0005-0000-0000-0000D1D60000}"/>
    <cellStyle name="Warning Text 4 8 2 2" xfId="38734" xr:uid="{00000000-0005-0000-0000-0000D2D60000}"/>
    <cellStyle name="Warning Text 4 8 3" xfId="38735" xr:uid="{00000000-0005-0000-0000-0000D3D60000}"/>
    <cellStyle name="Warning Text 4 8 4" xfId="54890" xr:uid="{00000000-0005-0000-0000-0000D4D60000}"/>
    <cellStyle name="Warning Text 4 9" xfId="38736" xr:uid="{00000000-0005-0000-0000-0000D5D60000}"/>
    <cellStyle name="Warning Text 4 9 2" xfId="38737" xr:uid="{00000000-0005-0000-0000-0000D6D60000}"/>
    <cellStyle name="Warning Text 4 9 2 2" xfId="38738" xr:uid="{00000000-0005-0000-0000-0000D7D60000}"/>
    <cellStyle name="Warning Text 4 9 3" xfId="38739" xr:uid="{00000000-0005-0000-0000-0000D8D60000}"/>
    <cellStyle name="Warning Text 4 9 4" xfId="54891" xr:uid="{00000000-0005-0000-0000-0000D9D60000}"/>
    <cellStyle name="Warning Text 40" xfId="4790" xr:uid="{00000000-0005-0000-0000-0000DAD60000}"/>
    <cellStyle name="Warning Text 40 10" xfId="38740" xr:uid="{00000000-0005-0000-0000-0000DBD60000}"/>
    <cellStyle name="Warning Text 40 10 2" xfId="38741" xr:uid="{00000000-0005-0000-0000-0000DCD60000}"/>
    <cellStyle name="Warning Text 40 10 2 2" xfId="38742" xr:uid="{00000000-0005-0000-0000-0000DDD60000}"/>
    <cellStyle name="Warning Text 40 10 3" xfId="38743" xr:uid="{00000000-0005-0000-0000-0000DED60000}"/>
    <cellStyle name="Warning Text 40 10 4" xfId="54893" xr:uid="{00000000-0005-0000-0000-0000DFD60000}"/>
    <cellStyle name="Warning Text 40 11" xfId="38744" xr:uid="{00000000-0005-0000-0000-0000E0D60000}"/>
    <cellStyle name="Warning Text 40 11 2" xfId="38745" xr:uid="{00000000-0005-0000-0000-0000E1D60000}"/>
    <cellStyle name="Warning Text 40 12" xfId="38746" xr:uid="{00000000-0005-0000-0000-0000E2D60000}"/>
    <cellStyle name="Warning Text 40 13" xfId="54892" xr:uid="{00000000-0005-0000-0000-0000E3D60000}"/>
    <cellStyle name="Warning Text 40 2" xfId="9578" xr:uid="{00000000-0005-0000-0000-0000E4D60000}"/>
    <cellStyle name="Warning Text 40 2 2" xfId="38747" xr:uid="{00000000-0005-0000-0000-0000E5D60000}"/>
    <cellStyle name="Warning Text 40 2 2 2" xfId="38748" xr:uid="{00000000-0005-0000-0000-0000E6D60000}"/>
    <cellStyle name="Warning Text 40 2 2 2 2" xfId="38749" xr:uid="{00000000-0005-0000-0000-0000E7D60000}"/>
    <cellStyle name="Warning Text 40 2 2 3" xfId="38750" xr:uid="{00000000-0005-0000-0000-0000E8D60000}"/>
    <cellStyle name="Warning Text 40 2 3" xfId="38751" xr:uid="{00000000-0005-0000-0000-0000E9D60000}"/>
    <cellStyle name="Warning Text 40 2 3 2" xfId="38752" xr:uid="{00000000-0005-0000-0000-0000EAD60000}"/>
    <cellStyle name="Warning Text 40 2 3 2 2" xfId="38753" xr:uid="{00000000-0005-0000-0000-0000EBD60000}"/>
    <cellStyle name="Warning Text 40 2 3 3" xfId="38754" xr:uid="{00000000-0005-0000-0000-0000ECD60000}"/>
    <cellStyle name="Warning Text 40 2 4" xfId="38755" xr:uid="{00000000-0005-0000-0000-0000EDD60000}"/>
    <cellStyle name="Warning Text 40 2 4 2" xfId="38756" xr:uid="{00000000-0005-0000-0000-0000EED60000}"/>
    <cellStyle name="Warning Text 40 2 5" xfId="38757" xr:uid="{00000000-0005-0000-0000-0000EFD60000}"/>
    <cellStyle name="Warning Text 40 2 6" xfId="54894" xr:uid="{00000000-0005-0000-0000-0000F0D60000}"/>
    <cellStyle name="Warning Text 40 3" xfId="38758" xr:uid="{00000000-0005-0000-0000-0000F1D60000}"/>
    <cellStyle name="Warning Text 40 3 2" xfId="38759" xr:uid="{00000000-0005-0000-0000-0000F2D60000}"/>
    <cellStyle name="Warning Text 40 3 2 2" xfId="38760" xr:uid="{00000000-0005-0000-0000-0000F3D60000}"/>
    <cellStyle name="Warning Text 40 3 2 2 2" xfId="38761" xr:uid="{00000000-0005-0000-0000-0000F4D60000}"/>
    <cellStyle name="Warning Text 40 3 2 3" xfId="38762" xr:uid="{00000000-0005-0000-0000-0000F5D60000}"/>
    <cellStyle name="Warning Text 40 3 3" xfId="38763" xr:uid="{00000000-0005-0000-0000-0000F6D60000}"/>
    <cellStyle name="Warning Text 40 3 3 2" xfId="38764" xr:uid="{00000000-0005-0000-0000-0000F7D60000}"/>
    <cellStyle name="Warning Text 40 3 3 2 2" xfId="38765" xr:uid="{00000000-0005-0000-0000-0000F8D60000}"/>
    <cellStyle name="Warning Text 40 3 3 3" xfId="38766" xr:uid="{00000000-0005-0000-0000-0000F9D60000}"/>
    <cellStyle name="Warning Text 40 3 4" xfId="38767" xr:uid="{00000000-0005-0000-0000-0000FAD60000}"/>
    <cellStyle name="Warning Text 40 3 4 2" xfId="38768" xr:uid="{00000000-0005-0000-0000-0000FBD60000}"/>
    <cellStyle name="Warning Text 40 3 5" xfId="38769" xr:uid="{00000000-0005-0000-0000-0000FCD60000}"/>
    <cellStyle name="Warning Text 40 3 6" xfId="54895" xr:uid="{00000000-0005-0000-0000-0000FDD60000}"/>
    <cellStyle name="Warning Text 40 4" xfId="38770" xr:uid="{00000000-0005-0000-0000-0000FED60000}"/>
    <cellStyle name="Warning Text 40 4 2" xfId="38771" xr:uid="{00000000-0005-0000-0000-0000FFD60000}"/>
    <cellStyle name="Warning Text 40 4 2 2" xfId="38772" xr:uid="{00000000-0005-0000-0000-000000D70000}"/>
    <cellStyle name="Warning Text 40 4 2 2 2" xfId="38773" xr:uid="{00000000-0005-0000-0000-000001D70000}"/>
    <cellStyle name="Warning Text 40 4 2 3" xfId="38774" xr:uid="{00000000-0005-0000-0000-000002D70000}"/>
    <cellStyle name="Warning Text 40 4 3" xfId="38775" xr:uid="{00000000-0005-0000-0000-000003D70000}"/>
    <cellStyle name="Warning Text 40 4 3 2" xfId="38776" xr:uid="{00000000-0005-0000-0000-000004D70000}"/>
    <cellStyle name="Warning Text 40 4 3 2 2" xfId="38777" xr:uid="{00000000-0005-0000-0000-000005D70000}"/>
    <cellStyle name="Warning Text 40 4 3 3" xfId="38778" xr:uid="{00000000-0005-0000-0000-000006D70000}"/>
    <cellStyle name="Warning Text 40 4 4" xfId="38779" xr:uid="{00000000-0005-0000-0000-000007D70000}"/>
    <cellStyle name="Warning Text 40 4 4 2" xfId="38780" xr:uid="{00000000-0005-0000-0000-000008D70000}"/>
    <cellStyle name="Warning Text 40 4 5" xfId="38781" xr:uid="{00000000-0005-0000-0000-000009D70000}"/>
    <cellStyle name="Warning Text 40 4 6" xfId="54896" xr:uid="{00000000-0005-0000-0000-00000AD70000}"/>
    <cellStyle name="Warning Text 40 5" xfId="38782" xr:uid="{00000000-0005-0000-0000-00000BD70000}"/>
    <cellStyle name="Warning Text 40 5 2" xfId="38783" xr:uid="{00000000-0005-0000-0000-00000CD70000}"/>
    <cellStyle name="Warning Text 40 5 2 2" xfId="38784" xr:uid="{00000000-0005-0000-0000-00000DD70000}"/>
    <cellStyle name="Warning Text 40 5 2 2 2" xfId="38785" xr:uid="{00000000-0005-0000-0000-00000ED70000}"/>
    <cellStyle name="Warning Text 40 5 2 3" xfId="38786" xr:uid="{00000000-0005-0000-0000-00000FD70000}"/>
    <cellStyle name="Warning Text 40 5 3" xfId="38787" xr:uid="{00000000-0005-0000-0000-000010D70000}"/>
    <cellStyle name="Warning Text 40 5 3 2" xfId="38788" xr:uid="{00000000-0005-0000-0000-000011D70000}"/>
    <cellStyle name="Warning Text 40 5 3 2 2" xfId="38789" xr:uid="{00000000-0005-0000-0000-000012D70000}"/>
    <cellStyle name="Warning Text 40 5 3 3" xfId="38790" xr:uid="{00000000-0005-0000-0000-000013D70000}"/>
    <cellStyle name="Warning Text 40 5 4" xfId="38791" xr:uid="{00000000-0005-0000-0000-000014D70000}"/>
    <cellStyle name="Warning Text 40 5 4 2" xfId="38792" xr:uid="{00000000-0005-0000-0000-000015D70000}"/>
    <cellStyle name="Warning Text 40 5 4 2 2" xfId="38793" xr:uid="{00000000-0005-0000-0000-000016D70000}"/>
    <cellStyle name="Warning Text 40 5 4 3" xfId="38794" xr:uid="{00000000-0005-0000-0000-000017D70000}"/>
    <cellStyle name="Warning Text 40 5 5" xfId="38795" xr:uid="{00000000-0005-0000-0000-000018D70000}"/>
    <cellStyle name="Warning Text 40 5 5 2" xfId="38796" xr:uid="{00000000-0005-0000-0000-000019D70000}"/>
    <cellStyle name="Warning Text 40 5 6" xfId="38797" xr:uid="{00000000-0005-0000-0000-00001AD70000}"/>
    <cellStyle name="Warning Text 40 5 7" xfId="54897" xr:uid="{00000000-0005-0000-0000-00001BD70000}"/>
    <cellStyle name="Warning Text 40 6" xfId="38798" xr:uid="{00000000-0005-0000-0000-00001CD70000}"/>
    <cellStyle name="Warning Text 40 6 2" xfId="38799" xr:uid="{00000000-0005-0000-0000-00001DD70000}"/>
    <cellStyle name="Warning Text 40 6 2 2" xfId="38800" xr:uid="{00000000-0005-0000-0000-00001ED70000}"/>
    <cellStyle name="Warning Text 40 6 2 2 2" xfId="38801" xr:uid="{00000000-0005-0000-0000-00001FD70000}"/>
    <cellStyle name="Warning Text 40 6 2 3" xfId="38802" xr:uid="{00000000-0005-0000-0000-000020D70000}"/>
    <cellStyle name="Warning Text 40 6 3" xfId="38803" xr:uid="{00000000-0005-0000-0000-000021D70000}"/>
    <cellStyle name="Warning Text 40 6 3 2" xfId="38804" xr:uid="{00000000-0005-0000-0000-000022D70000}"/>
    <cellStyle name="Warning Text 40 6 3 2 2" xfId="38805" xr:uid="{00000000-0005-0000-0000-000023D70000}"/>
    <cellStyle name="Warning Text 40 6 3 3" xfId="38806" xr:uid="{00000000-0005-0000-0000-000024D70000}"/>
    <cellStyle name="Warning Text 40 6 4" xfId="38807" xr:uid="{00000000-0005-0000-0000-000025D70000}"/>
    <cellStyle name="Warning Text 40 6 4 2" xfId="38808" xr:uid="{00000000-0005-0000-0000-000026D70000}"/>
    <cellStyle name="Warning Text 40 6 5" xfId="38809" xr:uid="{00000000-0005-0000-0000-000027D70000}"/>
    <cellStyle name="Warning Text 40 6 6" xfId="54898" xr:uid="{00000000-0005-0000-0000-000028D70000}"/>
    <cellStyle name="Warning Text 40 7" xfId="38810" xr:uid="{00000000-0005-0000-0000-000029D70000}"/>
    <cellStyle name="Warning Text 40 7 2" xfId="38811" xr:uid="{00000000-0005-0000-0000-00002AD70000}"/>
    <cellStyle name="Warning Text 40 7 2 2" xfId="38812" xr:uid="{00000000-0005-0000-0000-00002BD70000}"/>
    <cellStyle name="Warning Text 40 7 3" xfId="38813" xr:uid="{00000000-0005-0000-0000-00002CD70000}"/>
    <cellStyle name="Warning Text 40 7 4" xfId="54899" xr:uid="{00000000-0005-0000-0000-00002DD70000}"/>
    <cellStyle name="Warning Text 40 8" xfId="38814" xr:uid="{00000000-0005-0000-0000-00002ED70000}"/>
    <cellStyle name="Warning Text 40 8 2" xfId="38815" xr:uid="{00000000-0005-0000-0000-00002FD70000}"/>
    <cellStyle name="Warning Text 40 8 2 2" xfId="38816" xr:uid="{00000000-0005-0000-0000-000030D70000}"/>
    <cellStyle name="Warning Text 40 8 3" xfId="38817" xr:uid="{00000000-0005-0000-0000-000031D70000}"/>
    <cellStyle name="Warning Text 40 8 4" xfId="54900" xr:uid="{00000000-0005-0000-0000-000032D70000}"/>
    <cellStyle name="Warning Text 40 9" xfId="38818" xr:uid="{00000000-0005-0000-0000-000033D70000}"/>
    <cellStyle name="Warning Text 40 9 2" xfId="38819" xr:uid="{00000000-0005-0000-0000-000034D70000}"/>
    <cellStyle name="Warning Text 40 9 2 2" xfId="38820" xr:uid="{00000000-0005-0000-0000-000035D70000}"/>
    <cellStyle name="Warning Text 40 9 3" xfId="38821" xr:uid="{00000000-0005-0000-0000-000036D70000}"/>
    <cellStyle name="Warning Text 40 9 4" xfId="54901" xr:uid="{00000000-0005-0000-0000-000037D70000}"/>
    <cellStyle name="Warning Text 41" xfId="4791" xr:uid="{00000000-0005-0000-0000-000038D70000}"/>
    <cellStyle name="Warning Text 41 10" xfId="38822" xr:uid="{00000000-0005-0000-0000-000039D70000}"/>
    <cellStyle name="Warning Text 41 10 2" xfId="38823" xr:uid="{00000000-0005-0000-0000-00003AD70000}"/>
    <cellStyle name="Warning Text 41 10 2 2" xfId="38824" xr:uid="{00000000-0005-0000-0000-00003BD70000}"/>
    <cellStyle name="Warning Text 41 10 3" xfId="38825" xr:uid="{00000000-0005-0000-0000-00003CD70000}"/>
    <cellStyle name="Warning Text 41 10 4" xfId="54903" xr:uid="{00000000-0005-0000-0000-00003DD70000}"/>
    <cellStyle name="Warning Text 41 11" xfId="38826" xr:uid="{00000000-0005-0000-0000-00003ED70000}"/>
    <cellStyle name="Warning Text 41 11 2" xfId="38827" xr:uid="{00000000-0005-0000-0000-00003FD70000}"/>
    <cellStyle name="Warning Text 41 12" xfId="38828" xr:uid="{00000000-0005-0000-0000-000040D70000}"/>
    <cellStyle name="Warning Text 41 13" xfId="54902" xr:uid="{00000000-0005-0000-0000-000041D70000}"/>
    <cellStyle name="Warning Text 41 2" xfId="9579" xr:uid="{00000000-0005-0000-0000-000042D70000}"/>
    <cellStyle name="Warning Text 41 2 2" xfId="38829" xr:uid="{00000000-0005-0000-0000-000043D70000}"/>
    <cellStyle name="Warning Text 41 2 2 2" xfId="38830" xr:uid="{00000000-0005-0000-0000-000044D70000}"/>
    <cellStyle name="Warning Text 41 2 2 2 2" xfId="38831" xr:uid="{00000000-0005-0000-0000-000045D70000}"/>
    <cellStyle name="Warning Text 41 2 2 3" xfId="38832" xr:uid="{00000000-0005-0000-0000-000046D70000}"/>
    <cellStyle name="Warning Text 41 2 3" xfId="38833" xr:uid="{00000000-0005-0000-0000-000047D70000}"/>
    <cellStyle name="Warning Text 41 2 3 2" xfId="38834" xr:uid="{00000000-0005-0000-0000-000048D70000}"/>
    <cellStyle name="Warning Text 41 2 3 2 2" xfId="38835" xr:uid="{00000000-0005-0000-0000-000049D70000}"/>
    <cellStyle name="Warning Text 41 2 3 3" xfId="38836" xr:uid="{00000000-0005-0000-0000-00004AD70000}"/>
    <cellStyle name="Warning Text 41 2 4" xfId="38837" xr:uid="{00000000-0005-0000-0000-00004BD70000}"/>
    <cellStyle name="Warning Text 41 2 4 2" xfId="38838" xr:uid="{00000000-0005-0000-0000-00004CD70000}"/>
    <cellStyle name="Warning Text 41 2 5" xfId="38839" xr:uid="{00000000-0005-0000-0000-00004DD70000}"/>
    <cellStyle name="Warning Text 41 2 6" xfId="54904" xr:uid="{00000000-0005-0000-0000-00004ED70000}"/>
    <cellStyle name="Warning Text 41 3" xfId="38840" xr:uid="{00000000-0005-0000-0000-00004FD70000}"/>
    <cellStyle name="Warning Text 41 3 2" xfId="38841" xr:uid="{00000000-0005-0000-0000-000050D70000}"/>
    <cellStyle name="Warning Text 41 3 2 2" xfId="38842" xr:uid="{00000000-0005-0000-0000-000051D70000}"/>
    <cellStyle name="Warning Text 41 3 2 2 2" xfId="38843" xr:uid="{00000000-0005-0000-0000-000052D70000}"/>
    <cellStyle name="Warning Text 41 3 2 3" xfId="38844" xr:uid="{00000000-0005-0000-0000-000053D70000}"/>
    <cellStyle name="Warning Text 41 3 3" xfId="38845" xr:uid="{00000000-0005-0000-0000-000054D70000}"/>
    <cellStyle name="Warning Text 41 3 3 2" xfId="38846" xr:uid="{00000000-0005-0000-0000-000055D70000}"/>
    <cellStyle name="Warning Text 41 3 3 2 2" xfId="38847" xr:uid="{00000000-0005-0000-0000-000056D70000}"/>
    <cellStyle name="Warning Text 41 3 3 3" xfId="38848" xr:uid="{00000000-0005-0000-0000-000057D70000}"/>
    <cellStyle name="Warning Text 41 3 4" xfId="38849" xr:uid="{00000000-0005-0000-0000-000058D70000}"/>
    <cellStyle name="Warning Text 41 3 4 2" xfId="38850" xr:uid="{00000000-0005-0000-0000-000059D70000}"/>
    <cellStyle name="Warning Text 41 3 5" xfId="38851" xr:uid="{00000000-0005-0000-0000-00005AD70000}"/>
    <cellStyle name="Warning Text 41 3 6" xfId="54905" xr:uid="{00000000-0005-0000-0000-00005BD70000}"/>
    <cellStyle name="Warning Text 41 4" xfId="38852" xr:uid="{00000000-0005-0000-0000-00005CD70000}"/>
    <cellStyle name="Warning Text 41 4 2" xfId="38853" xr:uid="{00000000-0005-0000-0000-00005DD70000}"/>
    <cellStyle name="Warning Text 41 4 2 2" xfId="38854" xr:uid="{00000000-0005-0000-0000-00005ED70000}"/>
    <cellStyle name="Warning Text 41 4 2 2 2" xfId="38855" xr:uid="{00000000-0005-0000-0000-00005FD70000}"/>
    <cellStyle name="Warning Text 41 4 2 3" xfId="38856" xr:uid="{00000000-0005-0000-0000-000060D70000}"/>
    <cellStyle name="Warning Text 41 4 3" xfId="38857" xr:uid="{00000000-0005-0000-0000-000061D70000}"/>
    <cellStyle name="Warning Text 41 4 3 2" xfId="38858" xr:uid="{00000000-0005-0000-0000-000062D70000}"/>
    <cellStyle name="Warning Text 41 4 3 2 2" xfId="38859" xr:uid="{00000000-0005-0000-0000-000063D70000}"/>
    <cellStyle name="Warning Text 41 4 3 3" xfId="38860" xr:uid="{00000000-0005-0000-0000-000064D70000}"/>
    <cellStyle name="Warning Text 41 4 4" xfId="38861" xr:uid="{00000000-0005-0000-0000-000065D70000}"/>
    <cellStyle name="Warning Text 41 4 4 2" xfId="38862" xr:uid="{00000000-0005-0000-0000-000066D70000}"/>
    <cellStyle name="Warning Text 41 4 5" xfId="38863" xr:uid="{00000000-0005-0000-0000-000067D70000}"/>
    <cellStyle name="Warning Text 41 4 6" xfId="54906" xr:uid="{00000000-0005-0000-0000-000068D70000}"/>
    <cellStyle name="Warning Text 41 5" xfId="38864" xr:uid="{00000000-0005-0000-0000-000069D70000}"/>
    <cellStyle name="Warning Text 41 5 2" xfId="38865" xr:uid="{00000000-0005-0000-0000-00006AD70000}"/>
    <cellStyle name="Warning Text 41 5 2 2" xfId="38866" xr:uid="{00000000-0005-0000-0000-00006BD70000}"/>
    <cellStyle name="Warning Text 41 5 2 2 2" xfId="38867" xr:uid="{00000000-0005-0000-0000-00006CD70000}"/>
    <cellStyle name="Warning Text 41 5 2 3" xfId="38868" xr:uid="{00000000-0005-0000-0000-00006DD70000}"/>
    <cellStyle name="Warning Text 41 5 3" xfId="38869" xr:uid="{00000000-0005-0000-0000-00006ED70000}"/>
    <cellStyle name="Warning Text 41 5 3 2" xfId="38870" xr:uid="{00000000-0005-0000-0000-00006FD70000}"/>
    <cellStyle name="Warning Text 41 5 3 2 2" xfId="38871" xr:uid="{00000000-0005-0000-0000-000070D70000}"/>
    <cellStyle name="Warning Text 41 5 3 3" xfId="38872" xr:uid="{00000000-0005-0000-0000-000071D70000}"/>
    <cellStyle name="Warning Text 41 5 4" xfId="38873" xr:uid="{00000000-0005-0000-0000-000072D70000}"/>
    <cellStyle name="Warning Text 41 5 4 2" xfId="38874" xr:uid="{00000000-0005-0000-0000-000073D70000}"/>
    <cellStyle name="Warning Text 41 5 4 2 2" xfId="38875" xr:uid="{00000000-0005-0000-0000-000074D70000}"/>
    <cellStyle name="Warning Text 41 5 4 3" xfId="38876" xr:uid="{00000000-0005-0000-0000-000075D70000}"/>
    <cellStyle name="Warning Text 41 5 5" xfId="38877" xr:uid="{00000000-0005-0000-0000-000076D70000}"/>
    <cellStyle name="Warning Text 41 5 5 2" xfId="38878" xr:uid="{00000000-0005-0000-0000-000077D70000}"/>
    <cellStyle name="Warning Text 41 5 6" xfId="38879" xr:uid="{00000000-0005-0000-0000-000078D70000}"/>
    <cellStyle name="Warning Text 41 5 7" xfId="54907" xr:uid="{00000000-0005-0000-0000-000079D70000}"/>
    <cellStyle name="Warning Text 41 6" xfId="38880" xr:uid="{00000000-0005-0000-0000-00007AD70000}"/>
    <cellStyle name="Warning Text 41 6 2" xfId="38881" xr:uid="{00000000-0005-0000-0000-00007BD70000}"/>
    <cellStyle name="Warning Text 41 6 2 2" xfId="38882" xr:uid="{00000000-0005-0000-0000-00007CD70000}"/>
    <cellStyle name="Warning Text 41 6 2 2 2" xfId="38883" xr:uid="{00000000-0005-0000-0000-00007DD70000}"/>
    <cellStyle name="Warning Text 41 6 2 3" xfId="38884" xr:uid="{00000000-0005-0000-0000-00007ED70000}"/>
    <cellStyle name="Warning Text 41 6 3" xfId="38885" xr:uid="{00000000-0005-0000-0000-00007FD70000}"/>
    <cellStyle name="Warning Text 41 6 3 2" xfId="38886" xr:uid="{00000000-0005-0000-0000-000080D70000}"/>
    <cellStyle name="Warning Text 41 6 3 2 2" xfId="38887" xr:uid="{00000000-0005-0000-0000-000081D70000}"/>
    <cellStyle name="Warning Text 41 6 3 3" xfId="38888" xr:uid="{00000000-0005-0000-0000-000082D70000}"/>
    <cellStyle name="Warning Text 41 6 4" xfId="38889" xr:uid="{00000000-0005-0000-0000-000083D70000}"/>
    <cellStyle name="Warning Text 41 6 4 2" xfId="38890" xr:uid="{00000000-0005-0000-0000-000084D70000}"/>
    <cellStyle name="Warning Text 41 6 5" xfId="38891" xr:uid="{00000000-0005-0000-0000-000085D70000}"/>
    <cellStyle name="Warning Text 41 6 6" xfId="54908" xr:uid="{00000000-0005-0000-0000-000086D70000}"/>
    <cellStyle name="Warning Text 41 7" xfId="38892" xr:uid="{00000000-0005-0000-0000-000087D70000}"/>
    <cellStyle name="Warning Text 41 7 2" xfId="38893" xr:uid="{00000000-0005-0000-0000-000088D70000}"/>
    <cellStyle name="Warning Text 41 7 2 2" xfId="38894" xr:uid="{00000000-0005-0000-0000-000089D70000}"/>
    <cellStyle name="Warning Text 41 7 3" xfId="38895" xr:uid="{00000000-0005-0000-0000-00008AD70000}"/>
    <cellStyle name="Warning Text 41 7 4" xfId="54909" xr:uid="{00000000-0005-0000-0000-00008BD70000}"/>
    <cellStyle name="Warning Text 41 8" xfId="38896" xr:uid="{00000000-0005-0000-0000-00008CD70000}"/>
    <cellStyle name="Warning Text 41 8 2" xfId="38897" xr:uid="{00000000-0005-0000-0000-00008DD70000}"/>
    <cellStyle name="Warning Text 41 8 2 2" xfId="38898" xr:uid="{00000000-0005-0000-0000-00008ED70000}"/>
    <cellStyle name="Warning Text 41 8 3" xfId="38899" xr:uid="{00000000-0005-0000-0000-00008FD70000}"/>
    <cellStyle name="Warning Text 41 8 4" xfId="54910" xr:uid="{00000000-0005-0000-0000-000090D70000}"/>
    <cellStyle name="Warning Text 41 9" xfId="38900" xr:uid="{00000000-0005-0000-0000-000091D70000}"/>
    <cellStyle name="Warning Text 41 9 2" xfId="38901" xr:uid="{00000000-0005-0000-0000-000092D70000}"/>
    <cellStyle name="Warning Text 41 9 2 2" xfId="38902" xr:uid="{00000000-0005-0000-0000-000093D70000}"/>
    <cellStyle name="Warning Text 41 9 3" xfId="38903" xr:uid="{00000000-0005-0000-0000-000094D70000}"/>
    <cellStyle name="Warning Text 41 9 4" xfId="54911" xr:uid="{00000000-0005-0000-0000-000095D70000}"/>
    <cellStyle name="Warning Text 42" xfId="9608" xr:uid="{00000000-0005-0000-0000-000096D70000}"/>
    <cellStyle name="Warning Text 42 2" xfId="38904" xr:uid="{00000000-0005-0000-0000-000097D70000}"/>
    <cellStyle name="Warning Text 42 2 2" xfId="38905" xr:uid="{00000000-0005-0000-0000-000098D70000}"/>
    <cellStyle name="Warning Text 42 3" xfId="38906" xr:uid="{00000000-0005-0000-0000-000099D70000}"/>
    <cellStyle name="Warning Text 42 4" xfId="54471" xr:uid="{00000000-0005-0000-0000-00009AD70000}"/>
    <cellStyle name="Warning Text 43" xfId="9535" xr:uid="{00000000-0005-0000-0000-00009BD70000}"/>
    <cellStyle name="Warning Text 5" xfId="4792" xr:uid="{00000000-0005-0000-0000-00009CD70000}"/>
    <cellStyle name="Warning Text 5 10" xfId="38907" xr:uid="{00000000-0005-0000-0000-00009DD70000}"/>
    <cellStyle name="Warning Text 5 10 2" xfId="38908" xr:uid="{00000000-0005-0000-0000-00009ED70000}"/>
    <cellStyle name="Warning Text 5 10 2 2" xfId="38909" xr:uid="{00000000-0005-0000-0000-00009FD70000}"/>
    <cellStyle name="Warning Text 5 10 3" xfId="38910" xr:uid="{00000000-0005-0000-0000-0000A0D70000}"/>
    <cellStyle name="Warning Text 5 10 4" xfId="54913" xr:uid="{00000000-0005-0000-0000-0000A1D70000}"/>
    <cellStyle name="Warning Text 5 11" xfId="38911" xr:uid="{00000000-0005-0000-0000-0000A2D70000}"/>
    <cellStyle name="Warning Text 5 11 2" xfId="38912" xr:uid="{00000000-0005-0000-0000-0000A3D70000}"/>
    <cellStyle name="Warning Text 5 11 2 2" xfId="38913" xr:uid="{00000000-0005-0000-0000-0000A4D70000}"/>
    <cellStyle name="Warning Text 5 11 3" xfId="38914" xr:uid="{00000000-0005-0000-0000-0000A5D70000}"/>
    <cellStyle name="Warning Text 5 11 4" xfId="54914" xr:uid="{00000000-0005-0000-0000-0000A6D70000}"/>
    <cellStyle name="Warning Text 5 12" xfId="38915" xr:uid="{00000000-0005-0000-0000-0000A7D70000}"/>
    <cellStyle name="Warning Text 5 12 2" xfId="38916" xr:uid="{00000000-0005-0000-0000-0000A8D70000}"/>
    <cellStyle name="Warning Text 5 13" xfId="38917" xr:uid="{00000000-0005-0000-0000-0000A9D70000}"/>
    <cellStyle name="Warning Text 5 14" xfId="54912" xr:uid="{00000000-0005-0000-0000-0000AAD70000}"/>
    <cellStyle name="Warning Text 5 2" xfId="9580" xr:uid="{00000000-0005-0000-0000-0000ABD70000}"/>
    <cellStyle name="Warning Text 5 2 10" xfId="38918" xr:uid="{00000000-0005-0000-0000-0000ACD70000}"/>
    <cellStyle name="Warning Text 5 2 11" xfId="54915" xr:uid="{00000000-0005-0000-0000-0000ADD70000}"/>
    <cellStyle name="Warning Text 5 2 2" xfId="38919" xr:uid="{00000000-0005-0000-0000-0000AED70000}"/>
    <cellStyle name="Warning Text 5 2 2 2" xfId="38920" xr:uid="{00000000-0005-0000-0000-0000AFD70000}"/>
    <cellStyle name="Warning Text 5 2 2 2 2" xfId="38921" xr:uid="{00000000-0005-0000-0000-0000B0D70000}"/>
    <cellStyle name="Warning Text 5 2 2 2 2 2" xfId="38922" xr:uid="{00000000-0005-0000-0000-0000B1D70000}"/>
    <cellStyle name="Warning Text 5 2 2 2 3" xfId="38923" xr:uid="{00000000-0005-0000-0000-0000B2D70000}"/>
    <cellStyle name="Warning Text 5 2 2 3" xfId="38924" xr:uid="{00000000-0005-0000-0000-0000B3D70000}"/>
    <cellStyle name="Warning Text 5 2 2 3 2" xfId="38925" xr:uid="{00000000-0005-0000-0000-0000B4D70000}"/>
    <cellStyle name="Warning Text 5 2 2 3 2 2" xfId="38926" xr:uid="{00000000-0005-0000-0000-0000B5D70000}"/>
    <cellStyle name="Warning Text 5 2 2 3 3" xfId="38927" xr:uid="{00000000-0005-0000-0000-0000B6D70000}"/>
    <cellStyle name="Warning Text 5 2 2 4" xfId="38928" xr:uid="{00000000-0005-0000-0000-0000B7D70000}"/>
    <cellStyle name="Warning Text 5 2 2 4 2" xfId="38929" xr:uid="{00000000-0005-0000-0000-0000B8D70000}"/>
    <cellStyle name="Warning Text 5 2 2 5" xfId="38930" xr:uid="{00000000-0005-0000-0000-0000B9D70000}"/>
    <cellStyle name="Warning Text 5 2 2 6" xfId="54916" xr:uid="{00000000-0005-0000-0000-0000BAD70000}"/>
    <cellStyle name="Warning Text 5 2 3" xfId="38931" xr:uid="{00000000-0005-0000-0000-0000BBD70000}"/>
    <cellStyle name="Warning Text 5 2 3 2" xfId="38932" xr:uid="{00000000-0005-0000-0000-0000BCD70000}"/>
    <cellStyle name="Warning Text 5 2 3 2 2" xfId="38933" xr:uid="{00000000-0005-0000-0000-0000BDD70000}"/>
    <cellStyle name="Warning Text 5 2 3 2 2 2" xfId="38934" xr:uid="{00000000-0005-0000-0000-0000BED70000}"/>
    <cellStyle name="Warning Text 5 2 3 2 3" xfId="38935" xr:uid="{00000000-0005-0000-0000-0000BFD70000}"/>
    <cellStyle name="Warning Text 5 2 3 3" xfId="38936" xr:uid="{00000000-0005-0000-0000-0000C0D70000}"/>
    <cellStyle name="Warning Text 5 2 3 3 2" xfId="38937" xr:uid="{00000000-0005-0000-0000-0000C1D70000}"/>
    <cellStyle name="Warning Text 5 2 3 3 2 2" xfId="38938" xr:uid="{00000000-0005-0000-0000-0000C2D70000}"/>
    <cellStyle name="Warning Text 5 2 3 3 3" xfId="38939" xr:uid="{00000000-0005-0000-0000-0000C3D70000}"/>
    <cellStyle name="Warning Text 5 2 3 4" xfId="38940" xr:uid="{00000000-0005-0000-0000-0000C4D70000}"/>
    <cellStyle name="Warning Text 5 2 3 4 2" xfId="38941" xr:uid="{00000000-0005-0000-0000-0000C5D70000}"/>
    <cellStyle name="Warning Text 5 2 3 5" xfId="38942" xr:uid="{00000000-0005-0000-0000-0000C6D70000}"/>
    <cellStyle name="Warning Text 5 2 3 6" xfId="54917" xr:uid="{00000000-0005-0000-0000-0000C7D70000}"/>
    <cellStyle name="Warning Text 5 2 4" xfId="38943" xr:uid="{00000000-0005-0000-0000-0000C8D70000}"/>
    <cellStyle name="Warning Text 5 2 4 2" xfId="38944" xr:uid="{00000000-0005-0000-0000-0000C9D70000}"/>
    <cellStyle name="Warning Text 5 2 4 2 2" xfId="38945" xr:uid="{00000000-0005-0000-0000-0000CAD70000}"/>
    <cellStyle name="Warning Text 5 2 4 2 2 2" xfId="38946" xr:uid="{00000000-0005-0000-0000-0000CBD70000}"/>
    <cellStyle name="Warning Text 5 2 4 2 3" xfId="38947" xr:uid="{00000000-0005-0000-0000-0000CCD70000}"/>
    <cellStyle name="Warning Text 5 2 4 3" xfId="38948" xr:uid="{00000000-0005-0000-0000-0000CDD70000}"/>
    <cellStyle name="Warning Text 5 2 4 3 2" xfId="38949" xr:uid="{00000000-0005-0000-0000-0000CED70000}"/>
    <cellStyle name="Warning Text 5 2 4 3 2 2" xfId="38950" xr:uid="{00000000-0005-0000-0000-0000CFD70000}"/>
    <cellStyle name="Warning Text 5 2 4 3 3" xfId="38951" xr:uid="{00000000-0005-0000-0000-0000D0D70000}"/>
    <cellStyle name="Warning Text 5 2 4 4" xfId="38952" xr:uid="{00000000-0005-0000-0000-0000D1D70000}"/>
    <cellStyle name="Warning Text 5 2 4 4 2" xfId="38953" xr:uid="{00000000-0005-0000-0000-0000D2D70000}"/>
    <cellStyle name="Warning Text 5 2 4 4 2 2" xfId="38954" xr:uid="{00000000-0005-0000-0000-0000D3D70000}"/>
    <cellStyle name="Warning Text 5 2 4 4 3" xfId="38955" xr:uid="{00000000-0005-0000-0000-0000D4D70000}"/>
    <cellStyle name="Warning Text 5 2 4 5" xfId="38956" xr:uid="{00000000-0005-0000-0000-0000D5D70000}"/>
    <cellStyle name="Warning Text 5 2 4 5 2" xfId="38957" xr:uid="{00000000-0005-0000-0000-0000D6D70000}"/>
    <cellStyle name="Warning Text 5 2 4 6" xfId="38958" xr:uid="{00000000-0005-0000-0000-0000D7D70000}"/>
    <cellStyle name="Warning Text 5 2 4 7" xfId="54918" xr:uid="{00000000-0005-0000-0000-0000D8D70000}"/>
    <cellStyle name="Warning Text 5 2 5" xfId="38959" xr:uid="{00000000-0005-0000-0000-0000D9D70000}"/>
    <cellStyle name="Warning Text 5 2 5 2" xfId="38960" xr:uid="{00000000-0005-0000-0000-0000DAD70000}"/>
    <cellStyle name="Warning Text 5 2 5 2 2" xfId="38961" xr:uid="{00000000-0005-0000-0000-0000DBD70000}"/>
    <cellStyle name="Warning Text 5 2 5 2 2 2" xfId="38962" xr:uid="{00000000-0005-0000-0000-0000DCD70000}"/>
    <cellStyle name="Warning Text 5 2 5 2 3" xfId="38963" xr:uid="{00000000-0005-0000-0000-0000DDD70000}"/>
    <cellStyle name="Warning Text 5 2 5 3" xfId="38964" xr:uid="{00000000-0005-0000-0000-0000DED70000}"/>
    <cellStyle name="Warning Text 5 2 5 3 2" xfId="38965" xr:uid="{00000000-0005-0000-0000-0000DFD70000}"/>
    <cellStyle name="Warning Text 5 2 5 3 2 2" xfId="38966" xr:uid="{00000000-0005-0000-0000-0000E0D70000}"/>
    <cellStyle name="Warning Text 5 2 5 3 3" xfId="38967" xr:uid="{00000000-0005-0000-0000-0000E1D70000}"/>
    <cellStyle name="Warning Text 5 2 5 4" xfId="38968" xr:uid="{00000000-0005-0000-0000-0000E2D70000}"/>
    <cellStyle name="Warning Text 5 2 5 4 2" xfId="38969" xr:uid="{00000000-0005-0000-0000-0000E3D70000}"/>
    <cellStyle name="Warning Text 5 2 5 5" xfId="38970" xr:uid="{00000000-0005-0000-0000-0000E4D70000}"/>
    <cellStyle name="Warning Text 5 2 5 6" xfId="54919" xr:uid="{00000000-0005-0000-0000-0000E5D70000}"/>
    <cellStyle name="Warning Text 5 2 6" xfId="38971" xr:uid="{00000000-0005-0000-0000-0000E6D70000}"/>
    <cellStyle name="Warning Text 5 2 6 2" xfId="38972" xr:uid="{00000000-0005-0000-0000-0000E7D70000}"/>
    <cellStyle name="Warning Text 5 2 6 2 2" xfId="38973" xr:uid="{00000000-0005-0000-0000-0000E8D70000}"/>
    <cellStyle name="Warning Text 5 2 6 3" xfId="38974" xr:uid="{00000000-0005-0000-0000-0000E9D70000}"/>
    <cellStyle name="Warning Text 5 2 7" xfId="38975" xr:uid="{00000000-0005-0000-0000-0000EAD70000}"/>
    <cellStyle name="Warning Text 5 2 7 2" xfId="38976" xr:uid="{00000000-0005-0000-0000-0000EBD70000}"/>
    <cellStyle name="Warning Text 5 2 7 2 2" xfId="38977" xr:uid="{00000000-0005-0000-0000-0000ECD70000}"/>
    <cellStyle name="Warning Text 5 2 7 3" xfId="38978" xr:uid="{00000000-0005-0000-0000-0000EDD70000}"/>
    <cellStyle name="Warning Text 5 2 8" xfId="38979" xr:uid="{00000000-0005-0000-0000-0000EED70000}"/>
    <cellStyle name="Warning Text 5 2 8 2" xfId="38980" xr:uid="{00000000-0005-0000-0000-0000EFD70000}"/>
    <cellStyle name="Warning Text 5 2 8 2 2" xfId="38981" xr:uid="{00000000-0005-0000-0000-0000F0D70000}"/>
    <cellStyle name="Warning Text 5 2 8 3" xfId="38982" xr:uid="{00000000-0005-0000-0000-0000F1D70000}"/>
    <cellStyle name="Warning Text 5 2 9" xfId="38983" xr:uid="{00000000-0005-0000-0000-0000F2D70000}"/>
    <cellStyle name="Warning Text 5 2 9 2" xfId="38984" xr:uid="{00000000-0005-0000-0000-0000F3D70000}"/>
    <cellStyle name="Warning Text 5 3" xfId="38985" xr:uid="{00000000-0005-0000-0000-0000F4D70000}"/>
    <cellStyle name="Warning Text 5 3 2" xfId="38986" xr:uid="{00000000-0005-0000-0000-0000F5D70000}"/>
    <cellStyle name="Warning Text 5 3 2 2" xfId="38987" xr:uid="{00000000-0005-0000-0000-0000F6D70000}"/>
    <cellStyle name="Warning Text 5 3 2 2 2" xfId="38988" xr:uid="{00000000-0005-0000-0000-0000F7D70000}"/>
    <cellStyle name="Warning Text 5 3 2 3" xfId="38989" xr:uid="{00000000-0005-0000-0000-0000F8D70000}"/>
    <cellStyle name="Warning Text 5 3 3" xfId="38990" xr:uid="{00000000-0005-0000-0000-0000F9D70000}"/>
    <cellStyle name="Warning Text 5 3 3 2" xfId="38991" xr:uid="{00000000-0005-0000-0000-0000FAD70000}"/>
    <cellStyle name="Warning Text 5 3 3 2 2" xfId="38992" xr:uid="{00000000-0005-0000-0000-0000FBD70000}"/>
    <cellStyle name="Warning Text 5 3 3 3" xfId="38993" xr:uid="{00000000-0005-0000-0000-0000FCD70000}"/>
    <cellStyle name="Warning Text 5 3 4" xfId="38994" xr:uid="{00000000-0005-0000-0000-0000FDD70000}"/>
    <cellStyle name="Warning Text 5 3 4 2" xfId="38995" xr:uid="{00000000-0005-0000-0000-0000FED70000}"/>
    <cellStyle name="Warning Text 5 3 5" xfId="38996" xr:uid="{00000000-0005-0000-0000-0000FFD70000}"/>
    <cellStyle name="Warning Text 5 3 6" xfId="54920" xr:uid="{00000000-0005-0000-0000-000000D80000}"/>
    <cellStyle name="Warning Text 5 4" xfId="38997" xr:uid="{00000000-0005-0000-0000-000001D80000}"/>
    <cellStyle name="Warning Text 5 4 2" xfId="38998" xr:uid="{00000000-0005-0000-0000-000002D80000}"/>
    <cellStyle name="Warning Text 5 4 2 2" xfId="38999" xr:uid="{00000000-0005-0000-0000-000003D80000}"/>
    <cellStyle name="Warning Text 5 4 2 2 2" xfId="39000" xr:uid="{00000000-0005-0000-0000-000004D80000}"/>
    <cellStyle name="Warning Text 5 4 2 3" xfId="39001" xr:uid="{00000000-0005-0000-0000-000005D80000}"/>
    <cellStyle name="Warning Text 5 4 3" xfId="39002" xr:uid="{00000000-0005-0000-0000-000006D80000}"/>
    <cellStyle name="Warning Text 5 4 3 2" xfId="39003" xr:uid="{00000000-0005-0000-0000-000007D80000}"/>
    <cellStyle name="Warning Text 5 4 3 2 2" xfId="39004" xr:uid="{00000000-0005-0000-0000-000008D80000}"/>
    <cellStyle name="Warning Text 5 4 3 3" xfId="39005" xr:uid="{00000000-0005-0000-0000-000009D80000}"/>
    <cellStyle name="Warning Text 5 4 4" xfId="39006" xr:uid="{00000000-0005-0000-0000-00000AD80000}"/>
    <cellStyle name="Warning Text 5 4 4 2" xfId="39007" xr:uid="{00000000-0005-0000-0000-00000BD80000}"/>
    <cellStyle name="Warning Text 5 4 5" xfId="39008" xr:uid="{00000000-0005-0000-0000-00000CD80000}"/>
    <cellStyle name="Warning Text 5 4 6" xfId="54921" xr:uid="{00000000-0005-0000-0000-00000DD80000}"/>
    <cellStyle name="Warning Text 5 5" xfId="39009" xr:uid="{00000000-0005-0000-0000-00000ED80000}"/>
    <cellStyle name="Warning Text 5 5 2" xfId="39010" xr:uid="{00000000-0005-0000-0000-00000FD80000}"/>
    <cellStyle name="Warning Text 5 5 2 2" xfId="39011" xr:uid="{00000000-0005-0000-0000-000010D80000}"/>
    <cellStyle name="Warning Text 5 5 2 2 2" xfId="39012" xr:uid="{00000000-0005-0000-0000-000011D80000}"/>
    <cellStyle name="Warning Text 5 5 2 3" xfId="39013" xr:uid="{00000000-0005-0000-0000-000012D80000}"/>
    <cellStyle name="Warning Text 5 5 3" xfId="39014" xr:uid="{00000000-0005-0000-0000-000013D80000}"/>
    <cellStyle name="Warning Text 5 5 3 2" xfId="39015" xr:uid="{00000000-0005-0000-0000-000014D80000}"/>
    <cellStyle name="Warning Text 5 5 3 2 2" xfId="39016" xr:uid="{00000000-0005-0000-0000-000015D80000}"/>
    <cellStyle name="Warning Text 5 5 3 3" xfId="39017" xr:uid="{00000000-0005-0000-0000-000016D80000}"/>
    <cellStyle name="Warning Text 5 5 4" xfId="39018" xr:uid="{00000000-0005-0000-0000-000017D80000}"/>
    <cellStyle name="Warning Text 5 5 4 2" xfId="39019" xr:uid="{00000000-0005-0000-0000-000018D80000}"/>
    <cellStyle name="Warning Text 5 5 5" xfId="39020" xr:uid="{00000000-0005-0000-0000-000019D80000}"/>
    <cellStyle name="Warning Text 5 5 6" xfId="54922" xr:uid="{00000000-0005-0000-0000-00001AD80000}"/>
    <cellStyle name="Warning Text 5 6" xfId="39021" xr:uid="{00000000-0005-0000-0000-00001BD80000}"/>
    <cellStyle name="Warning Text 5 6 2" xfId="39022" xr:uid="{00000000-0005-0000-0000-00001CD80000}"/>
    <cellStyle name="Warning Text 5 6 2 2" xfId="39023" xr:uid="{00000000-0005-0000-0000-00001DD80000}"/>
    <cellStyle name="Warning Text 5 6 2 2 2" xfId="39024" xr:uid="{00000000-0005-0000-0000-00001ED80000}"/>
    <cellStyle name="Warning Text 5 6 2 3" xfId="39025" xr:uid="{00000000-0005-0000-0000-00001FD80000}"/>
    <cellStyle name="Warning Text 5 6 3" xfId="39026" xr:uid="{00000000-0005-0000-0000-000020D80000}"/>
    <cellStyle name="Warning Text 5 6 3 2" xfId="39027" xr:uid="{00000000-0005-0000-0000-000021D80000}"/>
    <cellStyle name="Warning Text 5 6 3 2 2" xfId="39028" xr:uid="{00000000-0005-0000-0000-000022D80000}"/>
    <cellStyle name="Warning Text 5 6 3 3" xfId="39029" xr:uid="{00000000-0005-0000-0000-000023D80000}"/>
    <cellStyle name="Warning Text 5 6 4" xfId="39030" xr:uid="{00000000-0005-0000-0000-000024D80000}"/>
    <cellStyle name="Warning Text 5 6 4 2" xfId="39031" xr:uid="{00000000-0005-0000-0000-000025D80000}"/>
    <cellStyle name="Warning Text 5 6 4 2 2" xfId="39032" xr:uid="{00000000-0005-0000-0000-000026D80000}"/>
    <cellStyle name="Warning Text 5 6 4 3" xfId="39033" xr:uid="{00000000-0005-0000-0000-000027D80000}"/>
    <cellStyle name="Warning Text 5 6 5" xfId="39034" xr:uid="{00000000-0005-0000-0000-000028D80000}"/>
    <cellStyle name="Warning Text 5 6 5 2" xfId="39035" xr:uid="{00000000-0005-0000-0000-000029D80000}"/>
    <cellStyle name="Warning Text 5 6 6" xfId="39036" xr:uid="{00000000-0005-0000-0000-00002AD80000}"/>
    <cellStyle name="Warning Text 5 6 7" xfId="54923" xr:uid="{00000000-0005-0000-0000-00002BD80000}"/>
    <cellStyle name="Warning Text 5 7" xfId="39037" xr:uid="{00000000-0005-0000-0000-00002CD80000}"/>
    <cellStyle name="Warning Text 5 7 2" xfId="39038" xr:uid="{00000000-0005-0000-0000-00002DD80000}"/>
    <cellStyle name="Warning Text 5 7 2 2" xfId="39039" xr:uid="{00000000-0005-0000-0000-00002ED80000}"/>
    <cellStyle name="Warning Text 5 7 2 2 2" xfId="39040" xr:uid="{00000000-0005-0000-0000-00002FD80000}"/>
    <cellStyle name="Warning Text 5 7 2 3" xfId="39041" xr:uid="{00000000-0005-0000-0000-000030D80000}"/>
    <cellStyle name="Warning Text 5 7 3" xfId="39042" xr:uid="{00000000-0005-0000-0000-000031D80000}"/>
    <cellStyle name="Warning Text 5 7 3 2" xfId="39043" xr:uid="{00000000-0005-0000-0000-000032D80000}"/>
    <cellStyle name="Warning Text 5 7 3 2 2" xfId="39044" xr:uid="{00000000-0005-0000-0000-000033D80000}"/>
    <cellStyle name="Warning Text 5 7 3 3" xfId="39045" xr:uid="{00000000-0005-0000-0000-000034D80000}"/>
    <cellStyle name="Warning Text 5 7 4" xfId="39046" xr:uid="{00000000-0005-0000-0000-000035D80000}"/>
    <cellStyle name="Warning Text 5 7 4 2" xfId="39047" xr:uid="{00000000-0005-0000-0000-000036D80000}"/>
    <cellStyle name="Warning Text 5 7 5" xfId="39048" xr:uid="{00000000-0005-0000-0000-000037D80000}"/>
    <cellStyle name="Warning Text 5 7 6" xfId="54924" xr:uid="{00000000-0005-0000-0000-000038D80000}"/>
    <cellStyle name="Warning Text 5 8" xfId="39049" xr:uid="{00000000-0005-0000-0000-000039D80000}"/>
    <cellStyle name="Warning Text 5 8 2" xfId="39050" xr:uid="{00000000-0005-0000-0000-00003AD80000}"/>
    <cellStyle name="Warning Text 5 8 2 2" xfId="39051" xr:uid="{00000000-0005-0000-0000-00003BD80000}"/>
    <cellStyle name="Warning Text 5 8 3" xfId="39052" xr:uid="{00000000-0005-0000-0000-00003CD80000}"/>
    <cellStyle name="Warning Text 5 8 4" xfId="54925" xr:uid="{00000000-0005-0000-0000-00003DD80000}"/>
    <cellStyle name="Warning Text 5 9" xfId="39053" xr:uid="{00000000-0005-0000-0000-00003ED80000}"/>
    <cellStyle name="Warning Text 5 9 2" xfId="39054" xr:uid="{00000000-0005-0000-0000-00003FD80000}"/>
    <cellStyle name="Warning Text 5 9 2 2" xfId="39055" xr:uid="{00000000-0005-0000-0000-000040D80000}"/>
    <cellStyle name="Warning Text 5 9 3" xfId="39056" xr:uid="{00000000-0005-0000-0000-000041D80000}"/>
    <cellStyle name="Warning Text 5 9 4" xfId="54926" xr:uid="{00000000-0005-0000-0000-000042D80000}"/>
    <cellStyle name="Warning Text 6" xfId="4793" xr:uid="{00000000-0005-0000-0000-000043D80000}"/>
    <cellStyle name="Warning Text 6 10" xfId="39057" xr:uid="{00000000-0005-0000-0000-000044D80000}"/>
    <cellStyle name="Warning Text 6 10 2" xfId="39058" xr:uid="{00000000-0005-0000-0000-000045D80000}"/>
    <cellStyle name="Warning Text 6 10 2 2" xfId="39059" xr:uid="{00000000-0005-0000-0000-000046D80000}"/>
    <cellStyle name="Warning Text 6 10 3" xfId="39060" xr:uid="{00000000-0005-0000-0000-000047D80000}"/>
    <cellStyle name="Warning Text 6 10 4" xfId="54928" xr:uid="{00000000-0005-0000-0000-000048D80000}"/>
    <cellStyle name="Warning Text 6 11" xfId="39061" xr:uid="{00000000-0005-0000-0000-000049D80000}"/>
    <cellStyle name="Warning Text 6 11 2" xfId="39062" xr:uid="{00000000-0005-0000-0000-00004AD80000}"/>
    <cellStyle name="Warning Text 6 11 2 2" xfId="39063" xr:uid="{00000000-0005-0000-0000-00004BD80000}"/>
    <cellStyle name="Warning Text 6 11 3" xfId="39064" xr:uid="{00000000-0005-0000-0000-00004CD80000}"/>
    <cellStyle name="Warning Text 6 11 4" xfId="54929" xr:uid="{00000000-0005-0000-0000-00004DD80000}"/>
    <cellStyle name="Warning Text 6 12" xfId="39065" xr:uid="{00000000-0005-0000-0000-00004ED80000}"/>
    <cellStyle name="Warning Text 6 12 2" xfId="39066" xr:uid="{00000000-0005-0000-0000-00004FD80000}"/>
    <cellStyle name="Warning Text 6 13" xfId="39067" xr:uid="{00000000-0005-0000-0000-000050D80000}"/>
    <cellStyle name="Warning Text 6 14" xfId="54927" xr:uid="{00000000-0005-0000-0000-000051D80000}"/>
    <cellStyle name="Warning Text 6 2" xfId="9581" xr:uid="{00000000-0005-0000-0000-000052D80000}"/>
    <cellStyle name="Warning Text 6 2 10" xfId="39068" xr:uid="{00000000-0005-0000-0000-000053D80000}"/>
    <cellStyle name="Warning Text 6 2 11" xfId="54930" xr:uid="{00000000-0005-0000-0000-000054D80000}"/>
    <cellStyle name="Warning Text 6 2 2" xfId="39069" xr:uid="{00000000-0005-0000-0000-000055D80000}"/>
    <cellStyle name="Warning Text 6 2 2 2" xfId="39070" xr:uid="{00000000-0005-0000-0000-000056D80000}"/>
    <cellStyle name="Warning Text 6 2 2 2 2" xfId="39071" xr:uid="{00000000-0005-0000-0000-000057D80000}"/>
    <cellStyle name="Warning Text 6 2 2 2 2 2" xfId="39072" xr:uid="{00000000-0005-0000-0000-000058D80000}"/>
    <cellStyle name="Warning Text 6 2 2 2 3" xfId="39073" xr:uid="{00000000-0005-0000-0000-000059D80000}"/>
    <cellStyle name="Warning Text 6 2 2 3" xfId="39074" xr:uid="{00000000-0005-0000-0000-00005AD80000}"/>
    <cellStyle name="Warning Text 6 2 2 3 2" xfId="39075" xr:uid="{00000000-0005-0000-0000-00005BD80000}"/>
    <cellStyle name="Warning Text 6 2 2 3 2 2" xfId="39076" xr:uid="{00000000-0005-0000-0000-00005CD80000}"/>
    <cellStyle name="Warning Text 6 2 2 3 3" xfId="39077" xr:uid="{00000000-0005-0000-0000-00005DD80000}"/>
    <cellStyle name="Warning Text 6 2 2 4" xfId="39078" xr:uid="{00000000-0005-0000-0000-00005ED80000}"/>
    <cellStyle name="Warning Text 6 2 2 4 2" xfId="39079" xr:uid="{00000000-0005-0000-0000-00005FD80000}"/>
    <cellStyle name="Warning Text 6 2 2 5" xfId="39080" xr:uid="{00000000-0005-0000-0000-000060D80000}"/>
    <cellStyle name="Warning Text 6 2 2 6" xfId="54931" xr:uid="{00000000-0005-0000-0000-000061D80000}"/>
    <cellStyle name="Warning Text 6 2 3" xfId="39081" xr:uid="{00000000-0005-0000-0000-000062D80000}"/>
    <cellStyle name="Warning Text 6 2 3 2" xfId="39082" xr:uid="{00000000-0005-0000-0000-000063D80000}"/>
    <cellStyle name="Warning Text 6 2 3 2 2" xfId="39083" xr:uid="{00000000-0005-0000-0000-000064D80000}"/>
    <cellStyle name="Warning Text 6 2 3 2 2 2" xfId="39084" xr:uid="{00000000-0005-0000-0000-000065D80000}"/>
    <cellStyle name="Warning Text 6 2 3 2 3" xfId="39085" xr:uid="{00000000-0005-0000-0000-000066D80000}"/>
    <cellStyle name="Warning Text 6 2 3 3" xfId="39086" xr:uid="{00000000-0005-0000-0000-000067D80000}"/>
    <cellStyle name="Warning Text 6 2 3 3 2" xfId="39087" xr:uid="{00000000-0005-0000-0000-000068D80000}"/>
    <cellStyle name="Warning Text 6 2 3 3 2 2" xfId="39088" xr:uid="{00000000-0005-0000-0000-000069D80000}"/>
    <cellStyle name="Warning Text 6 2 3 3 3" xfId="39089" xr:uid="{00000000-0005-0000-0000-00006AD80000}"/>
    <cellStyle name="Warning Text 6 2 3 4" xfId="39090" xr:uid="{00000000-0005-0000-0000-00006BD80000}"/>
    <cellStyle name="Warning Text 6 2 3 4 2" xfId="39091" xr:uid="{00000000-0005-0000-0000-00006CD80000}"/>
    <cellStyle name="Warning Text 6 2 3 5" xfId="39092" xr:uid="{00000000-0005-0000-0000-00006DD80000}"/>
    <cellStyle name="Warning Text 6 2 3 6" xfId="54932" xr:uid="{00000000-0005-0000-0000-00006ED80000}"/>
    <cellStyle name="Warning Text 6 2 4" xfId="39093" xr:uid="{00000000-0005-0000-0000-00006FD80000}"/>
    <cellStyle name="Warning Text 6 2 4 2" xfId="39094" xr:uid="{00000000-0005-0000-0000-000070D80000}"/>
    <cellStyle name="Warning Text 6 2 4 2 2" xfId="39095" xr:uid="{00000000-0005-0000-0000-000071D80000}"/>
    <cellStyle name="Warning Text 6 2 4 2 2 2" xfId="39096" xr:uid="{00000000-0005-0000-0000-000072D80000}"/>
    <cellStyle name="Warning Text 6 2 4 2 3" xfId="39097" xr:uid="{00000000-0005-0000-0000-000073D80000}"/>
    <cellStyle name="Warning Text 6 2 4 3" xfId="39098" xr:uid="{00000000-0005-0000-0000-000074D80000}"/>
    <cellStyle name="Warning Text 6 2 4 3 2" xfId="39099" xr:uid="{00000000-0005-0000-0000-000075D80000}"/>
    <cellStyle name="Warning Text 6 2 4 3 2 2" xfId="39100" xr:uid="{00000000-0005-0000-0000-000076D80000}"/>
    <cellStyle name="Warning Text 6 2 4 3 3" xfId="39101" xr:uid="{00000000-0005-0000-0000-000077D80000}"/>
    <cellStyle name="Warning Text 6 2 4 4" xfId="39102" xr:uid="{00000000-0005-0000-0000-000078D80000}"/>
    <cellStyle name="Warning Text 6 2 4 4 2" xfId="39103" xr:uid="{00000000-0005-0000-0000-000079D80000}"/>
    <cellStyle name="Warning Text 6 2 4 4 2 2" xfId="39104" xr:uid="{00000000-0005-0000-0000-00007AD80000}"/>
    <cellStyle name="Warning Text 6 2 4 4 3" xfId="39105" xr:uid="{00000000-0005-0000-0000-00007BD80000}"/>
    <cellStyle name="Warning Text 6 2 4 5" xfId="39106" xr:uid="{00000000-0005-0000-0000-00007CD80000}"/>
    <cellStyle name="Warning Text 6 2 4 5 2" xfId="39107" xr:uid="{00000000-0005-0000-0000-00007DD80000}"/>
    <cellStyle name="Warning Text 6 2 4 6" xfId="39108" xr:uid="{00000000-0005-0000-0000-00007ED80000}"/>
    <cellStyle name="Warning Text 6 2 4 7" xfId="54933" xr:uid="{00000000-0005-0000-0000-00007FD80000}"/>
    <cellStyle name="Warning Text 6 2 5" xfId="39109" xr:uid="{00000000-0005-0000-0000-000080D80000}"/>
    <cellStyle name="Warning Text 6 2 5 2" xfId="39110" xr:uid="{00000000-0005-0000-0000-000081D80000}"/>
    <cellStyle name="Warning Text 6 2 5 2 2" xfId="39111" xr:uid="{00000000-0005-0000-0000-000082D80000}"/>
    <cellStyle name="Warning Text 6 2 5 2 2 2" xfId="39112" xr:uid="{00000000-0005-0000-0000-000083D80000}"/>
    <cellStyle name="Warning Text 6 2 5 2 3" xfId="39113" xr:uid="{00000000-0005-0000-0000-000084D80000}"/>
    <cellStyle name="Warning Text 6 2 5 3" xfId="39114" xr:uid="{00000000-0005-0000-0000-000085D80000}"/>
    <cellStyle name="Warning Text 6 2 5 3 2" xfId="39115" xr:uid="{00000000-0005-0000-0000-000086D80000}"/>
    <cellStyle name="Warning Text 6 2 5 3 2 2" xfId="39116" xr:uid="{00000000-0005-0000-0000-000087D80000}"/>
    <cellStyle name="Warning Text 6 2 5 3 3" xfId="39117" xr:uid="{00000000-0005-0000-0000-000088D80000}"/>
    <cellStyle name="Warning Text 6 2 5 4" xfId="39118" xr:uid="{00000000-0005-0000-0000-000089D80000}"/>
    <cellStyle name="Warning Text 6 2 5 4 2" xfId="39119" xr:uid="{00000000-0005-0000-0000-00008AD80000}"/>
    <cellStyle name="Warning Text 6 2 5 5" xfId="39120" xr:uid="{00000000-0005-0000-0000-00008BD80000}"/>
    <cellStyle name="Warning Text 6 2 5 6" xfId="54934" xr:uid="{00000000-0005-0000-0000-00008CD80000}"/>
    <cellStyle name="Warning Text 6 2 6" xfId="39121" xr:uid="{00000000-0005-0000-0000-00008DD80000}"/>
    <cellStyle name="Warning Text 6 2 6 2" xfId="39122" xr:uid="{00000000-0005-0000-0000-00008ED80000}"/>
    <cellStyle name="Warning Text 6 2 6 2 2" xfId="39123" xr:uid="{00000000-0005-0000-0000-00008FD80000}"/>
    <cellStyle name="Warning Text 6 2 6 3" xfId="39124" xr:uid="{00000000-0005-0000-0000-000090D80000}"/>
    <cellStyle name="Warning Text 6 2 7" xfId="39125" xr:uid="{00000000-0005-0000-0000-000091D80000}"/>
    <cellStyle name="Warning Text 6 2 7 2" xfId="39126" xr:uid="{00000000-0005-0000-0000-000092D80000}"/>
    <cellStyle name="Warning Text 6 2 7 2 2" xfId="39127" xr:uid="{00000000-0005-0000-0000-000093D80000}"/>
    <cellStyle name="Warning Text 6 2 7 3" xfId="39128" xr:uid="{00000000-0005-0000-0000-000094D80000}"/>
    <cellStyle name="Warning Text 6 2 8" xfId="39129" xr:uid="{00000000-0005-0000-0000-000095D80000}"/>
    <cellStyle name="Warning Text 6 2 8 2" xfId="39130" xr:uid="{00000000-0005-0000-0000-000096D80000}"/>
    <cellStyle name="Warning Text 6 2 8 2 2" xfId="39131" xr:uid="{00000000-0005-0000-0000-000097D80000}"/>
    <cellStyle name="Warning Text 6 2 8 3" xfId="39132" xr:uid="{00000000-0005-0000-0000-000098D80000}"/>
    <cellStyle name="Warning Text 6 2 9" xfId="39133" xr:uid="{00000000-0005-0000-0000-000099D80000}"/>
    <cellStyle name="Warning Text 6 2 9 2" xfId="39134" xr:uid="{00000000-0005-0000-0000-00009AD80000}"/>
    <cellStyle name="Warning Text 6 3" xfId="39135" xr:uid="{00000000-0005-0000-0000-00009BD80000}"/>
    <cellStyle name="Warning Text 6 3 2" xfId="39136" xr:uid="{00000000-0005-0000-0000-00009CD80000}"/>
    <cellStyle name="Warning Text 6 3 2 2" xfId="39137" xr:uid="{00000000-0005-0000-0000-00009DD80000}"/>
    <cellStyle name="Warning Text 6 3 2 2 2" xfId="39138" xr:uid="{00000000-0005-0000-0000-00009ED80000}"/>
    <cellStyle name="Warning Text 6 3 2 3" xfId="39139" xr:uid="{00000000-0005-0000-0000-00009FD80000}"/>
    <cellStyle name="Warning Text 6 3 3" xfId="39140" xr:uid="{00000000-0005-0000-0000-0000A0D80000}"/>
    <cellStyle name="Warning Text 6 3 3 2" xfId="39141" xr:uid="{00000000-0005-0000-0000-0000A1D80000}"/>
    <cellStyle name="Warning Text 6 3 3 2 2" xfId="39142" xr:uid="{00000000-0005-0000-0000-0000A2D80000}"/>
    <cellStyle name="Warning Text 6 3 3 3" xfId="39143" xr:uid="{00000000-0005-0000-0000-0000A3D80000}"/>
    <cellStyle name="Warning Text 6 3 4" xfId="39144" xr:uid="{00000000-0005-0000-0000-0000A4D80000}"/>
    <cellStyle name="Warning Text 6 3 4 2" xfId="39145" xr:uid="{00000000-0005-0000-0000-0000A5D80000}"/>
    <cellStyle name="Warning Text 6 3 5" xfId="39146" xr:uid="{00000000-0005-0000-0000-0000A6D80000}"/>
    <cellStyle name="Warning Text 6 3 6" xfId="54935" xr:uid="{00000000-0005-0000-0000-0000A7D80000}"/>
    <cellStyle name="Warning Text 6 4" xfId="39147" xr:uid="{00000000-0005-0000-0000-0000A8D80000}"/>
    <cellStyle name="Warning Text 6 4 2" xfId="39148" xr:uid="{00000000-0005-0000-0000-0000A9D80000}"/>
    <cellStyle name="Warning Text 6 4 2 2" xfId="39149" xr:uid="{00000000-0005-0000-0000-0000AAD80000}"/>
    <cellStyle name="Warning Text 6 4 2 2 2" xfId="39150" xr:uid="{00000000-0005-0000-0000-0000ABD80000}"/>
    <cellStyle name="Warning Text 6 4 2 3" xfId="39151" xr:uid="{00000000-0005-0000-0000-0000ACD80000}"/>
    <cellStyle name="Warning Text 6 4 3" xfId="39152" xr:uid="{00000000-0005-0000-0000-0000ADD80000}"/>
    <cellStyle name="Warning Text 6 4 3 2" xfId="39153" xr:uid="{00000000-0005-0000-0000-0000AED80000}"/>
    <cellStyle name="Warning Text 6 4 3 2 2" xfId="39154" xr:uid="{00000000-0005-0000-0000-0000AFD80000}"/>
    <cellStyle name="Warning Text 6 4 3 3" xfId="39155" xr:uid="{00000000-0005-0000-0000-0000B0D80000}"/>
    <cellStyle name="Warning Text 6 4 4" xfId="39156" xr:uid="{00000000-0005-0000-0000-0000B1D80000}"/>
    <cellStyle name="Warning Text 6 4 4 2" xfId="39157" xr:uid="{00000000-0005-0000-0000-0000B2D80000}"/>
    <cellStyle name="Warning Text 6 4 5" xfId="39158" xr:uid="{00000000-0005-0000-0000-0000B3D80000}"/>
    <cellStyle name="Warning Text 6 4 6" xfId="54936" xr:uid="{00000000-0005-0000-0000-0000B4D80000}"/>
    <cellStyle name="Warning Text 6 5" xfId="39159" xr:uid="{00000000-0005-0000-0000-0000B5D80000}"/>
    <cellStyle name="Warning Text 6 5 2" xfId="39160" xr:uid="{00000000-0005-0000-0000-0000B6D80000}"/>
    <cellStyle name="Warning Text 6 5 2 2" xfId="39161" xr:uid="{00000000-0005-0000-0000-0000B7D80000}"/>
    <cellStyle name="Warning Text 6 5 2 2 2" xfId="39162" xr:uid="{00000000-0005-0000-0000-0000B8D80000}"/>
    <cellStyle name="Warning Text 6 5 2 3" xfId="39163" xr:uid="{00000000-0005-0000-0000-0000B9D80000}"/>
    <cellStyle name="Warning Text 6 5 3" xfId="39164" xr:uid="{00000000-0005-0000-0000-0000BAD80000}"/>
    <cellStyle name="Warning Text 6 5 3 2" xfId="39165" xr:uid="{00000000-0005-0000-0000-0000BBD80000}"/>
    <cellStyle name="Warning Text 6 5 3 2 2" xfId="39166" xr:uid="{00000000-0005-0000-0000-0000BCD80000}"/>
    <cellStyle name="Warning Text 6 5 3 3" xfId="39167" xr:uid="{00000000-0005-0000-0000-0000BDD80000}"/>
    <cellStyle name="Warning Text 6 5 4" xfId="39168" xr:uid="{00000000-0005-0000-0000-0000BED80000}"/>
    <cellStyle name="Warning Text 6 5 4 2" xfId="39169" xr:uid="{00000000-0005-0000-0000-0000BFD80000}"/>
    <cellStyle name="Warning Text 6 5 5" xfId="39170" xr:uid="{00000000-0005-0000-0000-0000C0D80000}"/>
    <cellStyle name="Warning Text 6 5 6" xfId="54937" xr:uid="{00000000-0005-0000-0000-0000C1D80000}"/>
    <cellStyle name="Warning Text 6 6" xfId="39171" xr:uid="{00000000-0005-0000-0000-0000C2D80000}"/>
    <cellStyle name="Warning Text 6 6 2" xfId="39172" xr:uid="{00000000-0005-0000-0000-0000C3D80000}"/>
    <cellStyle name="Warning Text 6 6 2 2" xfId="39173" xr:uid="{00000000-0005-0000-0000-0000C4D80000}"/>
    <cellStyle name="Warning Text 6 6 2 2 2" xfId="39174" xr:uid="{00000000-0005-0000-0000-0000C5D80000}"/>
    <cellStyle name="Warning Text 6 6 2 3" xfId="39175" xr:uid="{00000000-0005-0000-0000-0000C6D80000}"/>
    <cellStyle name="Warning Text 6 6 3" xfId="39176" xr:uid="{00000000-0005-0000-0000-0000C7D80000}"/>
    <cellStyle name="Warning Text 6 6 3 2" xfId="39177" xr:uid="{00000000-0005-0000-0000-0000C8D80000}"/>
    <cellStyle name="Warning Text 6 6 3 2 2" xfId="39178" xr:uid="{00000000-0005-0000-0000-0000C9D80000}"/>
    <cellStyle name="Warning Text 6 6 3 3" xfId="39179" xr:uid="{00000000-0005-0000-0000-0000CAD80000}"/>
    <cellStyle name="Warning Text 6 6 4" xfId="39180" xr:uid="{00000000-0005-0000-0000-0000CBD80000}"/>
    <cellStyle name="Warning Text 6 6 4 2" xfId="39181" xr:uid="{00000000-0005-0000-0000-0000CCD80000}"/>
    <cellStyle name="Warning Text 6 6 4 2 2" xfId="39182" xr:uid="{00000000-0005-0000-0000-0000CDD80000}"/>
    <cellStyle name="Warning Text 6 6 4 3" xfId="39183" xr:uid="{00000000-0005-0000-0000-0000CED80000}"/>
    <cellStyle name="Warning Text 6 6 5" xfId="39184" xr:uid="{00000000-0005-0000-0000-0000CFD80000}"/>
    <cellStyle name="Warning Text 6 6 5 2" xfId="39185" xr:uid="{00000000-0005-0000-0000-0000D0D80000}"/>
    <cellStyle name="Warning Text 6 6 6" xfId="39186" xr:uid="{00000000-0005-0000-0000-0000D1D80000}"/>
    <cellStyle name="Warning Text 6 6 7" xfId="54938" xr:uid="{00000000-0005-0000-0000-0000D2D80000}"/>
    <cellStyle name="Warning Text 6 7" xfId="39187" xr:uid="{00000000-0005-0000-0000-0000D3D80000}"/>
    <cellStyle name="Warning Text 6 7 2" xfId="39188" xr:uid="{00000000-0005-0000-0000-0000D4D80000}"/>
    <cellStyle name="Warning Text 6 7 2 2" xfId="39189" xr:uid="{00000000-0005-0000-0000-0000D5D80000}"/>
    <cellStyle name="Warning Text 6 7 2 2 2" xfId="39190" xr:uid="{00000000-0005-0000-0000-0000D6D80000}"/>
    <cellStyle name="Warning Text 6 7 2 3" xfId="39191" xr:uid="{00000000-0005-0000-0000-0000D7D80000}"/>
    <cellStyle name="Warning Text 6 7 3" xfId="39192" xr:uid="{00000000-0005-0000-0000-0000D8D80000}"/>
    <cellStyle name="Warning Text 6 7 3 2" xfId="39193" xr:uid="{00000000-0005-0000-0000-0000D9D80000}"/>
    <cellStyle name="Warning Text 6 7 3 2 2" xfId="39194" xr:uid="{00000000-0005-0000-0000-0000DAD80000}"/>
    <cellStyle name="Warning Text 6 7 3 3" xfId="39195" xr:uid="{00000000-0005-0000-0000-0000DBD80000}"/>
    <cellStyle name="Warning Text 6 7 4" xfId="39196" xr:uid="{00000000-0005-0000-0000-0000DCD80000}"/>
    <cellStyle name="Warning Text 6 7 4 2" xfId="39197" xr:uid="{00000000-0005-0000-0000-0000DDD80000}"/>
    <cellStyle name="Warning Text 6 7 5" xfId="39198" xr:uid="{00000000-0005-0000-0000-0000DED80000}"/>
    <cellStyle name="Warning Text 6 7 6" xfId="54939" xr:uid="{00000000-0005-0000-0000-0000DFD80000}"/>
    <cellStyle name="Warning Text 6 8" xfId="39199" xr:uid="{00000000-0005-0000-0000-0000E0D80000}"/>
    <cellStyle name="Warning Text 6 8 2" xfId="39200" xr:uid="{00000000-0005-0000-0000-0000E1D80000}"/>
    <cellStyle name="Warning Text 6 8 2 2" xfId="39201" xr:uid="{00000000-0005-0000-0000-0000E2D80000}"/>
    <cellStyle name="Warning Text 6 8 3" xfId="39202" xr:uid="{00000000-0005-0000-0000-0000E3D80000}"/>
    <cellStyle name="Warning Text 6 8 4" xfId="54940" xr:uid="{00000000-0005-0000-0000-0000E4D80000}"/>
    <cellStyle name="Warning Text 6 9" xfId="39203" xr:uid="{00000000-0005-0000-0000-0000E5D80000}"/>
    <cellStyle name="Warning Text 6 9 2" xfId="39204" xr:uid="{00000000-0005-0000-0000-0000E6D80000}"/>
    <cellStyle name="Warning Text 6 9 2 2" xfId="39205" xr:uid="{00000000-0005-0000-0000-0000E7D80000}"/>
    <cellStyle name="Warning Text 6 9 3" xfId="39206" xr:uid="{00000000-0005-0000-0000-0000E8D80000}"/>
    <cellStyle name="Warning Text 6 9 4" xfId="54941" xr:uid="{00000000-0005-0000-0000-0000E9D80000}"/>
    <cellStyle name="Warning Text 7" xfId="4794" xr:uid="{00000000-0005-0000-0000-0000EAD80000}"/>
    <cellStyle name="Warning Text 7 10" xfId="39207" xr:uid="{00000000-0005-0000-0000-0000EBD80000}"/>
    <cellStyle name="Warning Text 7 10 2" xfId="39208" xr:uid="{00000000-0005-0000-0000-0000ECD80000}"/>
    <cellStyle name="Warning Text 7 10 2 2" xfId="39209" xr:uid="{00000000-0005-0000-0000-0000EDD80000}"/>
    <cellStyle name="Warning Text 7 10 3" xfId="39210" xr:uid="{00000000-0005-0000-0000-0000EED80000}"/>
    <cellStyle name="Warning Text 7 10 4" xfId="54943" xr:uid="{00000000-0005-0000-0000-0000EFD80000}"/>
    <cellStyle name="Warning Text 7 11" xfId="39211" xr:uid="{00000000-0005-0000-0000-0000F0D80000}"/>
    <cellStyle name="Warning Text 7 11 2" xfId="39212" xr:uid="{00000000-0005-0000-0000-0000F1D80000}"/>
    <cellStyle name="Warning Text 7 12" xfId="39213" xr:uid="{00000000-0005-0000-0000-0000F2D80000}"/>
    <cellStyle name="Warning Text 7 13" xfId="54942" xr:uid="{00000000-0005-0000-0000-0000F3D80000}"/>
    <cellStyle name="Warning Text 7 2" xfId="9582" xr:uid="{00000000-0005-0000-0000-0000F4D80000}"/>
    <cellStyle name="Warning Text 7 2 2" xfId="39214" xr:uid="{00000000-0005-0000-0000-0000F5D80000}"/>
    <cellStyle name="Warning Text 7 2 2 2" xfId="39215" xr:uid="{00000000-0005-0000-0000-0000F6D80000}"/>
    <cellStyle name="Warning Text 7 2 2 2 2" xfId="39216" xr:uid="{00000000-0005-0000-0000-0000F7D80000}"/>
    <cellStyle name="Warning Text 7 2 2 3" xfId="39217" xr:uid="{00000000-0005-0000-0000-0000F8D80000}"/>
    <cellStyle name="Warning Text 7 2 3" xfId="39218" xr:uid="{00000000-0005-0000-0000-0000F9D80000}"/>
    <cellStyle name="Warning Text 7 2 3 2" xfId="39219" xr:uid="{00000000-0005-0000-0000-0000FAD80000}"/>
    <cellStyle name="Warning Text 7 2 3 2 2" xfId="39220" xr:uid="{00000000-0005-0000-0000-0000FBD80000}"/>
    <cellStyle name="Warning Text 7 2 3 3" xfId="39221" xr:uid="{00000000-0005-0000-0000-0000FCD80000}"/>
    <cellStyle name="Warning Text 7 2 4" xfId="39222" xr:uid="{00000000-0005-0000-0000-0000FDD80000}"/>
    <cellStyle name="Warning Text 7 2 4 2" xfId="39223" xr:uid="{00000000-0005-0000-0000-0000FED80000}"/>
    <cellStyle name="Warning Text 7 2 5" xfId="39224" xr:uid="{00000000-0005-0000-0000-0000FFD80000}"/>
    <cellStyle name="Warning Text 7 2 6" xfId="54944" xr:uid="{00000000-0005-0000-0000-000000D90000}"/>
    <cellStyle name="Warning Text 7 3" xfId="39225" xr:uid="{00000000-0005-0000-0000-000001D90000}"/>
    <cellStyle name="Warning Text 7 3 2" xfId="39226" xr:uid="{00000000-0005-0000-0000-000002D90000}"/>
    <cellStyle name="Warning Text 7 3 2 2" xfId="39227" xr:uid="{00000000-0005-0000-0000-000003D90000}"/>
    <cellStyle name="Warning Text 7 3 2 2 2" xfId="39228" xr:uid="{00000000-0005-0000-0000-000004D90000}"/>
    <cellStyle name="Warning Text 7 3 2 3" xfId="39229" xr:uid="{00000000-0005-0000-0000-000005D90000}"/>
    <cellStyle name="Warning Text 7 3 3" xfId="39230" xr:uid="{00000000-0005-0000-0000-000006D90000}"/>
    <cellStyle name="Warning Text 7 3 3 2" xfId="39231" xr:uid="{00000000-0005-0000-0000-000007D90000}"/>
    <cellStyle name="Warning Text 7 3 3 2 2" xfId="39232" xr:uid="{00000000-0005-0000-0000-000008D90000}"/>
    <cellStyle name="Warning Text 7 3 3 3" xfId="39233" xr:uid="{00000000-0005-0000-0000-000009D90000}"/>
    <cellStyle name="Warning Text 7 3 4" xfId="39234" xr:uid="{00000000-0005-0000-0000-00000AD90000}"/>
    <cellStyle name="Warning Text 7 3 4 2" xfId="39235" xr:uid="{00000000-0005-0000-0000-00000BD90000}"/>
    <cellStyle name="Warning Text 7 3 5" xfId="39236" xr:uid="{00000000-0005-0000-0000-00000CD90000}"/>
    <cellStyle name="Warning Text 7 3 6" xfId="54945" xr:uid="{00000000-0005-0000-0000-00000DD90000}"/>
    <cellStyle name="Warning Text 7 4" xfId="39237" xr:uid="{00000000-0005-0000-0000-00000ED90000}"/>
    <cellStyle name="Warning Text 7 4 2" xfId="39238" xr:uid="{00000000-0005-0000-0000-00000FD90000}"/>
    <cellStyle name="Warning Text 7 4 2 2" xfId="39239" xr:uid="{00000000-0005-0000-0000-000010D90000}"/>
    <cellStyle name="Warning Text 7 4 2 2 2" xfId="39240" xr:uid="{00000000-0005-0000-0000-000011D90000}"/>
    <cellStyle name="Warning Text 7 4 2 3" xfId="39241" xr:uid="{00000000-0005-0000-0000-000012D90000}"/>
    <cellStyle name="Warning Text 7 4 3" xfId="39242" xr:uid="{00000000-0005-0000-0000-000013D90000}"/>
    <cellStyle name="Warning Text 7 4 3 2" xfId="39243" xr:uid="{00000000-0005-0000-0000-000014D90000}"/>
    <cellStyle name="Warning Text 7 4 3 2 2" xfId="39244" xr:uid="{00000000-0005-0000-0000-000015D90000}"/>
    <cellStyle name="Warning Text 7 4 3 3" xfId="39245" xr:uid="{00000000-0005-0000-0000-000016D90000}"/>
    <cellStyle name="Warning Text 7 4 4" xfId="39246" xr:uid="{00000000-0005-0000-0000-000017D90000}"/>
    <cellStyle name="Warning Text 7 4 4 2" xfId="39247" xr:uid="{00000000-0005-0000-0000-000018D90000}"/>
    <cellStyle name="Warning Text 7 4 5" xfId="39248" xr:uid="{00000000-0005-0000-0000-000019D90000}"/>
    <cellStyle name="Warning Text 7 4 6" xfId="54946" xr:uid="{00000000-0005-0000-0000-00001AD90000}"/>
    <cellStyle name="Warning Text 7 5" xfId="39249" xr:uid="{00000000-0005-0000-0000-00001BD90000}"/>
    <cellStyle name="Warning Text 7 5 2" xfId="39250" xr:uid="{00000000-0005-0000-0000-00001CD90000}"/>
    <cellStyle name="Warning Text 7 5 2 2" xfId="39251" xr:uid="{00000000-0005-0000-0000-00001DD90000}"/>
    <cellStyle name="Warning Text 7 5 2 2 2" xfId="39252" xr:uid="{00000000-0005-0000-0000-00001ED90000}"/>
    <cellStyle name="Warning Text 7 5 2 3" xfId="39253" xr:uid="{00000000-0005-0000-0000-00001FD90000}"/>
    <cellStyle name="Warning Text 7 5 3" xfId="39254" xr:uid="{00000000-0005-0000-0000-000020D90000}"/>
    <cellStyle name="Warning Text 7 5 3 2" xfId="39255" xr:uid="{00000000-0005-0000-0000-000021D90000}"/>
    <cellStyle name="Warning Text 7 5 3 2 2" xfId="39256" xr:uid="{00000000-0005-0000-0000-000022D90000}"/>
    <cellStyle name="Warning Text 7 5 3 3" xfId="39257" xr:uid="{00000000-0005-0000-0000-000023D90000}"/>
    <cellStyle name="Warning Text 7 5 4" xfId="39258" xr:uid="{00000000-0005-0000-0000-000024D90000}"/>
    <cellStyle name="Warning Text 7 5 4 2" xfId="39259" xr:uid="{00000000-0005-0000-0000-000025D90000}"/>
    <cellStyle name="Warning Text 7 5 4 2 2" xfId="39260" xr:uid="{00000000-0005-0000-0000-000026D90000}"/>
    <cellStyle name="Warning Text 7 5 4 3" xfId="39261" xr:uid="{00000000-0005-0000-0000-000027D90000}"/>
    <cellStyle name="Warning Text 7 5 5" xfId="39262" xr:uid="{00000000-0005-0000-0000-000028D90000}"/>
    <cellStyle name="Warning Text 7 5 5 2" xfId="39263" xr:uid="{00000000-0005-0000-0000-000029D90000}"/>
    <cellStyle name="Warning Text 7 5 6" xfId="39264" xr:uid="{00000000-0005-0000-0000-00002AD90000}"/>
    <cellStyle name="Warning Text 7 5 7" xfId="54947" xr:uid="{00000000-0005-0000-0000-00002BD90000}"/>
    <cellStyle name="Warning Text 7 6" xfId="39265" xr:uid="{00000000-0005-0000-0000-00002CD90000}"/>
    <cellStyle name="Warning Text 7 6 2" xfId="39266" xr:uid="{00000000-0005-0000-0000-00002DD90000}"/>
    <cellStyle name="Warning Text 7 6 2 2" xfId="39267" xr:uid="{00000000-0005-0000-0000-00002ED90000}"/>
    <cellStyle name="Warning Text 7 6 2 2 2" xfId="39268" xr:uid="{00000000-0005-0000-0000-00002FD90000}"/>
    <cellStyle name="Warning Text 7 6 2 3" xfId="39269" xr:uid="{00000000-0005-0000-0000-000030D90000}"/>
    <cellStyle name="Warning Text 7 6 3" xfId="39270" xr:uid="{00000000-0005-0000-0000-000031D90000}"/>
    <cellStyle name="Warning Text 7 6 3 2" xfId="39271" xr:uid="{00000000-0005-0000-0000-000032D90000}"/>
    <cellStyle name="Warning Text 7 6 3 2 2" xfId="39272" xr:uid="{00000000-0005-0000-0000-000033D90000}"/>
    <cellStyle name="Warning Text 7 6 3 3" xfId="39273" xr:uid="{00000000-0005-0000-0000-000034D90000}"/>
    <cellStyle name="Warning Text 7 6 4" xfId="39274" xr:uid="{00000000-0005-0000-0000-000035D90000}"/>
    <cellStyle name="Warning Text 7 6 4 2" xfId="39275" xr:uid="{00000000-0005-0000-0000-000036D90000}"/>
    <cellStyle name="Warning Text 7 6 5" xfId="39276" xr:uid="{00000000-0005-0000-0000-000037D90000}"/>
    <cellStyle name="Warning Text 7 6 6" xfId="54948" xr:uid="{00000000-0005-0000-0000-000038D90000}"/>
    <cellStyle name="Warning Text 7 7" xfId="39277" xr:uid="{00000000-0005-0000-0000-000039D90000}"/>
    <cellStyle name="Warning Text 7 7 2" xfId="39278" xr:uid="{00000000-0005-0000-0000-00003AD90000}"/>
    <cellStyle name="Warning Text 7 7 2 2" xfId="39279" xr:uid="{00000000-0005-0000-0000-00003BD90000}"/>
    <cellStyle name="Warning Text 7 7 3" xfId="39280" xr:uid="{00000000-0005-0000-0000-00003CD90000}"/>
    <cellStyle name="Warning Text 7 7 4" xfId="54949" xr:uid="{00000000-0005-0000-0000-00003DD90000}"/>
    <cellStyle name="Warning Text 7 8" xfId="39281" xr:uid="{00000000-0005-0000-0000-00003ED90000}"/>
    <cellStyle name="Warning Text 7 8 2" xfId="39282" xr:uid="{00000000-0005-0000-0000-00003FD90000}"/>
    <cellStyle name="Warning Text 7 8 2 2" xfId="39283" xr:uid="{00000000-0005-0000-0000-000040D90000}"/>
    <cellStyle name="Warning Text 7 8 3" xfId="39284" xr:uid="{00000000-0005-0000-0000-000041D90000}"/>
    <cellStyle name="Warning Text 7 8 4" xfId="54950" xr:uid="{00000000-0005-0000-0000-000042D90000}"/>
    <cellStyle name="Warning Text 7 9" xfId="39285" xr:uid="{00000000-0005-0000-0000-000043D90000}"/>
    <cellStyle name="Warning Text 7 9 2" xfId="39286" xr:uid="{00000000-0005-0000-0000-000044D90000}"/>
    <cellStyle name="Warning Text 7 9 2 2" xfId="39287" xr:uid="{00000000-0005-0000-0000-000045D90000}"/>
    <cellStyle name="Warning Text 7 9 3" xfId="39288" xr:uid="{00000000-0005-0000-0000-000046D90000}"/>
    <cellStyle name="Warning Text 7 9 4" xfId="54951" xr:uid="{00000000-0005-0000-0000-000047D90000}"/>
    <cellStyle name="Warning Text 8" xfId="4795" xr:uid="{00000000-0005-0000-0000-000048D90000}"/>
    <cellStyle name="Warning Text 8 10" xfId="39289" xr:uid="{00000000-0005-0000-0000-000049D90000}"/>
    <cellStyle name="Warning Text 8 10 2" xfId="39290" xr:uid="{00000000-0005-0000-0000-00004AD90000}"/>
    <cellStyle name="Warning Text 8 10 2 2" xfId="39291" xr:uid="{00000000-0005-0000-0000-00004BD90000}"/>
    <cellStyle name="Warning Text 8 10 3" xfId="39292" xr:uid="{00000000-0005-0000-0000-00004CD90000}"/>
    <cellStyle name="Warning Text 8 10 4" xfId="54953" xr:uid="{00000000-0005-0000-0000-00004DD90000}"/>
    <cellStyle name="Warning Text 8 11" xfId="39293" xr:uid="{00000000-0005-0000-0000-00004ED90000}"/>
    <cellStyle name="Warning Text 8 11 2" xfId="39294" xr:uid="{00000000-0005-0000-0000-00004FD90000}"/>
    <cellStyle name="Warning Text 8 12" xfId="39295" xr:uid="{00000000-0005-0000-0000-000050D90000}"/>
    <cellStyle name="Warning Text 8 13" xfId="54952" xr:uid="{00000000-0005-0000-0000-000051D90000}"/>
    <cellStyle name="Warning Text 8 2" xfId="9583" xr:uid="{00000000-0005-0000-0000-000052D90000}"/>
    <cellStyle name="Warning Text 8 2 2" xfId="39296" xr:uid="{00000000-0005-0000-0000-000053D90000}"/>
    <cellStyle name="Warning Text 8 2 2 2" xfId="39297" xr:uid="{00000000-0005-0000-0000-000054D90000}"/>
    <cellStyle name="Warning Text 8 2 2 2 2" xfId="39298" xr:uid="{00000000-0005-0000-0000-000055D90000}"/>
    <cellStyle name="Warning Text 8 2 2 3" xfId="39299" xr:uid="{00000000-0005-0000-0000-000056D90000}"/>
    <cellStyle name="Warning Text 8 2 3" xfId="39300" xr:uid="{00000000-0005-0000-0000-000057D90000}"/>
    <cellStyle name="Warning Text 8 2 3 2" xfId="39301" xr:uid="{00000000-0005-0000-0000-000058D90000}"/>
    <cellStyle name="Warning Text 8 2 3 2 2" xfId="39302" xr:uid="{00000000-0005-0000-0000-000059D90000}"/>
    <cellStyle name="Warning Text 8 2 3 3" xfId="39303" xr:uid="{00000000-0005-0000-0000-00005AD90000}"/>
    <cellStyle name="Warning Text 8 2 4" xfId="39304" xr:uid="{00000000-0005-0000-0000-00005BD90000}"/>
    <cellStyle name="Warning Text 8 2 4 2" xfId="39305" xr:uid="{00000000-0005-0000-0000-00005CD90000}"/>
    <cellStyle name="Warning Text 8 2 5" xfId="39306" xr:uid="{00000000-0005-0000-0000-00005DD90000}"/>
    <cellStyle name="Warning Text 8 2 6" xfId="54954" xr:uid="{00000000-0005-0000-0000-00005ED90000}"/>
    <cellStyle name="Warning Text 8 3" xfId="39307" xr:uid="{00000000-0005-0000-0000-00005FD90000}"/>
    <cellStyle name="Warning Text 8 3 2" xfId="39308" xr:uid="{00000000-0005-0000-0000-000060D90000}"/>
    <cellStyle name="Warning Text 8 3 2 2" xfId="39309" xr:uid="{00000000-0005-0000-0000-000061D90000}"/>
    <cellStyle name="Warning Text 8 3 2 2 2" xfId="39310" xr:uid="{00000000-0005-0000-0000-000062D90000}"/>
    <cellStyle name="Warning Text 8 3 2 3" xfId="39311" xr:uid="{00000000-0005-0000-0000-000063D90000}"/>
    <cellStyle name="Warning Text 8 3 3" xfId="39312" xr:uid="{00000000-0005-0000-0000-000064D90000}"/>
    <cellStyle name="Warning Text 8 3 3 2" xfId="39313" xr:uid="{00000000-0005-0000-0000-000065D90000}"/>
    <cellStyle name="Warning Text 8 3 3 2 2" xfId="39314" xr:uid="{00000000-0005-0000-0000-000066D90000}"/>
    <cellStyle name="Warning Text 8 3 3 3" xfId="39315" xr:uid="{00000000-0005-0000-0000-000067D90000}"/>
    <cellStyle name="Warning Text 8 3 4" xfId="39316" xr:uid="{00000000-0005-0000-0000-000068D90000}"/>
    <cellStyle name="Warning Text 8 3 4 2" xfId="39317" xr:uid="{00000000-0005-0000-0000-000069D90000}"/>
    <cellStyle name="Warning Text 8 3 5" xfId="39318" xr:uid="{00000000-0005-0000-0000-00006AD90000}"/>
    <cellStyle name="Warning Text 8 3 6" xfId="54955" xr:uid="{00000000-0005-0000-0000-00006BD90000}"/>
    <cellStyle name="Warning Text 8 4" xfId="39319" xr:uid="{00000000-0005-0000-0000-00006CD90000}"/>
    <cellStyle name="Warning Text 8 4 2" xfId="39320" xr:uid="{00000000-0005-0000-0000-00006DD90000}"/>
    <cellStyle name="Warning Text 8 4 2 2" xfId="39321" xr:uid="{00000000-0005-0000-0000-00006ED90000}"/>
    <cellStyle name="Warning Text 8 4 2 2 2" xfId="39322" xr:uid="{00000000-0005-0000-0000-00006FD90000}"/>
    <cellStyle name="Warning Text 8 4 2 3" xfId="39323" xr:uid="{00000000-0005-0000-0000-000070D90000}"/>
    <cellStyle name="Warning Text 8 4 3" xfId="39324" xr:uid="{00000000-0005-0000-0000-000071D90000}"/>
    <cellStyle name="Warning Text 8 4 3 2" xfId="39325" xr:uid="{00000000-0005-0000-0000-000072D90000}"/>
    <cellStyle name="Warning Text 8 4 3 2 2" xfId="39326" xr:uid="{00000000-0005-0000-0000-000073D90000}"/>
    <cellStyle name="Warning Text 8 4 3 3" xfId="39327" xr:uid="{00000000-0005-0000-0000-000074D90000}"/>
    <cellStyle name="Warning Text 8 4 4" xfId="39328" xr:uid="{00000000-0005-0000-0000-000075D90000}"/>
    <cellStyle name="Warning Text 8 4 4 2" xfId="39329" xr:uid="{00000000-0005-0000-0000-000076D90000}"/>
    <cellStyle name="Warning Text 8 4 5" xfId="39330" xr:uid="{00000000-0005-0000-0000-000077D90000}"/>
    <cellStyle name="Warning Text 8 4 6" xfId="54956" xr:uid="{00000000-0005-0000-0000-000078D90000}"/>
    <cellStyle name="Warning Text 8 5" xfId="39331" xr:uid="{00000000-0005-0000-0000-000079D90000}"/>
    <cellStyle name="Warning Text 8 5 2" xfId="39332" xr:uid="{00000000-0005-0000-0000-00007AD90000}"/>
    <cellStyle name="Warning Text 8 5 2 2" xfId="39333" xr:uid="{00000000-0005-0000-0000-00007BD90000}"/>
    <cellStyle name="Warning Text 8 5 2 2 2" xfId="39334" xr:uid="{00000000-0005-0000-0000-00007CD90000}"/>
    <cellStyle name="Warning Text 8 5 2 3" xfId="39335" xr:uid="{00000000-0005-0000-0000-00007DD90000}"/>
    <cellStyle name="Warning Text 8 5 3" xfId="39336" xr:uid="{00000000-0005-0000-0000-00007ED90000}"/>
    <cellStyle name="Warning Text 8 5 3 2" xfId="39337" xr:uid="{00000000-0005-0000-0000-00007FD90000}"/>
    <cellStyle name="Warning Text 8 5 3 2 2" xfId="39338" xr:uid="{00000000-0005-0000-0000-000080D90000}"/>
    <cellStyle name="Warning Text 8 5 3 3" xfId="39339" xr:uid="{00000000-0005-0000-0000-000081D90000}"/>
    <cellStyle name="Warning Text 8 5 4" xfId="39340" xr:uid="{00000000-0005-0000-0000-000082D90000}"/>
    <cellStyle name="Warning Text 8 5 4 2" xfId="39341" xr:uid="{00000000-0005-0000-0000-000083D90000}"/>
    <cellStyle name="Warning Text 8 5 4 2 2" xfId="39342" xr:uid="{00000000-0005-0000-0000-000084D90000}"/>
    <cellStyle name="Warning Text 8 5 4 3" xfId="39343" xr:uid="{00000000-0005-0000-0000-000085D90000}"/>
    <cellStyle name="Warning Text 8 5 5" xfId="39344" xr:uid="{00000000-0005-0000-0000-000086D90000}"/>
    <cellStyle name="Warning Text 8 5 5 2" xfId="39345" xr:uid="{00000000-0005-0000-0000-000087D90000}"/>
    <cellStyle name="Warning Text 8 5 6" xfId="39346" xr:uid="{00000000-0005-0000-0000-000088D90000}"/>
    <cellStyle name="Warning Text 8 5 7" xfId="54957" xr:uid="{00000000-0005-0000-0000-000089D90000}"/>
    <cellStyle name="Warning Text 8 6" xfId="39347" xr:uid="{00000000-0005-0000-0000-00008AD90000}"/>
    <cellStyle name="Warning Text 8 6 2" xfId="39348" xr:uid="{00000000-0005-0000-0000-00008BD90000}"/>
    <cellStyle name="Warning Text 8 6 2 2" xfId="39349" xr:uid="{00000000-0005-0000-0000-00008CD90000}"/>
    <cellStyle name="Warning Text 8 6 2 2 2" xfId="39350" xr:uid="{00000000-0005-0000-0000-00008DD90000}"/>
    <cellStyle name="Warning Text 8 6 2 3" xfId="39351" xr:uid="{00000000-0005-0000-0000-00008ED90000}"/>
    <cellStyle name="Warning Text 8 6 3" xfId="39352" xr:uid="{00000000-0005-0000-0000-00008FD90000}"/>
    <cellStyle name="Warning Text 8 6 3 2" xfId="39353" xr:uid="{00000000-0005-0000-0000-000090D90000}"/>
    <cellStyle name="Warning Text 8 6 3 2 2" xfId="39354" xr:uid="{00000000-0005-0000-0000-000091D90000}"/>
    <cellStyle name="Warning Text 8 6 3 3" xfId="39355" xr:uid="{00000000-0005-0000-0000-000092D90000}"/>
    <cellStyle name="Warning Text 8 6 4" xfId="39356" xr:uid="{00000000-0005-0000-0000-000093D90000}"/>
    <cellStyle name="Warning Text 8 6 4 2" xfId="39357" xr:uid="{00000000-0005-0000-0000-000094D90000}"/>
    <cellStyle name="Warning Text 8 6 5" xfId="39358" xr:uid="{00000000-0005-0000-0000-000095D90000}"/>
    <cellStyle name="Warning Text 8 6 6" xfId="54958" xr:uid="{00000000-0005-0000-0000-000096D90000}"/>
    <cellStyle name="Warning Text 8 7" xfId="39359" xr:uid="{00000000-0005-0000-0000-000097D90000}"/>
    <cellStyle name="Warning Text 8 7 2" xfId="39360" xr:uid="{00000000-0005-0000-0000-000098D90000}"/>
    <cellStyle name="Warning Text 8 7 2 2" xfId="39361" xr:uid="{00000000-0005-0000-0000-000099D90000}"/>
    <cellStyle name="Warning Text 8 7 3" xfId="39362" xr:uid="{00000000-0005-0000-0000-00009AD90000}"/>
    <cellStyle name="Warning Text 8 7 4" xfId="54959" xr:uid="{00000000-0005-0000-0000-00009BD90000}"/>
    <cellStyle name="Warning Text 8 8" xfId="39363" xr:uid="{00000000-0005-0000-0000-00009CD90000}"/>
    <cellStyle name="Warning Text 8 8 2" xfId="39364" xr:uid="{00000000-0005-0000-0000-00009DD90000}"/>
    <cellStyle name="Warning Text 8 8 2 2" xfId="39365" xr:uid="{00000000-0005-0000-0000-00009ED90000}"/>
    <cellStyle name="Warning Text 8 8 3" xfId="39366" xr:uid="{00000000-0005-0000-0000-00009FD90000}"/>
    <cellStyle name="Warning Text 8 8 4" xfId="54960" xr:uid="{00000000-0005-0000-0000-0000A0D90000}"/>
    <cellStyle name="Warning Text 8 9" xfId="39367" xr:uid="{00000000-0005-0000-0000-0000A1D90000}"/>
    <cellStyle name="Warning Text 8 9 2" xfId="39368" xr:uid="{00000000-0005-0000-0000-0000A2D90000}"/>
    <cellStyle name="Warning Text 8 9 2 2" xfId="39369" xr:uid="{00000000-0005-0000-0000-0000A3D90000}"/>
    <cellStyle name="Warning Text 8 9 3" xfId="39370" xr:uid="{00000000-0005-0000-0000-0000A4D90000}"/>
    <cellStyle name="Warning Text 8 9 4" xfId="54961" xr:uid="{00000000-0005-0000-0000-0000A5D90000}"/>
    <cellStyle name="Warning Text 9" xfId="4796" xr:uid="{00000000-0005-0000-0000-0000A6D90000}"/>
    <cellStyle name="Warning Text 9 10" xfId="39371" xr:uid="{00000000-0005-0000-0000-0000A7D90000}"/>
    <cellStyle name="Warning Text 9 10 2" xfId="39372" xr:uid="{00000000-0005-0000-0000-0000A8D90000}"/>
    <cellStyle name="Warning Text 9 10 2 2" xfId="39373" xr:uid="{00000000-0005-0000-0000-0000A9D90000}"/>
    <cellStyle name="Warning Text 9 10 3" xfId="39374" xr:uid="{00000000-0005-0000-0000-0000AAD90000}"/>
    <cellStyle name="Warning Text 9 10 4" xfId="54963" xr:uid="{00000000-0005-0000-0000-0000ABD90000}"/>
    <cellStyle name="Warning Text 9 11" xfId="39375" xr:uid="{00000000-0005-0000-0000-0000ACD90000}"/>
    <cellStyle name="Warning Text 9 11 2" xfId="39376" xr:uid="{00000000-0005-0000-0000-0000ADD90000}"/>
    <cellStyle name="Warning Text 9 12" xfId="39377" xr:uid="{00000000-0005-0000-0000-0000AED90000}"/>
    <cellStyle name="Warning Text 9 13" xfId="54962" xr:uid="{00000000-0005-0000-0000-0000AFD90000}"/>
    <cellStyle name="Warning Text 9 2" xfId="9584" xr:uid="{00000000-0005-0000-0000-0000B0D90000}"/>
    <cellStyle name="Warning Text 9 2 2" xfId="39378" xr:uid="{00000000-0005-0000-0000-0000B1D90000}"/>
    <cellStyle name="Warning Text 9 2 2 2" xfId="39379" xr:uid="{00000000-0005-0000-0000-0000B2D90000}"/>
    <cellStyle name="Warning Text 9 2 2 2 2" xfId="39380" xr:uid="{00000000-0005-0000-0000-0000B3D90000}"/>
    <cellStyle name="Warning Text 9 2 2 3" xfId="39381" xr:uid="{00000000-0005-0000-0000-0000B4D90000}"/>
    <cellStyle name="Warning Text 9 2 3" xfId="39382" xr:uid="{00000000-0005-0000-0000-0000B5D90000}"/>
    <cellStyle name="Warning Text 9 2 3 2" xfId="39383" xr:uid="{00000000-0005-0000-0000-0000B6D90000}"/>
    <cellStyle name="Warning Text 9 2 3 2 2" xfId="39384" xr:uid="{00000000-0005-0000-0000-0000B7D90000}"/>
    <cellStyle name="Warning Text 9 2 3 3" xfId="39385" xr:uid="{00000000-0005-0000-0000-0000B8D90000}"/>
    <cellStyle name="Warning Text 9 2 4" xfId="39386" xr:uid="{00000000-0005-0000-0000-0000B9D90000}"/>
    <cellStyle name="Warning Text 9 2 4 2" xfId="39387" xr:uid="{00000000-0005-0000-0000-0000BAD90000}"/>
    <cellStyle name="Warning Text 9 2 5" xfId="39388" xr:uid="{00000000-0005-0000-0000-0000BBD90000}"/>
    <cellStyle name="Warning Text 9 2 6" xfId="54964" xr:uid="{00000000-0005-0000-0000-0000BCD90000}"/>
    <cellStyle name="Warning Text 9 3" xfId="39389" xr:uid="{00000000-0005-0000-0000-0000BDD90000}"/>
    <cellStyle name="Warning Text 9 3 2" xfId="39390" xr:uid="{00000000-0005-0000-0000-0000BED90000}"/>
    <cellStyle name="Warning Text 9 3 2 2" xfId="39391" xr:uid="{00000000-0005-0000-0000-0000BFD90000}"/>
    <cellStyle name="Warning Text 9 3 2 2 2" xfId="39392" xr:uid="{00000000-0005-0000-0000-0000C0D90000}"/>
    <cellStyle name="Warning Text 9 3 2 3" xfId="39393" xr:uid="{00000000-0005-0000-0000-0000C1D90000}"/>
    <cellStyle name="Warning Text 9 3 3" xfId="39394" xr:uid="{00000000-0005-0000-0000-0000C2D90000}"/>
    <cellStyle name="Warning Text 9 3 3 2" xfId="39395" xr:uid="{00000000-0005-0000-0000-0000C3D90000}"/>
    <cellStyle name="Warning Text 9 3 3 2 2" xfId="39396" xr:uid="{00000000-0005-0000-0000-0000C4D90000}"/>
    <cellStyle name="Warning Text 9 3 3 3" xfId="39397" xr:uid="{00000000-0005-0000-0000-0000C5D90000}"/>
    <cellStyle name="Warning Text 9 3 4" xfId="39398" xr:uid="{00000000-0005-0000-0000-0000C6D90000}"/>
    <cellStyle name="Warning Text 9 3 4 2" xfId="39399" xr:uid="{00000000-0005-0000-0000-0000C7D90000}"/>
    <cellStyle name="Warning Text 9 3 5" xfId="39400" xr:uid="{00000000-0005-0000-0000-0000C8D90000}"/>
    <cellStyle name="Warning Text 9 3 6" xfId="54965" xr:uid="{00000000-0005-0000-0000-0000C9D90000}"/>
    <cellStyle name="Warning Text 9 4" xfId="39401" xr:uid="{00000000-0005-0000-0000-0000CAD90000}"/>
    <cellStyle name="Warning Text 9 4 2" xfId="39402" xr:uid="{00000000-0005-0000-0000-0000CBD90000}"/>
    <cellStyle name="Warning Text 9 4 2 2" xfId="39403" xr:uid="{00000000-0005-0000-0000-0000CCD90000}"/>
    <cellStyle name="Warning Text 9 4 2 2 2" xfId="39404" xr:uid="{00000000-0005-0000-0000-0000CDD90000}"/>
    <cellStyle name="Warning Text 9 4 2 3" xfId="39405" xr:uid="{00000000-0005-0000-0000-0000CED90000}"/>
    <cellStyle name="Warning Text 9 4 3" xfId="39406" xr:uid="{00000000-0005-0000-0000-0000CFD90000}"/>
    <cellStyle name="Warning Text 9 4 3 2" xfId="39407" xr:uid="{00000000-0005-0000-0000-0000D0D90000}"/>
    <cellStyle name="Warning Text 9 4 3 2 2" xfId="39408" xr:uid="{00000000-0005-0000-0000-0000D1D90000}"/>
    <cellStyle name="Warning Text 9 4 3 3" xfId="39409" xr:uid="{00000000-0005-0000-0000-0000D2D90000}"/>
    <cellStyle name="Warning Text 9 4 4" xfId="39410" xr:uid="{00000000-0005-0000-0000-0000D3D90000}"/>
    <cellStyle name="Warning Text 9 4 4 2" xfId="39411" xr:uid="{00000000-0005-0000-0000-0000D4D90000}"/>
    <cellStyle name="Warning Text 9 4 5" xfId="39412" xr:uid="{00000000-0005-0000-0000-0000D5D90000}"/>
    <cellStyle name="Warning Text 9 4 6" xfId="54966" xr:uid="{00000000-0005-0000-0000-0000D6D90000}"/>
    <cellStyle name="Warning Text 9 5" xfId="39413" xr:uid="{00000000-0005-0000-0000-0000D7D90000}"/>
    <cellStyle name="Warning Text 9 5 2" xfId="39414" xr:uid="{00000000-0005-0000-0000-0000D8D90000}"/>
    <cellStyle name="Warning Text 9 5 2 2" xfId="39415" xr:uid="{00000000-0005-0000-0000-0000D9D90000}"/>
    <cellStyle name="Warning Text 9 5 2 2 2" xfId="39416" xr:uid="{00000000-0005-0000-0000-0000DAD90000}"/>
    <cellStyle name="Warning Text 9 5 2 3" xfId="39417" xr:uid="{00000000-0005-0000-0000-0000DBD90000}"/>
    <cellStyle name="Warning Text 9 5 3" xfId="39418" xr:uid="{00000000-0005-0000-0000-0000DCD90000}"/>
    <cellStyle name="Warning Text 9 5 3 2" xfId="39419" xr:uid="{00000000-0005-0000-0000-0000DDD90000}"/>
    <cellStyle name="Warning Text 9 5 3 2 2" xfId="39420" xr:uid="{00000000-0005-0000-0000-0000DED90000}"/>
    <cellStyle name="Warning Text 9 5 3 3" xfId="39421" xr:uid="{00000000-0005-0000-0000-0000DFD90000}"/>
    <cellStyle name="Warning Text 9 5 4" xfId="39422" xr:uid="{00000000-0005-0000-0000-0000E0D90000}"/>
    <cellStyle name="Warning Text 9 5 4 2" xfId="39423" xr:uid="{00000000-0005-0000-0000-0000E1D90000}"/>
    <cellStyle name="Warning Text 9 5 4 2 2" xfId="39424" xr:uid="{00000000-0005-0000-0000-0000E2D90000}"/>
    <cellStyle name="Warning Text 9 5 4 3" xfId="39425" xr:uid="{00000000-0005-0000-0000-0000E3D90000}"/>
    <cellStyle name="Warning Text 9 5 5" xfId="39426" xr:uid="{00000000-0005-0000-0000-0000E4D90000}"/>
    <cellStyle name="Warning Text 9 5 5 2" xfId="39427" xr:uid="{00000000-0005-0000-0000-0000E5D90000}"/>
    <cellStyle name="Warning Text 9 5 6" xfId="39428" xr:uid="{00000000-0005-0000-0000-0000E6D90000}"/>
    <cellStyle name="Warning Text 9 5 7" xfId="54967" xr:uid="{00000000-0005-0000-0000-0000E7D90000}"/>
    <cellStyle name="Warning Text 9 6" xfId="39429" xr:uid="{00000000-0005-0000-0000-0000E8D90000}"/>
    <cellStyle name="Warning Text 9 6 2" xfId="39430" xr:uid="{00000000-0005-0000-0000-0000E9D90000}"/>
    <cellStyle name="Warning Text 9 6 2 2" xfId="39431" xr:uid="{00000000-0005-0000-0000-0000EAD90000}"/>
    <cellStyle name="Warning Text 9 6 2 2 2" xfId="39432" xr:uid="{00000000-0005-0000-0000-0000EBD90000}"/>
    <cellStyle name="Warning Text 9 6 2 3" xfId="39433" xr:uid="{00000000-0005-0000-0000-0000ECD90000}"/>
    <cellStyle name="Warning Text 9 6 3" xfId="39434" xr:uid="{00000000-0005-0000-0000-0000EDD90000}"/>
    <cellStyle name="Warning Text 9 6 3 2" xfId="39435" xr:uid="{00000000-0005-0000-0000-0000EED90000}"/>
    <cellStyle name="Warning Text 9 6 3 2 2" xfId="39436" xr:uid="{00000000-0005-0000-0000-0000EFD90000}"/>
    <cellStyle name="Warning Text 9 6 3 3" xfId="39437" xr:uid="{00000000-0005-0000-0000-0000F0D90000}"/>
    <cellStyle name="Warning Text 9 6 4" xfId="39438" xr:uid="{00000000-0005-0000-0000-0000F1D90000}"/>
    <cellStyle name="Warning Text 9 6 4 2" xfId="39439" xr:uid="{00000000-0005-0000-0000-0000F2D90000}"/>
    <cellStyle name="Warning Text 9 6 5" xfId="39440" xr:uid="{00000000-0005-0000-0000-0000F3D90000}"/>
    <cellStyle name="Warning Text 9 6 6" xfId="54968" xr:uid="{00000000-0005-0000-0000-0000F4D90000}"/>
    <cellStyle name="Warning Text 9 7" xfId="39441" xr:uid="{00000000-0005-0000-0000-0000F5D90000}"/>
    <cellStyle name="Warning Text 9 7 2" xfId="39442" xr:uid="{00000000-0005-0000-0000-0000F6D90000}"/>
    <cellStyle name="Warning Text 9 7 2 2" xfId="39443" xr:uid="{00000000-0005-0000-0000-0000F7D90000}"/>
    <cellStyle name="Warning Text 9 7 3" xfId="39444" xr:uid="{00000000-0005-0000-0000-0000F8D90000}"/>
    <cellStyle name="Warning Text 9 7 4" xfId="54969" xr:uid="{00000000-0005-0000-0000-0000F9D90000}"/>
    <cellStyle name="Warning Text 9 8" xfId="39445" xr:uid="{00000000-0005-0000-0000-0000FAD90000}"/>
    <cellStyle name="Warning Text 9 8 2" xfId="39446" xr:uid="{00000000-0005-0000-0000-0000FBD90000}"/>
    <cellStyle name="Warning Text 9 8 2 2" xfId="39447" xr:uid="{00000000-0005-0000-0000-0000FCD90000}"/>
    <cellStyle name="Warning Text 9 8 3" xfId="39448" xr:uid="{00000000-0005-0000-0000-0000FDD90000}"/>
    <cellStyle name="Warning Text 9 8 4" xfId="54970" xr:uid="{00000000-0005-0000-0000-0000FED90000}"/>
    <cellStyle name="Warning Text 9 9" xfId="39449" xr:uid="{00000000-0005-0000-0000-0000FFD90000}"/>
    <cellStyle name="Warning Text 9 9 2" xfId="39450" xr:uid="{00000000-0005-0000-0000-000000DA0000}"/>
    <cellStyle name="Warning Text 9 9 2 2" xfId="39451" xr:uid="{00000000-0005-0000-0000-000001DA0000}"/>
    <cellStyle name="Warning Text 9 9 3" xfId="39452" xr:uid="{00000000-0005-0000-0000-000002DA0000}"/>
    <cellStyle name="Warning Text 9 9 4" xfId="54971" xr:uid="{00000000-0005-0000-0000-000003DA0000}"/>
    <cellStyle name="Zelle überprüfen" xfId="4797" xr:uid="{00000000-0005-0000-0000-000004DA0000}"/>
    <cellStyle name="Zelle überprüfen 10" xfId="39453" xr:uid="{00000000-0005-0000-0000-000005DA0000}"/>
    <cellStyle name="Zelle überprüfen 10 2" xfId="39454" xr:uid="{00000000-0005-0000-0000-000006DA0000}"/>
    <cellStyle name="Zelle überprüfen 10 2 2" xfId="39455" xr:uid="{00000000-0005-0000-0000-000007DA0000}"/>
    <cellStyle name="Zelle überprüfen 10 3" xfId="39456" xr:uid="{00000000-0005-0000-0000-000008DA0000}"/>
    <cellStyle name="Zelle überprüfen 10 4" xfId="54973" xr:uid="{00000000-0005-0000-0000-000009DA0000}"/>
    <cellStyle name="Zelle überprüfen 11" xfId="39457" xr:uid="{00000000-0005-0000-0000-00000ADA0000}"/>
    <cellStyle name="Zelle überprüfen 11 2" xfId="39458" xr:uid="{00000000-0005-0000-0000-00000BDA0000}"/>
    <cellStyle name="Zelle überprüfen 12" xfId="39459" xr:uid="{00000000-0005-0000-0000-00000CDA0000}"/>
    <cellStyle name="Zelle überprüfen 13" xfId="54972" xr:uid="{00000000-0005-0000-0000-00000DDA0000}"/>
    <cellStyle name="Zelle überprüfen 2" xfId="9585" xr:uid="{00000000-0005-0000-0000-00000EDA0000}"/>
    <cellStyle name="Zelle überprüfen 2 2" xfId="39460" xr:uid="{00000000-0005-0000-0000-00000FDA0000}"/>
    <cellStyle name="Zelle überprüfen 2 2 2" xfId="39461" xr:uid="{00000000-0005-0000-0000-000010DA0000}"/>
    <cellStyle name="Zelle überprüfen 2 2 2 2" xfId="39462" xr:uid="{00000000-0005-0000-0000-000011DA0000}"/>
    <cellStyle name="Zelle überprüfen 2 2 3" xfId="39463" xr:uid="{00000000-0005-0000-0000-000012DA0000}"/>
    <cellStyle name="Zelle überprüfen 2 3" xfId="39464" xr:uid="{00000000-0005-0000-0000-000013DA0000}"/>
    <cellStyle name="Zelle überprüfen 2 3 2" xfId="39465" xr:uid="{00000000-0005-0000-0000-000014DA0000}"/>
    <cellStyle name="Zelle überprüfen 2 3 2 2" xfId="39466" xr:uid="{00000000-0005-0000-0000-000015DA0000}"/>
    <cellStyle name="Zelle überprüfen 2 3 3" xfId="39467" xr:uid="{00000000-0005-0000-0000-000016DA0000}"/>
    <cellStyle name="Zelle überprüfen 2 4" xfId="39468" xr:uid="{00000000-0005-0000-0000-000017DA0000}"/>
    <cellStyle name="Zelle überprüfen 2 4 2" xfId="39469" xr:uid="{00000000-0005-0000-0000-000018DA0000}"/>
    <cellStyle name="Zelle überprüfen 2 5" xfId="39470" xr:uid="{00000000-0005-0000-0000-000019DA0000}"/>
    <cellStyle name="Zelle überprüfen 2 6" xfId="54974" xr:uid="{00000000-0005-0000-0000-00001ADA0000}"/>
    <cellStyle name="Zelle überprüfen 3" xfId="39471" xr:uid="{00000000-0005-0000-0000-00001BDA0000}"/>
    <cellStyle name="Zelle überprüfen 3 2" xfId="39472" xr:uid="{00000000-0005-0000-0000-00001CDA0000}"/>
    <cellStyle name="Zelle überprüfen 3 2 2" xfId="39473" xr:uid="{00000000-0005-0000-0000-00001DDA0000}"/>
    <cellStyle name="Zelle überprüfen 3 2 2 2" xfId="39474" xr:uid="{00000000-0005-0000-0000-00001EDA0000}"/>
    <cellStyle name="Zelle überprüfen 3 2 3" xfId="39475" xr:uid="{00000000-0005-0000-0000-00001FDA0000}"/>
    <cellStyle name="Zelle überprüfen 3 3" xfId="39476" xr:uid="{00000000-0005-0000-0000-000020DA0000}"/>
    <cellStyle name="Zelle überprüfen 3 3 2" xfId="39477" xr:uid="{00000000-0005-0000-0000-000021DA0000}"/>
    <cellStyle name="Zelle überprüfen 3 3 2 2" xfId="39478" xr:uid="{00000000-0005-0000-0000-000022DA0000}"/>
    <cellStyle name="Zelle überprüfen 3 3 3" xfId="39479" xr:uid="{00000000-0005-0000-0000-000023DA0000}"/>
    <cellStyle name="Zelle überprüfen 3 4" xfId="39480" xr:uid="{00000000-0005-0000-0000-000024DA0000}"/>
    <cellStyle name="Zelle überprüfen 3 4 2" xfId="39481" xr:uid="{00000000-0005-0000-0000-000025DA0000}"/>
    <cellStyle name="Zelle überprüfen 3 5" xfId="39482" xr:uid="{00000000-0005-0000-0000-000026DA0000}"/>
    <cellStyle name="Zelle überprüfen 3 6" xfId="54975" xr:uid="{00000000-0005-0000-0000-000027DA0000}"/>
    <cellStyle name="Zelle überprüfen 4" xfId="39483" xr:uid="{00000000-0005-0000-0000-000028DA0000}"/>
    <cellStyle name="Zelle überprüfen 4 2" xfId="39484" xr:uid="{00000000-0005-0000-0000-000029DA0000}"/>
    <cellStyle name="Zelle überprüfen 4 2 2" xfId="39485" xr:uid="{00000000-0005-0000-0000-00002ADA0000}"/>
    <cellStyle name="Zelle überprüfen 4 2 2 2" xfId="39486" xr:uid="{00000000-0005-0000-0000-00002BDA0000}"/>
    <cellStyle name="Zelle überprüfen 4 2 3" xfId="39487" xr:uid="{00000000-0005-0000-0000-00002CDA0000}"/>
    <cellStyle name="Zelle überprüfen 4 3" xfId="39488" xr:uid="{00000000-0005-0000-0000-00002DDA0000}"/>
    <cellStyle name="Zelle überprüfen 4 3 2" xfId="39489" xr:uid="{00000000-0005-0000-0000-00002EDA0000}"/>
    <cellStyle name="Zelle überprüfen 4 3 2 2" xfId="39490" xr:uid="{00000000-0005-0000-0000-00002FDA0000}"/>
    <cellStyle name="Zelle überprüfen 4 3 3" xfId="39491" xr:uid="{00000000-0005-0000-0000-000030DA0000}"/>
    <cellStyle name="Zelle überprüfen 4 4" xfId="39492" xr:uid="{00000000-0005-0000-0000-000031DA0000}"/>
    <cellStyle name="Zelle überprüfen 4 4 2" xfId="39493" xr:uid="{00000000-0005-0000-0000-000032DA0000}"/>
    <cellStyle name="Zelle überprüfen 4 5" xfId="39494" xr:uid="{00000000-0005-0000-0000-000033DA0000}"/>
    <cellStyle name="Zelle überprüfen 4 6" xfId="54976" xr:uid="{00000000-0005-0000-0000-000034DA0000}"/>
    <cellStyle name="Zelle überprüfen 5" xfId="39495" xr:uid="{00000000-0005-0000-0000-000035DA0000}"/>
    <cellStyle name="Zelle überprüfen 5 2" xfId="39496" xr:uid="{00000000-0005-0000-0000-000036DA0000}"/>
    <cellStyle name="Zelle überprüfen 5 2 2" xfId="39497" xr:uid="{00000000-0005-0000-0000-000037DA0000}"/>
    <cellStyle name="Zelle überprüfen 5 2 2 2" xfId="39498" xr:uid="{00000000-0005-0000-0000-000038DA0000}"/>
    <cellStyle name="Zelle überprüfen 5 2 3" xfId="39499" xr:uid="{00000000-0005-0000-0000-000039DA0000}"/>
    <cellStyle name="Zelle überprüfen 5 3" xfId="39500" xr:uid="{00000000-0005-0000-0000-00003ADA0000}"/>
    <cellStyle name="Zelle überprüfen 5 3 2" xfId="39501" xr:uid="{00000000-0005-0000-0000-00003BDA0000}"/>
    <cellStyle name="Zelle überprüfen 5 3 2 2" xfId="39502" xr:uid="{00000000-0005-0000-0000-00003CDA0000}"/>
    <cellStyle name="Zelle überprüfen 5 3 3" xfId="39503" xr:uid="{00000000-0005-0000-0000-00003DDA0000}"/>
    <cellStyle name="Zelle überprüfen 5 4" xfId="39504" xr:uid="{00000000-0005-0000-0000-00003EDA0000}"/>
    <cellStyle name="Zelle überprüfen 5 4 2" xfId="39505" xr:uid="{00000000-0005-0000-0000-00003FDA0000}"/>
    <cellStyle name="Zelle überprüfen 5 4 2 2" xfId="39506" xr:uid="{00000000-0005-0000-0000-000040DA0000}"/>
    <cellStyle name="Zelle überprüfen 5 4 3" xfId="39507" xr:uid="{00000000-0005-0000-0000-000041DA0000}"/>
    <cellStyle name="Zelle überprüfen 5 5" xfId="39508" xr:uid="{00000000-0005-0000-0000-000042DA0000}"/>
    <cellStyle name="Zelle überprüfen 5 5 2" xfId="39509" xr:uid="{00000000-0005-0000-0000-000043DA0000}"/>
    <cellStyle name="Zelle überprüfen 5 6" xfId="39510" xr:uid="{00000000-0005-0000-0000-000044DA0000}"/>
    <cellStyle name="Zelle überprüfen 5 7" xfId="54977" xr:uid="{00000000-0005-0000-0000-000045DA0000}"/>
    <cellStyle name="Zelle überprüfen 6" xfId="39511" xr:uid="{00000000-0005-0000-0000-000046DA0000}"/>
    <cellStyle name="Zelle überprüfen 6 2" xfId="39512" xr:uid="{00000000-0005-0000-0000-000047DA0000}"/>
    <cellStyle name="Zelle überprüfen 6 2 2" xfId="39513" xr:uid="{00000000-0005-0000-0000-000048DA0000}"/>
    <cellStyle name="Zelle überprüfen 6 2 2 2" xfId="39514" xr:uid="{00000000-0005-0000-0000-000049DA0000}"/>
    <cellStyle name="Zelle überprüfen 6 2 3" xfId="39515" xr:uid="{00000000-0005-0000-0000-00004ADA0000}"/>
    <cellStyle name="Zelle überprüfen 6 3" xfId="39516" xr:uid="{00000000-0005-0000-0000-00004BDA0000}"/>
    <cellStyle name="Zelle überprüfen 6 3 2" xfId="39517" xr:uid="{00000000-0005-0000-0000-00004CDA0000}"/>
    <cellStyle name="Zelle überprüfen 6 3 2 2" xfId="39518" xr:uid="{00000000-0005-0000-0000-00004DDA0000}"/>
    <cellStyle name="Zelle überprüfen 6 3 3" xfId="39519" xr:uid="{00000000-0005-0000-0000-00004EDA0000}"/>
    <cellStyle name="Zelle überprüfen 6 4" xfId="39520" xr:uid="{00000000-0005-0000-0000-00004FDA0000}"/>
    <cellStyle name="Zelle überprüfen 6 4 2" xfId="39521" xr:uid="{00000000-0005-0000-0000-000050DA0000}"/>
    <cellStyle name="Zelle überprüfen 6 5" xfId="39522" xr:uid="{00000000-0005-0000-0000-000051DA0000}"/>
    <cellStyle name="Zelle überprüfen 6 6" xfId="54978" xr:uid="{00000000-0005-0000-0000-000052DA0000}"/>
    <cellStyle name="Zelle überprüfen 7" xfId="39523" xr:uid="{00000000-0005-0000-0000-000053DA0000}"/>
    <cellStyle name="Zelle überprüfen 7 2" xfId="39524" xr:uid="{00000000-0005-0000-0000-000054DA0000}"/>
    <cellStyle name="Zelle überprüfen 7 2 2" xfId="39525" xr:uid="{00000000-0005-0000-0000-000055DA0000}"/>
    <cellStyle name="Zelle überprüfen 7 3" xfId="39526" xr:uid="{00000000-0005-0000-0000-000056DA0000}"/>
    <cellStyle name="Zelle überprüfen 7 4" xfId="54979" xr:uid="{00000000-0005-0000-0000-000057DA0000}"/>
    <cellStyle name="Zelle überprüfen 8" xfId="39527" xr:uid="{00000000-0005-0000-0000-000058DA0000}"/>
    <cellStyle name="Zelle überprüfen 8 2" xfId="39528" xr:uid="{00000000-0005-0000-0000-000059DA0000}"/>
    <cellStyle name="Zelle überprüfen 8 2 2" xfId="39529" xr:uid="{00000000-0005-0000-0000-00005ADA0000}"/>
    <cellStyle name="Zelle überprüfen 8 3" xfId="39530" xr:uid="{00000000-0005-0000-0000-00005BDA0000}"/>
    <cellStyle name="Zelle überprüfen 8 4" xfId="54980" xr:uid="{00000000-0005-0000-0000-00005CDA0000}"/>
    <cellStyle name="Zelle überprüfen 9" xfId="39531" xr:uid="{00000000-0005-0000-0000-00005DDA0000}"/>
    <cellStyle name="Zelle überprüfen 9 2" xfId="39532" xr:uid="{00000000-0005-0000-0000-00005EDA0000}"/>
    <cellStyle name="Zelle überprüfen 9 2 2" xfId="39533" xr:uid="{00000000-0005-0000-0000-00005FDA0000}"/>
    <cellStyle name="Zelle überprüfen 9 3" xfId="39534" xr:uid="{00000000-0005-0000-0000-000060DA0000}"/>
    <cellStyle name="Zelle überprüfen 9 4" xfId="54981" xr:uid="{00000000-0005-0000-0000-000061DA0000}"/>
    <cellStyle name="Гиперссылка" xfId="4798" xr:uid="{00000000-0005-0000-0000-000062DA0000}"/>
    <cellStyle name="Гиперссылка 10" xfId="39535" xr:uid="{00000000-0005-0000-0000-000063DA0000}"/>
    <cellStyle name="Гиперссылка 10 2" xfId="39536" xr:uid="{00000000-0005-0000-0000-000064DA0000}"/>
    <cellStyle name="Гиперссылка 10 2 2" xfId="39537" xr:uid="{00000000-0005-0000-0000-000065DA0000}"/>
    <cellStyle name="Гиперссылка 10 3" xfId="39538" xr:uid="{00000000-0005-0000-0000-000066DA0000}"/>
    <cellStyle name="Гиперссылка 10 4" xfId="54983" xr:uid="{00000000-0005-0000-0000-000067DA0000}"/>
    <cellStyle name="Гиперссылка 11" xfId="39539" xr:uid="{00000000-0005-0000-0000-000068DA0000}"/>
    <cellStyle name="Гиперссылка 11 2" xfId="39540" xr:uid="{00000000-0005-0000-0000-000069DA0000}"/>
    <cellStyle name="Гиперссылка 12" xfId="39541" xr:uid="{00000000-0005-0000-0000-00006ADA0000}"/>
    <cellStyle name="Гиперссылка 13" xfId="54982" xr:uid="{00000000-0005-0000-0000-00006BDA0000}"/>
    <cellStyle name="Гиперссылка 2" xfId="4799" xr:uid="{00000000-0005-0000-0000-00006CDA0000}"/>
    <cellStyle name="Гиперссылка 2 2" xfId="9587" xr:uid="{00000000-0005-0000-0000-00006DDA0000}"/>
    <cellStyle name="Гиперссылка 2 2 2" xfId="39542" xr:uid="{00000000-0005-0000-0000-00006EDA0000}"/>
    <cellStyle name="Гиперссылка 2 2 2 2" xfId="39543" xr:uid="{00000000-0005-0000-0000-00006FDA0000}"/>
    <cellStyle name="Гиперссылка 2 2 3" xfId="39544" xr:uid="{00000000-0005-0000-0000-000070DA0000}"/>
    <cellStyle name="Гиперссылка 2 3" xfId="39545" xr:uid="{00000000-0005-0000-0000-000071DA0000}"/>
    <cellStyle name="Гиперссылка 2 3 2" xfId="39546" xr:uid="{00000000-0005-0000-0000-000072DA0000}"/>
    <cellStyle name="Гиперссылка 2 3 2 2" xfId="39547" xr:uid="{00000000-0005-0000-0000-000073DA0000}"/>
    <cellStyle name="Гиперссылка 2 3 3" xfId="39548" xr:uid="{00000000-0005-0000-0000-000074DA0000}"/>
    <cellStyle name="Гиперссылка 2 4" xfId="39549" xr:uid="{00000000-0005-0000-0000-000075DA0000}"/>
    <cellStyle name="Гиперссылка 2 4 2" xfId="39550" xr:uid="{00000000-0005-0000-0000-000076DA0000}"/>
    <cellStyle name="Гиперссылка 2 5" xfId="39551" xr:uid="{00000000-0005-0000-0000-000077DA0000}"/>
    <cellStyle name="Гиперссылка 2 6" xfId="54984" xr:uid="{00000000-0005-0000-0000-000078DA0000}"/>
    <cellStyle name="Гиперссылка 3" xfId="4800" xr:uid="{00000000-0005-0000-0000-000079DA0000}"/>
    <cellStyle name="Гиперссылка 3 2" xfId="9588" xr:uid="{00000000-0005-0000-0000-00007ADA0000}"/>
    <cellStyle name="Гиперссылка 3 2 2" xfId="39552" xr:uid="{00000000-0005-0000-0000-00007BDA0000}"/>
    <cellStyle name="Гиперссылка 3 2 2 2" xfId="39553" xr:uid="{00000000-0005-0000-0000-00007CDA0000}"/>
    <cellStyle name="Гиперссылка 3 2 3" xfId="39554" xr:uid="{00000000-0005-0000-0000-00007DDA0000}"/>
    <cellStyle name="Гиперссылка 3 3" xfId="39555" xr:uid="{00000000-0005-0000-0000-00007EDA0000}"/>
    <cellStyle name="Гиперссылка 3 3 2" xfId="39556" xr:uid="{00000000-0005-0000-0000-00007FDA0000}"/>
    <cellStyle name="Гиперссылка 3 3 2 2" xfId="39557" xr:uid="{00000000-0005-0000-0000-000080DA0000}"/>
    <cellStyle name="Гиперссылка 3 3 3" xfId="39558" xr:uid="{00000000-0005-0000-0000-000081DA0000}"/>
    <cellStyle name="Гиперссылка 3 4" xfId="39559" xr:uid="{00000000-0005-0000-0000-000082DA0000}"/>
    <cellStyle name="Гиперссылка 3 4 2" xfId="39560" xr:uid="{00000000-0005-0000-0000-000083DA0000}"/>
    <cellStyle name="Гиперссылка 3 5" xfId="39561" xr:uid="{00000000-0005-0000-0000-000084DA0000}"/>
    <cellStyle name="Гиперссылка 3 6" xfId="54985" xr:uid="{00000000-0005-0000-0000-000085DA0000}"/>
    <cellStyle name="Гиперссылка 4" xfId="9586" xr:uid="{00000000-0005-0000-0000-000086DA0000}"/>
    <cellStyle name="Гиперссылка 4 2" xfId="39562" xr:uid="{00000000-0005-0000-0000-000087DA0000}"/>
    <cellStyle name="Гиперссылка 4 2 2" xfId="39563" xr:uid="{00000000-0005-0000-0000-000088DA0000}"/>
    <cellStyle name="Гиперссылка 4 2 2 2" xfId="39564" xr:uid="{00000000-0005-0000-0000-000089DA0000}"/>
    <cellStyle name="Гиперссылка 4 2 3" xfId="39565" xr:uid="{00000000-0005-0000-0000-00008ADA0000}"/>
    <cellStyle name="Гиперссылка 4 3" xfId="39566" xr:uid="{00000000-0005-0000-0000-00008BDA0000}"/>
    <cellStyle name="Гиперссылка 4 3 2" xfId="39567" xr:uid="{00000000-0005-0000-0000-00008CDA0000}"/>
    <cellStyle name="Гиперссылка 4 3 2 2" xfId="39568" xr:uid="{00000000-0005-0000-0000-00008DDA0000}"/>
    <cellStyle name="Гиперссылка 4 3 3" xfId="39569" xr:uid="{00000000-0005-0000-0000-00008EDA0000}"/>
    <cellStyle name="Гиперссылка 4 4" xfId="39570" xr:uid="{00000000-0005-0000-0000-00008FDA0000}"/>
    <cellStyle name="Гиперссылка 4 4 2" xfId="39571" xr:uid="{00000000-0005-0000-0000-000090DA0000}"/>
    <cellStyle name="Гиперссылка 4 5" xfId="39572" xr:uid="{00000000-0005-0000-0000-000091DA0000}"/>
    <cellStyle name="Гиперссылка 4 6" xfId="54986" xr:uid="{00000000-0005-0000-0000-000092DA0000}"/>
    <cellStyle name="Гиперссылка 5" xfId="39573" xr:uid="{00000000-0005-0000-0000-000093DA0000}"/>
    <cellStyle name="Гиперссылка 5 2" xfId="39574" xr:uid="{00000000-0005-0000-0000-000094DA0000}"/>
    <cellStyle name="Гиперссылка 5 2 2" xfId="39575" xr:uid="{00000000-0005-0000-0000-000095DA0000}"/>
    <cellStyle name="Гиперссылка 5 2 2 2" xfId="39576" xr:uid="{00000000-0005-0000-0000-000096DA0000}"/>
    <cellStyle name="Гиперссылка 5 2 3" xfId="39577" xr:uid="{00000000-0005-0000-0000-000097DA0000}"/>
    <cellStyle name="Гиперссылка 5 3" xfId="39578" xr:uid="{00000000-0005-0000-0000-000098DA0000}"/>
    <cellStyle name="Гиперссылка 5 3 2" xfId="39579" xr:uid="{00000000-0005-0000-0000-000099DA0000}"/>
    <cellStyle name="Гиперссылка 5 3 2 2" xfId="39580" xr:uid="{00000000-0005-0000-0000-00009ADA0000}"/>
    <cellStyle name="Гиперссылка 5 3 3" xfId="39581" xr:uid="{00000000-0005-0000-0000-00009BDA0000}"/>
    <cellStyle name="Гиперссылка 5 4" xfId="39582" xr:uid="{00000000-0005-0000-0000-00009CDA0000}"/>
    <cellStyle name="Гиперссылка 5 4 2" xfId="39583" xr:uid="{00000000-0005-0000-0000-00009DDA0000}"/>
    <cellStyle name="Гиперссылка 5 4 2 2" xfId="39584" xr:uid="{00000000-0005-0000-0000-00009EDA0000}"/>
    <cellStyle name="Гиперссылка 5 4 3" xfId="39585" xr:uid="{00000000-0005-0000-0000-00009FDA0000}"/>
    <cellStyle name="Гиперссылка 5 5" xfId="39586" xr:uid="{00000000-0005-0000-0000-0000A0DA0000}"/>
    <cellStyle name="Гиперссылка 5 5 2" xfId="39587" xr:uid="{00000000-0005-0000-0000-0000A1DA0000}"/>
    <cellStyle name="Гиперссылка 5 6" xfId="39588" xr:uid="{00000000-0005-0000-0000-0000A2DA0000}"/>
    <cellStyle name="Гиперссылка 5 7" xfId="54987" xr:uid="{00000000-0005-0000-0000-0000A3DA0000}"/>
    <cellStyle name="Гиперссылка 6" xfId="39589" xr:uid="{00000000-0005-0000-0000-0000A4DA0000}"/>
    <cellStyle name="Гиперссылка 6 2" xfId="39590" xr:uid="{00000000-0005-0000-0000-0000A5DA0000}"/>
    <cellStyle name="Гиперссылка 6 2 2" xfId="39591" xr:uid="{00000000-0005-0000-0000-0000A6DA0000}"/>
    <cellStyle name="Гиперссылка 6 2 2 2" xfId="39592" xr:uid="{00000000-0005-0000-0000-0000A7DA0000}"/>
    <cellStyle name="Гиперссылка 6 2 3" xfId="39593" xr:uid="{00000000-0005-0000-0000-0000A8DA0000}"/>
    <cellStyle name="Гиперссылка 6 3" xfId="39594" xr:uid="{00000000-0005-0000-0000-0000A9DA0000}"/>
    <cellStyle name="Гиперссылка 6 3 2" xfId="39595" xr:uid="{00000000-0005-0000-0000-0000AADA0000}"/>
    <cellStyle name="Гиперссылка 6 3 2 2" xfId="39596" xr:uid="{00000000-0005-0000-0000-0000ABDA0000}"/>
    <cellStyle name="Гиперссылка 6 3 3" xfId="39597" xr:uid="{00000000-0005-0000-0000-0000ACDA0000}"/>
    <cellStyle name="Гиперссылка 6 4" xfId="39598" xr:uid="{00000000-0005-0000-0000-0000ADDA0000}"/>
    <cellStyle name="Гиперссылка 6 4 2" xfId="39599" xr:uid="{00000000-0005-0000-0000-0000AEDA0000}"/>
    <cellStyle name="Гиперссылка 6 5" xfId="39600" xr:uid="{00000000-0005-0000-0000-0000AFDA0000}"/>
    <cellStyle name="Гиперссылка 6 6" xfId="54988" xr:uid="{00000000-0005-0000-0000-0000B0DA0000}"/>
    <cellStyle name="Гиперссылка 7" xfId="39601" xr:uid="{00000000-0005-0000-0000-0000B1DA0000}"/>
    <cellStyle name="Гиперссылка 7 2" xfId="39602" xr:uid="{00000000-0005-0000-0000-0000B2DA0000}"/>
    <cellStyle name="Гиперссылка 7 2 2" xfId="39603" xr:uid="{00000000-0005-0000-0000-0000B3DA0000}"/>
    <cellStyle name="Гиперссылка 7 3" xfId="39604" xr:uid="{00000000-0005-0000-0000-0000B4DA0000}"/>
    <cellStyle name="Гиперссылка 7 4" xfId="54989" xr:uid="{00000000-0005-0000-0000-0000B5DA0000}"/>
    <cellStyle name="Гиперссылка 8" xfId="39605" xr:uid="{00000000-0005-0000-0000-0000B6DA0000}"/>
    <cellStyle name="Гиперссылка 8 2" xfId="39606" xr:uid="{00000000-0005-0000-0000-0000B7DA0000}"/>
    <cellStyle name="Гиперссылка 8 2 2" xfId="39607" xr:uid="{00000000-0005-0000-0000-0000B8DA0000}"/>
    <cellStyle name="Гиперссылка 8 3" xfId="39608" xr:uid="{00000000-0005-0000-0000-0000B9DA0000}"/>
    <cellStyle name="Гиперссылка 8 4" xfId="54990" xr:uid="{00000000-0005-0000-0000-0000BADA0000}"/>
    <cellStyle name="Гиперссылка 9" xfId="39609" xr:uid="{00000000-0005-0000-0000-0000BBDA0000}"/>
    <cellStyle name="Гиперссылка 9 2" xfId="39610" xr:uid="{00000000-0005-0000-0000-0000BCDA0000}"/>
    <cellStyle name="Гиперссылка 9 2 2" xfId="39611" xr:uid="{00000000-0005-0000-0000-0000BDDA0000}"/>
    <cellStyle name="Гиперссылка 9 3" xfId="39612" xr:uid="{00000000-0005-0000-0000-0000BEDA0000}"/>
    <cellStyle name="Гиперссылка 9 4" xfId="54991" xr:uid="{00000000-0005-0000-0000-0000BFDA0000}"/>
    <cellStyle name="Обычный_2++" xfId="4801" xr:uid="{00000000-0005-0000-0000-0000C0DA0000}"/>
    <cellStyle name="已访问的超链接" xfId="4802" xr:uid="{00000000-0005-0000-0000-0000C1DA0000}"/>
    <cellStyle name="已访问的超链接 10" xfId="39613" xr:uid="{00000000-0005-0000-0000-0000C2DA0000}"/>
    <cellStyle name="已访问的超链接 10 2" xfId="39614" xr:uid="{00000000-0005-0000-0000-0000C3DA0000}"/>
    <cellStyle name="已访问的超链接 10 2 2" xfId="39615" xr:uid="{00000000-0005-0000-0000-0000C4DA0000}"/>
    <cellStyle name="已访问的超链接 10 3" xfId="39616" xr:uid="{00000000-0005-0000-0000-0000C5DA0000}"/>
    <cellStyle name="已访问的超链接 10 4" xfId="54993" xr:uid="{00000000-0005-0000-0000-0000C6DA0000}"/>
    <cellStyle name="已访问的超链接 11" xfId="39617" xr:uid="{00000000-0005-0000-0000-0000C7DA0000}"/>
    <cellStyle name="已访问的超链接 11 2" xfId="39618" xr:uid="{00000000-0005-0000-0000-0000C8DA0000}"/>
    <cellStyle name="已访问的超链接 11 3" xfId="56088" xr:uid="{00000000-0005-0000-0000-0000C9DA0000}"/>
    <cellStyle name="已访问的超链接 12" xfId="39619" xr:uid="{00000000-0005-0000-0000-0000CADA0000}"/>
    <cellStyle name="已访问的超链接 13" xfId="54992" xr:uid="{00000000-0005-0000-0000-0000CBDA0000}"/>
    <cellStyle name="已访问的超链接 2" xfId="9589" xr:uid="{00000000-0005-0000-0000-0000CCDA0000}"/>
    <cellStyle name="已访问的超链接 2 2" xfId="39620" xr:uid="{00000000-0005-0000-0000-0000CDDA0000}"/>
    <cellStyle name="已访问的超链接 2 2 2" xfId="39621" xr:uid="{00000000-0005-0000-0000-0000CEDA0000}"/>
    <cellStyle name="已访问的超链接 2 2 2 2" xfId="39622" xr:uid="{00000000-0005-0000-0000-0000CFDA0000}"/>
    <cellStyle name="已访问的超链接 2 2 3" xfId="39623" xr:uid="{00000000-0005-0000-0000-0000D0DA0000}"/>
    <cellStyle name="已访问的超链接 2 3" xfId="39624" xr:uid="{00000000-0005-0000-0000-0000D1DA0000}"/>
    <cellStyle name="已访问的超链接 2 3 2" xfId="39625" xr:uid="{00000000-0005-0000-0000-0000D2DA0000}"/>
    <cellStyle name="已访问的超链接 2 3 2 2" xfId="39626" xr:uid="{00000000-0005-0000-0000-0000D3DA0000}"/>
    <cellStyle name="已访问的超链接 2 3 3" xfId="39627" xr:uid="{00000000-0005-0000-0000-0000D4DA0000}"/>
    <cellStyle name="已访问的超链接 2 4" xfId="39628" xr:uid="{00000000-0005-0000-0000-0000D5DA0000}"/>
    <cellStyle name="已访问的超链接 2 4 2" xfId="39629" xr:uid="{00000000-0005-0000-0000-0000D6DA0000}"/>
    <cellStyle name="已访问的超链接 2 5" xfId="39630" xr:uid="{00000000-0005-0000-0000-0000D7DA0000}"/>
    <cellStyle name="已访问的超链接 2 6" xfId="54994" xr:uid="{00000000-0005-0000-0000-0000D8DA0000}"/>
    <cellStyle name="已访问的超链接 3" xfId="39631" xr:uid="{00000000-0005-0000-0000-0000D9DA0000}"/>
    <cellStyle name="已访问的超链接 3 2" xfId="39632" xr:uid="{00000000-0005-0000-0000-0000DADA0000}"/>
    <cellStyle name="已访问的超链接 3 2 2" xfId="39633" xr:uid="{00000000-0005-0000-0000-0000DBDA0000}"/>
    <cellStyle name="已访问的超链接 3 2 2 2" xfId="39634" xr:uid="{00000000-0005-0000-0000-0000DCDA0000}"/>
    <cellStyle name="已访问的超链接 3 2 3" xfId="39635" xr:uid="{00000000-0005-0000-0000-0000DDDA0000}"/>
    <cellStyle name="已访问的超链接 3 3" xfId="39636" xr:uid="{00000000-0005-0000-0000-0000DEDA0000}"/>
    <cellStyle name="已访问的超链接 3 3 2" xfId="39637" xr:uid="{00000000-0005-0000-0000-0000DFDA0000}"/>
    <cellStyle name="已访问的超链接 3 3 2 2" xfId="39638" xr:uid="{00000000-0005-0000-0000-0000E0DA0000}"/>
    <cellStyle name="已访问的超链接 3 3 3" xfId="39639" xr:uid="{00000000-0005-0000-0000-0000E1DA0000}"/>
    <cellStyle name="已访问的超链接 3 4" xfId="39640" xr:uid="{00000000-0005-0000-0000-0000E2DA0000}"/>
    <cellStyle name="已访问的超链接 3 4 2" xfId="39641" xr:uid="{00000000-0005-0000-0000-0000E3DA0000}"/>
    <cellStyle name="已访问的超链接 3 5" xfId="39642" xr:uid="{00000000-0005-0000-0000-0000E4DA0000}"/>
    <cellStyle name="已访问的超链接 3 6" xfId="54995" xr:uid="{00000000-0005-0000-0000-0000E5DA0000}"/>
    <cellStyle name="已访问的超链接 4" xfId="39643" xr:uid="{00000000-0005-0000-0000-0000E6DA0000}"/>
    <cellStyle name="已访问的超链接 4 2" xfId="39644" xr:uid="{00000000-0005-0000-0000-0000E7DA0000}"/>
    <cellStyle name="已访问的超链接 4 2 2" xfId="39645" xr:uid="{00000000-0005-0000-0000-0000E8DA0000}"/>
    <cellStyle name="已访问的超链接 4 2 2 2" xfId="39646" xr:uid="{00000000-0005-0000-0000-0000E9DA0000}"/>
    <cellStyle name="已访问的超链接 4 2 3" xfId="39647" xr:uid="{00000000-0005-0000-0000-0000EADA0000}"/>
    <cellStyle name="已访问的超链接 4 3" xfId="39648" xr:uid="{00000000-0005-0000-0000-0000EBDA0000}"/>
    <cellStyle name="已访问的超链接 4 3 2" xfId="39649" xr:uid="{00000000-0005-0000-0000-0000ECDA0000}"/>
    <cellStyle name="已访问的超链接 4 3 2 2" xfId="39650" xr:uid="{00000000-0005-0000-0000-0000EDDA0000}"/>
    <cellStyle name="已访问的超链接 4 3 3" xfId="39651" xr:uid="{00000000-0005-0000-0000-0000EEDA0000}"/>
    <cellStyle name="已访问的超链接 4 4" xfId="39652" xr:uid="{00000000-0005-0000-0000-0000EFDA0000}"/>
    <cellStyle name="已访问的超链接 4 4 2" xfId="39653" xr:uid="{00000000-0005-0000-0000-0000F0DA0000}"/>
    <cellStyle name="已访问的超链接 4 5" xfId="39654" xr:uid="{00000000-0005-0000-0000-0000F1DA0000}"/>
    <cellStyle name="已访问的超链接 4 6" xfId="54996" xr:uid="{00000000-0005-0000-0000-0000F2DA0000}"/>
    <cellStyle name="已访问的超链接 5" xfId="39655" xr:uid="{00000000-0005-0000-0000-0000F3DA0000}"/>
    <cellStyle name="已访问的超链接 5 2" xfId="39656" xr:uid="{00000000-0005-0000-0000-0000F4DA0000}"/>
    <cellStyle name="已访问的超链接 5 2 2" xfId="39657" xr:uid="{00000000-0005-0000-0000-0000F5DA0000}"/>
    <cellStyle name="已访问的超链接 5 2 2 2" xfId="39658" xr:uid="{00000000-0005-0000-0000-0000F6DA0000}"/>
    <cellStyle name="已访问的超链接 5 2 3" xfId="39659" xr:uid="{00000000-0005-0000-0000-0000F7DA0000}"/>
    <cellStyle name="已访问的超链接 5 3" xfId="39660" xr:uid="{00000000-0005-0000-0000-0000F8DA0000}"/>
    <cellStyle name="已访问的超链接 5 3 2" xfId="39661" xr:uid="{00000000-0005-0000-0000-0000F9DA0000}"/>
    <cellStyle name="已访问的超链接 5 3 2 2" xfId="39662" xr:uid="{00000000-0005-0000-0000-0000FADA0000}"/>
    <cellStyle name="已访问的超链接 5 3 3" xfId="39663" xr:uid="{00000000-0005-0000-0000-0000FBDA0000}"/>
    <cellStyle name="已访问的超链接 5 4" xfId="39664" xr:uid="{00000000-0005-0000-0000-0000FCDA0000}"/>
    <cellStyle name="已访问的超链接 5 4 2" xfId="39665" xr:uid="{00000000-0005-0000-0000-0000FDDA0000}"/>
    <cellStyle name="已访问的超链接 5 4 2 2" xfId="39666" xr:uid="{00000000-0005-0000-0000-0000FEDA0000}"/>
    <cellStyle name="已访问的超链接 5 4 3" xfId="39667" xr:uid="{00000000-0005-0000-0000-0000FFDA0000}"/>
    <cellStyle name="已访问的超链接 5 5" xfId="39668" xr:uid="{00000000-0005-0000-0000-000000DB0000}"/>
    <cellStyle name="已访问的超链接 5 5 2" xfId="39669" xr:uid="{00000000-0005-0000-0000-000001DB0000}"/>
    <cellStyle name="已访问的超链接 5 6" xfId="39670" xr:uid="{00000000-0005-0000-0000-000002DB0000}"/>
    <cellStyle name="已访问的超链接 5 7" xfId="54997" xr:uid="{00000000-0005-0000-0000-000003DB0000}"/>
    <cellStyle name="已访问的超链接 6" xfId="39671" xr:uid="{00000000-0005-0000-0000-000004DB0000}"/>
    <cellStyle name="已访问的超链接 6 2" xfId="39672" xr:uid="{00000000-0005-0000-0000-000005DB0000}"/>
    <cellStyle name="已访问的超链接 6 2 2" xfId="39673" xr:uid="{00000000-0005-0000-0000-000006DB0000}"/>
    <cellStyle name="已访问的超链接 6 2 2 2" xfId="39674" xr:uid="{00000000-0005-0000-0000-000007DB0000}"/>
    <cellStyle name="已访问的超链接 6 2 3" xfId="39675" xr:uid="{00000000-0005-0000-0000-000008DB0000}"/>
    <cellStyle name="已访问的超链接 6 3" xfId="39676" xr:uid="{00000000-0005-0000-0000-000009DB0000}"/>
    <cellStyle name="已访问的超链接 6 3 2" xfId="39677" xr:uid="{00000000-0005-0000-0000-00000ADB0000}"/>
    <cellStyle name="已访问的超链接 6 3 2 2" xfId="39678" xr:uid="{00000000-0005-0000-0000-00000BDB0000}"/>
    <cellStyle name="已访问的超链接 6 3 3" xfId="39679" xr:uid="{00000000-0005-0000-0000-00000CDB0000}"/>
    <cellStyle name="已访问的超链接 6 4" xfId="39680" xr:uid="{00000000-0005-0000-0000-00000DDB0000}"/>
    <cellStyle name="已访问的超链接 6 4 2" xfId="39681" xr:uid="{00000000-0005-0000-0000-00000EDB0000}"/>
    <cellStyle name="已访问的超链接 6 5" xfId="39682" xr:uid="{00000000-0005-0000-0000-00000FDB0000}"/>
    <cellStyle name="已访问的超链接 6 6" xfId="54998" xr:uid="{00000000-0005-0000-0000-000010DB0000}"/>
    <cellStyle name="已访问的超链接 7" xfId="39683" xr:uid="{00000000-0005-0000-0000-000011DB0000}"/>
    <cellStyle name="已访问的超链接 7 2" xfId="39684" xr:uid="{00000000-0005-0000-0000-000012DB0000}"/>
    <cellStyle name="已访问的超链接 7 2 2" xfId="39685" xr:uid="{00000000-0005-0000-0000-000013DB0000}"/>
    <cellStyle name="已访问的超链接 7 3" xfId="39686" xr:uid="{00000000-0005-0000-0000-000014DB0000}"/>
    <cellStyle name="已访问的超链接 7 4" xfId="54999" xr:uid="{00000000-0005-0000-0000-000015DB0000}"/>
    <cellStyle name="已访问的超链接 8" xfId="39687" xr:uid="{00000000-0005-0000-0000-000016DB0000}"/>
    <cellStyle name="已访问的超链接 8 2" xfId="39688" xr:uid="{00000000-0005-0000-0000-000017DB0000}"/>
    <cellStyle name="已访问的超链接 8 2 2" xfId="39689" xr:uid="{00000000-0005-0000-0000-000018DB0000}"/>
    <cellStyle name="已访问的超链接 8 3" xfId="39690" xr:uid="{00000000-0005-0000-0000-000019DB0000}"/>
    <cellStyle name="已访问的超链接 8 4" xfId="55000" xr:uid="{00000000-0005-0000-0000-00001ADB0000}"/>
    <cellStyle name="已访问的超链接 9" xfId="39691" xr:uid="{00000000-0005-0000-0000-00001BDB0000}"/>
    <cellStyle name="已访问的超链接 9 2" xfId="39692" xr:uid="{00000000-0005-0000-0000-00001CDB0000}"/>
    <cellStyle name="已访问的超链接 9 2 2" xfId="39693" xr:uid="{00000000-0005-0000-0000-00001DDB0000}"/>
    <cellStyle name="已访问的超链接 9 3" xfId="39694" xr:uid="{00000000-0005-0000-0000-00001EDB0000}"/>
    <cellStyle name="已访问的超链接 9 4" xfId="55001" xr:uid="{00000000-0005-0000-0000-00001FDB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Hydro_Data_Eurelectric!$C$4</c:f>
              <c:strCache>
                <c:ptCount val="1"/>
                <c:pt idx="0">
                  <c:v>Potential developed, TWh</c:v>
                </c:pt>
              </c:strCache>
            </c:strRef>
          </c:tx>
          <c:invertIfNegative val="0"/>
          <c:cat>
            <c:strRef>
              <c:f>Hydro_Data_Eurelectric!$B$5:$B$39</c:f>
              <c:strCache>
                <c:ptCount val="35"/>
                <c:pt idx="0">
                  <c:v>Luxembourg</c:v>
                </c:pt>
                <c:pt idx="1">
                  <c:v>Ireland</c:v>
                </c:pt>
                <c:pt idx="2">
                  <c:v>Moldova</c:v>
                </c:pt>
                <c:pt idx="3">
                  <c:v>Belgium</c:v>
                </c:pt>
                <c:pt idx="4">
                  <c:v>Lithuania</c:v>
                </c:pt>
                <c:pt idx="5">
                  <c:v>Czech Republic</c:v>
                </c:pt>
                <c:pt idx="6">
                  <c:v>Latvia</c:v>
                </c:pt>
                <c:pt idx="7">
                  <c:v>Hungary</c:v>
                </c:pt>
                <c:pt idx="8">
                  <c:v>Cyprus</c:v>
                </c:pt>
                <c:pt idx="9">
                  <c:v>Macedonia (FYR of)</c:v>
                </c:pt>
                <c:pt idx="10">
                  <c:v>Slovakia</c:v>
                </c:pt>
                <c:pt idx="11">
                  <c:v>Slovenia</c:v>
                </c:pt>
                <c:pt idx="12">
                  <c:v>UK</c:v>
                </c:pt>
                <c:pt idx="13">
                  <c:v>Montenegro</c:v>
                </c:pt>
                <c:pt idx="14">
                  <c:v>Croatia</c:v>
                </c:pt>
                <c:pt idx="15">
                  <c:v>Poland</c:v>
                </c:pt>
                <c:pt idx="16">
                  <c:v>Bulgaria</c:v>
                </c:pt>
                <c:pt idx="17">
                  <c:v>Albania</c:v>
                </c:pt>
                <c:pt idx="18">
                  <c:v>Finland</c:v>
                </c:pt>
                <c:pt idx="19">
                  <c:v>Serbia</c:v>
                </c:pt>
                <c:pt idx="20">
                  <c:v>Greece </c:v>
                </c:pt>
                <c:pt idx="21">
                  <c:v>Ukraine</c:v>
                </c:pt>
                <c:pt idx="22">
                  <c:v>Bosnia-Herzegovina</c:v>
                </c:pt>
                <c:pt idx="23">
                  <c:v>Portugal</c:v>
                </c:pt>
                <c:pt idx="24">
                  <c:v>Germany</c:v>
                </c:pt>
                <c:pt idx="25">
                  <c:v>Romania</c:v>
                </c:pt>
                <c:pt idx="26">
                  <c:v>Switzerland</c:v>
                </c:pt>
                <c:pt idx="27">
                  <c:v>Austria </c:v>
                </c:pt>
                <c:pt idx="28">
                  <c:v>Italy</c:v>
                </c:pt>
                <c:pt idx="29">
                  <c:v>Spain</c:v>
                </c:pt>
                <c:pt idx="30">
                  <c:v>Iceland</c:v>
                </c:pt>
                <c:pt idx="31">
                  <c:v>France</c:v>
                </c:pt>
                <c:pt idx="32">
                  <c:v>Sweden</c:v>
                </c:pt>
                <c:pt idx="33">
                  <c:v>Norway</c:v>
                </c:pt>
                <c:pt idx="34">
                  <c:v>Turkey</c:v>
                </c:pt>
              </c:strCache>
            </c:strRef>
          </c:cat>
          <c:val>
            <c:numRef>
              <c:f>Hydro_Data_Eurelectric!$C$5:$C$39</c:f>
              <c:numCache>
                <c:formatCode>General</c:formatCode>
                <c:ptCount val="35"/>
                <c:pt idx="0">
                  <c:v>0.81100000000000005</c:v>
                </c:pt>
                <c:pt idx="1">
                  <c:v>0.72499999999999998</c:v>
                </c:pt>
                <c:pt idx="2">
                  <c:v>0.318</c:v>
                </c:pt>
                <c:pt idx="3">
                  <c:v>1.7450000000000001</c:v>
                </c:pt>
                <c:pt idx="4">
                  <c:v>1.1200000000000001</c:v>
                </c:pt>
                <c:pt idx="5">
                  <c:v>2.4020000000000001</c:v>
                </c:pt>
                <c:pt idx="6">
                  <c:v>3.36</c:v>
                </c:pt>
                <c:pt idx="7">
                  <c:v>0.21299999999999999</c:v>
                </c:pt>
                <c:pt idx="8">
                  <c:v>0</c:v>
                </c:pt>
                <c:pt idx="9">
                  <c:v>1.22</c:v>
                </c:pt>
                <c:pt idx="10">
                  <c:v>4.28</c:v>
                </c:pt>
                <c:pt idx="11">
                  <c:v>4.4809999999999999</c:v>
                </c:pt>
                <c:pt idx="12">
                  <c:v>7.9509999999999996</c:v>
                </c:pt>
                <c:pt idx="13">
                  <c:v>1.8</c:v>
                </c:pt>
                <c:pt idx="14">
                  <c:v>6.8140000000000001</c:v>
                </c:pt>
                <c:pt idx="15">
                  <c:v>2.9380000000000002</c:v>
                </c:pt>
                <c:pt idx="16">
                  <c:v>4.6100000000000003</c:v>
                </c:pt>
                <c:pt idx="17">
                  <c:v>5.37</c:v>
                </c:pt>
                <c:pt idx="18">
                  <c:v>12.564</c:v>
                </c:pt>
                <c:pt idx="19">
                  <c:v>10.429</c:v>
                </c:pt>
                <c:pt idx="20">
                  <c:v>4.8419999999999996</c:v>
                </c:pt>
                <c:pt idx="21">
                  <c:v>11.757</c:v>
                </c:pt>
                <c:pt idx="22">
                  <c:v>6.2</c:v>
                </c:pt>
                <c:pt idx="23">
                  <c:v>8.8859999999999992</c:v>
                </c:pt>
                <c:pt idx="24">
                  <c:v>23.94</c:v>
                </c:pt>
                <c:pt idx="25">
                  <c:v>15.432</c:v>
                </c:pt>
                <c:pt idx="26">
                  <c:v>37.590000000000003</c:v>
                </c:pt>
                <c:pt idx="27">
                  <c:v>40.677</c:v>
                </c:pt>
                <c:pt idx="28">
                  <c:v>45.511000000000003</c:v>
                </c:pt>
                <c:pt idx="29">
                  <c:v>22.888000000000002</c:v>
                </c:pt>
                <c:pt idx="30">
                  <c:v>12.08</c:v>
                </c:pt>
                <c:pt idx="31">
                  <c:v>62.3</c:v>
                </c:pt>
                <c:pt idx="32">
                  <c:v>65.3</c:v>
                </c:pt>
                <c:pt idx="33">
                  <c:v>122.7</c:v>
                </c:pt>
                <c:pt idx="34">
                  <c:v>35.957999999999998</c:v>
                </c:pt>
              </c:numCache>
            </c:numRef>
          </c:val>
          <c:extLst>
            <c:ext xmlns:c16="http://schemas.microsoft.com/office/drawing/2014/chart" uri="{C3380CC4-5D6E-409C-BE32-E72D297353CC}">
              <c16:uniqueId val="{00000000-489A-4CAE-AF84-4E4DA733D6B2}"/>
            </c:ext>
          </c:extLst>
        </c:ser>
        <c:ser>
          <c:idx val="1"/>
          <c:order val="1"/>
          <c:tx>
            <c:strRef>
              <c:f>Hydro_Data_Eurelectric!$E$4</c:f>
              <c:strCache>
                <c:ptCount val="1"/>
                <c:pt idx="0">
                  <c:v>Additional technically feasible potential, TWh</c:v>
                </c:pt>
              </c:strCache>
            </c:strRef>
          </c:tx>
          <c:invertIfNegative val="0"/>
          <c:cat>
            <c:strRef>
              <c:f>Hydro_Data_Eurelectric!$B$5:$B$39</c:f>
              <c:strCache>
                <c:ptCount val="35"/>
                <c:pt idx="0">
                  <c:v>Luxembourg</c:v>
                </c:pt>
                <c:pt idx="1">
                  <c:v>Ireland</c:v>
                </c:pt>
                <c:pt idx="2">
                  <c:v>Moldova</c:v>
                </c:pt>
                <c:pt idx="3">
                  <c:v>Belgium</c:v>
                </c:pt>
                <c:pt idx="4">
                  <c:v>Lithuania</c:v>
                </c:pt>
                <c:pt idx="5">
                  <c:v>Czech Republic</c:v>
                </c:pt>
                <c:pt idx="6">
                  <c:v>Latvia</c:v>
                </c:pt>
                <c:pt idx="7">
                  <c:v>Hungary</c:v>
                </c:pt>
                <c:pt idx="8">
                  <c:v>Cyprus</c:v>
                </c:pt>
                <c:pt idx="9">
                  <c:v>Macedonia (FYR of)</c:v>
                </c:pt>
                <c:pt idx="10">
                  <c:v>Slovakia</c:v>
                </c:pt>
                <c:pt idx="11">
                  <c:v>Slovenia</c:v>
                </c:pt>
                <c:pt idx="12">
                  <c:v>UK</c:v>
                </c:pt>
                <c:pt idx="13">
                  <c:v>Montenegro</c:v>
                </c:pt>
                <c:pt idx="14">
                  <c:v>Croatia</c:v>
                </c:pt>
                <c:pt idx="15">
                  <c:v>Poland</c:v>
                </c:pt>
                <c:pt idx="16">
                  <c:v>Bulgaria</c:v>
                </c:pt>
                <c:pt idx="17">
                  <c:v>Albania</c:v>
                </c:pt>
                <c:pt idx="18">
                  <c:v>Finland</c:v>
                </c:pt>
                <c:pt idx="19">
                  <c:v>Serbia</c:v>
                </c:pt>
                <c:pt idx="20">
                  <c:v>Greece </c:v>
                </c:pt>
                <c:pt idx="21">
                  <c:v>Ukraine</c:v>
                </c:pt>
                <c:pt idx="22">
                  <c:v>Bosnia-Herzegovina</c:v>
                </c:pt>
                <c:pt idx="23">
                  <c:v>Portugal</c:v>
                </c:pt>
                <c:pt idx="24">
                  <c:v>Germany</c:v>
                </c:pt>
                <c:pt idx="25">
                  <c:v>Romania</c:v>
                </c:pt>
                <c:pt idx="26">
                  <c:v>Switzerland</c:v>
                </c:pt>
                <c:pt idx="27">
                  <c:v>Austria </c:v>
                </c:pt>
                <c:pt idx="28">
                  <c:v>Italy</c:v>
                </c:pt>
                <c:pt idx="29">
                  <c:v>Spain</c:v>
                </c:pt>
                <c:pt idx="30">
                  <c:v>Iceland</c:v>
                </c:pt>
                <c:pt idx="31">
                  <c:v>France</c:v>
                </c:pt>
                <c:pt idx="32">
                  <c:v>Sweden</c:v>
                </c:pt>
                <c:pt idx="33">
                  <c:v>Norway</c:v>
                </c:pt>
                <c:pt idx="34">
                  <c:v>Turkey</c:v>
                </c:pt>
              </c:strCache>
            </c:strRef>
          </c:cat>
          <c:val>
            <c:numRef>
              <c:f>Hydro_Data_Eurelectric!$E$5:$E$39</c:f>
              <c:numCache>
                <c:formatCode>General</c:formatCode>
                <c:ptCount val="35"/>
                <c:pt idx="0">
                  <c:v>0.21599999999999986</c:v>
                </c:pt>
                <c:pt idx="1">
                  <c:v>0.45499999999999996</c:v>
                </c:pt>
                <c:pt idx="2">
                  <c:v>0.8819999999999999</c:v>
                </c:pt>
                <c:pt idx="3">
                  <c:v>0.19399999999999995</c:v>
                </c:pt>
                <c:pt idx="4">
                  <c:v>0.96899999999999986</c:v>
                </c:pt>
                <c:pt idx="5">
                  <c:v>0.97799999999999976</c:v>
                </c:pt>
                <c:pt idx="6">
                  <c:v>0.64000000000000012</c:v>
                </c:pt>
                <c:pt idx="7">
                  <c:v>4.3769999999999998</c:v>
                </c:pt>
                <c:pt idx="8">
                  <c:v>5</c:v>
                </c:pt>
                <c:pt idx="9">
                  <c:v>4.28</c:v>
                </c:pt>
                <c:pt idx="10">
                  <c:v>2.327</c:v>
                </c:pt>
                <c:pt idx="11">
                  <c:v>4.3190000000000008</c:v>
                </c:pt>
                <c:pt idx="12">
                  <c:v>2.5110000000000001</c:v>
                </c:pt>
                <c:pt idx="13">
                  <c:v>9.0459999999999994</c:v>
                </c:pt>
                <c:pt idx="14">
                  <c:v>5.1859999999999999</c:v>
                </c:pt>
                <c:pt idx="15">
                  <c:v>9.0619999999999994</c:v>
                </c:pt>
                <c:pt idx="16">
                  <c:v>10.190000000000001</c:v>
                </c:pt>
                <c:pt idx="17">
                  <c:v>9.629999999999999</c:v>
                </c:pt>
                <c:pt idx="18">
                  <c:v>4.3509999999999991</c:v>
                </c:pt>
                <c:pt idx="19">
                  <c:v>7.1710000000000012</c:v>
                </c:pt>
                <c:pt idx="20">
                  <c:v>15.158000000000001</c:v>
                </c:pt>
                <c:pt idx="21">
                  <c:v>9.7430000000000003</c:v>
                </c:pt>
                <c:pt idx="22">
                  <c:v>17.8</c:v>
                </c:pt>
                <c:pt idx="23">
                  <c:v>15.614000000000001</c:v>
                </c:pt>
                <c:pt idx="24">
                  <c:v>0.75999999999999801</c:v>
                </c:pt>
                <c:pt idx="25">
                  <c:v>24.567999999999998</c:v>
                </c:pt>
                <c:pt idx="26">
                  <c:v>3.4099999999999966</c:v>
                </c:pt>
                <c:pt idx="27">
                  <c:v>15.323</c:v>
                </c:pt>
                <c:pt idx="28">
                  <c:v>14.488999999999997</c:v>
                </c:pt>
                <c:pt idx="29">
                  <c:v>38.111999999999995</c:v>
                </c:pt>
                <c:pt idx="30">
                  <c:v>51.92</c:v>
                </c:pt>
                <c:pt idx="31">
                  <c:v>35.043999999999997</c:v>
                </c:pt>
                <c:pt idx="32">
                  <c:v>64.7</c:v>
                </c:pt>
                <c:pt idx="33">
                  <c:v>81.8</c:v>
                </c:pt>
                <c:pt idx="34">
                  <c:v>180.042</c:v>
                </c:pt>
              </c:numCache>
            </c:numRef>
          </c:val>
          <c:extLst>
            <c:ext xmlns:c16="http://schemas.microsoft.com/office/drawing/2014/chart" uri="{C3380CC4-5D6E-409C-BE32-E72D297353CC}">
              <c16:uniqueId val="{00000001-489A-4CAE-AF84-4E4DA733D6B2}"/>
            </c:ext>
          </c:extLst>
        </c:ser>
        <c:dLbls>
          <c:showLegendKey val="0"/>
          <c:showVal val="0"/>
          <c:showCatName val="0"/>
          <c:showSerName val="0"/>
          <c:showPercent val="0"/>
          <c:showBubbleSize val="0"/>
        </c:dLbls>
        <c:gapWidth val="150"/>
        <c:overlap val="100"/>
        <c:axId val="110914176"/>
        <c:axId val="110920064"/>
      </c:barChart>
      <c:catAx>
        <c:axId val="110914176"/>
        <c:scaling>
          <c:orientation val="minMax"/>
        </c:scaling>
        <c:delete val="0"/>
        <c:axPos val="l"/>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0920064"/>
        <c:crosses val="autoZero"/>
        <c:auto val="1"/>
        <c:lblAlgn val="ctr"/>
        <c:lblOffset val="100"/>
        <c:noMultiLvlLbl val="0"/>
      </c:catAx>
      <c:valAx>
        <c:axId val="110920064"/>
        <c:scaling>
          <c:orientation val="minMax"/>
        </c:scaling>
        <c:delete val="0"/>
        <c:axPos val="b"/>
        <c:majorGridlines/>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0914176"/>
        <c:crosses val="autoZero"/>
        <c:crossBetween val="between"/>
      </c:valAx>
    </c:plotArea>
    <c:legend>
      <c:legendPos val="r"/>
      <c:overlay val="0"/>
      <c:txPr>
        <a:bodyPr/>
        <a:lstStyle/>
        <a:p>
          <a:pPr>
            <a:defRPr sz="7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[1]Geoth!$D$13</c:f>
              <c:strCache>
                <c:ptCount val="1"/>
                <c:pt idx="0">
                  <c:v>EU28</c:v>
                </c:pt>
              </c:strCache>
            </c:strRef>
          </c:tx>
          <c:invertIfNegative val="0"/>
          <c:cat>
            <c:strRef>
              <c:f>[1]Geoth!$C$16:$C$18</c:f>
              <c:strCache>
                <c:ptCount val="3"/>
                <c:pt idx="0">
                  <c:v>GEOELEC with 300 years instead of 30</c:v>
                </c:pt>
                <c:pt idx="1">
                  <c:v>Renewable potential own calculation - no exclusion of areas</c:v>
                </c:pt>
                <c:pt idx="2">
                  <c:v>Sustainable potential Chamorro 2014</c:v>
                </c:pt>
              </c:strCache>
            </c:strRef>
          </c:cat>
          <c:val>
            <c:numRef>
              <c:f>[1]Geoth!$D$16:$D$18</c:f>
              <c:numCache>
                <c:formatCode>General</c:formatCode>
                <c:ptCount val="3"/>
                <c:pt idx="0">
                  <c:v>7872.0000000000009</c:v>
                </c:pt>
                <c:pt idx="1">
                  <c:v>9467.9687635199989</c:v>
                </c:pt>
                <c:pt idx="2">
                  <c:v>5650.2000000000007</c:v>
                </c:pt>
              </c:numCache>
            </c:numRef>
          </c:val>
          <c:extLst>
            <c:ext xmlns:c16="http://schemas.microsoft.com/office/drawing/2014/chart" uri="{C3380CC4-5D6E-409C-BE32-E72D297353CC}">
              <c16:uniqueId val="{00000000-D061-4857-9EA3-FAAF924B00D5}"/>
            </c:ext>
          </c:extLst>
        </c:ser>
        <c:dLbls>
          <c:showLegendKey val="0"/>
          <c:showVal val="0"/>
          <c:showCatName val="0"/>
          <c:showSerName val="0"/>
          <c:showPercent val="0"/>
          <c:showBubbleSize val="0"/>
        </c:dLbls>
        <c:gapWidth val="150"/>
        <c:axId val="111688320"/>
        <c:axId val="111694208"/>
      </c:barChart>
      <c:catAx>
        <c:axId val="111688320"/>
        <c:scaling>
          <c:orientation val="minMax"/>
        </c:scaling>
        <c:delete val="0"/>
        <c:axPos val="b"/>
        <c:numFmt formatCode="General" sourceLinked="1"/>
        <c:majorTickMark val="out"/>
        <c:minorTickMark val="none"/>
        <c:tickLblPos val="nextTo"/>
        <c:crossAx val="111694208"/>
        <c:crosses val="autoZero"/>
        <c:auto val="1"/>
        <c:lblAlgn val="ctr"/>
        <c:lblOffset val="100"/>
        <c:noMultiLvlLbl val="0"/>
      </c:catAx>
      <c:valAx>
        <c:axId val="111694208"/>
        <c:scaling>
          <c:orientation val="minMax"/>
        </c:scaling>
        <c:delete val="0"/>
        <c:axPos val="l"/>
        <c:majorGridlines/>
        <c:numFmt formatCode="General" sourceLinked="1"/>
        <c:majorTickMark val="out"/>
        <c:minorTickMark val="none"/>
        <c:tickLblPos val="nextTo"/>
        <c:crossAx val="111688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171450</xdr:colOff>
      <xdr:row>2</xdr:row>
      <xdr:rowOff>47625</xdr:rowOff>
    </xdr:from>
    <xdr:to>
      <xdr:col>22</xdr:col>
      <xdr:colOff>552450</xdr:colOff>
      <xdr:row>34</xdr:row>
      <xdr:rowOff>142875</xdr:rowOff>
    </xdr:to>
    <xdr:graphicFrame macro="">
      <xdr:nvGraphicFramePr>
        <xdr:cNvPr id="12437" name="Chart 1">
          <a:extLst>
            <a:ext uri="{FF2B5EF4-FFF2-40B4-BE49-F238E27FC236}">
              <a16:creationId xmlns:a16="http://schemas.microsoft.com/office/drawing/2014/main" id="{00000000-0008-0000-0400-000095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18</xdr:col>
      <xdr:colOff>103403</xdr:colOff>
      <xdr:row>75</xdr:row>
      <xdr:rowOff>64166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95250" y="57150"/>
          <a:ext cx="10980953" cy="155994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212912</xdr:colOff>
      <xdr:row>0</xdr:row>
      <xdr:rowOff>112059</xdr:rowOff>
    </xdr:from>
    <xdr:ext cx="10900270" cy="15600001"/>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12912" y="112059"/>
          <a:ext cx="10900270" cy="1560000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57150</xdr:colOff>
      <xdr:row>47</xdr:row>
      <xdr:rowOff>0</xdr:rowOff>
    </xdr:from>
    <xdr:to>
      <xdr:col>20</xdr:col>
      <xdr:colOff>190500</xdr:colOff>
      <xdr:row>67</xdr:row>
      <xdr:rowOff>66675</xdr:rowOff>
    </xdr:to>
    <xdr:graphicFrame macro="">
      <xdr:nvGraphicFramePr>
        <xdr:cNvPr id="166932" name="Chart 2">
          <a:extLst>
            <a:ext uri="{FF2B5EF4-FFF2-40B4-BE49-F238E27FC236}">
              <a16:creationId xmlns:a16="http://schemas.microsoft.com/office/drawing/2014/main" id="{00000000-0008-0000-0A00-0000148C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C.7\PSMM\02%20Work%20Packages\2140%20LCEO\04%20Working%20documents\Geothermal%20potentials%20comparison%20for%20TIM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rcptt-scientific-homes\users\ese-veda04\Desktop\AS\Merging%2021%20Jul%2014\Scen_UC_Realisegrid_ElcPot_JRC%20FOR%20MERG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th"/>
      <sheetName val="Temp function of depth"/>
    </sheetNames>
    <sheetDataSet>
      <sheetData sheetId="0">
        <row r="13">
          <cell r="D13" t="str">
            <v>EU28</v>
          </cell>
        </row>
        <row r="16">
          <cell r="C16" t="str">
            <v>GEOELEC with 300 years instead of 30</v>
          </cell>
          <cell r="D16">
            <v>7872.0000000000009</v>
          </cell>
        </row>
        <row r="17">
          <cell r="C17" t="str">
            <v>Renewable potential own calculation - no exclusion of areas</v>
          </cell>
          <cell r="D17">
            <v>9467.9687635199989</v>
          </cell>
        </row>
        <row r="18">
          <cell r="C18" t="str">
            <v>Sustainable potential Chamorro 2014</v>
          </cell>
          <cell r="D18">
            <v>5650.2000000000007</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Solar_Data"/>
      <sheetName val="Hydro_Data_Eurelectric"/>
      <sheetName val="Hydro"/>
      <sheetName val="Wind"/>
      <sheetName val="Solar"/>
      <sheetName val="Geoth"/>
      <sheetName val="Ocean"/>
      <sheetName val="Ocean OLD"/>
      <sheetName val="Sheet1"/>
    </sheetNames>
    <sheetDataSet>
      <sheetData sheetId="0"/>
      <sheetData sheetId="1"/>
      <sheetData sheetId="2"/>
      <sheetData sheetId="3"/>
      <sheetData sheetId="4"/>
      <sheetData sheetId="5"/>
      <sheetData sheetId="6"/>
      <sheetData sheetId="7"/>
      <sheetData sheetId="8">
        <row r="9">
          <cell r="H9">
            <v>0</v>
          </cell>
          <cell r="K9">
            <v>0</v>
          </cell>
          <cell r="Q9">
            <v>0</v>
          </cell>
          <cell r="S9">
            <v>0</v>
          </cell>
          <cell r="W9">
            <v>0</v>
          </cell>
          <cell r="X9">
            <v>0</v>
          </cell>
          <cell r="AA9">
            <v>0</v>
          </cell>
          <cell r="AB9">
            <v>0</v>
          </cell>
          <cell r="AC9">
            <v>0</v>
          </cell>
          <cell r="AD9">
            <v>4.68</v>
          </cell>
          <cell r="AG9">
            <v>0</v>
          </cell>
          <cell r="AK9">
            <v>0</v>
          </cell>
          <cell r="AM9">
            <v>0</v>
          </cell>
        </row>
        <row r="13">
          <cell r="H13">
            <v>0.54</v>
          </cell>
          <cell r="K13">
            <v>0.86399999999999999</v>
          </cell>
          <cell r="Q13">
            <v>5.5440000000000005</v>
          </cell>
          <cell r="S13">
            <v>14.436</v>
          </cell>
          <cell r="W13">
            <v>11.592000000000001</v>
          </cell>
          <cell r="X13">
            <v>7.2000000000000008E-2</v>
          </cell>
          <cell r="AA13">
            <v>0.216</v>
          </cell>
          <cell r="AB13">
            <v>3.7080000000000002</v>
          </cell>
          <cell r="AC13">
            <v>79.2</v>
          </cell>
          <cell r="AD13">
            <v>23.4</v>
          </cell>
          <cell r="AF13">
            <v>0.18</v>
          </cell>
          <cell r="AG13">
            <v>10.8</v>
          </cell>
          <cell r="AK13">
            <v>4.8120000000000003</v>
          </cell>
          <cell r="AM13">
            <v>4.8120000000000003</v>
          </cell>
          <cell r="AO13">
            <v>0</v>
          </cell>
        </row>
      </sheetData>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26"/>
  <sheetViews>
    <sheetView workbookViewId="0"/>
  </sheetViews>
  <sheetFormatPr defaultRowHeight="12.75"/>
  <cols>
    <col min="1" max="1" width="10.140625" bestFit="1" customWidth="1"/>
    <col min="2" max="2" width="15.85546875" customWidth="1"/>
    <col min="3" max="3" width="11.28515625" customWidth="1"/>
  </cols>
  <sheetData>
    <row r="2" spans="1:5">
      <c r="A2" t="s">
        <v>199</v>
      </c>
      <c r="B2" t="s">
        <v>200</v>
      </c>
      <c r="C2" t="s">
        <v>201</v>
      </c>
      <c r="D2" t="s">
        <v>236</v>
      </c>
      <c r="E2" t="s">
        <v>202</v>
      </c>
    </row>
    <row r="3" spans="1:5">
      <c r="A3">
        <v>41673</v>
      </c>
      <c r="B3" t="s">
        <v>203</v>
      </c>
      <c r="E3" t="s">
        <v>204</v>
      </c>
    </row>
    <row r="4" spans="1:5">
      <c r="A4">
        <v>41673</v>
      </c>
      <c r="B4" t="s">
        <v>205</v>
      </c>
      <c r="C4" t="s">
        <v>207</v>
      </c>
      <c r="E4" t="s">
        <v>206</v>
      </c>
    </row>
    <row r="5" spans="1:5">
      <c r="A5" t="s">
        <v>230</v>
      </c>
      <c r="B5" t="s">
        <v>231</v>
      </c>
      <c r="C5" t="s">
        <v>232</v>
      </c>
      <c r="E5" t="s">
        <v>233</v>
      </c>
    </row>
    <row r="6" spans="1:5">
      <c r="A6">
        <v>41834</v>
      </c>
      <c r="B6" t="s">
        <v>234</v>
      </c>
      <c r="D6" t="s">
        <v>237</v>
      </c>
      <c r="E6" t="s">
        <v>235</v>
      </c>
    </row>
    <row r="7" spans="1:5">
      <c r="A7">
        <v>41834</v>
      </c>
      <c r="B7" t="s">
        <v>238</v>
      </c>
      <c r="C7" t="s">
        <v>239</v>
      </c>
      <c r="E7" t="s">
        <v>241</v>
      </c>
    </row>
    <row r="8" spans="1:5">
      <c r="A8">
        <v>41834</v>
      </c>
      <c r="B8" t="s">
        <v>238</v>
      </c>
      <c r="C8" t="s">
        <v>245</v>
      </c>
      <c r="E8" t="s">
        <v>242</v>
      </c>
    </row>
    <row r="9" spans="1:5">
      <c r="A9">
        <v>41834</v>
      </c>
      <c r="B9" t="s">
        <v>238</v>
      </c>
      <c r="C9" t="s">
        <v>244</v>
      </c>
      <c r="E9" t="s">
        <v>242</v>
      </c>
    </row>
    <row r="10" spans="1:5">
      <c r="A10">
        <v>41834</v>
      </c>
      <c r="B10" t="s">
        <v>238</v>
      </c>
      <c r="E10" t="s">
        <v>243</v>
      </c>
    </row>
    <row r="11" spans="1:5">
      <c r="A11">
        <v>41834</v>
      </c>
      <c r="B11" t="s">
        <v>238</v>
      </c>
      <c r="C11" t="s">
        <v>246</v>
      </c>
      <c r="E11" t="s">
        <v>242</v>
      </c>
    </row>
    <row r="12" spans="1:5">
      <c r="A12">
        <v>41834</v>
      </c>
      <c r="B12" t="s">
        <v>238</v>
      </c>
      <c r="C12" t="s">
        <v>248</v>
      </c>
      <c r="E12" t="s">
        <v>249</v>
      </c>
    </row>
    <row r="14" spans="1:5">
      <c r="A14">
        <v>41814</v>
      </c>
      <c r="B14" t="s">
        <v>231</v>
      </c>
      <c r="C14" t="s">
        <v>251</v>
      </c>
      <c r="D14" t="s">
        <v>252</v>
      </c>
    </row>
    <row r="15" spans="1:5">
      <c r="D15" t="s">
        <v>253</v>
      </c>
    </row>
    <row r="16" spans="1:5">
      <c r="A16" t="s">
        <v>261</v>
      </c>
      <c r="B16" t="s">
        <v>205</v>
      </c>
      <c r="D16" t="s">
        <v>262</v>
      </c>
    </row>
    <row r="17" spans="1:5">
      <c r="D17" t="s">
        <v>263</v>
      </c>
    </row>
    <row r="18" spans="1:5">
      <c r="B18" t="s">
        <v>234</v>
      </c>
      <c r="C18" t="s">
        <v>264</v>
      </c>
      <c r="D18" t="s">
        <v>293</v>
      </c>
    </row>
    <row r="19" spans="1:5">
      <c r="C19" t="s">
        <v>265</v>
      </c>
      <c r="D19" t="s">
        <v>277</v>
      </c>
    </row>
    <row r="20" spans="1:5">
      <c r="A20">
        <v>41974</v>
      </c>
      <c r="B20" t="s">
        <v>234</v>
      </c>
      <c r="D20" t="s">
        <v>294</v>
      </c>
    </row>
    <row r="21" spans="1:5">
      <c r="A21" t="s">
        <v>295</v>
      </c>
      <c r="B21" t="s">
        <v>234</v>
      </c>
      <c r="D21" t="s">
        <v>296</v>
      </c>
    </row>
    <row r="22" spans="1:5">
      <c r="A22">
        <v>42037</v>
      </c>
      <c r="B22" t="s">
        <v>205</v>
      </c>
      <c r="C22" t="s">
        <v>297</v>
      </c>
      <c r="D22" t="s">
        <v>298</v>
      </c>
    </row>
    <row r="23" spans="1:5">
      <c r="A23">
        <v>42053</v>
      </c>
      <c r="B23" t="s">
        <v>205</v>
      </c>
      <c r="D23" t="s">
        <v>299</v>
      </c>
      <c r="E23" t="s">
        <v>300</v>
      </c>
    </row>
    <row r="24" spans="1:5">
      <c r="A24">
        <v>42166</v>
      </c>
      <c r="B24" t="s">
        <v>234</v>
      </c>
      <c r="D24" t="s">
        <v>332</v>
      </c>
    </row>
    <row r="25" spans="1:5">
      <c r="D25" t="s">
        <v>333</v>
      </c>
    </row>
    <row r="26" spans="1:5">
      <c r="B26" t="s">
        <v>335</v>
      </c>
      <c r="C26" t="s">
        <v>334</v>
      </c>
      <c r="D26" t="s">
        <v>336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100"/>
  <sheetViews>
    <sheetView workbookViewId="0"/>
  </sheetViews>
  <sheetFormatPr defaultRowHeight="12.75"/>
  <cols>
    <col min="1" max="1" width="14.42578125" customWidth="1"/>
    <col min="2" max="2" width="22.28515625" customWidth="1"/>
    <col min="5" max="5" width="12.7109375" bestFit="1" customWidth="1"/>
    <col min="7" max="7" width="12.5703125" bestFit="1" customWidth="1"/>
    <col min="8" max="9" width="10.5703125" bestFit="1" customWidth="1"/>
    <col min="10" max="10" width="15.140625" customWidth="1"/>
    <col min="11" max="11" width="16.140625" customWidth="1"/>
    <col min="12" max="12" width="10.5703125" bestFit="1" customWidth="1"/>
    <col min="13" max="13" width="11.5703125" bestFit="1" customWidth="1"/>
    <col min="14" max="15" width="9.5703125" bestFit="1" customWidth="1"/>
    <col min="16" max="22" width="10.5703125" bestFit="1" customWidth="1"/>
    <col min="23" max="23" width="11.5703125" bestFit="1" customWidth="1"/>
    <col min="24" max="27" width="9.5703125" bestFit="1" customWidth="1"/>
    <col min="28" max="30" width="10.5703125" bestFit="1" customWidth="1"/>
    <col min="31" max="35" width="9.5703125" bestFit="1" customWidth="1"/>
    <col min="36" max="36" width="10.5703125" bestFit="1" customWidth="1"/>
    <col min="39" max="39" width="9.5703125" bestFit="1" customWidth="1"/>
  </cols>
  <sheetData>
    <row r="1" spans="1:25">
      <c r="A1" t="s">
        <v>41</v>
      </c>
    </row>
    <row r="2" spans="1:25">
      <c r="C2" t="s">
        <v>41</v>
      </c>
    </row>
    <row r="3" spans="1:25">
      <c r="O3" t="s">
        <v>73</v>
      </c>
    </row>
    <row r="4" spans="1:25">
      <c r="A4" t="s">
        <v>43</v>
      </c>
      <c r="C4" t="s">
        <v>3</v>
      </c>
      <c r="D4" t="s">
        <v>6</v>
      </c>
      <c r="E4" t="s">
        <v>12</v>
      </c>
      <c r="F4" t="s">
        <v>7</v>
      </c>
      <c r="G4" t="s">
        <v>16</v>
      </c>
      <c r="H4" t="s">
        <v>24</v>
      </c>
      <c r="I4" t="s">
        <v>10</v>
      </c>
      <c r="J4" t="s">
        <v>74</v>
      </c>
      <c r="K4" t="s">
        <v>75</v>
      </c>
      <c r="P4" t="s">
        <v>3</v>
      </c>
      <c r="Q4" t="s">
        <v>6</v>
      </c>
      <c r="R4" t="s">
        <v>12</v>
      </c>
      <c r="S4" t="s">
        <v>7</v>
      </c>
      <c r="T4" t="s">
        <v>16</v>
      </c>
      <c r="U4" t="s">
        <v>24</v>
      </c>
      <c r="V4" t="s">
        <v>10</v>
      </c>
      <c r="W4" t="s">
        <v>74</v>
      </c>
      <c r="X4" t="s">
        <v>75</v>
      </c>
    </row>
    <row r="5" spans="1:25">
      <c r="A5" t="s">
        <v>41</v>
      </c>
      <c r="B5">
        <v>2006</v>
      </c>
      <c r="C5">
        <v>2E-3</v>
      </c>
      <c r="D5">
        <v>1E-3</v>
      </c>
      <c r="E5">
        <v>0.03</v>
      </c>
      <c r="F5">
        <v>2.7080000000000002</v>
      </c>
      <c r="G5">
        <v>0.05</v>
      </c>
      <c r="H5">
        <v>3.0000000000000001E-3</v>
      </c>
      <c r="I5">
        <v>0.151</v>
      </c>
      <c r="J5">
        <v>1.2E-2</v>
      </c>
      <c r="K5">
        <f t="shared" ref="K5:K10" si="0">SUM(C5:J5)</f>
        <v>2.9569999999999999</v>
      </c>
      <c r="O5">
        <v>2006</v>
      </c>
      <c r="P5">
        <v>2E-3</v>
      </c>
      <c r="Q5">
        <v>1E-3</v>
      </c>
      <c r="R5">
        <v>0.03</v>
      </c>
      <c r="S5">
        <v>2.7080000000000002</v>
      </c>
      <c r="T5">
        <v>0.05</v>
      </c>
      <c r="U5">
        <v>3.0000000000000001E-3</v>
      </c>
      <c r="V5">
        <v>0.151</v>
      </c>
      <c r="W5">
        <v>1.2E-2</v>
      </c>
      <c r="X5">
        <f t="shared" ref="X5:X10" si="1">SUM(P5:W5)</f>
        <v>2.9569999999999999</v>
      </c>
    </row>
    <row r="6" spans="1:25">
      <c r="B6">
        <v>2007</v>
      </c>
      <c r="C6">
        <v>2.1000000000000001E-2</v>
      </c>
      <c r="D6">
        <v>4.0000000000000001E-3</v>
      </c>
      <c r="E6">
        <v>4.1000000000000002E-2</v>
      </c>
      <c r="F6">
        <v>3.8079999999999998</v>
      </c>
      <c r="G6">
        <v>9.1999999999999998E-2</v>
      </c>
      <c r="H6">
        <v>1.7999999999999999E-2</v>
      </c>
      <c r="I6">
        <v>0.71199999999999997</v>
      </c>
      <c r="J6">
        <f>(J5+17)/1000</f>
        <v>1.7011999999999999E-2</v>
      </c>
      <c r="K6">
        <f t="shared" si="0"/>
        <v>4.713012</v>
      </c>
      <c r="O6">
        <v>2007</v>
      </c>
      <c r="P6">
        <v>2.1000000000000001E-2</v>
      </c>
      <c r="Q6">
        <v>4.0000000000000001E-3</v>
      </c>
      <c r="R6">
        <v>4.1000000000000002E-2</v>
      </c>
      <c r="S6">
        <v>3.8079999999999998</v>
      </c>
      <c r="T6">
        <v>9.1999999999999998E-2</v>
      </c>
      <c r="U6">
        <v>1.7999999999999999E-2</v>
      </c>
      <c r="V6">
        <v>0.71199999999999997</v>
      </c>
      <c r="W6">
        <f>(W5+17)/1000</f>
        <v>1.7011999999999999E-2</v>
      </c>
      <c r="X6">
        <f t="shared" si="1"/>
        <v>4.713012</v>
      </c>
    </row>
    <row r="7" spans="1:25">
      <c r="B7">
        <v>2008</v>
      </c>
      <c r="C7">
        <v>7.0000000000000007E-2</v>
      </c>
      <c r="D7">
        <v>5.3999999999999999E-2</v>
      </c>
      <c r="E7">
        <v>8.6999999999999994E-2</v>
      </c>
      <c r="F7">
        <v>5.3079999999999998</v>
      </c>
      <c r="G7">
        <v>0.35</v>
      </c>
      <c r="H7">
        <v>6.8000000000000005E-2</v>
      </c>
      <c r="I7">
        <v>3.2229999999999999</v>
      </c>
      <c r="J7">
        <f>(J6+28)/1000</f>
        <v>2.8017012000000001E-2</v>
      </c>
      <c r="K7">
        <f t="shared" si="0"/>
        <v>9.1880170119999995</v>
      </c>
      <c r="L7" t="s">
        <v>41</v>
      </c>
      <c r="O7">
        <v>2008</v>
      </c>
      <c r="P7">
        <v>7.0000000000000007E-2</v>
      </c>
      <c r="Q7">
        <v>5.3999999999999999E-2</v>
      </c>
      <c r="R7">
        <v>8.6999999999999994E-2</v>
      </c>
      <c r="S7">
        <v>5.3079999999999998</v>
      </c>
      <c r="T7">
        <v>0.35</v>
      </c>
      <c r="U7">
        <v>6.8000000000000005E-2</v>
      </c>
      <c r="V7">
        <v>3.2229999999999999</v>
      </c>
      <c r="W7">
        <f>(W6+28)/1000</f>
        <v>2.8017012000000001E-2</v>
      </c>
      <c r="X7">
        <f t="shared" si="1"/>
        <v>9.1880170119999995</v>
      </c>
      <c r="Y7" t="s">
        <v>76</v>
      </c>
    </row>
    <row r="8" spans="1:25">
      <c r="B8">
        <v>2009</v>
      </c>
      <c r="C8">
        <v>0.17</v>
      </c>
      <c r="D8">
        <v>0.13400000000000001</v>
      </c>
      <c r="E8">
        <v>0.33700000000000002</v>
      </c>
      <c r="F8">
        <v>7.3079999999999998</v>
      </c>
      <c r="G8">
        <v>0.75</v>
      </c>
      <c r="H8">
        <v>0.108</v>
      </c>
      <c r="I8">
        <v>3.5979999999999999</v>
      </c>
      <c r="J8">
        <f>(J7+120)/1000</f>
        <v>0.12002801701200001</v>
      </c>
      <c r="K8">
        <f t="shared" si="0"/>
        <v>12.525028017012001</v>
      </c>
      <c r="O8">
        <v>2009</v>
      </c>
      <c r="P8">
        <v>0.17</v>
      </c>
      <c r="Q8">
        <v>0.13400000000000001</v>
      </c>
      <c r="R8">
        <v>0.33700000000000002</v>
      </c>
      <c r="S8">
        <v>7.3079999999999998</v>
      </c>
      <c r="T8">
        <v>0.75</v>
      </c>
      <c r="U8">
        <v>0.108</v>
      </c>
      <c r="V8">
        <v>3.5979999999999999</v>
      </c>
      <c r="W8">
        <f>(W7+120)/1000</f>
        <v>0.12002801701200001</v>
      </c>
      <c r="X8">
        <f t="shared" si="1"/>
        <v>12.525028017012001</v>
      </c>
      <c r="Y8" t="s">
        <v>77</v>
      </c>
    </row>
    <row r="9" spans="1:25">
      <c r="B9">
        <v>2010</v>
      </c>
      <c r="C9">
        <v>0.24</v>
      </c>
      <c r="D9">
        <v>0.224</v>
      </c>
      <c r="E9">
        <v>0.67700000000000005</v>
      </c>
      <c r="F9">
        <v>8</v>
      </c>
      <c r="G9">
        <v>1.35</v>
      </c>
      <c r="H9">
        <v>0.158</v>
      </c>
      <c r="I9">
        <v>4.0979999999999999</v>
      </c>
      <c r="J9">
        <f>(J8+140)/1000</f>
        <v>0.14012002801701201</v>
      </c>
      <c r="K9">
        <f t="shared" si="0"/>
        <v>14.887120028017012</v>
      </c>
      <c r="O9">
        <v>2010</v>
      </c>
      <c r="P9">
        <v>0.24</v>
      </c>
      <c r="Q9">
        <v>0.224</v>
      </c>
      <c r="R9">
        <v>0.67700000000000005</v>
      </c>
      <c r="S9">
        <v>9.3079999999999998</v>
      </c>
      <c r="T9">
        <v>1.35</v>
      </c>
      <c r="U9">
        <v>0.158</v>
      </c>
      <c r="V9">
        <v>4.0979999999999999</v>
      </c>
      <c r="W9">
        <f>(W8+140)/1000</f>
        <v>0.14012002801701201</v>
      </c>
      <c r="X9">
        <f t="shared" si="1"/>
        <v>16.195120028017012</v>
      </c>
      <c r="Y9" t="s">
        <v>77</v>
      </c>
    </row>
    <row r="10" spans="1:25">
      <c r="B10">
        <v>2013</v>
      </c>
      <c r="C10">
        <v>2.5</v>
      </c>
      <c r="D10">
        <v>0.64400000000000002</v>
      </c>
      <c r="E10">
        <v>4</v>
      </c>
      <c r="F10">
        <v>45</v>
      </c>
      <c r="G10">
        <v>20</v>
      </c>
      <c r="H10">
        <v>0.64800000000000002</v>
      </c>
      <c r="I10">
        <v>8</v>
      </c>
      <c r="J10">
        <f>(J9+200+300+450)/1000</f>
        <v>0.95014012002801695</v>
      </c>
      <c r="K10">
        <f t="shared" si="0"/>
        <v>81.742140120028012</v>
      </c>
      <c r="O10">
        <v>2013</v>
      </c>
      <c r="P10">
        <v>0.51</v>
      </c>
      <c r="Q10">
        <v>0.64400000000000002</v>
      </c>
      <c r="R10">
        <v>3.177</v>
      </c>
      <c r="S10">
        <v>17.207999999999998</v>
      </c>
      <c r="T10">
        <v>4.3</v>
      </c>
      <c r="U10">
        <v>0.64800000000000002</v>
      </c>
      <c r="V10">
        <v>5.9480000000000004</v>
      </c>
      <c r="W10">
        <f>(W9+200+300+450)/1000</f>
        <v>0.95014012002801695</v>
      </c>
      <c r="X10">
        <f t="shared" si="1"/>
        <v>33.385140120028019</v>
      </c>
      <c r="Y10" t="s">
        <v>78</v>
      </c>
    </row>
    <row r="14" spans="1:25">
      <c r="A14" t="s">
        <v>79</v>
      </c>
      <c r="D14" t="s">
        <v>80</v>
      </c>
      <c r="F14" t="s">
        <v>337</v>
      </c>
    </row>
    <row r="15" spans="1:25">
      <c r="A15" t="s">
        <v>81</v>
      </c>
      <c r="D15" t="s">
        <v>82</v>
      </c>
    </row>
    <row r="16" spans="1:25">
      <c r="B16" t="s">
        <v>83</v>
      </c>
      <c r="C16">
        <f>C28</f>
        <v>0.10228070175438597</v>
      </c>
      <c r="D16">
        <f>G28</f>
        <v>0.10878947368421053</v>
      </c>
      <c r="E16">
        <f>M28</f>
        <v>0.13389473684210529</v>
      </c>
      <c r="F16">
        <f>H28</f>
        <v>0.106</v>
      </c>
      <c r="G16">
        <f>R28</f>
        <v>0.15435087719298246</v>
      </c>
      <c r="H16">
        <f>Z28</f>
        <v>0.17387719298245616</v>
      </c>
      <c r="I16">
        <f>K28</f>
        <v>0.17015789473684212</v>
      </c>
      <c r="J16">
        <v>0.12</v>
      </c>
    </row>
    <row r="17" spans="1:31">
      <c r="B17" t="s">
        <v>84</v>
      </c>
      <c r="C17" t="s">
        <v>3</v>
      </c>
      <c r="D17" t="s">
        <v>6</v>
      </c>
      <c r="E17" t="s">
        <v>12</v>
      </c>
      <c r="F17" t="s">
        <v>7</v>
      </c>
      <c r="G17" t="s">
        <v>16</v>
      </c>
      <c r="H17" t="s">
        <v>24</v>
      </c>
      <c r="I17" t="s">
        <v>10</v>
      </c>
      <c r="J17" t="s">
        <v>74</v>
      </c>
    </row>
    <row r="18" spans="1:31">
      <c r="A18" t="s">
        <v>85</v>
      </c>
      <c r="B18">
        <v>2006</v>
      </c>
      <c r="C18">
        <f t="shared" ref="C18:J18" si="2">C5*8760*C$16*3.6/1000</f>
        <v>6.451048421052632E-3</v>
      </c>
      <c r="D18">
        <f t="shared" si="2"/>
        <v>3.4307848421052632E-3</v>
      </c>
      <c r="E18">
        <f t="shared" si="2"/>
        <v>0.12667513263157898</v>
      </c>
      <c r="F18">
        <f t="shared" si="2"/>
        <v>9.0523457280000006</v>
      </c>
      <c r="G18">
        <f t="shared" si="2"/>
        <v>0.24338046315789474</v>
      </c>
      <c r="H18">
        <f t="shared" si="2"/>
        <v>1.6450173473684212E-2</v>
      </c>
      <c r="I18">
        <f t="shared" si="2"/>
        <v>0.81028100463157893</v>
      </c>
      <c r="J18">
        <f t="shared" si="2"/>
        <v>4.5411839999999995E-2</v>
      </c>
    </row>
    <row r="19" spans="1:31">
      <c r="B19">
        <v>2007</v>
      </c>
      <c r="C19">
        <f t="shared" ref="C19:D23" si="3">C6*8760*C$16*3.6/1000</f>
        <v>6.7736008421052651E-2</v>
      </c>
      <c r="D19">
        <f t="shared" si="3"/>
        <v>1.3723139368421053E-2</v>
      </c>
      <c r="E19">
        <f t="shared" ref="E19:J19" si="4">E6*8760*E$16*3.6/1000</f>
        <v>0.17312268126315794</v>
      </c>
      <c r="F19">
        <f t="shared" si="4"/>
        <v>12.729443328</v>
      </c>
      <c r="G19">
        <f t="shared" si="4"/>
        <v>0.44782005221052634</v>
      </c>
      <c r="H19">
        <f t="shared" si="4"/>
        <v>9.8701040842105264E-2</v>
      </c>
      <c r="I19">
        <f t="shared" si="4"/>
        <v>3.8206627503157895</v>
      </c>
      <c r="J19">
        <f t="shared" si="4"/>
        <v>6.4378851840000001E-2</v>
      </c>
    </row>
    <row r="20" spans="1:31">
      <c r="B20">
        <v>2008</v>
      </c>
      <c r="C20">
        <f>C7*8760*C$16*3.6/1000</f>
        <v>0.22578669473684215</v>
      </c>
      <c r="D20">
        <f t="shared" si="3"/>
        <v>0.18526238147368423</v>
      </c>
      <c r="E20">
        <f t="shared" ref="E20:J20" si="5">E7*8760*E$16*3.6/1000</f>
        <v>0.36735788463157898</v>
      </c>
      <c r="F20">
        <f t="shared" si="5"/>
        <v>17.743667328000001</v>
      </c>
      <c r="G20">
        <f t="shared" si="5"/>
        <v>1.7036632421052631</v>
      </c>
      <c r="H20">
        <f t="shared" si="5"/>
        <v>0.3728705987368422</v>
      </c>
      <c r="I20">
        <f t="shared" si="5"/>
        <v>17.294938264421052</v>
      </c>
      <c r="J20">
        <f t="shared" si="5"/>
        <v>0.10602533885184</v>
      </c>
    </row>
    <row r="21" spans="1:31">
      <c r="B21">
        <v>2009</v>
      </c>
      <c r="C21">
        <f t="shared" si="3"/>
        <v>0.54833911578947381</v>
      </c>
      <c r="D21">
        <f t="shared" si="3"/>
        <v>0.45972516884210535</v>
      </c>
      <c r="E21">
        <f t="shared" ref="E21:J21" si="6">E8*8760*E$16*3.6/1000</f>
        <v>1.4229839898947374</v>
      </c>
      <c r="F21">
        <f t="shared" si="6"/>
        <v>24.429299328000003</v>
      </c>
      <c r="G21">
        <f t="shared" si="6"/>
        <v>3.6507069473684215</v>
      </c>
      <c r="H21">
        <f t="shared" si="6"/>
        <v>0.59220624505263175</v>
      </c>
      <c r="I21">
        <f t="shared" si="6"/>
        <v>19.30722552757895</v>
      </c>
      <c r="J21">
        <f t="shared" si="6"/>
        <v>0.45422442533885188</v>
      </c>
    </row>
    <row r="22" spans="1:31">
      <c r="B22">
        <v>2010</v>
      </c>
      <c r="C22">
        <f t="shared" si="3"/>
        <v>0.77412581052631591</v>
      </c>
      <c r="D22">
        <f t="shared" si="3"/>
        <v>0.76849580463157896</v>
      </c>
      <c r="E22">
        <f t="shared" ref="E22:J22" si="7">E9*8760*E$16*3.6/1000</f>
        <v>2.8586354930526321</v>
      </c>
      <c r="F22">
        <f t="shared" si="7"/>
        <v>26.742528</v>
      </c>
      <c r="G22">
        <f t="shared" si="7"/>
        <v>6.571272505263158</v>
      </c>
      <c r="H22">
        <f t="shared" si="7"/>
        <v>0.86637580294736849</v>
      </c>
      <c r="I22">
        <f t="shared" si="7"/>
        <v>21.99027521178947</v>
      </c>
      <c r="J22">
        <f t="shared" si="7"/>
        <v>0.53025902442533879</v>
      </c>
    </row>
    <row r="23" spans="1:31">
      <c r="B23">
        <v>2013</v>
      </c>
      <c r="C23">
        <f>C10*8760*C$16*3.6/1000</f>
        <v>8.0638105263157911</v>
      </c>
      <c r="D23">
        <f t="shared" si="3"/>
        <v>2.2094254383157899</v>
      </c>
      <c r="E23">
        <f t="shared" ref="E23:J23" si="8">E10*8760*E$16*3.6/1000</f>
        <v>16.890017684210527</v>
      </c>
      <c r="F23">
        <f t="shared" si="8"/>
        <v>150.42671999999999</v>
      </c>
      <c r="G23">
        <f t="shared" si="8"/>
        <v>97.352185263157892</v>
      </c>
      <c r="H23">
        <f t="shared" si="8"/>
        <v>3.5532374703157901</v>
      </c>
      <c r="I23">
        <f t="shared" si="8"/>
        <v>42.928794947368431</v>
      </c>
      <c r="J23">
        <f t="shared" si="8"/>
        <v>3.5956342590244259</v>
      </c>
    </row>
    <row r="26" spans="1:31">
      <c r="A26" t="s">
        <v>86</v>
      </c>
    </row>
    <row r="27" spans="1:31" ht="13.5" thickBot="1">
      <c r="A27" t="s">
        <v>87</v>
      </c>
      <c r="B27" t="s">
        <v>2</v>
      </c>
      <c r="C27" t="s">
        <v>3</v>
      </c>
      <c r="D27" t="s">
        <v>38</v>
      </c>
      <c r="E27" t="s">
        <v>4</v>
      </c>
      <c r="F27" t="s">
        <v>5</v>
      </c>
      <c r="G27" t="s">
        <v>6</v>
      </c>
      <c r="H27" t="s">
        <v>7</v>
      </c>
      <c r="I27" t="s">
        <v>8</v>
      </c>
      <c r="J27" t="s">
        <v>9</v>
      </c>
      <c r="K27" t="s">
        <v>10</v>
      </c>
      <c r="L27" t="s">
        <v>11</v>
      </c>
      <c r="M27" t="s">
        <v>12</v>
      </c>
      <c r="N27" t="s">
        <v>285</v>
      </c>
      <c r="O27" t="s">
        <v>13</v>
      </c>
      <c r="P27" t="s">
        <v>14</v>
      </c>
      <c r="Q27" t="s">
        <v>15</v>
      </c>
      <c r="R27" t="s">
        <v>16</v>
      </c>
      <c r="S27" t="s">
        <v>17</v>
      </c>
      <c r="T27" t="s">
        <v>18</v>
      </c>
      <c r="U27" t="s">
        <v>19</v>
      </c>
      <c r="V27" t="s">
        <v>20</v>
      </c>
      <c r="W27" t="s">
        <v>21</v>
      </c>
      <c r="X27" t="s">
        <v>22</v>
      </c>
      <c r="Y27" t="s">
        <v>23</v>
      </c>
      <c r="Z27" t="s">
        <v>24</v>
      </c>
      <c r="AA27" t="s">
        <v>25</v>
      </c>
      <c r="AB27" t="s">
        <v>26</v>
      </c>
      <c r="AC27" t="s">
        <v>27</v>
      </c>
      <c r="AD27" t="s">
        <v>28</v>
      </c>
      <c r="AE27" t="s">
        <v>29</v>
      </c>
    </row>
    <row r="28" spans="1:31">
      <c r="A28" t="s">
        <v>88</v>
      </c>
      <c r="B28">
        <v>0.12831578947368422</v>
      </c>
      <c r="C28">
        <v>0.10228070175438597</v>
      </c>
      <c r="D28">
        <v>0.14319298245614037</v>
      </c>
      <c r="E28">
        <v>0.12831578947368422</v>
      </c>
      <c r="F28">
        <v>0.18038596491228071</v>
      </c>
      <c r="G28">
        <v>0.10878947368421053</v>
      </c>
      <c r="H28">
        <v>0.106</v>
      </c>
      <c r="I28">
        <v>0.10414035087719299</v>
      </c>
      <c r="J28">
        <v>0.106</v>
      </c>
      <c r="K28">
        <v>0.17015789473684212</v>
      </c>
      <c r="L28">
        <v>9.6701754385964914E-2</v>
      </c>
      <c r="M28">
        <v>0.13389473684210529</v>
      </c>
      <c r="N28">
        <v>0.15528070175438596</v>
      </c>
      <c r="O28">
        <v>0.12924561403508772</v>
      </c>
      <c r="P28">
        <v>0.10135087719298247</v>
      </c>
      <c r="Q28">
        <v>9.01E-2</v>
      </c>
      <c r="R28">
        <v>0.15435087719298246</v>
      </c>
      <c r="S28">
        <v>0.10785964912280702</v>
      </c>
      <c r="T28">
        <v>0.106</v>
      </c>
      <c r="U28">
        <v>0.10971929824561405</v>
      </c>
      <c r="V28">
        <v>0.18596491228070175</v>
      </c>
      <c r="W28">
        <v>0.10321052631578949</v>
      </c>
      <c r="X28">
        <v>9.6701754385964914E-2</v>
      </c>
      <c r="Y28">
        <v>0.10692982456140351</v>
      </c>
      <c r="Z28">
        <v>0.17387719298245616</v>
      </c>
      <c r="AA28">
        <v>0.14319298245614037</v>
      </c>
      <c r="AB28">
        <v>0.10042105263157897</v>
      </c>
      <c r="AC28">
        <v>0.12738596491228071</v>
      </c>
      <c r="AD28">
        <v>0.11901754385964913</v>
      </c>
      <c r="AE28">
        <v>0.10135087719298247</v>
      </c>
    </row>
    <row r="29" spans="1:31">
      <c r="A29" t="s">
        <v>89</v>
      </c>
      <c r="B29">
        <v>0.12468421052631579</v>
      </c>
      <c r="C29">
        <v>9.9385964912280703E-2</v>
      </c>
      <c r="D29">
        <v>0.13914035087719301</v>
      </c>
      <c r="E29">
        <v>0.12468421052631579</v>
      </c>
      <c r="F29">
        <v>0.17528070175438598</v>
      </c>
      <c r="G29">
        <v>0.10571052631578948</v>
      </c>
      <c r="H29">
        <v>0.10299999999999999</v>
      </c>
      <c r="I29">
        <v>0.10119298245614036</v>
      </c>
      <c r="J29">
        <v>0.10299999999999999</v>
      </c>
      <c r="K29">
        <v>0.1653421052631579</v>
      </c>
      <c r="L29">
        <v>9.3964912280701751E-2</v>
      </c>
      <c r="M29">
        <v>0.13010526315789475</v>
      </c>
      <c r="N29">
        <v>0.15088596491228071</v>
      </c>
      <c r="O29">
        <v>0.12558771929824561</v>
      </c>
      <c r="P29">
        <v>9.8482456140350894E-2</v>
      </c>
      <c r="Q29">
        <v>8.7549999999999989E-2</v>
      </c>
      <c r="R29">
        <v>0.14998245614035088</v>
      </c>
      <c r="S29">
        <v>0.10480701754385965</v>
      </c>
      <c r="T29">
        <v>0.10299999999999999</v>
      </c>
      <c r="U29">
        <v>0.1066140350877193</v>
      </c>
      <c r="V29">
        <v>0.18070175438596492</v>
      </c>
      <c r="W29">
        <v>0.10028947368421054</v>
      </c>
      <c r="X29">
        <v>9.3964912280701751E-2</v>
      </c>
      <c r="Y29">
        <v>0.10390350877192982</v>
      </c>
      <c r="Z29">
        <v>0.16895614035087719</v>
      </c>
      <c r="AA29">
        <v>0.13914035087719301</v>
      </c>
      <c r="AB29">
        <v>9.7578947368421071E-2</v>
      </c>
      <c r="AC29">
        <v>0.12378070175438598</v>
      </c>
      <c r="AD29">
        <v>0.11564912280701756</v>
      </c>
      <c r="AE29">
        <v>9.8482456140350894E-2</v>
      </c>
    </row>
    <row r="34" spans="1:42">
      <c r="A34" t="s">
        <v>90</v>
      </c>
    </row>
    <row r="36" spans="1:42">
      <c r="D36" t="s">
        <v>58</v>
      </c>
    </row>
    <row r="37" spans="1:42">
      <c r="D37" t="s">
        <v>39</v>
      </c>
    </row>
    <row r="39" spans="1:42">
      <c r="A39" t="s">
        <v>0</v>
      </c>
      <c r="B39" t="s">
        <v>36</v>
      </c>
      <c r="C39" t="s">
        <v>35</v>
      </c>
      <c r="D39" t="s">
        <v>31</v>
      </c>
      <c r="E39" t="s">
        <v>34</v>
      </c>
      <c r="F39" t="s">
        <v>37</v>
      </c>
      <c r="G39" t="s">
        <v>2</v>
      </c>
      <c r="H39" t="s">
        <v>3</v>
      </c>
      <c r="I39" t="s">
        <v>38</v>
      </c>
      <c r="J39" t="s">
        <v>4</v>
      </c>
      <c r="K39" t="s">
        <v>5</v>
      </c>
      <c r="L39" t="s">
        <v>6</v>
      </c>
      <c r="M39" t="s">
        <v>7</v>
      </c>
      <c r="N39" t="s">
        <v>8</v>
      </c>
      <c r="O39" t="s">
        <v>9</v>
      </c>
      <c r="P39" t="s">
        <v>10</v>
      </c>
      <c r="Q39" t="s">
        <v>11</v>
      </c>
      <c r="R39" t="s">
        <v>12</v>
      </c>
      <c r="S39" t="s">
        <v>285</v>
      </c>
      <c r="T39" t="s">
        <v>13</v>
      </c>
      <c r="U39" t="s">
        <v>14</v>
      </c>
      <c r="V39" t="s">
        <v>15</v>
      </c>
      <c r="W39" t="s">
        <v>16</v>
      </c>
      <c r="X39" t="s">
        <v>17</v>
      </c>
      <c r="Y39" t="s">
        <v>18</v>
      </c>
      <c r="Z39" t="s">
        <v>19</v>
      </c>
      <c r="AA39" t="s">
        <v>20</v>
      </c>
      <c r="AB39" t="s">
        <v>21</v>
      </c>
      <c r="AC39" t="s">
        <v>22</v>
      </c>
      <c r="AD39" t="s">
        <v>23</v>
      </c>
      <c r="AE39" t="s">
        <v>24</v>
      </c>
      <c r="AF39" t="s">
        <v>25</v>
      </c>
      <c r="AG39" t="s">
        <v>26</v>
      </c>
      <c r="AH39" t="s">
        <v>27</v>
      </c>
      <c r="AI39" t="s">
        <v>28</v>
      </c>
      <c r="AJ39" t="s">
        <v>29</v>
      </c>
      <c r="AK39" t="s">
        <v>91</v>
      </c>
      <c r="AL39" t="s">
        <v>129</v>
      </c>
      <c r="AM39" t="s">
        <v>92</v>
      </c>
      <c r="AN39" t="s">
        <v>93</v>
      </c>
      <c r="AO39" t="s">
        <v>94</v>
      </c>
      <c r="AP39" t="s">
        <v>95</v>
      </c>
    </row>
    <row r="40" spans="1:42">
      <c r="A40" t="s">
        <v>42</v>
      </c>
      <c r="B40" t="s">
        <v>100</v>
      </c>
      <c r="C40" t="s">
        <v>30</v>
      </c>
      <c r="D40">
        <v>2006</v>
      </c>
      <c r="E40">
        <v>1</v>
      </c>
      <c r="F40">
        <v>15</v>
      </c>
      <c r="G40">
        <v>3.6000000000000004E-2</v>
      </c>
      <c r="H40">
        <v>2E-3</v>
      </c>
      <c r="I40">
        <v>0</v>
      </c>
      <c r="J40">
        <v>0</v>
      </c>
      <c r="K40">
        <v>0</v>
      </c>
      <c r="L40">
        <v>1.44</v>
      </c>
      <c r="M40">
        <v>4.6728000000000005</v>
      </c>
      <c r="N40">
        <v>0</v>
      </c>
      <c r="O40">
        <v>0</v>
      </c>
      <c r="P40">
        <v>0.28800000000000003</v>
      </c>
      <c r="Q40">
        <v>4.0000000000000001E-3</v>
      </c>
      <c r="R40">
        <v>1.6E-2</v>
      </c>
      <c r="S40">
        <v>1E-3</v>
      </c>
      <c r="T40">
        <v>0</v>
      </c>
      <c r="U40">
        <v>0</v>
      </c>
      <c r="W40">
        <v>7.0000000000000001E-3</v>
      </c>
      <c r="X40">
        <v>0</v>
      </c>
      <c r="Y40">
        <v>2.5000000000000001E-2</v>
      </c>
      <c r="Z40">
        <v>0</v>
      </c>
      <c r="AA40">
        <v>0</v>
      </c>
      <c r="AB40">
        <v>5.0999999999999997E-2</v>
      </c>
      <c r="AC40">
        <v>0</v>
      </c>
      <c r="AD40">
        <v>0</v>
      </c>
      <c r="AE40">
        <v>2E-3</v>
      </c>
      <c r="AF40">
        <v>2.2705920000000004E-4</v>
      </c>
      <c r="AG40">
        <v>6.3072000000000009E-5</v>
      </c>
      <c r="AH40">
        <v>6.3072000000000009E-5</v>
      </c>
      <c r="AI40">
        <v>0</v>
      </c>
      <c r="AJ40">
        <v>1.0999999999999999E-2</v>
      </c>
      <c r="AM40">
        <f>AH40</f>
        <v>6.3072000000000009E-5</v>
      </c>
    </row>
    <row r="41" spans="1:42">
      <c r="B41" t="s">
        <v>100</v>
      </c>
      <c r="C41" t="s">
        <v>30</v>
      </c>
      <c r="D41">
        <v>2010</v>
      </c>
      <c r="E41">
        <v>1</v>
      </c>
      <c r="G41">
        <v>5.5944000000000003</v>
      </c>
      <c r="H41">
        <f>C22</f>
        <v>0.77412581052631591</v>
      </c>
      <c r="L41">
        <v>1.7307360000000003</v>
      </c>
      <c r="M41">
        <f>F21</f>
        <v>24.429299328000003</v>
      </c>
      <c r="N41">
        <v>0</v>
      </c>
      <c r="P41">
        <f>I22</f>
        <v>21.99027521178947</v>
      </c>
      <c r="Q41" t="s">
        <v>41</v>
      </c>
      <c r="R41" t="s">
        <v>41</v>
      </c>
      <c r="S41" t="s">
        <v>41</v>
      </c>
      <c r="T41">
        <v>0.86399999999999999</v>
      </c>
      <c r="U41">
        <v>0</v>
      </c>
      <c r="W41">
        <f>G22</f>
        <v>6.571272505263158</v>
      </c>
      <c r="X41" t="s">
        <v>41</v>
      </c>
      <c r="Y41" t="s">
        <v>41</v>
      </c>
      <c r="Z41">
        <v>0</v>
      </c>
      <c r="AA41" t="s">
        <v>41</v>
      </c>
      <c r="AB41" t="s">
        <v>41</v>
      </c>
      <c r="AD41">
        <v>1.08</v>
      </c>
      <c r="AE41">
        <v>1.08</v>
      </c>
      <c r="AF41">
        <v>1.135296E-3</v>
      </c>
      <c r="AG41">
        <v>3.1535999999999999E-4</v>
      </c>
      <c r="AH41">
        <v>3.1535999999999999E-4</v>
      </c>
      <c r="AI41">
        <v>0.36</v>
      </c>
      <c r="AJ41" t="s">
        <v>41</v>
      </c>
      <c r="AM41">
        <f>AH41</f>
        <v>3.1535999999999999E-4</v>
      </c>
    </row>
    <row r="42" spans="1:42">
      <c r="B42" t="s">
        <v>100</v>
      </c>
      <c r="C42" t="s">
        <v>30</v>
      </c>
      <c r="D42">
        <v>2015</v>
      </c>
      <c r="E42">
        <v>1</v>
      </c>
      <c r="G42">
        <v>14.452199999999999</v>
      </c>
      <c r="H42">
        <f>C23</f>
        <v>8.0638105263157911</v>
      </c>
      <c r="L42">
        <f>D23</f>
        <v>2.2094254383157899</v>
      </c>
      <c r="M42">
        <f>50*31.5*F16</f>
        <v>166.95</v>
      </c>
      <c r="N42" t="s">
        <v>41</v>
      </c>
      <c r="Q42" t="s">
        <v>41</v>
      </c>
      <c r="R42">
        <f>E23</f>
        <v>16.890017684210527</v>
      </c>
      <c r="S42" t="s">
        <v>41</v>
      </c>
      <c r="T42">
        <v>1.728</v>
      </c>
      <c r="U42" t="s">
        <v>41</v>
      </c>
      <c r="W42">
        <f>G23</f>
        <v>97.352185263157892</v>
      </c>
      <c r="X42" t="s">
        <v>41</v>
      </c>
      <c r="Y42" t="s">
        <v>41</v>
      </c>
      <c r="Z42" t="s">
        <v>41</v>
      </c>
      <c r="AA42" t="s">
        <v>41</v>
      </c>
      <c r="AB42" t="s">
        <v>41</v>
      </c>
      <c r="AD42">
        <v>2.16</v>
      </c>
      <c r="AE42" t="s">
        <v>41</v>
      </c>
      <c r="AF42">
        <v>4.5411840000000002E-3</v>
      </c>
      <c r="AG42" t="s">
        <v>41</v>
      </c>
      <c r="AH42" t="s">
        <v>41</v>
      </c>
      <c r="AI42">
        <v>0.72</v>
      </c>
      <c r="AJ42" t="s">
        <v>41</v>
      </c>
      <c r="AM42" t="str">
        <f>AH42</f>
        <v xml:space="preserve"> </v>
      </c>
    </row>
    <row r="43" spans="1:42">
      <c r="B43" t="s">
        <v>100</v>
      </c>
      <c r="C43" t="s">
        <v>30</v>
      </c>
      <c r="D43">
        <v>2020</v>
      </c>
      <c r="E43">
        <v>1</v>
      </c>
      <c r="G43">
        <v>23.31</v>
      </c>
      <c r="H43">
        <f>H42</f>
        <v>8.0638105263157911</v>
      </c>
      <c r="I43">
        <v>2.5</v>
      </c>
      <c r="K43">
        <v>7.2000000000000008E-2</v>
      </c>
      <c r="L43">
        <f>L44</f>
        <v>2.88</v>
      </c>
      <c r="M43">
        <f>M42</f>
        <v>166.95</v>
      </c>
      <c r="N43">
        <v>1.8</v>
      </c>
      <c r="P43">
        <v>124.41</v>
      </c>
      <c r="Q43">
        <v>2.16</v>
      </c>
      <c r="R43">
        <v>21.276</v>
      </c>
      <c r="S43">
        <v>4.54</v>
      </c>
      <c r="T43">
        <v>2.5920000000000001</v>
      </c>
      <c r="U43">
        <v>1.1160000000000001</v>
      </c>
      <c r="W43">
        <f>W42</f>
        <v>97.352185263157892</v>
      </c>
      <c r="X43">
        <v>0.108</v>
      </c>
      <c r="Y43">
        <v>0.108</v>
      </c>
      <c r="Z43">
        <v>7.2000000000000008E-2</v>
      </c>
      <c r="AA43">
        <v>3.6000000000000004E-2</v>
      </c>
      <c r="AB43">
        <v>4.32</v>
      </c>
      <c r="AC43">
        <v>8.7899999999999991</v>
      </c>
      <c r="AD43">
        <v>3.24</v>
      </c>
      <c r="AE43">
        <v>58.643999999999998</v>
      </c>
      <c r="AF43">
        <v>0.18921600000000002</v>
      </c>
      <c r="AG43">
        <v>4.6440000000000001</v>
      </c>
      <c r="AH43">
        <v>0.108</v>
      </c>
      <c r="AI43">
        <v>1.08</v>
      </c>
      <c r="AJ43">
        <v>15.552000000000001</v>
      </c>
      <c r="AM43">
        <f>AH43</f>
        <v>0.108</v>
      </c>
    </row>
    <row r="44" spans="1:42">
      <c r="B44" t="s">
        <v>100</v>
      </c>
      <c r="C44" t="s">
        <v>30</v>
      </c>
      <c r="D44">
        <v>2030</v>
      </c>
      <c r="E44">
        <v>1</v>
      </c>
      <c r="G44">
        <v>55.477799999999995</v>
      </c>
      <c r="H44" t="s">
        <v>41</v>
      </c>
      <c r="I44">
        <v>3.5</v>
      </c>
      <c r="L44">
        <v>2.88</v>
      </c>
      <c r="M44">
        <f>(M43+M46)/2</f>
        <v>250.42499999999998</v>
      </c>
      <c r="N44" t="s">
        <v>41</v>
      </c>
      <c r="O44">
        <v>0</v>
      </c>
      <c r="P44" t="s">
        <v>41</v>
      </c>
      <c r="Q44" t="s">
        <v>41</v>
      </c>
      <c r="R44">
        <v>43.2</v>
      </c>
      <c r="S44" t="s">
        <v>41</v>
      </c>
      <c r="T44">
        <v>4.32</v>
      </c>
      <c r="U44" t="s">
        <v>41</v>
      </c>
      <c r="W44" t="s">
        <v>41</v>
      </c>
      <c r="X44" t="s">
        <v>41</v>
      </c>
      <c r="Y44" t="s">
        <v>41</v>
      </c>
      <c r="Z44" t="s">
        <v>41</v>
      </c>
      <c r="AA44" t="s">
        <v>41</v>
      </c>
      <c r="AB44" t="s">
        <v>41</v>
      </c>
      <c r="AD44">
        <v>5.4</v>
      </c>
      <c r="AE44" t="s">
        <v>41</v>
      </c>
      <c r="AF44">
        <v>0.93600000000000005</v>
      </c>
      <c r="AG44" t="s">
        <v>41</v>
      </c>
      <c r="AH44" t="s">
        <v>41</v>
      </c>
      <c r="AI44">
        <v>1.8</v>
      </c>
      <c r="AJ44" t="s">
        <v>41</v>
      </c>
      <c r="AM44" t="str">
        <f>AH44</f>
        <v xml:space="preserve"> </v>
      </c>
    </row>
    <row r="46" spans="1:42">
      <c r="B46" t="s">
        <v>100</v>
      </c>
      <c r="C46" t="s">
        <v>30</v>
      </c>
      <c r="D46">
        <v>2050</v>
      </c>
      <c r="E46">
        <v>1</v>
      </c>
      <c r="L46">
        <v>20.328164999999998</v>
      </c>
      <c r="M46">
        <f>M43*2</f>
        <v>333.9</v>
      </c>
      <c r="N46">
        <v>12.2094</v>
      </c>
      <c r="O46">
        <f>O44</f>
        <v>0</v>
      </c>
      <c r="P46">
        <v>315.62369999999999</v>
      </c>
      <c r="Q46">
        <v>27.203399999999998</v>
      </c>
      <c r="R46">
        <v>127.8417</v>
      </c>
      <c r="S46">
        <v>132.696978581813</v>
      </c>
      <c r="T46">
        <v>44.965277777777999</v>
      </c>
      <c r="U46">
        <v>11.032677612909</v>
      </c>
      <c r="W46">
        <f>W43</f>
        <v>97.352185263157892</v>
      </c>
      <c r="X46">
        <f>X43</f>
        <v>0.108</v>
      </c>
      <c r="Y46">
        <f>Y43</f>
        <v>0.108</v>
      </c>
      <c r="Z46">
        <f>Z43</f>
        <v>7.2000000000000008E-2</v>
      </c>
      <c r="AA46">
        <f>AA43</f>
        <v>3.6000000000000004E-2</v>
      </c>
      <c r="AB46">
        <v>11.032677612909</v>
      </c>
      <c r="AC46">
        <v>20.926639684329</v>
      </c>
      <c r="AD46">
        <v>72</v>
      </c>
      <c r="AE46">
        <f>AE43</f>
        <v>58.643999999999998</v>
      </c>
      <c r="AF46">
        <f>AF44</f>
        <v>0.93600000000000005</v>
      </c>
      <c r="AG46">
        <f>AG43</f>
        <v>4.6440000000000001</v>
      </c>
      <c r="AH46">
        <v>37.371141975309001</v>
      </c>
      <c r="AI46">
        <v>16.7</v>
      </c>
      <c r="AJ46">
        <f>AJ43</f>
        <v>15.552000000000001</v>
      </c>
    </row>
    <row r="47" spans="1:42">
      <c r="B47" t="s">
        <v>128</v>
      </c>
      <c r="G47">
        <f t="shared" ref="G47:AJ47" si="9">G54*G86*31.5</f>
        <v>294.96815961174406</v>
      </c>
      <c r="H47">
        <f t="shared" si="9"/>
        <v>383.20037945680389</v>
      </c>
      <c r="I47">
        <f t="shared" si="9"/>
        <v>336.06068645724594</v>
      </c>
      <c r="J47">
        <f t="shared" si="9"/>
        <v>288.98948328485091</v>
      </c>
      <c r="K47">
        <f t="shared" si="9"/>
        <v>42.750559265816506</v>
      </c>
      <c r="L47">
        <f t="shared" si="9"/>
        <v>363.55861208141232</v>
      </c>
      <c r="M47">
        <f t="shared" si="9"/>
        <v>2870.4532395391961</v>
      </c>
      <c r="N47">
        <f t="shared" si="9"/>
        <v>203.57396252328422</v>
      </c>
      <c r="O47">
        <f t="shared" si="9"/>
        <v>45.078231382871444</v>
      </c>
      <c r="P47">
        <f t="shared" si="9"/>
        <v>2372.0460292302428</v>
      </c>
      <c r="Q47">
        <f t="shared" si="9"/>
        <v>183.06118340894588</v>
      </c>
      <c r="R47">
        <f t="shared" si="9"/>
        <v>2622.7697109624251</v>
      </c>
      <c r="S47">
        <f t="shared" si="9"/>
        <v>601.75798087529301</v>
      </c>
      <c r="T47">
        <f t="shared" si="9"/>
        <v>379.44950844732051</v>
      </c>
      <c r="U47">
        <f t="shared" si="9"/>
        <v>168.39260787056099</v>
      </c>
      <c r="V47">
        <f t="shared" si="9"/>
        <v>53.659481387717477</v>
      </c>
      <c r="W47">
        <f t="shared" si="9"/>
        <v>2857.3086969940045</v>
      </c>
      <c r="X47">
        <f t="shared" si="9"/>
        <v>111.89750842800684</v>
      </c>
      <c r="Y47">
        <f t="shared" si="9"/>
        <v>17.151142014645302</v>
      </c>
      <c r="Z47">
        <f t="shared" si="9"/>
        <v>75.629192910248207</v>
      </c>
      <c r="AA47">
        <f t="shared" si="9"/>
        <v>21.981901768921801</v>
      </c>
      <c r="AB47">
        <f t="shared" si="9"/>
        <v>614.13747814691862</v>
      </c>
      <c r="AC47">
        <f t="shared" si="9"/>
        <v>166.18887974668388</v>
      </c>
      <c r="AD47">
        <f t="shared" si="9"/>
        <v>1371.6974315874893</v>
      </c>
      <c r="AE47">
        <f t="shared" si="9"/>
        <v>580.13655264744477</v>
      </c>
      <c r="AF47">
        <f t="shared" si="9"/>
        <v>866.72684940425665</v>
      </c>
      <c r="AG47">
        <f t="shared" si="9"/>
        <v>319.52529685383712</v>
      </c>
      <c r="AH47">
        <f t="shared" si="9"/>
        <v>155.98453252693321</v>
      </c>
      <c r="AI47">
        <f t="shared" si="9"/>
        <v>185.91550095244403</v>
      </c>
      <c r="AJ47">
        <f t="shared" si="9"/>
        <v>2253.4986620038949</v>
      </c>
    </row>
    <row r="49" spans="1:42">
      <c r="D49" t="s">
        <v>278</v>
      </c>
    </row>
    <row r="50" spans="1:42">
      <c r="D50" t="s">
        <v>208</v>
      </c>
    </row>
    <row r="52" spans="1:42">
      <c r="A52" t="s">
        <v>0</v>
      </c>
      <c r="B52" t="s">
        <v>36</v>
      </c>
      <c r="C52" t="s">
        <v>35</v>
      </c>
      <c r="D52" t="s">
        <v>31</v>
      </c>
      <c r="E52" t="s">
        <v>40</v>
      </c>
      <c r="F52" t="s">
        <v>65</v>
      </c>
      <c r="G52" t="s">
        <v>2</v>
      </c>
      <c r="H52" t="s">
        <v>3</v>
      </c>
      <c r="I52" t="s">
        <v>38</v>
      </c>
      <c r="J52" t="s">
        <v>4</v>
      </c>
      <c r="K52" t="s">
        <v>5</v>
      </c>
      <c r="L52" t="s">
        <v>6</v>
      </c>
      <c r="M52" t="s">
        <v>7</v>
      </c>
      <c r="N52" t="s">
        <v>8</v>
      </c>
      <c r="O52" t="s">
        <v>9</v>
      </c>
      <c r="P52" t="s">
        <v>10</v>
      </c>
      <c r="Q52" t="s">
        <v>11</v>
      </c>
      <c r="R52" t="s">
        <v>12</v>
      </c>
      <c r="S52" t="s">
        <v>285</v>
      </c>
      <c r="T52" t="s">
        <v>13</v>
      </c>
      <c r="U52" t="s">
        <v>14</v>
      </c>
      <c r="V52" t="s">
        <v>15</v>
      </c>
      <c r="W52" t="s">
        <v>16</v>
      </c>
      <c r="X52" t="s">
        <v>17</v>
      </c>
      <c r="Y52" t="s">
        <v>18</v>
      </c>
      <c r="Z52" t="s">
        <v>19</v>
      </c>
      <c r="AA52" t="s">
        <v>20</v>
      </c>
      <c r="AB52" t="s">
        <v>21</v>
      </c>
      <c r="AC52" t="s">
        <v>22</v>
      </c>
      <c r="AD52" t="s">
        <v>23</v>
      </c>
      <c r="AE52" t="s">
        <v>24</v>
      </c>
      <c r="AF52" t="s">
        <v>25</v>
      </c>
      <c r="AG52" t="s">
        <v>26</v>
      </c>
      <c r="AH52" t="s">
        <v>27</v>
      </c>
      <c r="AI52" t="s">
        <v>28</v>
      </c>
      <c r="AJ52" t="s">
        <v>29</v>
      </c>
      <c r="AK52" t="s">
        <v>91</v>
      </c>
      <c r="AL52" t="s">
        <v>129</v>
      </c>
      <c r="AM52" t="s">
        <v>92</v>
      </c>
      <c r="AN52" t="s">
        <v>93</v>
      </c>
      <c r="AO52" t="s">
        <v>94</v>
      </c>
      <c r="AP52" t="s">
        <v>95</v>
      </c>
    </row>
    <row r="53" spans="1:42">
      <c r="A53" t="s">
        <v>67</v>
      </c>
      <c r="B53" t="s">
        <v>266</v>
      </c>
      <c r="D53">
        <v>2006</v>
      </c>
      <c r="E53">
        <f>1/(M72*$L$68/1000)</f>
        <v>7.8431372549019605</v>
      </c>
      <c r="F53">
        <v>15</v>
      </c>
      <c r="G53">
        <f>0.5*G54</f>
        <v>41.876449999999998</v>
      </c>
      <c r="H53">
        <f t="shared" ref="H53:AM53" si="10">0.5*H54</f>
        <v>54.199525000000001</v>
      </c>
      <c r="I53">
        <f t="shared" si="10"/>
        <v>37.818550000000002</v>
      </c>
      <c r="J53">
        <f t="shared" si="10"/>
        <v>38.929029999999997</v>
      </c>
      <c r="K53">
        <f t="shared" si="10"/>
        <v>4.0157350000000003</v>
      </c>
      <c r="L53">
        <f t="shared" si="10"/>
        <v>52.534064999999998</v>
      </c>
      <c r="M53">
        <f t="shared" si="10"/>
        <v>409.01128499999999</v>
      </c>
      <c r="N53">
        <f t="shared" si="10"/>
        <v>27.673690000000001</v>
      </c>
      <c r="O53">
        <f t="shared" si="10"/>
        <v>6.7006350000000001</v>
      </c>
      <c r="P53">
        <f t="shared" si="10"/>
        <v>229.94507999999999</v>
      </c>
      <c r="Q53">
        <f t="shared" si="10"/>
        <v>26.757135000000002</v>
      </c>
      <c r="R53">
        <f t="shared" si="10"/>
        <v>313.99590000000001</v>
      </c>
      <c r="S53">
        <f t="shared" si="10"/>
        <v>56.525590000000001</v>
      </c>
      <c r="T53">
        <f t="shared" si="10"/>
        <v>50.071620000000003</v>
      </c>
      <c r="U53">
        <f t="shared" si="10"/>
        <v>22.339269999999999</v>
      </c>
      <c r="V53">
        <f t="shared" si="10"/>
        <v>7.8431372549019605</v>
      </c>
      <c r="W53">
        <f t="shared" si="10"/>
        <v>301.70164</v>
      </c>
      <c r="X53">
        <f t="shared" si="10"/>
        <v>16.645195000000001</v>
      </c>
      <c r="Y53">
        <f t="shared" si="10"/>
        <v>2.5103300000000002</v>
      </c>
      <c r="Z53">
        <f t="shared" si="10"/>
        <v>11.24187</v>
      </c>
      <c r="AA53">
        <f t="shared" si="10"/>
        <v>2.0648499999999999</v>
      </c>
      <c r="AB53">
        <f t="shared" si="10"/>
        <v>82.874944999999997</v>
      </c>
      <c r="AC53">
        <f t="shared" si="10"/>
        <v>24.290994999999999</v>
      </c>
      <c r="AD53">
        <f t="shared" si="10"/>
        <v>190.836645</v>
      </c>
      <c r="AE53">
        <f t="shared" si="10"/>
        <v>53.188564999999997</v>
      </c>
      <c r="AF53">
        <f t="shared" si="10"/>
        <v>107.31093</v>
      </c>
      <c r="AG53">
        <f t="shared" si="10"/>
        <v>46.703409999999998</v>
      </c>
      <c r="AH53">
        <f t="shared" si="10"/>
        <v>20.469760000000001</v>
      </c>
      <c r="AI53">
        <f t="shared" si="10"/>
        <v>27.124625000000002</v>
      </c>
      <c r="AJ53">
        <f t="shared" si="10"/>
        <v>310.04023999999998</v>
      </c>
      <c r="AM53">
        <f t="shared" si="10"/>
        <v>20.469760000000001</v>
      </c>
    </row>
    <row r="54" spans="1:42">
      <c r="B54" t="s">
        <v>266</v>
      </c>
      <c r="D54">
        <v>2050</v>
      </c>
      <c r="E54">
        <f>1/(N72*$L$68/1000)</f>
        <v>3.9215686274509802</v>
      </c>
      <c r="G54">
        <f>$F$80*G78/1000000</f>
        <v>83.752899999999997</v>
      </c>
      <c r="H54">
        <f t="shared" ref="H54:AJ54" si="11">$F$80*H78/1000000</f>
        <v>108.39905</v>
      </c>
      <c r="I54">
        <f t="shared" si="11"/>
        <v>75.637100000000004</v>
      </c>
      <c r="J54">
        <f t="shared" si="11"/>
        <v>77.858059999999995</v>
      </c>
      <c r="K54">
        <f t="shared" si="11"/>
        <v>8.0314700000000006</v>
      </c>
      <c r="L54">
        <f t="shared" si="11"/>
        <v>105.06813</v>
      </c>
      <c r="M54">
        <f t="shared" si="11"/>
        <v>818.02256999999997</v>
      </c>
      <c r="N54">
        <f t="shared" si="11"/>
        <v>55.347380000000001</v>
      </c>
      <c r="O54">
        <f t="shared" si="11"/>
        <v>13.40127</v>
      </c>
      <c r="P54">
        <f t="shared" si="11"/>
        <v>459.89015999999998</v>
      </c>
      <c r="Q54">
        <f t="shared" si="11"/>
        <v>53.514270000000003</v>
      </c>
      <c r="R54">
        <f t="shared" si="11"/>
        <v>627.99180000000001</v>
      </c>
      <c r="S54">
        <f t="shared" si="11"/>
        <v>113.05118</v>
      </c>
      <c r="T54">
        <f t="shared" si="11"/>
        <v>100.14324000000001</v>
      </c>
      <c r="U54">
        <f t="shared" si="11"/>
        <v>44.678539999999998</v>
      </c>
      <c r="V54">
        <f>V61*2</f>
        <v>15.686274509803921</v>
      </c>
      <c r="W54">
        <f t="shared" si="11"/>
        <v>603.40328</v>
      </c>
      <c r="X54">
        <f t="shared" si="11"/>
        <v>33.290390000000002</v>
      </c>
      <c r="Y54">
        <f t="shared" si="11"/>
        <v>5.0206600000000003</v>
      </c>
      <c r="Z54">
        <f t="shared" si="11"/>
        <v>22.483740000000001</v>
      </c>
      <c r="AA54">
        <f t="shared" si="11"/>
        <v>4.1296999999999997</v>
      </c>
      <c r="AB54">
        <f t="shared" si="11"/>
        <v>165.74988999999999</v>
      </c>
      <c r="AC54">
        <f t="shared" si="11"/>
        <v>48.581989999999998</v>
      </c>
      <c r="AD54">
        <f t="shared" si="11"/>
        <v>381.67329000000001</v>
      </c>
      <c r="AE54">
        <f t="shared" si="11"/>
        <v>106.37712999999999</v>
      </c>
      <c r="AF54">
        <f t="shared" si="11"/>
        <v>214.62186</v>
      </c>
      <c r="AG54">
        <f t="shared" si="11"/>
        <v>93.406819999999996</v>
      </c>
      <c r="AH54">
        <f>2*$F$80*AH78/1000000</f>
        <v>40.939520000000002</v>
      </c>
      <c r="AI54">
        <f t="shared" si="11"/>
        <v>54.249250000000004</v>
      </c>
      <c r="AJ54">
        <f t="shared" si="11"/>
        <v>620.08047999999997</v>
      </c>
      <c r="AM54">
        <f>AH54</f>
        <v>40.939520000000002</v>
      </c>
    </row>
    <row r="55" spans="1:42">
      <c r="B55" t="s">
        <v>267</v>
      </c>
      <c r="D55">
        <v>2006</v>
      </c>
      <c r="E55">
        <f>1/(M73*$L$68/1000)</f>
        <v>10.695187165775401</v>
      </c>
    </row>
    <row r="56" spans="1:42">
      <c r="B56" t="s">
        <v>267</v>
      </c>
      <c r="D56">
        <v>2050</v>
      </c>
      <c r="E56">
        <f>1/(N73*$L$68/1000)</f>
        <v>5.3475935828877006</v>
      </c>
    </row>
    <row r="57" spans="1:42">
      <c r="B57" t="s">
        <v>268</v>
      </c>
      <c r="D57">
        <v>2006</v>
      </c>
      <c r="E57">
        <f>1/(M74*$L$68/1000)</f>
        <v>6.5359477124183005</v>
      </c>
      <c r="AH57">
        <v>9.8000000000000007</v>
      </c>
    </row>
    <row r="58" spans="1:42">
      <c r="B58" t="s">
        <v>268</v>
      </c>
      <c r="D58">
        <v>2050</v>
      </c>
      <c r="E58">
        <f>1/(N74*$L$68/1000)</f>
        <v>3.2679738562091503</v>
      </c>
    </row>
    <row r="61" spans="1:42">
      <c r="G61">
        <f t="shared" ref="G61:AJ61" si="12">G64*$G$63</f>
        <v>15.686274509803921</v>
      </c>
      <c r="H61">
        <f t="shared" si="12"/>
        <v>19.6078431372549</v>
      </c>
      <c r="I61">
        <f t="shared" si="12"/>
        <v>15.686274509803921</v>
      </c>
      <c r="J61">
        <f t="shared" si="12"/>
        <v>15.686274509803921</v>
      </c>
      <c r="K61">
        <f t="shared" si="12"/>
        <v>7.8431372549019605</v>
      </c>
      <c r="L61">
        <f t="shared" si="12"/>
        <v>31.372549019607842</v>
      </c>
      <c r="M61">
        <f t="shared" si="12"/>
        <v>352.94117647058823</v>
      </c>
      <c r="N61">
        <f t="shared" si="12"/>
        <v>7.8431372549019605</v>
      </c>
      <c r="O61">
        <f t="shared" si="12"/>
        <v>7.8431372549019605</v>
      </c>
      <c r="P61">
        <f t="shared" si="12"/>
        <v>62.745098039215684</v>
      </c>
      <c r="Q61">
        <f t="shared" si="12"/>
        <v>15.686274509803921</v>
      </c>
      <c r="R61">
        <f t="shared" si="12"/>
        <v>31.372549019607842</v>
      </c>
      <c r="S61">
        <f t="shared" si="12"/>
        <v>15.686274509803921</v>
      </c>
      <c r="T61">
        <f t="shared" si="12"/>
        <v>15.686274509803921</v>
      </c>
      <c r="U61">
        <f t="shared" si="12"/>
        <v>15.686274509803921</v>
      </c>
      <c r="V61">
        <f t="shared" si="12"/>
        <v>7.8431372549019605</v>
      </c>
      <c r="W61">
        <f t="shared" si="12"/>
        <v>156.8627450980392</v>
      </c>
      <c r="X61">
        <f t="shared" si="12"/>
        <v>7.8431372549019605</v>
      </c>
      <c r="Y61">
        <f t="shared" si="12"/>
        <v>7.8431372549019605</v>
      </c>
      <c r="Z61">
        <f t="shared" si="12"/>
        <v>7.8431372549019605</v>
      </c>
      <c r="AA61">
        <f t="shared" si="12"/>
        <v>7.8431372549019605</v>
      </c>
      <c r="AB61">
        <f t="shared" si="12"/>
        <v>15.686274509803921</v>
      </c>
      <c r="AC61">
        <f t="shared" si="12"/>
        <v>15.686274509803921</v>
      </c>
      <c r="AD61">
        <f t="shared" si="12"/>
        <v>15.686274509803921</v>
      </c>
      <c r="AE61">
        <f t="shared" si="12"/>
        <v>5.0823529411764703</v>
      </c>
      <c r="AF61">
        <f t="shared" si="12"/>
        <v>7.8431372549019605</v>
      </c>
      <c r="AG61">
        <f t="shared" si="12"/>
        <v>7.8431372549019605</v>
      </c>
      <c r="AH61">
        <f t="shared" si="12"/>
        <v>7.8431372549019605</v>
      </c>
      <c r="AI61">
        <f t="shared" si="12"/>
        <v>7.8431372549019605</v>
      </c>
      <c r="AJ61">
        <f t="shared" si="12"/>
        <v>15.686274509803921</v>
      </c>
      <c r="AM61">
        <f>AM64*$G$63</f>
        <v>7.8431372549019605</v>
      </c>
    </row>
    <row r="62" spans="1:42">
      <c r="H62" t="s">
        <v>279</v>
      </c>
    </row>
    <row r="63" spans="1:42">
      <c r="G63">
        <f>1/(M70*L68/1000)</f>
        <v>7.8431372549019605</v>
      </c>
      <c r="H63" t="s">
        <v>276</v>
      </c>
    </row>
    <row r="64" spans="1:42">
      <c r="E64" t="s">
        <v>274</v>
      </c>
      <c r="G64">
        <v>2</v>
      </c>
      <c r="H64">
        <f>C10</f>
        <v>2.5</v>
      </c>
      <c r="I64">
        <v>2</v>
      </c>
      <c r="J64">
        <v>2</v>
      </c>
      <c r="K64">
        <v>1</v>
      </c>
      <c r="L64">
        <v>4</v>
      </c>
      <c r="M64">
        <f>F10</f>
        <v>45</v>
      </c>
      <c r="N64">
        <v>1</v>
      </c>
      <c r="O64">
        <v>1</v>
      </c>
      <c r="P64">
        <f>I10</f>
        <v>8</v>
      </c>
      <c r="Q64">
        <v>2</v>
      </c>
      <c r="R64">
        <f>E10</f>
        <v>4</v>
      </c>
      <c r="S64">
        <v>2</v>
      </c>
      <c r="T64">
        <v>2</v>
      </c>
      <c r="U64">
        <v>2</v>
      </c>
      <c r="V64">
        <v>1</v>
      </c>
      <c r="W64">
        <f>G10</f>
        <v>20</v>
      </c>
      <c r="X64">
        <v>1</v>
      </c>
      <c r="Y64">
        <v>1</v>
      </c>
      <c r="Z64">
        <v>1</v>
      </c>
      <c r="AA64">
        <v>1</v>
      </c>
      <c r="AB64">
        <v>2</v>
      </c>
      <c r="AC64">
        <v>2</v>
      </c>
      <c r="AD64">
        <v>2</v>
      </c>
      <c r="AE64">
        <f>H10</f>
        <v>0.64800000000000002</v>
      </c>
      <c r="AF64">
        <v>1</v>
      </c>
      <c r="AG64">
        <v>1</v>
      </c>
      <c r="AH64">
        <v>1</v>
      </c>
      <c r="AI64">
        <v>1</v>
      </c>
      <c r="AJ64">
        <v>2</v>
      </c>
      <c r="AM64">
        <v>1</v>
      </c>
    </row>
    <row r="65" spans="3:36">
      <c r="E65" t="s">
        <v>275</v>
      </c>
      <c r="G65">
        <f>SUM(C93:C100)</f>
        <v>0.31300000000000006</v>
      </c>
      <c r="H65">
        <f>SUM(D93:D100)</f>
        <v>1.389</v>
      </c>
      <c r="I65">
        <f>SUM(E93:E100)</f>
        <v>0.152</v>
      </c>
      <c r="J65">
        <f>SUM(F93:F100)</f>
        <v>0.10799999999999998</v>
      </c>
      <c r="L65">
        <f>SUM(G93:G100)</f>
        <v>1.9089999999999998</v>
      </c>
      <c r="M65">
        <f>SUM(H93:H100)</f>
        <v>32.758000000000003</v>
      </c>
      <c r="N65">
        <f>SUM(I93:I100)</f>
        <v>0.01</v>
      </c>
      <c r="P65">
        <f>SUM(J93:J100)</f>
        <v>4.3319999999999999</v>
      </c>
      <c r="R65">
        <f>SUM(K93:K100)</f>
        <v>2.758</v>
      </c>
      <c r="S65">
        <f>SUM(L93:L100)</f>
        <v>0.6</v>
      </c>
      <c r="W65">
        <f>SUM(M93:M100)</f>
        <v>12.773</v>
      </c>
      <c r="Y65">
        <f>SUM(N93:N100)</f>
        <v>3.6000000000000004E-2</v>
      </c>
      <c r="AA65">
        <f>SUM(O93:O100)</f>
        <v>1.7000000000000001E-2</v>
      </c>
      <c r="AB65">
        <f>SUM(P93:P100)</f>
        <v>0.13900000000000001</v>
      </c>
      <c r="AC65">
        <f>SUM(Q93:Q100)</f>
        <v>7.0000000000000001E-3</v>
      </c>
      <c r="AE65">
        <f>SUM(R93:R100)</f>
        <v>0.16700000000000001</v>
      </c>
      <c r="AH65">
        <f>SUM(S93:S100)</f>
        <v>5.2999999999999999E-2</v>
      </c>
      <c r="AI65">
        <f>SUM(T93:T100)</f>
        <v>0.188</v>
      </c>
      <c r="AJ65">
        <f>SUM(U93:U100)</f>
        <v>0.96500000000000008</v>
      </c>
    </row>
    <row r="67" spans="3:36">
      <c r="L67">
        <v>0.3</v>
      </c>
      <c r="M67" t="s">
        <v>184</v>
      </c>
    </row>
    <row r="68" spans="3:36">
      <c r="G68" t="s">
        <v>121</v>
      </c>
      <c r="L68">
        <v>850</v>
      </c>
      <c r="M68" t="s">
        <v>127</v>
      </c>
    </row>
    <row r="69" spans="3:36">
      <c r="C69" t="s">
        <v>122</v>
      </c>
      <c r="L69" t="s">
        <v>269</v>
      </c>
      <c r="M69">
        <v>2006</v>
      </c>
      <c r="N69">
        <v>2050</v>
      </c>
    </row>
    <row r="70" spans="3:36">
      <c r="L70" t="s">
        <v>270</v>
      </c>
      <c r="M70">
        <v>0.15</v>
      </c>
      <c r="N70">
        <v>0.3</v>
      </c>
    </row>
    <row r="72" spans="3:36">
      <c r="L72" t="s">
        <v>271</v>
      </c>
      <c r="M72">
        <v>0.15</v>
      </c>
      <c r="N72">
        <v>0.3</v>
      </c>
    </row>
    <row r="73" spans="3:36">
      <c r="L73" t="s">
        <v>272</v>
      </c>
      <c r="M73">
        <v>0.11</v>
      </c>
      <c r="N73">
        <v>0.22</v>
      </c>
    </row>
    <row r="74" spans="3:36">
      <c r="L74" t="s">
        <v>273</v>
      </c>
      <c r="M74">
        <f>M72*1.2</f>
        <v>0.18</v>
      </c>
      <c r="N74">
        <f>N72*1.2</f>
        <v>0.36</v>
      </c>
    </row>
    <row r="76" spans="3:36">
      <c r="G76" t="s">
        <v>2</v>
      </c>
      <c r="H76" t="s">
        <v>3</v>
      </c>
      <c r="I76" t="s">
        <v>38</v>
      </c>
      <c r="J76" t="s">
        <v>4</v>
      </c>
      <c r="K76" t="s">
        <v>5</v>
      </c>
      <c r="L76" t="s">
        <v>6</v>
      </c>
      <c r="M76" t="s">
        <v>7</v>
      </c>
      <c r="N76" t="s">
        <v>8</v>
      </c>
      <c r="O76" t="s">
        <v>9</v>
      </c>
      <c r="P76" t="s">
        <v>10</v>
      </c>
      <c r="Q76" t="s">
        <v>11</v>
      </c>
      <c r="R76" t="s">
        <v>12</v>
      </c>
      <c r="S76" t="s">
        <v>285</v>
      </c>
      <c r="T76" t="s">
        <v>13</v>
      </c>
      <c r="U76" t="s">
        <v>14</v>
      </c>
      <c r="V76" t="s">
        <v>15</v>
      </c>
      <c r="W76" t="s">
        <v>16</v>
      </c>
      <c r="X76" t="s">
        <v>17</v>
      </c>
      <c r="Y76" t="s">
        <v>18</v>
      </c>
      <c r="Z76" t="s">
        <v>19</v>
      </c>
      <c r="AA76" t="s">
        <v>20</v>
      </c>
      <c r="AB76" t="s">
        <v>21</v>
      </c>
      <c r="AC76" t="s">
        <v>22</v>
      </c>
      <c r="AD76" t="s">
        <v>23</v>
      </c>
      <c r="AE76" t="s">
        <v>24</v>
      </c>
      <c r="AF76" t="s">
        <v>25</v>
      </c>
      <c r="AG76" t="s">
        <v>26</v>
      </c>
      <c r="AH76" t="s">
        <v>27</v>
      </c>
      <c r="AI76" t="s">
        <v>28</v>
      </c>
      <c r="AJ76" t="s">
        <v>29</v>
      </c>
    </row>
    <row r="77" spans="3:36">
      <c r="F77" t="s">
        <v>124</v>
      </c>
      <c r="G77">
        <v>8387000</v>
      </c>
      <c r="H77">
        <v>3052800</v>
      </c>
      <c r="I77">
        <v>11091000</v>
      </c>
      <c r="J77">
        <v>4129000</v>
      </c>
      <c r="K77">
        <v>925000</v>
      </c>
      <c r="L77">
        <v>7886600</v>
      </c>
      <c r="M77">
        <v>35702100</v>
      </c>
      <c r="N77">
        <v>4309400</v>
      </c>
      <c r="O77">
        <v>4522600</v>
      </c>
      <c r="P77">
        <v>7886600</v>
      </c>
      <c r="Q77">
        <v>33814500</v>
      </c>
      <c r="R77">
        <v>54703000</v>
      </c>
      <c r="S77">
        <v>13194000</v>
      </c>
      <c r="T77">
        <v>9303000</v>
      </c>
      <c r="U77">
        <v>7028000</v>
      </c>
      <c r="V77">
        <v>10300000</v>
      </c>
      <c r="W77">
        <v>30123000</v>
      </c>
      <c r="X77">
        <v>6520000</v>
      </c>
      <c r="Y77">
        <v>258600</v>
      </c>
      <c r="Z77">
        <v>6458900</v>
      </c>
      <c r="AA77">
        <v>31600</v>
      </c>
      <c r="AB77">
        <v>4152600</v>
      </c>
      <c r="AC77">
        <v>32422000</v>
      </c>
      <c r="AD77">
        <v>31268500</v>
      </c>
      <c r="AE77">
        <v>8924200</v>
      </c>
      <c r="AF77">
        <v>23750000</v>
      </c>
      <c r="AG77">
        <v>44996400</v>
      </c>
      <c r="AH77">
        <v>2027300</v>
      </c>
      <c r="AI77">
        <v>4884500</v>
      </c>
      <c r="AJ77">
        <v>24482000</v>
      </c>
    </row>
    <row r="78" spans="3:36">
      <c r="F78" t="s">
        <v>125</v>
      </c>
      <c r="G78">
        <v>8375290</v>
      </c>
      <c r="H78">
        <v>10839905</v>
      </c>
      <c r="I78">
        <v>7563710</v>
      </c>
      <c r="J78">
        <v>7785806</v>
      </c>
      <c r="K78">
        <v>803147</v>
      </c>
      <c r="L78">
        <v>10506813</v>
      </c>
      <c r="M78">
        <v>81802257</v>
      </c>
      <c r="N78">
        <v>5534738</v>
      </c>
      <c r="O78">
        <v>1340127</v>
      </c>
      <c r="P78">
        <v>45989016</v>
      </c>
      <c r="Q78">
        <v>5351427</v>
      </c>
      <c r="R78">
        <v>62799180</v>
      </c>
      <c r="S78">
        <v>11305118</v>
      </c>
      <c r="T78">
        <v>10014324</v>
      </c>
      <c r="U78">
        <v>4467854</v>
      </c>
      <c r="V78">
        <v>317630</v>
      </c>
      <c r="W78">
        <v>60340328</v>
      </c>
      <c r="X78">
        <v>3329039</v>
      </c>
      <c r="Y78">
        <v>502066</v>
      </c>
      <c r="Z78">
        <v>2248374</v>
      </c>
      <c r="AA78">
        <v>412970</v>
      </c>
      <c r="AB78">
        <v>16574989</v>
      </c>
      <c r="AC78">
        <v>4858199</v>
      </c>
      <c r="AD78">
        <v>38167329</v>
      </c>
      <c r="AE78">
        <v>10637713</v>
      </c>
      <c r="AF78">
        <v>21462186</v>
      </c>
      <c r="AG78">
        <v>9340682</v>
      </c>
      <c r="AH78">
        <v>2046976</v>
      </c>
      <c r="AI78">
        <v>5424925</v>
      </c>
      <c r="AJ78">
        <v>62008048</v>
      </c>
    </row>
    <row r="79" spans="3:36">
      <c r="F79">
        <v>2</v>
      </c>
      <c r="G79">
        <f t="shared" ref="G79:P81" si="13">$F79*G$78/1000000*$L$67*$L$68/1000</f>
        <v>4.2713979000000002</v>
      </c>
      <c r="H79">
        <f t="shared" si="13"/>
        <v>5.5283515499999991</v>
      </c>
      <c r="I79">
        <f t="shared" si="13"/>
        <v>3.8574921</v>
      </c>
      <c r="J79">
        <f t="shared" si="13"/>
        <v>3.9707610600000001</v>
      </c>
      <c r="K79">
        <f t="shared" si="13"/>
        <v>0.40960496999999996</v>
      </c>
      <c r="L79">
        <f t="shared" si="13"/>
        <v>5.3584746299999999</v>
      </c>
      <c r="M79">
        <f t="shared" si="13"/>
        <v>41.719151070000002</v>
      </c>
      <c r="N79">
        <f t="shared" si="13"/>
        <v>2.8227163799999997</v>
      </c>
      <c r="O79">
        <f t="shared" si="13"/>
        <v>0.68346477000000005</v>
      </c>
      <c r="P79">
        <f t="shared" si="13"/>
        <v>23.454398159999997</v>
      </c>
      <c r="Q79">
        <f t="shared" ref="Q79:Z81" si="14">$F79*Q$78/1000000*$L$67*$L$68/1000</f>
        <v>2.7292277700000001</v>
      </c>
      <c r="R79">
        <f t="shared" si="14"/>
        <v>32.0275818</v>
      </c>
      <c r="S79">
        <f t="shared" si="14"/>
        <v>5.7656101799999995</v>
      </c>
      <c r="T79">
        <f t="shared" si="14"/>
        <v>5.1073052399999996</v>
      </c>
      <c r="U79">
        <f t="shared" si="14"/>
        <v>2.27860554</v>
      </c>
      <c r="V79">
        <f t="shared" si="14"/>
        <v>0.1619913</v>
      </c>
      <c r="W79">
        <f t="shared" si="14"/>
        <v>30.773567279999998</v>
      </c>
      <c r="X79">
        <f t="shared" si="14"/>
        <v>1.6978098899999998</v>
      </c>
      <c r="Y79">
        <f t="shared" si="14"/>
        <v>0.25605365999999996</v>
      </c>
      <c r="Z79">
        <f t="shared" si="14"/>
        <v>1.14667074</v>
      </c>
      <c r="AA79">
        <f t="shared" ref="AA79:AJ81" si="15">$F79*AA$78/1000000*$L$67*$L$68/1000</f>
        <v>0.21061469999999999</v>
      </c>
      <c r="AB79">
        <f t="shared" si="15"/>
        <v>8.4532443900000001</v>
      </c>
      <c r="AC79">
        <f t="shared" si="15"/>
        <v>2.4776814900000002</v>
      </c>
      <c r="AD79">
        <f t="shared" si="15"/>
        <v>19.46533779</v>
      </c>
      <c r="AE79">
        <f t="shared" si="15"/>
        <v>5.4252336300000001</v>
      </c>
      <c r="AF79">
        <f t="shared" si="15"/>
        <v>10.945714859999999</v>
      </c>
      <c r="AG79">
        <f t="shared" si="15"/>
        <v>4.7637478199999999</v>
      </c>
      <c r="AH79">
        <f t="shared" si="15"/>
        <v>1.0439577600000001</v>
      </c>
      <c r="AI79">
        <f t="shared" si="15"/>
        <v>2.7667117499999998</v>
      </c>
      <c r="AJ79">
        <f t="shared" si="15"/>
        <v>31.624104480000003</v>
      </c>
    </row>
    <row r="80" spans="3:36">
      <c r="F80">
        <v>10</v>
      </c>
      <c r="G80">
        <f>$F80*G$78/1000000*$L$67*$L$68/1000</f>
        <v>21.356989500000001</v>
      </c>
      <c r="H80">
        <f t="shared" si="13"/>
        <v>27.641757749999996</v>
      </c>
      <c r="I80">
        <f t="shared" si="13"/>
        <v>19.287460500000002</v>
      </c>
      <c r="J80">
        <f t="shared" si="13"/>
        <v>19.853805300000001</v>
      </c>
      <c r="K80">
        <f t="shared" si="13"/>
        <v>2.0480248500000005</v>
      </c>
      <c r="L80">
        <f t="shared" si="13"/>
        <v>26.792373149999996</v>
      </c>
      <c r="M80">
        <f t="shared" si="13"/>
        <v>208.59575534999999</v>
      </c>
      <c r="N80">
        <f t="shared" si="13"/>
        <v>14.1135819</v>
      </c>
      <c r="O80">
        <f t="shared" si="13"/>
        <v>3.4173238499999998</v>
      </c>
      <c r="P80">
        <f t="shared" si="13"/>
        <v>117.27199079999998</v>
      </c>
      <c r="Q80">
        <f t="shared" si="14"/>
        <v>13.64613885</v>
      </c>
      <c r="R80">
        <f t="shared" si="14"/>
        <v>160.13790899999998</v>
      </c>
      <c r="S80">
        <f t="shared" si="14"/>
        <v>28.828050900000001</v>
      </c>
      <c r="T80">
        <f t="shared" si="14"/>
        <v>25.536526200000001</v>
      </c>
      <c r="U80">
        <f t="shared" si="14"/>
        <v>11.393027699999999</v>
      </c>
      <c r="V80">
        <f t="shared" si="14"/>
        <v>0.80995649999999986</v>
      </c>
      <c r="W80">
        <f t="shared" si="14"/>
        <v>153.86783639999999</v>
      </c>
      <c r="X80">
        <f t="shared" si="14"/>
        <v>8.4890494499999996</v>
      </c>
      <c r="Y80">
        <f t="shared" si="14"/>
        <v>1.2802683000000001</v>
      </c>
      <c r="Z80">
        <f t="shared" si="14"/>
        <v>5.7333537000000003</v>
      </c>
      <c r="AA80">
        <f t="shared" si="15"/>
        <v>1.0530735</v>
      </c>
      <c r="AB80">
        <f t="shared" si="15"/>
        <v>42.266221950000002</v>
      </c>
      <c r="AC80">
        <f t="shared" si="15"/>
        <v>12.388407449999999</v>
      </c>
      <c r="AD80">
        <f t="shared" si="15"/>
        <v>97.326688949999991</v>
      </c>
      <c r="AE80">
        <f t="shared" si="15"/>
        <v>27.126168149999998</v>
      </c>
      <c r="AF80">
        <f t="shared" si="15"/>
        <v>54.728574299999991</v>
      </c>
      <c r="AG80">
        <f t="shared" si="15"/>
        <v>23.818739099999998</v>
      </c>
      <c r="AH80">
        <f t="shared" si="15"/>
        <v>5.219788799999999</v>
      </c>
      <c r="AI80">
        <f t="shared" si="15"/>
        <v>13.833558750000002</v>
      </c>
      <c r="AJ80">
        <f t="shared" si="15"/>
        <v>158.1205224</v>
      </c>
    </row>
    <row r="81" spans="2:43">
      <c r="F81">
        <v>20</v>
      </c>
      <c r="G81">
        <f t="shared" si="13"/>
        <v>42.713979000000002</v>
      </c>
      <c r="H81">
        <f t="shared" si="13"/>
        <v>55.283515499999993</v>
      </c>
      <c r="I81">
        <f t="shared" si="13"/>
        <v>38.574921000000003</v>
      </c>
      <c r="J81">
        <f t="shared" si="13"/>
        <v>39.707610600000002</v>
      </c>
      <c r="K81">
        <f t="shared" si="13"/>
        <v>4.0960497000000009</v>
      </c>
      <c r="L81">
        <f t="shared" si="13"/>
        <v>53.584746299999992</v>
      </c>
      <c r="M81">
        <f t="shared" si="13"/>
        <v>417.19151069999998</v>
      </c>
      <c r="N81">
        <f t="shared" si="13"/>
        <v>28.2271638</v>
      </c>
      <c r="O81">
        <f t="shared" si="13"/>
        <v>6.8346476999999997</v>
      </c>
      <c r="P81">
        <f t="shared" si="13"/>
        <v>234.54398159999997</v>
      </c>
      <c r="Q81">
        <f t="shared" si="14"/>
        <v>27.2922777</v>
      </c>
      <c r="R81">
        <f t="shared" si="14"/>
        <v>320.27581799999996</v>
      </c>
      <c r="S81">
        <f t="shared" si="14"/>
        <v>57.656101800000002</v>
      </c>
      <c r="T81">
        <f t="shared" si="14"/>
        <v>51.073052400000002</v>
      </c>
      <c r="U81">
        <f t="shared" si="14"/>
        <v>22.786055399999999</v>
      </c>
      <c r="V81">
        <f t="shared" si="14"/>
        <v>1.6199129999999997</v>
      </c>
      <c r="W81">
        <f t="shared" si="14"/>
        <v>307.73567279999997</v>
      </c>
      <c r="X81">
        <f t="shared" si="14"/>
        <v>16.978098899999999</v>
      </c>
      <c r="Y81">
        <f t="shared" si="14"/>
        <v>2.5605366000000003</v>
      </c>
      <c r="Z81">
        <f t="shared" si="14"/>
        <v>11.466707400000001</v>
      </c>
      <c r="AA81">
        <f t="shared" si="15"/>
        <v>2.106147</v>
      </c>
      <c r="AB81">
        <f t="shared" si="15"/>
        <v>84.532443900000004</v>
      </c>
      <c r="AC81">
        <f t="shared" si="15"/>
        <v>24.776814899999998</v>
      </c>
      <c r="AD81">
        <f t="shared" si="15"/>
        <v>194.65337789999998</v>
      </c>
      <c r="AE81">
        <f t="shared" si="15"/>
        <v>54.252336299999996</v>
      </c>
      <c r="AF81">
        <f t="shared" si="15"/>
        <v>109.45714859999998</v>
      </c>
      <c r="AG81">
        <f t="shared" si="15"/>
        <v>47.637478199999997</v>
      </c>
      <c r="AH81">
        <f t="shared" si="15"/>
        <v>10.439577599999998</v>
      </c>
      <c r="AI81">
        <f t="shared" si="15"/>
        <v>27.667117500000003</v>
      </c>
      <c r="AJ81">
        <f t="shared" si="15"/>
        <v>316.2410448</v>
      </c>
    </row>
    <row r="82" spans="2:43">
      <c r="F82" t="s">
        <v>126</v>
      </c>
      <c r="G82" t="s">
        <v>123</v>
      </c>
      <c r="H82" t="s">
        <v>123</v>
      </c>
      <c r="I82" t="s">
        <v>123</v>
      </c>
      <c r="J82" t="s">
        <v>123</v>
      </c>
      <c r="K82" t="s">
        <v>123</v>
      </c>
      <c r="L82" t="s">
        <v>123</v>
      </c>
      <c r="M82" t="s">
        <v>123</v>
      </c>
      <c r="N82" t="s">
        <v>123</v>
      </c>
      <c r="O82" t="s">
        <v>123</v>
      </c>
      <c r="P82" t="s">
        <v>123</v>
      </c>
      <c r="Q82" t="s">
        <v>123</v>
      </c>
      <c r="R82" t="s">
        <v>123</v>
      </c>
      <c r="S82" t="s">
        <v>123</v>
      </c>
      <c r="T82" t="s">
        <v>123</v>
      </c>
      <c r="U82" t="s">
        <v>123</v>
      </c>
      <c r="V82" t="s">
        <v>123</v>
      </c>
      <c r="W82" t="s">
        <v>123</v>
      </c>
      <c r="X82" t="s">
        <v>123</v>
      </c>
      <c r="Y82" t="s">
        <v>123</v>
      </c>
      <c r="Z82" t="s">
        <v>123</v>
      </c>
      <c r="AA82" t="s">
        <v>123</v>
      </c>
      <c r="AB82" t="s">
        <v>123</v>
      </c>
      <c r="AC82" t="s">
        <v>123</v>
      </c>
      <c r="AD82" t="s">
        <v>123</v>
      </c>
      <c r="AE82" t="s">
        <v>123</v>
      </c>
      <c r="AF82" t="s">
        <v>123</v>
      </c>
      <c r="AG82" t="s">
        <v>123</v>
      </c>
      <c r="AH82" t="s">
        <v>123</v>
      </c>
      <c r="AI82" t="s">
        <v>123</v>
      </c>
      <c r="AJ82" t="s">
        <v>123</v>
      </c>
    </row>
    <row r="84" spans="2:43">
      <c r="F84" t="s">
        <v>133</v>
      </c>
    </row>
    <row r="85" spans="2:43">
      <c r="G85" t="s">
        <v>2</v>
      </c>
      <c r="H85" t="s">
        <v>3</v>
      </c>
      <c r="I85" t="s">
        <v>38</v>
      </c>
      <c r="J85" t="s">
        <v>4</v>
      </c>
      <c r="K85" t="s">
        <v>5</v>
      </c>
      <c r="L85" t="s">
        <v>6</v>
      </c>
      <c r="M85" t="s">
        <v>7</v>
      </c>
      <c r="N85" t="s">
        <v>8</v>
      </c>
      <c r="O85" t="s">
        <v>9</v>
      </c>
      <c r="P85" t="s">
        <v>10</v>
      </c>
      <c r="Q85" t="s">
        <v>11</v>
      </c>
      <c r="R85" t="s">
        <v>12</v>
      </c>
      <c r="S85" t="s">
        <v>285</v>
      </c>
      <c r="T85" t="s">
        <v>13</v>
      </c>
      <c r="U85" t="s">
        <v>14</v>
      </c>
      <c r="V85" t="s">
        <v>15</v>
      </c>
      <c r="W85" t="s">
        <v>16</v>
      </c>
      <c r="X85" t="s">
        <v>17</v>
      </c>
      <c r="Y85" t="s">
        <v>18</v>
      </c>
      <c r="Z85" t="s">
        <v>19</v>
      </c>
      <c r="AA85" t="s">
        <v>20</v>
      </c>
      <c r="AB85" t="s">
        <v>21</v>
      </c>
      <c r="AC85" t="s">
        <v>22</v>
      </c>
      <c r="AD85" t="s">
        <v>23</v>
      </c>
      <c r="AE85" t="s">
        <v>24</v>
      </c>
      <c r="AF85" t="s">
        <v>25</v>
      </c>
      <c r="AG85" t="s">
        <v>26</v>
      </c>
      <c r="AH85" t="s">
        <v>27</v>
      </c>
      <c r="AI85" t="s">
        <v>28</v>
      </c>
      <c r="AJ85" t="s">
        <v>29</v>
      </c>
      <c r="AK85" t="s">
        <v>91</v>
      </c>
      <c r="AL85" t="s">
        <v>129</v>
      </c>
      <c r="AM85" t="s">
        <v>92</v>
      </c>
      <c r="AN85" t="s">
        <v>93</v>
      </c>
      <c r="AO85" t="s">
        <v>94</v>
      </c>
      <c r="AP85" t="s">
        <v>95</v>
      </c>
      <c r="AQ85" t="s">
        <v>132</v>
      </c>
    </row>
    <row r="86" spans="2:43">
      <c r="G86">
        <v>0.11180590235207361</v>
      </c>
      <c r="H86">
        <v>0.11222507403272546</v>
      </c>
      <c r="I86">
        <v>0.14104973909450455</v>
      </c>
      <c r="J86">
        <v>0.11783326364194263</v>
      </c>
      <c r="K86">
        <f>S86</f>
        <v>0.16898034999984091</v>
      </c>
      <c r="L86">
        <v>0.10984818365644992</v>
      </c>
      <c r="M86">
        <v>0.11139729270295193</v>
      </c>
      <c r="N86">
        <v>0.11676551766189579</v>
      </c>
      <c r="O86">
        <v>0.1067850259367658</v>
      </c>
      <c r="P86">
        <v>0.16374137804338287</v>
      </c>
      <c r="Q86">
        <v>0.10859656947514251</v>
      </c>
      <c r="R86">
        <v>0.13258537851408833</v>
      </c>
      <c r="S86">
        <v>0.16898034999984091</v>
      </c>
      <c r="T86">
        <v>0.12028786107963729</v>
      </c>
      <c r="U86">
        <v>0.1196502185446504</v>
      </c>
      <c r="V86">
        <f>AG86</f>
        <v>0.10859656947514251</v>
      </c>
      <c r="W86">
        <v>0.15032767571794484</v>
      </c>
      <c r="X86">
        <v>0.10670652566273209</v>
      </c>
      <c r="Y86">
        <v>0.10844803250521418</v>
      </c>
      <c r="Z86">
        <v>0.1067850259367658</v>
      </c>
      <c r="AA86">
        <f>S86</f>
        <v>0.16898034999984091</v>
      </c>
      <c r="AB86">
        <v>0.11762558561987557</v>
      </c>
      <c r="AC86">
        <v>0.10859656947514251</v>
      </c>
      <c r="AD86">
        <v>0.11409221276429021</v>
      </c>
      <c r="AE86">
        <v>0.17312963244429699</v>
      </c>
      <c r="AF86">
        <v>0.128202868413896</v>
      </c>
      <c r="AG86">
        <v>0.10859656947514251</v>
      </c>
      <c r="AH86">
        <v>0.1209562281504508</v>
      </c>
      <c r="AI86">
        <v>0.10879559432279125</v>
      </c>
      <c r="AJ86">
        <v>0.1153715402613798</v>
      </c>
      <c r="AK86">
        <v>0.128202868413896</v>
      </c>
      <c r="AL86">
        <v>0.128202868413896</v>
      </c>
      <c r="AM86">
        <v>0.128202868413896</v>
      </c>
      <c r="AN86">
        <v>0.128202868413896</v>
      </c>
      <c r="AO86">
        <v>0.128202868413896</v>
      </c>
      <c r="AP86">
        <v>0.128202868413896</v>
      </c>
      <c r="AQ86">
        <v>0.128202868413896</v>
      </c>
    </row>
    <row r="91" spans="2:43">
      <c r="B91" t="s">
        <v>99</v>
      </c>
      <c r="C91" t="s">
        <v>2</v>
      </c>
      <c r="D91" t="s">
        <v>3</v>
      </c>
      <c r="E91" t="s">
        <v>38</v>
      </c>
      <c r="F91" t="s">
        <v>4</v>
      </c>
      <c r="G91" t="s">
        <v>6</v>
      </c>
      <c r="H91" t="s">
        <v>7</v>
      </c>
      <c r="I91" t="s">
        <v>8</v>
      </c>
      <c r="J91" t="s">
        <v>10</v>
      </c>
      <c r="K91" t="s">
        <v>12</v>
      </c>
      <c r="L91" t="s">
        <v>285</v>
      </c>
      <c r="M91" t="s">
        <v>16</v>
      </c>
      <c r="N91" t="s">
        <v>18</v>
      </c>
      <c r="O91" t="s">
        <v>20</v>
      </c>
      <c r="P91" t="s">
        <v>21</v>
      </c>
      <c r="Q91" t="s">
        <v>22</v>
      </c>
      <c r="R91" t="s">
        <v>24</v>
      </c>
      <c r="S91" t="s">
        <v>27</v>
      </c>
      <c r="T91" t="s">
        <v>28</v>
      </c>
      <c r="U91" t="s">
        <v>29</v>
      </c>
    </row>
    <row r="93" spans="2:43">
      <c r="B93">
        <v>2005</v>
      </c>
      <c r="C93">
        <v>0.03</v>
      </c>
      <c r="F93">
        <v>2.5999999999999999E-2</v>
      </c>
      <c r="H93">
        <v>1.508</v>
      </c>
      <c r="J93">
        <v>0.06</v>
      </c>
      <c r="K93">
        <v>1.2999999999999999E-2</v>
      </c>
      <c r="M93">
        <v>3.4000000000000002E-2</v>
      </c>
      <c r="N93">
        <v>2.4E-2</v>
      </c>
      <c r="P93">
        <v>5.0999999999999997E-2</v>
      </c>
      <c r="Q93">
        <v>7.0000000000000001E-3</v>
      </c>
      <c r="U93">
        <v>1.0999999999999999E-2</v>
      </c>
    </row>
    <row r="94" spans="2:43">
      <c r="B94">
        <v>2006</v>
      </c>
      <c r="C94">
        <v>6.0000000000000001E-3</v>
      </c>
      <c r="H94">
        <v>1.323</v>
      </c>
      <c r="J94">
        <v>0.109</v>
      </c>
      <c r="M94">
        <v>1.0999999999999999E-2</v>
      </c>
    </row>
    <row r="95" spans="2:43">
      <c r="B95">
        <v>2007</v>
      </c>
      <c r="D95">
        <v>1.7999999999999999E-2</v>
      </c>
      <c r="F95">
        <v>5.0000000000000001E-3</v>
      </c>
      <c r="H95">
        <v>0.98</v>
      </c>
      <c r="J95">
        <v>0.56999999999999995</v>
      </c>
      <c r="K95">
        <v>1.0999999999999999E-2</v>
      </c>
      <c r="M95">
        <v>4.2000000000000003E-2</v>
      </c>
      <c r="R95">
        <v>2.1000000000000001E-2</v>
      </c>
    </row>
    <row r="96" spans="2:43">
      <c r="B96">
        <v>2008</v>
      </c>
      <c r="C96">
        <v>8.9999999999999993E-3</v>
      </c>
      <c r="D96">
        <v>4.2000000000000003E-2</v>
      </c>
      <c r="F96">
        <v>1.0999999999999999E-2</v>
      </c>
      <c r="G96">
        <v>3.5999999999999997E-2</v>
      </c>
      <c r="H96">
        <v>1.522</v>
      </c>
      <c r="J96">
        <v>2.65</v>
      </c>
      <c r="K96">
        <v>5.3999999999999999E-2</v>
      </c>
      <c r="M96">
        <v>0.34499999999999997</v>
      </c>
      <c r="R96">
        <v>3.5000000000000003E-2</v>
      </c>
      <c r="U96">
        <v>5.0000000000000001E-3</v>
      </c>
    </row>
    <row r="97" spans="2:21">
      <c r="B97">
        <v>2009</v>
      </c>
      <c r="C97">
        <v>2.1999999999999999E-2</v>
      </c>
      <c r="D97">
        <v>0.32400000000000001</v>
      </c>
      <c r="F97">
        <v>2.5999999999999999E-2</v>
      </c>
      <c r="G97">
        <v>0.42499999999999999</v>
      </c>
      <c r="H97">
        <v>4.4669999999999996</v>
      </c>
      <c r="J97">
        <v>9.9000000000000005E-2</v>
      </c>
      <c r="K97">
        <v>0.183</v>
      </c>
      <c r="L97">
        <v>3.4000000000000002E-2</v>
      </c>
      <c r="M97">
        <v>0.71</v>
      </c>
      <c r="P97">
        <v>1.0999999999999999E-2</v>
      </c>
      <c r="R97">
        <v>5.6000000000000001E-2</v>
      </c>
    </row>
    <row r="98" spans="2:21">
      <c r="B98">
        <v>2010</v>
      </c>
      <c r="C98">
        <v>8.3000000000000004E-2</v>
      </c>
      <c r="D98">
        <v>0.51800000000000002</v>
      </c>
      <c r="E98">
        <v>2.3E-2</v>
      </c>
      <c r="F98">
        <v>0.04</v>
      </c>
      <c r="G98">
        <v>1.262</v>
      </c>
      <c r="H98">
        <v>7.52</v>
      </c>
      <c r="J98">
        <v>0.433</v>
      </c>
      <c r="K98">
        <v>0.76700000000000002</v>
      </c>
      <c r="L98">
        <v>0.156</v>
      </c>
      <c r="M98">
        <v>2.3279999999999998</v>
      </c>
      <c r="P98">
        <v>0.02</v>
      </c>
      <c r="R98">
        <v>1.9E-2</v>
      </c>
      <c r="S98">
        <v>8.0000000000000002E-3</v>
      </c>
      <c r="T98">
        <v>1.9E-2</v>
      </c>
      <c r="U98">
        <v>0.05</v>
      </c>
    </row>
    <row r="99" spans="2:21">
      <c r="B99">
        <v>2011</v>
      </c>
      <c r="C99">
        <v>0.16300000000000001</v>
      </c>
      <c r="D99">
        <v>0.48699999999999999</v>
      </c>
      <c r="E99">
        <v>0.129</v>
      </c>
      <c r="G99">
        <v>0.186</v>
      </c>
      <c r="H99">
        <v>7.7190000000000003</v>
      </c>
      <c r="I99">
        <v>0.01</v>
      </c>
      <c r="J99">
        <v>0.41099999999999998</v>
      </c>
      <c r="K99">
        <v>1.73</v>
      </c>
      <c r="L99">
        <v>0.41</v>
      </c>
      <c r="M99">
        <v>9.3030000000000008</v>
      </c>
      <c r="N99">
        <v>1.2E-2</v>
      </c>
      <c r="O99">
        <v>1.7000000000000001E-2</v>
      </c>
      <c r="P99">
        <v>5.7000000000000002E-2</v>
      </c>
      <c r="R99">
        <v>3.5999999999999997E-2</v>
      </c>
      <c r="S99">
        <v>4.4999999999999998E-2</v>
      </c>
      <c r="T99">
        <v>0.16900000000000001</v>
      </c>
      <c r="U99">
        <v>0.89900000000000002</v>
      </c>
    </row>
    <row r="100" spans="2:21">
      <c r="B100">
        <v>2012</v>
      </c>
      <c r="H100">
        <v>7.7190000000000003</v>
      </c>
    </row>
  </sheetData>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P38"/>
  <sheetViews>
    <sheetView zoomScaleNormal="100" workbookViewId="0"/>
  </sheetViews>
  <sheetFormatPr defaultColWidth="10.28515625" defaultRowHeight="12.75"/>
  <cols>
    <col min="1" max="1" width="30.42578125" customWidth="1"/>
    <col min="2" max="2" width="23" bestFit="1" customWidth="1"/>
    <col min="3" max="3" width="28.7109375" bestFit="1" customWidth="1"/>
    <col min="4" max="4" width="29.7109375" bestFit="1" customWidth="1"/>
    <col min="5" max="5" width="7.7109375" bestFit="1" customWidth="1"/>
    <col min="6" max="6" width="19.42578125" customWidth="1"/>
    <col min="7" max="7" width="8.85546875" bestFit="1" customWidth="1"/>
    <col min="8" max="8" width="8.7109375" bestFit="1" customWidth="1"/>
    <col min="9" max="9" width="8.85546875" bestFit="1" customWidth="1"/>
    <col min="10" max="10" width="8.5703125" bestFit="1" customWidth="1"/>
    <col min="11" max="11" width="7.7109375" bestFit="1" customWidth="1"/>
    <col min="12" max="12" width="9.42578125" bestFit="1" customWidth="1"/>
    <col min="13" max="13" width="12.42578125" bestFit="1" customWidth="1"/>
    <col min="14" max="14" width="8.85546875" bestFit="1" customWidth="1"/>
    <col min="15" max="15" width="7.85546875" bestFit="1" customWidth="1"/>
    <col min="16" max="16" width="9.5703125" bestFit="1" customWidth="1"/>
    <col min="17" max="17" width="8.5703125" bestFit="1" customWidth="1"/>
    <col min="18" max="18" width="9.5703125" bestFit="1" customWidth="1"/>
    <col min="19" max="20" width="8.85546875" bestFit="1" customWidth="1"/>
    <col min="21" max="21" width="8.5703125" bestFit="1" customWidth="1"/>
    <col min="22" max="22" width="7.85546875" bestFit="1" customWidth="1"/>
    <col min="23" max="23" width="9.5703125" bestFit="1" customWidth="1"/>
    <col min="24" max="24" width="8.5703125" bestFit="1" customWidth="1"/>
    <col min="25" max="25" width="7.7109375" bestFit="1" customWidth="1"/>
    <col min="26" max="26" width="8.5703125" bestFit="1" customWidth="1"/>
    <col min="27" max="27" width="7.7109375" bestFit="1" customWidth="1"/>
    <col min="28" max="28" width="8.7109375" bestFit="1" customWidth="1"/>
    <col min="29" max="29" width="7.7109375" bestFit="1" customWidth="1"/>
    <col min="30" max="30" width="9.5703125" bestFit="1" customWidth="1"/>
    <col min="31" max="31" width="8.7109375" bestFit="1" customWidth="1"/>
    <col min="32" max="32" width="9.5703125" bestFit="1" customWidth="1"/>
    <col min="33" max="33" width="8.85546875" bestFit="1" customWidth="1"/>
    <col min="34" max="34" width="7.85546875" bestFit="1" customWidth="1"/>
    <col min="35" max="35" width="8.5703125" bestFit="1" customWidth="1"/>
    <col min="36" max="36" width="8.85546875" bestFit="1" customWidth="1"/>
    <col min="37" max="42" width="7.42578125" customWidth="1"/>
    <col min="43" max="51" width="10.28515625" customWidth="1"/>
  </cols>
  <sheetData>
    <row r="2" spans="1:42">
      <c r="B2" t="s">
        <v>33</v>
      </c>
    </row>
    <row r="6" spans="1:42">
      <c r="D6" t="s">
        <v>44</v>
      </c>
    </row>
    <row r="7" spans="1:42">
      <c r="D7" t="s">
        <v>468</v>
      </c>
    </row>
    <row r="8" spans="1:42">
      <c r="A8" t="s">
        <v>0</v>
      </c>
      <c r="B8" t="s">
        <v>36</v>
      </c>
      <c r="C8" t="s">
        <v>35</v>
      </c>
      <c r="D8" t="s">
        <v>31</v>
      </c>
      <c r="E8" t="s">
        <v>40</v>
      </c>
      <c r="F8" t="s">
        <v>469</v>
      </c>
      <c r="G8" t="s">
        <v>2</v>
      </c>
      <c r="H8" t="s">
        <v>3</v>
      </c>
      <c r="I8" t="s">
        <v>38</v>
      </c>
      <c r="J8" t="s">
        <v>4</v>
      </c>
      <c r="K8" t="s">
        <v>5</v>
      </c>
      <c r="L8" t="s">
        <v>6</v>
      </c>
      <c r="M8" t="s">
        <v>7</v>
      </c>
      <c r="N8" t="s">
        <v>8</v>
      </c>
      <c r="O8" t="s">
        <v>9</v>
      </c>
      <c r="P8" t="s">
        <v>10</v>
      </c>
      <c r="Q8" t="s">
        <v>11</v>
      </c>
      <c r="R8" t="s">
        <v>12</v>
      </c>
      <c r="S8" t="s">
        <v>285</v>
      </c>
      <c r="T8" t="s">
        <v>13</v>
      </c>
      <c r="U8" t="s">
        <v>14</v>
      </c>
      <c r="V8" t="s">
        <v>15</v>
      </c>
      <c r="W8" t="s">
        <v>16</v>
      </c>
      <c r="X8" t="s">
        <v>17</v>
      </c>
      <c r="Y8" t="s">
        <v>18</v>
      </c>
      <c r="Z8" t="s">
        <v>19</v>
      </c>
      <c r="AA8" t="s">
        <v>20</v>
      </c>
      <c r="AB8" t="s">
        <v>21</v>
      </c>
      <c r="AC8" t="s">
        <v>22</v>
      </c>
      <c r="AD8" t="s">
        <v>23</v>
      </c>
      <c r="AE8" t="s">
        <v>24</v>
      </c>
      <c r="AF8" t="s">
        <v>25</v>
      </c>
      <c r="AG8" t="s">
        <v>26</v>
      </c>
      <c r="AH8" t="s">
        <v>27</v>
      </c>
      <c r="AI8" t="s">
        <v>28</v>
      </c>
      <c r="AJ8" t="s">
        <v>29</v>
      </c>
      <c r="AK8" t="s">
        <v>91</v>
      </c>
      <c r="AL8" t="s">
        <v>129</v>
      </c>
      <c r="AM8" t="s">
        <v>92</v>
      </c>
      <c r="AN8" t="s">
        <v>93</v>
      </c>
      <c r="AO8" t="s">
        <v>94</v>
      </c>
      <c r="AP8" t="s">
        <v>95</v>
      </c>
    </row>
    <row r="9" spans="1:42">
      <c r="A9" t="s">
        <v>52</v>
      </c>
      <c r="B9" s="5" t="s">
        <v>101</v>
      </c>
      <c r="D9">
        <v>2020</v>
      </c>
      <c r="E9">
        <v>1</v>
      </c>
      <c r="F9">
        <v>15</v>
      </c>
      <c r="K9">
        <v>0.5</v>
      </c>
      <c r="P9">
        <v>5.5970000000000004</v>
      </c>
      <c r="S9">
        <v>0.9</v>
      </c>
      <c r="W9">
        <v>0.45</v>
      </c>
      <c r="AE9">
        <v>2.4</v>
      </c>
    </row>
    <row r="10" spans="1:42">
      <c r="B10" s="5" t="s">
        <v>101</v>
      </c>
      <c r="D10">
        <v>2030</v>
      </c>
      <c r="E10">
        <v>1</v>
      </c>
      <c r="W10">
        <v>0.97</v>
      </c>
      <c r="AE10">
        <v>120</v>
      </c>
    </row>
    <row r="11" spans="1:42">
      <c r="B11" s="5" t="s">
        <v>101</v>
      </c>
      <c r="D11">
        <v>2050</v>
      </c>
      <c r="E11">
        <v>1</v>
      </c>
      <c r="K11">
        <f>HLOOKUP(K$8,'Solar CSP 30% EFF and 3%'!$E$6:$AF$25,17,0)+HLOOKUP(K$8,'Solar CSP 30% EFF and 3%'!$E$6:$AF$25,19,0)</f>
        <v>13.949999999999998</v>
      </c>
      <c r="P11">
        <f>HLOOKUP(P$8,'Solar CSP 30% EFF and 3%'!$E$6:$AF$25,17,0)+HLOOKUP(P$8,'Solar CSP 30% EFF and 3%'!$E$6:$AF$25,19,0)</f>
        <v>875.55600000000015</v>
      </c>
      <c r="R11">
        <f>HLOOKUP(R$8,'Solar CSP 30% EFF and 3%'!$E$6:$AF$25,17,0)+HLOOKUP(R$8,'Solar CSP 30% EFF and 3%'!$E$6:$AF$25,19,0)</f>
        <v>26.621999999999996</v>
      </c>
      <c r="S11">
        <f>HLOOKUP(S$8,'Solar CSP 30% EFF and 3%'!$E$6:$AF$25,17,0)+HLOOKUP(S$8,'Solar CSP 30% EFF and 3%'!$E$6:$AF$25,19,0)</f>
        <v>16.937999999999999</v>
      </c>
      <c r="W11">
        <f>HLOOKUP(W$8,'Solar CSP 30% EFF and 3%'!$E$6:$AF$25,17,0)+HLOOKUP(W$8,'Solar CSP 30% EFF and 3%'!$E$6:$AF$25,19,0)</f>
        <v>37.755000000000003</v>
      </c>
      <c r="AA11">
        <f>HLOOKUP(AA$8,'Solar CSP 30% EFF and 3%'!$E$6:$AF$25,17,0)+HLOOKUP(AA$8,'Solar CSP 30% EFF and 3%'!$E$6:$AF$25,19,0)</f>
        <v>0.378</v>
      </c>
      <c r="AE11">
        <f>HLOOKUP(AE$8,'Solar CSP 30% EFF and 3%'!$E$6:$AF$25,17,0)+HLOOKUP(AE$8,'Solar CSP 30% EFF and 3%'!$E$6:$AF$25,19,0)</f>
        <v>129.06900000000002</v>
      </c>
    </row>
    <row r="15" spans="1:42">
      <c r="D15" s="5" t="s">
        <v>440</v>
      </c>
    </row>
    <row r="16" spans="1:42">
      <c r="D16" t="s">
        <v>468</v>
      </c>
    </row>
    <row r="17" spans="1:42">
      <c r="A17" t="s">
        <v>0</v>
      </c>
      <c r="B17" t="s">
        <v>36</v>
      </c>
      <c r="C17" t="s">
        <v>35</v>
      </c>
      <c r="D17" t="s">
        <v>31</v>
      </c>
      <c r="E17" t="str">
        <f>E35</f>
        <v>UC_CAP</v>
      </c>
      <c r="F17" t="str">
        <f t="shared" ref="F17:AJ17" si="0">F35</f>
        <v>UC_RHSRT~UP~0</v>
      </c>
      <c r="G17" t="str">
        <f t="shared" si="0"/>
        <v>AT</v>
      </c>
      <c r="H17" t="str">
        <f t="shared" si="0"/>
        <v>BE</v>
      </c>
      <c r="I17" t="str">
        <f t="shared" si="0"/>
        <v>BG</v>
      </c>
      <c r="J17" t="str">
        <f t="shared" si="0"/>
        <v>CH</v>
      </c>
      <c r="K17" t="str">
        <f t="shared" si="0"/>
        <v>CY</v>
      </c>
      <c r="L17" t="str">
        <f t="shared" si="0"/>
        <v>CZ</v>
      </c>
      <c r="M17" t="str">
        <f t="shared" si="0"/>
        <v>DE</v>
      </c>
      <c r="N17" t="str">
        <f t="shared" si="0"/>
        <v>DK</v>
      </c>
      <c r="O17" t="str">
        <f t="shared" si="0"/>
        <v>EE</v>
      </c>
      <c r="P17" t="str">
        <f t="shared" si="0"/>
        <v>ES</v>
      </c>
      <c r="Q17" t="str">
        <f t="shared" si="0"/>
        <v>FI</v>
      </c>
      <c r="R17" t="str">
        <f t="shared" si="0"/>
        <v>FR</v>
      </c>
      <c r="S17" t="str">
        <f t="shared" si="0"/>
        <v>EL</v>
      </c>
      <c r="T17" t="str">
        <f t="shared" si="0"/>
        <v>HU</v>
      </c>
      <c r="U17" t="str">
        <f t="shared" si="0"/>
        <v>IE</v>
      </c>
      <c r="V17" t="str">
        <f t="shared" si="0"/>
        <v>IS</v>
      </c>
      <c r="W17" t="str">
        <f t="shared" si="0"/>
        <v>IT</v>
      </c>
      <c r="X17" t="str">
        <f t="shared" si="0"/>
        <v>LT</v>
      </c>
      <c r="Y17" t="str">
        <f t="shared" si="0"/>
        <v>LU</v>
      </c>
      <c r="Z17" t="str">
        <f t="shared" si="0"/>
        <v>LV</v>
      </c>
      <c r="AA17" t="str">
        <f t="shared" si="0"/>
        <v>MT</v>
      </c>
      <c r="AB17" t="str">
        <f t="shared" si="0"/>
        <v>NL</v>
      </c>
      <c r="AC17" t="str">
        <f t="shared" si="0"/>
        <v>NO</v>
      </c>
      <c r="AD17" t="str">
        <f t="shared" si="0"/>
        <v>PL</v>
      </c>
      <c r="AE17" t="str">
        <f t="shared" si="0"/>
        <v>PT</v>
      </c>
      <c r="AF17" t="str">
        <f t="shared" si="0"/>
        <v>RO</v>
      </c>
      <c r="AG17" t="str">
        <f t="shared" si="0"/>
        <v>SE</v>
      </c>
      <c r="AH17" t="str">
        <f t="shared" si="0"/>
        <v>SI</v>
      </c>
      <c r="AI17" t="str">
        <f t="shared" si="0"/>
        <v>SK</v>
      </c>
      <c r="AJ17" t="str">
        <f t="shared" si="0"/>
        <v>UK</v>
      </c>
      <c r="AK17" t="str">
        <f t="shared" ref="AK17:AP17" si="1">AK35</f>
        <v>AL</v>
      </c>
      <c r="AL17" t="str">
        <f t="shared" si="1"/>
        <v>BA</v>
      </c>
      <c r="AM17" t="str">
        <f t="shared" si="1"/>
        <v>HR</v>
      </c>
      <c r="AN17" t="str">
        <f t="shared" si="1"/>
        <v>ME</v>
      </c>
      <c r="AO17" t="str">
        <f t="shared" si="1"/>
        <v>MK</v>
      </c>
      <c r="AP17" t="str">
        <f t="shared" si="1"/>
        <v>RS</v>
      </c>
    </row>
    <row r="18" spans="1:42">
      <c r="A18" s="5" t="s">
        <v>439</v>
      </c>
      <c r="B18" s="5" t="s">
        <v>460</v>
      </c>
      <c r="D18">
        <v>2006</v>
      </c>
      <c r="E18">
        <v>0.5</v>
      </c>
      <c r="F18">
        <v>15</v>
      </c>
      <c r="G18" s="6">
        <f t="shared" ref="G18:AJ18" si="2">G20/2</f>
        <v>9.2227929204563956</v>
      </c>
      <c r="H18" s="6">
        <f t="shared" si="2"/>
        <v>12.382367723662529</v>
      </c>
      <c r="I18" s="6">
        <f t="shared" si="2"/>
        <v>8.3070716941478384</v>
      </c>
      <c r="J18" s="6">
        <f t="shared" si="2"/>
        <v>9.9269026500000006</v>
      </c>
      <c r="K18" s="6">
        <f t="shared" si="2"/>
        <v>1.0173183263397116</v>
      </c>
      <c r="L18" s="6">
        <f t="shared" si="2"/>
        <v>11.623645658335558</v>
      </c>
      <c r="M18" s="6">
        <f t="shared" si="2"/>
        <v>85.598877127707155</v>
      </c>
      <c r="N18" s="6">
        <f t="shared" si="2"/>
        <v>6.3242180154731216</v>
      </c>
      <c r="O18" s="6">
        <f t="shared" si="2"/>
        <v>1.5218750367271583</v>
      </c>
      <c r="P18" s="6">
        <f t="shared" si="2"/>
        <v>46.487682604108493</v>
      </c>
      <c r="Q18" s="6">
        <f t="shared" si="2"/>
        <v>6.3590469493866131</v>
      </c>
      <c r="R18" s="6">
        <f t="shared" si="2"/>
        <v>69.412756687773708</v>
      </c>
      <c r="S18" s="6">
        <f t="shared" si="2"/>
        <v>11.379636895102802</v>
      </c>
      <c r="T18" s="6">
        <f t="shared" si="2"/>
        <v>11.023684382059571</v>
      </c>
      <c r="U18" s="6">
        <f t="shared" si="2"/>
        <v>4.8817578614888282</v>
      </c>
      <c r="V18" s="6">
        <f t="shared" si="2"/>
        <v>0.40497824999999993</v>
      </c>
      <c r="W18" s="6">
        <f t="shared" si="2"/>
        <v>63.766897701120904</v>
      </c>
      <c r="X18" s="6">
        <f t="shared" si="2"/>
        <v>3.5268633897672617</v>
      </c>
      <c r="Y18" s="6">
        <f t="shared" si="2"/>
        <v>0.58083719362197073</v>
      </c>
      <c r="Z18" s="6">
        <f t="shared" si="2"/>
        <v>2.2381246153200673</v>
      </c>
      <c r="AA18" s="6">
        <f t="shared" si="2"/>
        <v>0.43426683342601757</v>
      </c>
      <c r="AB18" s="6">
        <f t="shared" si="2"/>
        <v>17.286007846066884</v>
      </c>
      <c r="AC18" s="6">
        <f t="shared" si="2"/>
        <v>6.1942037249999995</v>
      </c>
      <c r="AD18" s="6">
        <f t="shared" si="2"/>
        <v>39.536907469941866</v>
      </c>
      <c r="AE18" s="6">
        <f t="shared" si="2"/>
        <v>10.439557971048318</v>
      </c>
      <c r="AF18" s="6">
        <f t="shared" si="2"/>
        <v>22.240687924022463</v>
      </c>
      <c r="AG18" s="6">
        <f t="shared" si="2"/>
        <v>11.020299599207078</v>
      </c>
      <c r="AH18" s="6">
        <f t="shared" si="2"/>
        <v>2.1168053348804516</v>
      </c>
      <c r="AI18" s="6">
        <f t="shared" si="2"/>
        <v>5.9135556099881663</v>
      </c>
      <c r="AJ18" s="6">
        <f t="shared" si="2"/>
        <v>65.600721655342625</v>
      </c>
      <c r="AK18" s="6"/>
      <c r="AL18" s="6"/>
      <c r="AM18" s="6">
        <f>AM20/2</f>
        <v>4.4990905543578794</v>
      </c>
      <c r="AN18" t="str">
        <f>IF(Solar_Data!AN53&lt;&gt;"",Solar_Data!AN53,"")</f>
        <v/>
      </c>
      <c r="AO18" t="str">
        <f>IF(Solar_Data!AO53&lt;&gt;"",Solar_Data!AO53,"")</f>
        <v/>
      </c>
      <c r="AP18" t="str">
        <f>IF(Solar_Data!AP53&lt;&gt;"",Solar_Data!AP53,"")</f>
        <v/>
      </c>
    </row>
    <row r="19" spans="1:42">
      <c r="B19" s="29" t="s">
        <v>465</v>
      </c>
      <c r="D19">
        <v>2006</v>
      </c>
      <c r="E19">
        <v>1</v>
      </c>
    </row>
    <row r="20" spans="1:42">
      <c r="D20">
        <v>2050</v>
      </c>
      <c r="G20" s="6">
        <f>HLOOKUP(G$35,'Solar CSP 30% EFF and 3%'!$E$6:$AF$29,21,0)</f>
        <v>18.445585840912791</v>
      </c>
      <c r="H20" s="6">
        <f>HLOOKUP(H$35,'Solar CSP 30% EFF and 3%'!$E$6:$AF$29,21,0)</f>
        <v>24.764735447325059</v>
      </c>
      <c r="I20" s="6">
        <f>HLOOKUP(I$35,'Solar CSP 30% EFF and 3%'!$E$6:$AF$29,21,0)</f>
        <v>16.614143388295677</v>
      </c>
      <c r="J20" s="6">
        <f>Solar_Data!J80</f>
        <v>19.853805300000001</v>
      </c>
      <c r="K20" s="6">
        <f>HLOOKUP(K$35,'Solar CSP 30% EFF and 3%'!$E$6:$AF$29,21,0)</f>
        <v>2.0346366526794233</v>
      </c>
      <c r="L20" s="6">
        <f>HLOOKUP(L$35,'Solar CSP 30% EFF and 3%'!$E$6:$AF$29,21,0)</f>
        <v>23.247291316671117</v>
      </c>
      <c r="M20" s="6">
        <f>HLOOKUP(M$35,'Solar CSP 30% EFF and 3%'!$E$6:$AF$29,21,0)</f>
        <v>171.19775425541431</v>
      </c>
      <c r="N20" s="6">
        <f>HLOOKUP(N$35,'Solar CSP 30% EFF and 3%'!$E$6:$AF$29,21,0)</f>
        <v>12.648436030946243</v>
      </c>
      <c r="O20" s="6">
        <f>HLOOKUP(O$35,'Solar CSP 30% EFF and 3%'!$E$6:$AF$29,21,0)</f>
        <v>3.0437500734543166</v>
      </c>
      <c r="P20" s="6">
        <f>HLOOKUP(P$35,'Solar CSP 30% EFF and 3%'!$E$6:$AF$29,21,0)</f>
        <v>92.975365208216985</v>
      </c>
      <c r="Q20" s="6">
        <f>HLOOKUP(Q$35,'Solar CSP 30% EFF and 3%'!$E$6:$AF$29,21,0)</f>
        <v>12.718093898773226</v>
      </c>
      <c r="R20" s="6">
        <f>HLOOKUP(R$35,'Solar CSP 30% EFF and 3%'!$E$6:$AF$29,21,0)</f>
        <v>138.82551337554742</v>
      </c>
      <c r="S20" s="6">
        <f>HLOOKUP(S$35,'Solar CSP 30% EFF and 3%'!$E$6:$AF$29,21,0)</f>
        <v>22.759273790205604</v>
      </c>
      <c r="T20" s="6">
        <f>HLOOKUP(T$35,'Solar CSP 30% EFF and 3%'!$E$6:$AF$29,21,0)</f>
        <v>22.047368764119142</v>
      </c>
      <c r="U20" s="6">
        <f>HLOOKUP(U$35,'Solar CSP 30% EFF and 3%'!$E$6:$AF$29,21,0)</f>
        <v>9.7635157229776564</v>
      </c>
      <c r="V20" s="6">
        <f>Solar_Data!V80</f>
        <v>0.80995649999999986</v>
      </c>
      <c r="W20" s="6">
        <f>HLOOKUP(W$35,'Solar CSP 30% EFF and 3%'!$E$6:$AF$29,21,0)</f>
        <v>127.53379540224181</v>
      </c>
      <c r="X20" s="6">
        <f>HLOOKUP(X$35,'Solar CSP 30% EFF and 3%'!$E$6:$AF$29,21,0)</f>
        <v>7.0537267795345233</v>
      </c>
      <c r="Y20" s="6">
        <f>HLOOKUP(Y$35,'Solar CSP 30% EFF and 3%'!$E$6:$AF$29,21,0)</f>
        <v>1.1616743872439415</v>
      </c>
      <c r="Z20" s="6">
        <f>HLOOKUP(Z$35,'Solar CSP 30% EFF and 3%'!$E$6:$AF$29,21,0)</f>
        <v>4.4762492306401347</v>
      </c>
      <c r="AA20" s="6">
        <f>HLOOKUP(AA$35,'Solar CSP 30% EFF and 3%'!$E$6:$AF$29,21,0)</f>
        <v>0.86853366685203515</v>
      </c>
      <c r="AB20" s="6">
        <f>HLOOKUP(AB$35,'Solar CSP 30% EFF and 3%'!$E$6:$AF$29,21,0)</f>
        <v>34.572015692133768</v>
      </c>
      <c r="AC20" s="6">
        <f>Solar_Data!AC80</f>
        <v>12.388407449999999</v>
      </c>
      <c r="AD20" s="6">
        <f>HLOOKUP(AD$35,'Solar CSP 30% EFF and 3%'!$E$6:$AF$29,21,0)</f>
        <v>79.073814939883732</v>
      </c>
      <c r="AE20" s="6">
        <f>HLOOKUP(AE$35,'Solar CSP 30% EFF and 3%'!$E$6:$AF$29,21,0)</f>
        <v>20.879115942096636</v>
      </c>
      <c r="AF20" s="6">
        <f>HLOOKUP(AF$35,'Solar CSP 30% EFF and 3%'!$E$6:$AF$29,21,0)</f>
        <v>44.481375848044927</v>
      </c>
      <c r="AG20" s="6">
        <f>HLOOKUP(AG$35,'Solar CSP 30% EFF and 3%'!$E$6:$AF$29,21,0)</f>
        <v>22.040599198414156</v>
      </c>
      <c r="AH20" s="6">
        <f>HLOOKUP(AH$35,'Solar CSP 30% EFF and 3%'!$E$6:$AF$29,21,0)</f>
        <v>4.2336106697609033</v>
      </c>
      <c r="AI20" s="6">
        <f>HLOOKUP(AI$35,'Solar CSP 30% EFF and 3%'!$E$6:$AF$29,21,0)</f>
        <v>11.827111219976333</v>
      </c>
      <c r="AJ20" s="6">
        <f>HLOOKUP(AJ$35,'Solar CSP 30% EFF and 3%'!$E$6:$AF$29,21,0)</f>
        <v>131.20144331068525</v>
      </c>
      <c r="AK20" t="str">
        <f>IF(Solar_Data!AK54&lt;&gt;"",Solar_Data!AK54,"")</f>
        <v/>
      </c>
      <c r="AL20" t="str">
        <f>IF(Solar_Data!AL54&lt;&gt;"",Solar_Data!AL54,"")</f>
        <v/>
      </c>
      <c r="AM20" s="6">
        <f>HLOOKUP(AM$35,'Solar CSP 30% EFF and 3%'!$E$6:$AF$29,21,0)</f>
        <v>8.9981811087157588</v>
      </c>
      <c r="AN20" t="str">
        <f>IF(Solar_Data!AN54&lt;&gt;"",Solar_Data!AN54,"")</f>
        <v/>
      </c>
      <c r="AO20" t="str">
        <f>IF(Solar_Data!AO54&lt;&gt;"",Solar_Data!AO54,"")</f>
        <v/>
      </c>
      <c r="AP20" t="str">
        <f>IF(Solar_Data!AP54&lt;&gt;"",Solar_Data!AP54,"")</f>
        <v/>
      </c>
    </row>
    <row r="21" spans="1:42">
      <c r="B21" s="29"/>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M21" s="30"/>
    </row>
    <row r="24" spans="1:42">
      <c r="D24" s="5" t="s">
        <v>442</v>
      </c>
    </row>
    <row r="25" spans="1:42">
      <c r="D25" t="s">
        <v>468</v>
      </c>
    </row>
    <row r="26" spans="1:42">
      <c r="A26" t="s">
        <v>0</v>
      </c>
      <c r="B26" t="s">
        <v>36</v>
      </c>
      <c r="C26" t="s">
        <v>35</v>
      </c>
      <c r="D26" t="s">
        <v>31</v>
      </c>
      <c r="E26" t="s">
        <v>40</v>
      </c>
      <c r="F26" t="s">
        <v>469</v>
      </c>
      <c r="G26" t="s">
        <v>2</v>
      </c>
      <c r="H26" t="s">
        <v>3</v>
      </c>
      <c r="I26" t="s">
        <v>38</v>
      </c>
      <c r="J26" t="s">
        <v>4</v>
      </c>
      <c r="K26" t="s">
        <v>5</v>
      </c>
      <c r="L26" t="s">
        <v>6</v>
      </c>
      <c r="M26" t="s">
        <v>7</v>
      </c>
      <c r="N26" t="s">
        <v>8</v>
      </c>
      <c r="O26" t="s">
        <v>9</v>
      </c>
      <c r="P26" t="s">
        <v>10</v>
      </c>
      <c r="Q26" t="s">
        <v>11</v>
      </c>
      <c r="R26" t="s">
        <v>12</v>
      </c>
      <c r="S26" t="s">
        <v>285</v>
      </c>
      <c r="T26" t="s">
        <v>13</v>
      </c>
      <c r="U26" t="s">
        <v>14</v>
      </c>
      <c r="V26" t="s">
        <v>15</v>
      </c>
      <c r="W26" t="s">
        <v>16</v>
      </c>
      <c r="X26" t="s">
        <v>17</v>
      </c>
      <c r="Y26" t="s">
        <v>18</v>
      </c>
      <c r="Z26" t="s">
        <v>19</v>
      </c>
      <c r="AA26" t="s">
        <v>20</v>
      </c>
      <c r="AB26" t="s">
        <v>21</v>
      </c>
      <c r="AC26" t="s">
        <v>22</v>
      </c>
      <c r="AD26" t="s">
        <v>23</v>
      </c>
      <c r="AE26" t="s">
        <v>24</v>
      </c>
      <c r="AF26" t="s">
        <v>25</v>
      </c>
      <c r="AG26" t="s">
        <v>26</v>
      </c>
      <c r="AH26" t="s">
        <v>27</v>
      </c>
      <c r="AI26" t="s">
        <v>28</v>
      </c>
      <c r="AJ26" t="s">
        <v>29</v>
      </c>
      <c r="AK26" t="s">
        <v>91</v>
      </c>
      <c r="AL26" t="s">
        <v>129</v>
      </c>
      <c r="AM26" t="s">
        <v>92</v>
      </c>
      <c r="AN26" t="s">
        <v>93</v>
      </c>
      <c r="AO26" t="s">
        <v>94</v>
      </c>
      <c r="AP26" t="s">
        <v>95</v>
      </c>
    </row>
    <row r="27" spans="1:42">
      <c r="A27" s="5" t="s">
        <v>443</v>
      </c>
      <c r="B27" s="5" t="s">
        <v>460</v>
      </c>
      <c r="D27">
        <v>2006</v>
      </c>
      <c r="E27">
        <v>0.25</v>
      </c>
      <c r="F27">
        <v>15</v>
      </c>
      <c r="G27" s="6">
        <f>G29/2</f>
        <v>8.6985474243621201</v>
      </c>
      <c r="H27" s="6">
        <f t="shared" ref="H27:I27" si="3">H29/2</f>
        <v>11.571631017460957</v>
      </c>
      <c r="I27" s="6">
        <f t="shared" si="3"/>
        <v>7.6924487994789352</v>
      </c>
      <c r="J27" s="6">
        <f>J18</f>
        <v>9.9269026500000006</v>
      </c>
      <c r="K27" s="6">
        <f t="shared" ref="K27:U27" si="4">K29/2</f>
        <v>0.87153458256816008</v>
      </c>
      <c r="L27" s="6">
        <f t="shared" si="4"/>
        <v>10.792482181438929</v>
      </c>
      <c r="M27" s="6">
        <f t="shared" si="4"/>
        <v>82.857154567440276</v>
      </c>
      <c r="N27" s="6">
        <f t="shared" si="4"/>
        <v>5.8618290685585333</v>
      </c>
      <c r="O27" s="6">
        <f t="shared" si="4"/>
        <v>1.3468793405928019</v>
      </c>
      <c r="P27" s="6">
        <f t="shared" si="4"/>
        <v>40.747245610449383</v>
      </c>
      <c r="Q27" s="6">
        <f t="shared" si="4"/>
        <v>5.7148816481921942</v>
      </c>
      <c r="R27" s="6">
        <f t="shared" si="4"/>
        <v>65.492704810365197</v>
      </c>
      <c r="S27" s="6">
        <f t="shared" si="4"/>
        <v>10.085661867963712</v>
      </c>
      <c r="T27" s="6">
        <f t="shared" si="4"/>
        <v>10.254477553481815</v>
      </c>
      <c r="U27" s="6">
        <f t="shared" si="4"/>
        <v>5.0088239546793556</v>
      </c>
      <c r="V27" s="6">
        <f>V18</f>
        <v>0.40497824999999993</v>
      </c>
      <c r="W27" s="6">
        <f t="shared" ref="W27:AB27" si="5">W29/2</f>
        <v>56.582116693573028</v>
      </c>
      <c r="X27" s="6">
        <f t="shared" si="5"/>
        <v>2.9929668522873611</v>
      </c>
      <c r="Y27" s="6">
        <f t="shared" si="5"/>
        <v>0.60280140467754684</v>
      </c>
      <c r="Z27" s="6">
        <f t="shared" si="5"/>
        <v>2.0894487975958791</v>
      </c>
      <c r="AA27" s="6">
        <f t="shared" si="5"/>
        <v>0.38262632744577607</v>
      </c>
      <c r="AB27" s="6">
        <f t="shared" si="5"/>
        <v>16.838739869117948</v>
      </c>
      <c r="AC27" s="6">
        <f>AC18</f>
        <v>6.1942037249999995</v>
      </c>
      <c r="AD27" s="6">
        <f t="shared" ref="AD27:AJ27" si="6">AD29/2</f>
        <v>40.919152060571975</v>
      </c>
      <c r="AE27" s="6">
        <f t="shared" si="6"/>
        <v>9.7441961485169397</v>
      </c>
      <c r="AF27" s="6">
        <f t="shared" si="6"/>
        <v>20.213227733591513</v>
      </c>
      <c r="AG27" s="6">
        <f t="shared" si="6"/>
        <v>10.059269172813199</v>
      </c>
      <c r="AH27" s="6">
        <f t="shared" si="6"/>
        <v>2.1968473617171727</v>
      </c>
      <c r="AI27" s="6">
        <f t="shared" si="6"/>
        <v>5.7336774687389926</v>
      </c>
      <c r="AJ27" s="6">
        <f t="shared" si="6"/>
        <v>65.068846217429751</v>
      </c>
      <c r="AK27" s="6"/>
      <c r="AL27" s="6"/>
      <c r="AM27" s="6">
        <f>AM29/2</f>
        <v>4.6147321503544605</v>
      </c>
      <c r="AN27" t="str">
        <f>IF(Solar_Data!AN60&lt;&gt;"",Solar_Data!AN60,"")</f>
        <v/>
      </c>
      <c r="AO27" t="str">
        <f>IF(Solar_Data!AO60&lt;&gt;"",Solar_Data!AO60,"")</f>
        <v/>
      </c>
      <c r="AP27" t="str">
        <f>IF(Solar_Data!AP60&lt;&gt;"",Solar_Data!AP60,"")</f>
        <v/>
      </c>
    </row>
    <row r="28" spans="1:42">
      <c r="A28" s="29"/>
      <c r="B28" s="5" t="s">
        <v>466</v>
      </c>
      <c r="D28">
        <v>2006</v>
      </c>
      <c r="E28">
        <v>1</v>
      </c>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row>
    <row r="29" spans="1:42">
      <c r="D29">
        <v>2050</v>
      </c>
      <c r="G29" s="6">
        <f>HLOOKUP(G$35,'Solar CSP 30% EFF and 3%'!$E$6:$AF$29,22,0)</f>
        <v>17.39709484872424</v>
      </c>
      <c r="H29" s="6">
        <f>HLOOKUP(H$35,'Solar CSP 30% EFF and 3%'!$E$6:$AF$29,22,0)</f>
        <v>23.143262034921914</v>
      </c>
      <c r="I29" s="6">
        <f>HLOOKUP(I$35,'Solar CSP 30% EFF and 3%'!$E$6:$AF$29,22,0)</f>
        <v>15.38489759895787</v>
      </c>
      <c r="J29" s="6">
        <f>J20</f>
        <v>19.853805300000001</v>
      </c>
      <c r="K29" s="6">
        <f>HLOOKUP(K$35,'Solar CSP 30% EFF and 3%'!$E$6:$AF$29,22,0)</f>
        <v>1.7430691651363202</v>
      </c>
      <c r="L29" s="6">
        <f>HLOOKUP(L$35,'Solar CSP 30% EFF and 3%'!$E$6:$AF$29,22,0)</f>
        <v>21.584964362877859</v>
      </c>
      <c r="M29" s="6">
        <f>HLOOKUP(M$35,'Solar CSP 30% EFF and 3%'!$E$6:$AF$29,22,0)</f>
        <v>165.71430913488055</v>
      </c>
      <c r="N29" s="6">
        <f>HLOOKUP(N$35,'Solar CSP 30% EFF and 3%'!$E$6:$AF$29,22,0)</f>
        <v>11.723658137117067</v>
      </c>
      <c r="O29" s="6">
        <f>HLOOKUP(O$35,'Solar CSP 30% EFF and 3%'!$E$6:$AF$29,22,0)</f>
        <v>2.6937586811856038</v>
      </c>
      <c r="P29" s="6">
        <f>HLOOKUP(P$35,'Solar CSP 30% EFF and 3%'!$E$6:$AF$29,22,0)</f>
        <v>81.494491220898766</v>
      </c>
      <c r="Q29" s="6">
        <f>HLOOKUP(Q$35,'Solar CSP 30% EFF and 3%'!$E$6:$AF$29,22,0)</f>
        <v>11.429763296384388</v>
      </c>
      <c r="R29" s="6">
        <f>HLOOKUP(R$35,'Solar CSP 30% EFF and 3%'!$E$6:$AF$29,22,0)</f>
        <v>130.98540962073039</v>
      </c>
      <c r="S29" s="6">
        <f>HLOOKUP(S$35,'Solar CSP 30% EFF and 3%'!$E$6:$AF$29,22,0)</f>
        <v>20.171323735927423</v>
      </c>
      <c r="T29" s="6">
        <f>HLOOKUP(T$35,'Solar CSP 30% EFF and 3%'!$E$6:$AF$29,22,0)</f>
        <v>20.508955106963629</v>
      </c>
      <c r="U29" s="6">
        <f>HLOOKUP(U$35,'Solar CSP 30% EFF and 3%'!$E$6:$AF$29,22,0)</f>
        <v>10.017647909358711</v>
      </c>
      <c r="V29" s="6">
        <f>V20</f>
        <v>0.80995649999999986</v>
      </c>
      <c r="W29" s="6">
        <f>HLOOKUP(W$35,'Solar CSP 30% EFF and 3%'!$E$6:$AF$29,22,0)</f>
        <v>113.16423338714606</v>
      </c>
      <c r="X29" s="6">
        <f>HLOOKUP(X$35,'Solar CSP 30% EFF and 3%'!$E$6:$AF$29,22,0)</f>
        <v>5.9859337045747223</v>
      </c>
      <c r="Y29" s="6">
        <f>HLOOKUP(Y$35,'Solar CSP 30% EFF and 3%'!$E$6:$AF$29,22,0)</f>
        <v>1.2056028093550937</v>
      </c>
      <c r="Z29" s="6">
        <f>HLOOKUP(Z$35,'Solar CSP 30% EFF and 3%'!$E$6:$AF$29,22,0)</f>
        <v>4.1788975951917582</v>
      </c>
      <c r="AA29" s="6">
        <f>HLOOKUP(AA$35,'Solar CSP 30% EFF and 3%'!$E$6:$AF$29,22,0)</f>
        <v>0.76525265489155214</v>
      </c>
      <c r="AB29" s="6">
        <f>HLOOKUP(AB$35,'Solar CSP 30% EFF and 3%'!$E$6:$AF$29,22,0)</f>
        <v>33.677479738235895</v>
      </c>
      <c r="AC29" s="6">
        <f>AC20</f>
        <v>12.388407449999999</v>
      </c>
      <c r="AD29" s="6">
        <f>HLOOKUP(AD$35,'Solar CSP 30% EFF and 3%'!$E$6:$AF$29,22,0)</f>
        <v>81.838304121143949</v>
      </c>
      <c r="AE29" s="6">
        <f>HLOOKUP(AE$35,'Solar CSP 30% EFF and 3%'!$E$6:$AF$29,22,0)</f>
        <v>19.488392297033879</v>
      </c>
      <c r="AF29" s="6">
        <f>HLOOKUP(AF$35,'Solar CSP 30% EFF and 3%'!$E$6:$AF$29,22,0)</f>
        <v>40.426455467183025</v>
      </c>
      <c r="AG29" s="6">
        <f>HLOOKUP(AG$35,'Solar CSP 30% EFF and 3%'!$E$6:$AF$29,22,0)</f>
        <v>20.118538345626398</v>
      </c>
      <c r="AH29" s="6">
        <f>HLOOKUP(AH$35,'Solar CSP 30% EFF and 3%'!$E$6:$AF$29,22,0)</f>
        <v>4.3936947234343453</v>
      </c>
      <c r="AI29" s="6">
        <f>HLOOKUP(AI$35,'Solar CSP 30% EFF and 3%'!$E$6:$AF$29,22,0)</f>
        <v>11.467354937477985</v>
      </c>
      <c r="AJ29" s="6">
        <f>HLOOKUP(AJ$35,'Solar CSP 30% EFF and 3%'!$E$6:$AF$29,22,0)</f>
        <v>130.1376924348595</v>
      </c>
      <c r="AK29" t="str">
        <f>IF(Solar_Data!AK61&lt;&gt;"",Solar_Data!AK61,"")</f>
        <v/>
      </c>
      <c r="AL29" t="str">
        <f>IF(Solar_Data!AL61&lt;&gt;"",Solar_Data!AL61,"")</f>
        <v/>
      </c>
      <c r="AM29" s="6">
        <f>HLOOKUP(AM$35,'Solar CSP 30% EFF and 3%'!$E$6:$AF$29,22,0)</f>
        <v>9.229464300708921</v>
      </c>
      <c r="AN29" t="str">
        <f>IF(Solar_Data!AN61&lt;&gt;"",Solar_Data!AN61,"")</f>
        <v/>
      </c>
      <c r="AO29" t="str">
        <f>IF(Solar_Data!AO61&lt;&gt;"",Solar_Data!AO61,"")</f>
        <v/>
      </c>
      <c r="AP29" t="str">
        <f>IF(Solar_Data!AP61&lt;&gt;"",Solar_Data!AP61,"")</f>
        <v/>
      </c>
    </row>
    <row r="30" spans="1:42">
      <c r="B30" s="29"/>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M30" s="30"/>
    </row>
    <row r="33" spans="1:42">
      <c r="D33" s="5" t="s">
        <v>441</v>
      </c>
    </row>
    <row r="34" spans="1:42">
      <c r="D34" t="s">
        <v>468</v>
      </c>
    </row>
    <row r="35" spans="1:42">
      <c r="A35" t="s">
        <v>0</v>
      </c>
      <c r="B35" t="s">
        <v>36</v>
      </c>
      <c r="C35" t="s">
        <v>35</v>
      </c>
      <c r="D35" t="s">
        <v>31</v>
      </c>
      <c r="E35" t="s">
        <v>40</v>
      </c>
      <c r="F35" t="s">
        <v>469</v>
      </c>
      <c r="G35" t="str">
        <f>IF(Solar_Data!G52&lt;&gt;"",Solar_Data!G52,"")</f>
        <v>AT</v>
      </c>
      <c r="H35" t="str">
        <f>IF(Solar_Data!H52&lt;&gt;"",Solar_Data!H52,"")</f>
        <v>BE</v>
      </c>
      <c r="I35" t="str">
        <f>IF(Solar_Data!I52&lt;&gt;"",Solar_Data!I52,"")</f>
        <v>BG</v>
      </c>
      <c r="J35" t="str">
        <f>IF(Solar_Data!J52&lt;&gt;"",Solar_Data!J52,"")</f>
        <v>CH</v>
      </c>
      <c r="K35" t="str">
        <f>IF(Solar_Data!K52&lt;&gt;"",Solar_Data!K52,"")</f>
        <v>CY</v>
      </c>
      <c r="L35" t="str">
        <f>IF(Solar_Data!L52&lt;&gt;"",Solar_Data!L52,"")</f>
        <v>CZ</v>
      </c>
      <c r="M35" t="str">
        <f>IF(Solar_Data!M52&lt;&gt;"",Solar_Data!M52,"")</f>
        <v>DE</v>
      </c>
      <c r="N35" t="str">
        <f>IF(Solar_Data!N52&lt;&gt;"",Solar_Data!N52,"")</f>
        <v>DK</v>
      </c>
      <c r="O35" t="str">
        <f>IF(Solar_Data!O52&lt;&gt;"",Solar_Data!O52,"")</f>
        <v>EE</v>
      </c>
      <c r="P35" t="str">
        <f>IF(Solar_Data!P52&lt;&gt;"",Solar_Data!P52,"")</f>
        <v>ES</v>
      </c>
      <c r="Q35" t="str">
        <f>IF(Solar_Data!Q52&lt;&gt;"",Solar_Data!Q52,"")</f>
        <v>FI</v>
      </c>
      <c r="R35" t="str">
        <f>IF(Solar_Data!R52&lt;&gt;"",Solar_Data!R52,"")</f>
        <v>FR</v>
      </c>
      <c r="S35" t="str">
        <f>IF(Solar_Data!S52&lt;&gt;"",Solar_Data!S52,"")</f>
        <v>EL</v>
      </c>
      <c r="T35" t="str">
        <f>IF(Solar_Data!T52&lt;&gt;"",Solar_Data!T52,"")</f>
        <v>HU</v>
      </c>
      <c r="U35" t="str">
        <f>IF(Solar_Data!U52&lt;&gt;"",Solar_Data!U52,"")</f>
        <v>IE</v>
      </c>
      <c r="V35" t="str">
        <f>IF(Solar_Data!V52&lt;&gt;"",Solar_Data!V52,"")</f>
        <v>IS</v>
      </c>
      <c r="W35" t="str">
        <f>IF(Solar_Data!W52&lt;&gt;"",Solar_Data!W52,"")</f>
        <v>IT</v>
      </c>
      <c r="X35" t="str">
        <f>IF(Solar_Data!X52&lt;&gt;"",Solar_Data!X52,"")</f>
        <v>LT</v>
      </c>
      <c r="Y35" t="str">
        <f>IF(Solar_Data!Y52&lt;&gt;"",Solar_Data!Y52,"")</f>
        <v>LU</v>
      </c>
      <c r="Z35" t="str">
        <f>IF(Solar_Data!Z52&lt;&gt;"",Solar_Data!Z52,"")</f>
        <v>LV</v>
      </c>
      <c r="AA35" t="str">
        <f>IF(Solar_Data!AA52&lt;&gt;"",Solar_Data!AA52,"")</f>
        <v>MT</v>
      </c>
      <c r="AB35" t="str">
        <f>IF(Solar_Data!AB52&lt;&gt;"",Solar_Data!AB52,"")</f>
        <v>NL</v>
      </c>
      <c r="AC35" t="str">
        <f>IF(Solar_Data!AC52&lt;&gt;"",Solar_Data!AC52,"")</f>
        <v>NO</v>
      </c>
      <c r="AD35" t="str">
        <f>IF(Solar_Data!AD52&lt;&gt;"",Solar_Data!AD52,"")</f>
        <v>PL</v>
      </c>
      <c r="AE35" t="str">
        <f>IF(Solar_Data!AE52&lt;&gt;"",Solar_Data!AE52,"")</f>
        <v>PT</v>
      </c>
      <c r="AF35" t="str">
        <f>IF(Solar_Data!AF52&lt;&gt;"",Solar_Data!AF52,"")</f>
        <v>RO</v>
      </c>
      <c r="AG35" t="str">
        <f>IF(Solar_Data!AG52&lt;&gt;"",Solar_Data!AG52,"")</f>
        <v>SE</v>
      </c>
      <c r="AH35" t="str">
        <f>IF(Solar_Data!AH52&lt;&gt;"",Solar_Data!AH52,"")</f>
        <v>SI</v>
      </c>
      <c r="AI35" t="str">
        <f>IF(Solar_Data!AI52&lt;&gt;"",Solar_Data!AI52,"")</f>
        <v>SK</v>
      </c>
      <c r="AJ35" t="str">
        <f>IF(Solar_Data!AJ52&lt;&gt;"",Solar_Data!AJ52,"")</f>
        <v>UK</v>
      </c>
      <c r="AK35" t="s">
        <v>91</v>
      </c>
      <c r="AL35" t="s">
        <v>129</v>
      </c>
      <c r="AM35" t="s">
        <v>92</v>
      </c>
      <c r="AN35" t="s">
        <v>93</v>
      </c>
      <c r="AO35" t="s">
        <v>94</v>
      </c>
      <c r="AP35" t="s">
        <v>95</v>
      </c>
    </row>
    <row r="36" spans="1:42">
      <c r="A36" s="5" t="s">
        <v>435</v>
      </c>
      <c r="B36" s="5" t="s">
        <v>460</v>
      </c>
      <c r="D36">
        <v>2006</v>
      </c>
      <c r="E36">
        <v>0.25</v>
      </c>
      <c r="F36">
        <v>15</v>
      </c>
      <c r="G36" s="6">
        <f>G38/3</f>
        <v>74.478000000000009</v>
      </c>
      <c r="H36" s="6">
        <f t="shared" ref="H36:AM36" si="7">H38/3</f>
        <v>45.246000000000002</v>
      </c>
      <c r="I36" s="6">
        <f t="shared" si="7"/>
        <v>165.18599999999998</v>
      </c>
      <c r="J36" s="6">
        <f>G36/2</f>
        <v>37.239000000000004</v>
      </c>
      <c r="K36" s="6">
        <f t="shared" si="7"/>
        <v>8.277000000000001</v>
      </c>
      <c r="L36" s="6">
        <f t="shared" si="7"/>
        <v>116.283</v>
      </c>
      <c r="M36" s="6">
        <f t="shared" si="7"/>
        <v>468.77099999999979</v>
      </c>
      <c r="N36" s="6">
        <f t="shared" si="7"/>
        <v>81.167999999999992</v>
      </c>
      <c r="O36" s="6">
        <f t="shared" si="7"/>
        <v>30.632999999999999</v>
      </c>
      <c r="P36" s="6">
        <f t="shared" si="7"/>
        <v>424.56599999999986</v>
      </c>
      <c r="Q36" s="6">
        <f t="shared" si="7"/>
        <v>34.575000000000003</v>
      </c>
      <c r="R36" s="6">
        <f t="shared" si="7"/>
        <v>868.53899999999976</v>
      </c>
      <c r="S36" s="6">
        <f t="shared" si="7"/>
        <v>164.64599999999999</v>
      </c>
      <c r="T36" s="6">
        <f t="shared" si="7"/>
        <v>174.86999999999998</v>
      </c>
      <c r="U36" s="6">
        <f t="shared" si="7"/>
        <v>126.70800000000001</v>
      </c>
      <c r="V36" s="6">
        <f>U36</f>
        <v>126.70800000000001</v>
      </c>
      <c r="W36" s="6">
        <f t="shared" si="7"/>
        <v>428.36999999999995</v>
      </c>
      <c r="X36" s="6">
        <f t="shared" si="7"/>
        <v>105.46199999999999</v>
      </c>
      <c r="Y36" s="6">
        <f t="shared" si="7"/>
        <v>2.8439999999999999</v>
      </c>
      <c r="Z36" s="6">
        <f t="shared" si="7"/>
        <v>53.82</v>
      </c>
      <c r="AA36" s="6">
        <f t="shared" si="7"/>
        <v>0.23700000000000002</v>
      </c>
      <c r="AB36" s="6">
        <f t="shared" si="7"/>
        <v>56.556000000000012</v>
      </c>
      <c r="AC36" s="6">
        <f>AG36</f>
        <v>68.975999999999985</v>
      </c>
      <c r="AD36" s="6">
        <f t="shared" si="7"/>
        <v>471.88200000000023</v>
      </c>
      <c r="AE36" s="6">
        <f t="shared" si="7"/>
        <v>51.611999999999995</v>
      </c>
      <c r="AF36" s="6">
        <f t="shared" si="7"/>
        <v>419.47800000000001</v>
      </c>
      <c r="AG36" s="6">
        <f t="shared" si="7"/>
        <v>68.975999999999985</v>
      </c>
      <c r="AH36" s="6">
        <f t="shared" si="7"/>
        <v>18.111000000000001</v>
      </c>
      <c r="AI36" s="6">
        <f t="shared" si="7"/>
        <v>62.753999999999998</v>
      </c>
      <c r="AJ36" s="6">
        <f t="shared" si="7"/>
        <v>320.60399999999998</v>
      </c>
      <c r="AK36" s="6"/>
      <c r="AL36" s="6"/>
      <c r="AM36" s="6">
        <f t="shared" si="7"/>
        <v>52.39500000000001</v>
      </c>
      <c r="AN36" s="6" t="str">
        <f>IF(Solar_Data!AN53&lt;&gt;"",Solar_Data!AN53*1.3,"")</f>
        <v/>
      </c>
      <c r="AO36" s="6" t="str">
        <f>IF(Solar_Data!AO53&lt;&gt;"",Solar_Data!AO53*1.3,"")</f>
        <v/>
      </c>
      <c r="AP36" s="6" t="str">
        <f>IF(Solar_Data!AP53&lt;&gt;"",Solar_Data!AP53*1.3,"")</f>
        <v/>
      </c>
    </row>
    <row r="37" spans="1:42">
      <c r="A37" s="29"/>
      <c r="B37" s="5" t="s">
        <v>467</v>
      </c>
      <c r="D37">
        <v>2006</v>
      </c>
      <c r="E37">
        <v>1</v>
      </c>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row>
    <row r="38" spans="1:42">
      <c r="D38">
        <v>2050</v>
      </c>
      <c r="G38" s="6">
        <f>HLOOKUP(G$35,'Solar CSP 30% EFF and 3%'!$E$6:$AF$29,23,0)</f>
        <v>223.43400000000003</v>
      </c>
      <c r="H38" s="6">
        <f>HLOOKUP(H$35,'Solar CSP 30% EFF and 3%'!$E$6:$AF$29,23,0)</f>
        <v>135.738</v>
      </c>
      <c r="I38" s="6">
        <f>HLOOKUP(I$35,'Solar CSP 30% EFF and 3%'!$E$6:$AF$29,23,0)</f>
        <v>495.55799999999994</v>
      </c>
      <c r="J38" s="6">
        <f>G38/2</f>
        <v>111.71700000000001</v>
      </c>
      <c r="K38" s="6">
        <f>HLOOKUP(K$35,'Solar CSP 30% EFF and 3%'!$E$6:$AF$29,23,0)</f>
        <v>24.831000000000003</v>
      </c>
      <c r="L38" s="6">
        <f>HLOOKUP(L$35,'Solar CSP 30% EFF and 3%'!$E$6:$AF$29,23,0)</f>
        <v>348.84899999999999</v>
      </c>
      <c r="M38" s="6">
        <f>HLOOKUP(M$35,'Solar CSP 30% EFF and 3%'!$E$6:$AF$29,23,0)</f>
        <v>1406.3129999999994</v>
      </c>
      <c r="N38" s="6">
        <f>HLOOKUP(N$35,'Solar CSP 30% EFF and 3%'!$E$6:$AF$29,23,0)</f>
        <v>243.50399999999996</v>
      </c>
      <c r="O38" s="6">
        <f>HLOOKUP(O$35,'Solar CSP 30% EFF and 3%'!$E$6:$AF$29,23,0)</f>
        <v>91.899000000000001</v>
      </c>
      <c r="P38" s="6">
        <f>HLOOKUP(P$35,'Solar CSP 30% EFF and 3%'!$E$6:$AF$29,23,0)</f>
        <v>1273.6979999999996</v>
      </c>
      <c r="Q38" s="6">
        <f>HLOOKUP(Q$35,'Solar CSP 30% EFF and 3%'!$E$6:$AF$29,23,0)</f>
        <v>103.72500000000001</v>
      </c>
      <c r="R38" s="6">
        <f>HLOOKUP(R$35,'Solar CSP 30% EFF and 3%'!$E$6:$AF$29,23,0)</f>
        <v>2605.6169999999993</v>
      </c>
      <c r="S38" s="6">
        <f>HLOOKUP(S$35,'Solar CSP 30% EFF and 3%'!$E$6:$AF$29,23,0)</f>
        <v>493.93799999999999</v>
      </c>
      <c r="T38" s="6">
        <f>HLOOKUP(T$35,'Solar CSP 30% EFF and 3%'!$E$6:$AF$29,23,0)</f>
        <v>524.6099999999999</v>
      </c>
      <c r="U38" s="6">
        <f>HLOOKUP(U$35,'Solar CSP 30% EFF and 3%'!$E$6:$AF$29,23,0)</f>
        <v>380.12400000000002</v>
      </c>
      <c r="V38" s="6">
        <f>U38</f>
        <v>380.12400000000002</v>
      </c>
      <c r="W38" s="6">
        <f>HLOOKUP(W$35,'Solar CSP 30% EFF and 3%'!$E$6:$AF$29,23,0)</f>
        <v>1285.1099999999999</v>
      </c>
      <c r="X38" s="6">
        <f>HLOOKUP(X$35,'Solar CSP 30% EFF and 3%'!$E$6:$AF$29,23,0)</f>
        <v>316.38599999999997</v>
      </c>
      <c r="Y38" s="6">
        <f>HLOOKUP(Y$35,'Solar CSP 30% EFF and 3%'!$E$6:$AF$29,23,0)</f>
        <v>8.532</v>
      </c>
      <c r="Z38" s="6">
        <f>HLOOKUP(Z$35,'Solar CSP 30% EFF and 3%'!$E$6:$AF$29,23,0)</f>
        <v>161.46</v>
      </c>
      <c r="AA38" s="6">
        <f>HLOOKUP(AA$35,'Solar CSP 30% EFF and 3%'!$E$6:$AF$29,23,0)</f>
        <v>0.71100000000000008</v>
      </c>
      <c r="AB38" s="6">
        <f>HLOOKUP(AB$35,'Solar CSP 30% EFF and 3%'!$E$6:$AF$29,23,0)</f>
        <v>169.66800000000003</v>
      </c>
      <c r="AC38" s="6">
        <f>AG38</f>
        <v>206.92799999999997</v>
      </c>
      <c r="AD38" s="6">
        <f>HLOOKUP(AD$35,'Solar CSP 30% EFF and 3%'!$E$6:$AF$29,23,0)</f>
        <v>1415.6460000000006</v>
      </c>
      <c r="AE38" s="6">
        <f>HLOOKUP(AE$35,'Solar CSP 30% EFF and 3%'!$E$6:$AF$29,23,0)</f>
        <v>154.83599999999998</v>
      </c>
      <c r="AF38" s="6">
        <f>HLOOKUP(AF$35,'Solar CSP 30% EFF and 3%'!$E$6:$AF$29,23,0)</f>
        <v>1258.434</v>
      </c>
      <c r="AG38" s="6">
        <f>HLOOKUP(AG$35,'Solar CSP 30% EFF and 3%'!$E$6:$AF$29,23,0)</f>
        <v>206.92799999999997</v>
      </c>
      <c r="AH38" s="6">
        <f>HLOOKUP(AH$35,'Solar CSP 30% EFF and 3%'!$E$6:$AF$29,23,0)</f>
        <v>54.332999999999998</v>
      </c>
      <c r="AI38" s="6">
        <f>HLOOKUP(AI$35,'Solar CSP 30% EFF and 3%'!$E$6:$AF$29,23,0)</f>
        <v>188.262</v>
      </c>
      <c r="AJ38" s="6">
        <f>HLOOKUP(AJ$35,'Solar CSP 30% EFF and 3%'!$E$6:$AF$29,23,0)</f>
        <v>961.8119999999999</v>
      </c>
      <c r="AK38" s="6"/>
      <c r="AL38" s="6"/>
      <c r="AM38" s="6">
        <f>HLOOKUP(AM$35,'Solar CSP 30% EFF and 3%'!$E$6:$AF$29,23,0)</f>
        <v>157.18500000000003</v>
      </c>
      <c r="AN38" s="6"/>
      <c r="AO38" s="6"/>
      <c r="AP38" s="6"/>
    </row>
  </sheetData>
  <sortState xmlns:xlrd2="http://schemas.microsoft.com/office/spreadsheetml/2017/richdata2" ref="B66:C69">
    <sortCondition ref="B66:B69"/>
  </sortState>
  <phoneticPr fontId="6" type="noConversion"/>
  <pageMargins left="0.7" right="0.7" top="0.75" bottom="0.75" header="0.3" footer="0.3"/>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F51"/>
  <sheetViews>
    <sheetView zoomScale="70" zoomScaleNormal="70" workbookViewId="0"/>
  </sheetViews>
  <sheetFormatPr defaultRowHeight="15"/>
  <cols>
    <col min="1" max="1" width="5.42578125" style="1" customWidth="1"/>
    <col min="2" max="2" width="41.5703125" style="1" bestFit="1" customWidth="1"/>
    <col min="3" max="3" width="22.5703125" style="1" customWidth="1"/>
    <col min="4" max="4" width="10.5703125" style="1" bestFit="1" customWidth="1"/>
    <col min="5" max="16384" width="9.140625" style="1"/>
  </cols>
  <sheetData>
    <row r="1" spans="2:32" ht="45">
      <c r="B1" s="7" t="s">
        <v>404</v>
      </c>
    </row>
    <row r="2" spans="2:32">
      <c r="B2" s="1" t="s">
        <v>405</v>
      </c>
      <c r="D2" s="8">
        <f>AVERAGE(E2:AF2)</f>
        <v>0.11753186598608281</v>
      </c>
      <c r="E2" s="9">
        <v>0.11183105551327582</v>
      </c>
      <c r="F2" s="9">
        <v>0.10355353621834787</v>
      </c>
      <c r="G2" s="9">
        <v>0.13351059107052257</v>
      </c>
      <c r="H2" s="9">
        <v>0.13147486206240486</v>
      </c>
      <c r="I2" s="9">
        <v>0.17847055745814305</v>
      </c>
      <c r="J2" s="9">
        <v>0.10565255779109591</v>
      </c>
      <c r="K2" s="9">
        <v>0.10211981544901065</v>
      </c>
      <c r="L2" s="9">
        <v>9.5355546042617978E-2</v>
      </c>
      <c r="M2" s="9">
        <v>9.2991268741541649E-2</v>
      </c>
      <c r="N2" s="9">
        <v>0.12269125328628752</v>
      </c>
      <c r="O2" s="9">
        <v>0.10356516737763359</v>
      </c>
      <c r="P2" s="9">
        <v>0.1564416673984311</v>
      </c>
      <c r="Q2" s="9">
        <v>0.1255026568275712</v>
      </c>
      <c r="R2" s="9">
        <v>9.236824581430747E-2</v>
      </c>
      <c r="S2" s="9">
        <v>0.13996915090237008</v>
      </c>
      <c r="T2" s="9">
        <v>9.7608447488584466E-2</v>
      </c>
      <c r="U2" s="9">
        <v>9.8421565829528129E-2</v>
      </c>
      <c r="V2" s="9">
        <v>0.10235897070015221</v>
      </c>
      <c r="W2" s="9">
        <v>0.17544782153729069</v>
      </c>
      <c r="X2" s="9">
        <v>0.10259750761035009</v>
      </c>
      <c r="Y2" s="9">
        <v>0.10436178593512178</v>
      </c>
      <c r="Z2" s="9">
        <v>0.11845448738856272</v>
      </c>
      <c r="AA2" s="9">
        <v>0.12692904537671232</v>
      </c>
      <c r="AB2" s="9">
        <v>0.11367181554414005</v>
      </c>
      <c r="AC2" s="9">
        <v>0.12083452245053272</v>
      </c>
      <c r="AD2" s="9">
        <v>0.14549137120601663</v>
      </c>
      <c r="AE2" s="9">
        <v>9.3431912987066407E-2</v>
      </c>
      <c r="AF2" s="9">
        <v>9.578506160269859E-2</v>
      </c>
    </row>
    <row r="3" spans="2:32">
      <c r="B3" s="1" t="s">
        <v>406</v>
      </c>
      <c r="E3" s="3"/>
      <c r="F3" s="3"/>
      <c r="G3" s="3"/>
      <c r="H3" s="3"/>
      <c r="I3" s="3"/>
      <c r="J3" s="3"/>
      <c r="K3" s="3"/>
      <c r="L3" s="3"/>
      <c r="M3" s="3"/>
      <c r="N3" s="3"/>
      <c r="O3" s="3"/>
      <c r="P3" s="3"/>
      <c r="Q3" s="3"/>
      <c r="R3" s="3"/>
      <c r="S3" s="3"/>
      <c r="T3" s="3"/>
      <c r="U3" s="3"/>
      <c r="V3" s="3"/>
      <c r="W3" s="3"/>
      <c r="X3" s="3"/>
      <c r="Y3" s="3"/>
      <c r="Z3" s="3"/>
      <c r="AA3" s="3"/>
      <c r="AB3" s="3"/>
      <c r="AC3" s="3"/>
      <c r="AD3" s="3"/>
      <c r="AE3" s="3"/>
      <c r="AF3" s="3"/>
    </row>
    <row r="4" spans="2:32">
      <c r="D4" s="1" t="s">
        <v>407</v>
      </c>
      <c r="E4" s="1" t="s">
        <v>407</v>
      </c>
      <c r="F4" s="1" t="s">
        <v>407</v>
      </c>
      <c r="G4" s="1" t="s">
        <v>407</v>
      </c>
      <c r="H4" s="1" t="s">
        <v>407</v>
      </c>
      <c r="I4" s="1" t="s">
        <v>407</v>
      </c>
      <c r="J4" s="1" t="s">
        <v>407</v>
      </c>
      <c r="K4" s="1" t="s">
        <v>407</v>
      </c>
      <c r="L4" s="1" t="s">
        <v>407</v>
      </c>
      <c r="M4" s="1" t="s">
        <v>407</v>
      </c>
      <c r="N4" s="1" t="s">
        <v>407</v>
      </c>
      <c r="O4" s="1" t="s">
        <v>407</v>
      </c>
      <c r="P4" s="1" t="s">
        <v>407</v>
      </c>
      <c r="Q4" s="1" t="s">
        <v>407</v>
      </c>
      <c r="R4" s="1" t="s">
        <v>407</v>
      </c>
      <c r="S4" s="1" t="s">
        <v>407</v>
      </c>
      <c r="T4" s="1" t="s">
        <v>407</v>
      </c>
      <c r="U4" s="1" t="s">
        <v>407</v>
      </c>
      <c r="V4" s="1" t="s">
        <v>407</v>
      </c>
      <c r="W4" s="1" t="s">
        <v>407</v>
      </c>
      <c r="X4" s="1" t="s">
        <v>407</v>
      </c>
      <c r="Y4" s="1" t="s">
        <v>407</v>
      </c>
      <c r="Z4" s="1" t="s">
        <v>407</v>
      </c>
      <c r="AA4" s="1" t="s">
        <v>407</v>
      </c>
      <c r="AB4" s="1" t="s">
        <v>407</v>
      </c>
      <c r="AC4" s="1" t="s">
        <v>407</v>
      </c>
      <c r="AD4" s="1" t="s">
        <v>407</v>
      </c>
      <c r="AE4" s="1" t="s">
        <v>407</v>
      </c>
      <c r="AF4" s="1" t="s">
        <v>407</v>
      </c>
    </row>
    <row r="5" spans="2:32">
      <c r="B5" s="2" t="s">
        <v>343</v>
      </c>
      <c r="C5" s="2" t="s">
        <v>408</v>
      </c>
      <c r="D5" s="2" t="s">
        <v>349</v>
      </c>
      <c r="E5" s="2" t="s">
        <v>366</v>
      </c>
      <c r="F5" s="2" t="s">
        <v>145</v>
      </c>
      <c r="G5" s="2" t="s">
        <v>157</v>
      </c>
      <c r="H5" s="2" t="s">
        <v>155</v>
      </c>
      <c r="I5" s="2" t="s">
        <v>150</v>
      </c>
      <c r="J5" s="2" t="s">
        <v>147</v>
      </c>
      <c r="K5" s="2" t="s">
        <v>180</v>
      </c>
      <c r="L5" s="2" t="s">
        <v>371</v>
      </c>
      <c r="M5" s="2" t="s">
        <v>159</v>
      </c>
      <c r="N5" s="2" t="s">
        <v>172</v>
      </c>
      <c r="O5" s="2" t="s">
        <v>165</v>
      </c>
      <c r="P5" s="2" t="s">
        <v>373</v>
      </c>
      <c r="Q5" s="2" t="s">
        <v>149</v>
      </c>
      <c r="R5" s="2" t="s">
        <v>143</v>
      </c>
      <c r="S5" s="2" t="s">
        <v>169</v>
      </c>
      <c r="T5" s="2" t="s">
        <v>148</v>
      </c>
      <c r="U5" s="2" t="s">
        <v>146</v>
      </c>
      <c r="V5" s="2" t="s">
        <v>142</v>
      </c>
      <c r="W5" s="2" t="s">
        <v>393</v>
      </c>
      <c r="X5" s="2" t="s">
        <v>182</v>
      </c>
      <c r="Y5" s="2" t="s">
        <v>156</v>
      </c>
      <c r="Z5" s="2" t="s">
        <v>164</v>
      </c>
      <c r="AA5" s="2" t="s">
        <v>166</v>
      </c>
      <c r="AB5" s="2" t="s">
        <v>152</v>
      </c>
      <c r="AC5" s="2" t="s">
        <v>153</v>
      </c>
      <c r="AD5" s="2" t="s">
        <v>170</v>
      </c>
      <c r="AE5" s="2" t="s">
        <v>173</v>
      </c>
      <c r="AF5" s="2" t="s">
        <v>392</v>
      </c>
    </row>
    <row r="6" spans="2:32">
      <c r="B6" s="2"/>
      <c r="C6" s="2"/>
      <c r="D6" s="2"/>
      <c r="E6" s="2" t="s">
        <v>2</v>
      </c>
      <c r="F6" s="2" t="s">
        <v>3</v>
      </c>
      <c r="G6" s="2" t="s">
        <v>38</v>
      </c>
      <c r="H6" s="2" t="s">
        <v>92</v>
      </c>
      <c r="I6" s="2" t="s">
        <v>5</v>
      </c>
      <c r="J6" s="2" t="s">
        <v>6</v>
      </c>
      <c r="K6" s="2" t="s">
        <v>8</v>
      </c>
      <c r="L6" s="2" t="s">
        <v>9</v>
      </c>
      <c r="M6" s="2" t="s">
        <v>11</v>
      </c>
      <c r="N6" s="2" t="s">
        <v>12</v>
      </c>
      <c r="O6" s="2" t="s">
        <v>7</v>
      </c>
      <c r="P6" s="2" t="s">
        <v>285</v>
      </c>
      <c r="Q6" s="2" t="s">
        <v>13</v>
      </c>
      <c r="R6" s="2" t="s">
        <v>14</v>
      </c>
      <c r="S6" s="2" t="s">
        <v>16</v>
      </c>
      <c r="T6" s="2" t="s">
        <v>19</v>
      </c>
      <c r="U6" s="2" t="s">
        <v>17</v>
      </c>
      <c r="V6" s="2" t="s">
        <v>18</v>
      </c>
      <c r="W6" s="2" t="s">
        <v>20</v>
      </c>
      <c r="X6" s="2" t="s">
        <v>21</v>
      </c>
      <c r="Y6" s="2" t="s">
        <v>23</v>
      </c>
      <c r="Z6" s="2" t="s">
        <v>24</v>
      </c>
      <c r="AA6" s="2" t="s">
        <v>25</v>
      </c>
      <c r="AB6" s="2" t="s">
        <v>28</v>
      </c>
      <c r="AC6" s="2" t="s">
        <v>27</v>
      </c>
      <c r="AD6" s="2" t="s">
        <v>10</v>
      </c>
      <c r="AE6" s="2" t="s">
        <v>26</v>
      </c>
      <c r="AF6" s="2" t="s">
        <v>29</v>
      </c>
    </row>
    <row r="7" spans="2:32" s="10" customFormat="1">
      <c r="B7" s="10" t="s">
        <v>411</v>
      </c>
      <c r="C7" s="10" t="s">
        <v>412</v>
      </c>
      <c r="D7" s="11">
        <f>SUM(D8:D25)</f>
        <v>17871.064612532686</v>
      </c>
      <c r="E7" s="11">
        <f t="shared" ref="E7:AF7" si="0">SUM(E8:E25)</f>
        <v>259.27668068963709</v>
      </c>
      <c r="F7" s="11">
        <f t="shared" si="0"/>
        <v>183.64599748224694</v>
      </c>
      <c r="G7" s="11">
        <f t="shared" si="0"/>
        <v>527.55704098725346</v>
      </c>
      <c r="H7" s="11">
        <f t="shared" si="0"/>
        <v>175.51164540942472</v>
      </c>
      <c r="I7" s="11">
        <f t="shared" si="0"/>
        <v>42.558705817815742</v>
      </c>
      <c r="J7" s="11">
        <f t="shared" si="0"/>
        <v>393.681255679549</v>
      </c>
      <c r="K7" s="11">
        <f t="shared" si="0"/>
        <v>267.87609416806328</v>
      </c>
      <c r="L7" s="11">
        <f t="shared" si="0"/>
        <v>97.63650875463992</v>
      </c>
      <c r="M7" s="11">
        <f t="shared" si="0"/>
        <v>127.87285719515762</v>
      </c>
      <c r="N7" s="11">
        <f t="shared" si="0"/>
        <v>2902.049922996277</v>
      </c>
      <c r="O7" s="11">
        <f t="shared" si="0"/>
        <v>1743.2250633902943</v>
      </c>
      <c r="P7" s="11">
        <f t="shared" si="0"/>
        <v>553.80659752613303</v>
      </c>
      <c r="Q7" s="11">
        <f t="shared" si="0"/>
        <v>567.16632387108268</v>
      </c>
      <c r="R7" s="11">
        <f t="shared" si="0"/>
        <v>399.90516363233638</v>
      </c>
      <c r="S7" s="11">
        <f t="shared" si="0"/>
        <v>1563.5630287893878</v>
      </c>
      <c r="T7" s="11">
        <f t="shared" si="0"/>
        <v>170.11514682583191</v>
      </c>
      <c r="U7" s="11">
        <f t="shared" si="0"/>
        <v>329.42566048410924</v>
      </c>
      <c r="V7" s="11">
        <f t="shared" si="0"/>
        <v>10.899277196599035</v>
      </c>
      <c r="W7" s="11">
        <f t="shared" si="0"/>
        <v>2.7227863217435875</v>
      </c>
      <c r="X7" s="11">
        <f t="shared" si="0"/>
        <v>237.91749543036968</v>
      </c>
      <c r="Y7" s="11">
        <f t="shared" si="0"/>
        <v>1576.5581190610283</v>
      </c>
      <c r="Z7" s="11">
        <f t="shared" si="0"/>
        <v>324.2725082391305</v>
      </c>
      <c r="AA7" s="11">
        <f t="shared" si="0"/>
        <v>1343.3418313152279</v>
      </c>
      <c r="AB7" s="11">
        <f t="shared" si="0"/>
        <v>211.55646615745431</v>
      </c>
      <c r="AC7" s="11">
        <f t="shared" si="0"/>
        <v>62.960305393195249</v>
      </c>
      <c r="AD7" s="11">
        <f t="shared" si="0"/>
        <v>2323.7238564291156</v>
      </c>
      <c r="AE7" s="11">
        <f t="shared" si="0"/>
        <v>249.0871375440405</v>
      </c>
      <c r="AF7" s="11">
        <f t="shared" si="0"/>
        <v>1223.1511357455447</v>
      </c>
    </row>
    <row r="8" spans="2:32">
      <c r="B8" s="1" t="s">
        <v>413</v>
      </c>
      <c r="C8" s="1" t="s">
        <v>414</v>
      </c>
      <c r="D8" s="3">
        <v>147.10307869144279</v>
      </c>
      <c r="E8" s="3">
        <v>2.7245110344253329</v>
      </c>
      <c r="F8" s="3">
        <v>3.540337244817271</v>
      </c>
      <c r="G8" s="3">
        <v>2.5242301623409356</v>
      </c>
      <c r="H8" s="3">
        <v>1.3348349705133056</v>
      </c>
      <c r="I8" s="3">
        <v>0.30990108244889308</v>
      </c>
      <c r="J8" s="3">
        <v>3.3114445876446625</v>
      </c>
      <c r="K8" s="3">
        <v>1.9822356072588521</v>
      </c>
      <c r="L8" s="3">
        <v>0.39765060116680745</v>
      </c>
      <c r="M8" s="3">
        <v>2.0109566537732748</v>
      </c>
      <c r="N8" s="3">
        <v>20.520779897644349</v>
      </c>
      <c r="O8" s="3">
        <v>23.883052135785263</v>
      </c>
      <c r="P8" s="3">
        <v>2.5723800814393409</v>
      </c>
      <c r="Q8" s="3">
        <v>3.4897987044874377</v>
      </c>
      <c r="R8" s="3">
        <v>1.4603105395681737</v>
      </c>
      <c r="S8" s="3">
        <v>13.886377969824796</v>
      </c>
      <c r="T8" s="3">
        <v>0.61517253184419229</v>
      </c>
      <c r="U8" s="3">
        <v>1.0227152562956965</v>
      </c>
      <c r="V8" s="3">
        <v>0.16400814248634363</v>
      </c>
      <c r="W8" s="3">
        <v>0.11871358391126507</v>
      </c>
      <c r="X8" s="3">
        <v>4.9663310140406844</v>
      </c>
      <c r="Y8" s="3">
        <v>11.404568120047976</v>
      </c>
      <c r="Z8" s="3">
        <v>2.983101861691055</v>
      </c>
      <c r="AA8" s="3">
        <v>7.1169284302087599</v>
      </c>
      <c r="AB8" s="3">
        <v>1.7553355562180322</v>
      </c>
      <c r="AC8" s="3">
        <v>0.57926241873795836</v>
      </c>
      <c r="AD8" s="3">
        <v>9.9899676342721992</v>
      </c>
      <c r="AE8" s="3">
        <v>3.2524593415147414</v>
      </c>
      <c r="AF8" s="3">
        <v>19.185713527035194</v>
      </c>
    </row>
    <row r="9" spans="2:32">
      <c r="B9" s="1" t="s">
        <v>415</v>
      </c>
      <c r="C9" s="1" t="s">
        <v>414</v>
      </c>
      <c r="D9" s="3">
        <v>98.068719127628569</v>
      </c>
      <c r="E9" s="3">
        <v>1.8163406896168894</v>
      </c>
      <c r="F9" s="3">
        <v>2.3602248298781809</v>
      </c>
      <c r="G9" s="3">
        <v>1.6828201082272909</v>
      </c>
      <c r="H9" s="3">
        <v>0.88988998034220379</v>
      </c>
      <c r="I9" s="3">
        <v>0.20660072163259541</v>
      </c>
      <c r="J9" s="3">
        <v>2.2076297250964418</v>
      </c>
      <c r="K9" s="3">
        <v>1.3214904048392351</v>
      </c>
      <c r="L9" s="3">
        <v>0.26510040077787167</v>
      </c>
      <c r="M9" s="3">
        <v>1.3406377691821831</v>
      </c>
      <c r="N9" s="3">
        <v>13.680519931762905</v>
      </c>
      <c r="O9" s="3">
        <v>15.922034757190179</v>
      </c>
      <c r="P9" s="3">
        <v>1.714920054292894</v>
      </c>
      <c r="Q9" s="3">
        <v>2.3265324696582916</v>
      </c>
      <c r="R9" s="3">
        <v>0.97354035971211583</v>
      </c>
      <c r="S9" s="3">
        <v>9.257585313216536</v>
      </c>
      <c r="T9" s="3">
        <v>0.41011502122946158</v>
      </c>
      <c r="U9" s="3">
        <v>0.6818101708637978</v>
      </c>
      <c r="V9" s="3">
        <v>0.10933876165756244</v>
      </c>
      <c r="W9" s="3">
        <v>7.9142389274176717E-2</v>
      </c>
      <c r="X9" s="3">
        <v>3.310887342693789</v>
      </c>
      <c r="Y9" s="3">
        <v>7.6030454133653214</v>
      </c>
      <c r="Z9" s="3">
        <v>1.9887345744607037</v>
      </c>
      <c r="AA9" s="3">
        <v>4.7446189534725063</v>
      </c>
      <c r="AB9" s="3">
        <v>1.1702237041453547</v>
      </c>
      <c r="AC9" s="3">
        <v>0.38617494582530554</v>
      </c>
      <c r="AD9" s="3">
        <v>6.6599784228481314</v>
      </c>
      <c r="AE9" s="3">
        <v>2.1683062276764953</v>
      </c>
      <c r="AF9" s="3">
        <v>12.790475684690129</v>
      </c>
    </row>
    <row r="10" spans="2:32">
      <c r="B10" s="1" t="s">
        <v>416</v>
      </c>
      <c r="C10" s="1" t="s">
        <v>414</v>
      </c>
      <c r="D10" s="3">
        <v>98.068719127628569</v>
      </c>
      <c r="E10" s="3">
        <v>1.8163406896168894</v>
      </c>
      <c r="F10" s="3">
        <v>2.3602248298781809</v>
      </c>
      <c r="G10" s="3">
        <v>1.6828201082272909</v>
      </c>
      <c r="H10" s="3">
        <v>0.88988998034220379</v>
      </c>
      <c r="I10" s="3">
        <v>0.20660072163259541</v>
      </c>
      <c r="J10" s="3">
        <v>2.2076297250964418</v>
      </c>
      <c r="K10" s="3">
        <v>1.3214904048392351</v>
      </c>
      <c r="L10" s="3">
        <v>0.26510040077787167</v>
      </c>
      <c r="M10" s="3">
        <v>1.3406377691821831</v>
      </c>
      <c r="N10" s="3">
        <v>13.680519931762905</v>
      </c>
      <c r="O10" s="3">
        <v>15.922034757190179</v>
      </c>
      <c r="P10" s="3">
        <v>1.714920054292894</v>
      </c>
      <c r="Q10" s="3">
        <v>2.3265324696582916</v>
      </c>
      <c r="R10" s="3">
        <v>0.97354035971211583</v>
      </c>
      <c r="S10" s="3">
        <v>9.257585313216536</v>
      </c>
      <c r="T10" s="3">
        <v>0.41011502122946158</v>
      </c>
      <c r="U10" s="3">
        <v>0.6818101708637978</v>
      </c>
      <c r="V10" s="3">
        <v>0.10933876165756244</v>
      </c>
      <c r="W10" s="3">
        <v>7.9142389274176717E-2</v>
      </c>
      <c r="X10" s="3">
        <v>3.310887342693789</v>
      </c>
      <c r="Y10" s="3">
        <v>7.6030454133653214</v>
      </c>
      <c r="Z10" s="3">
        <v>1.9887345744607037</v>
      </c>
      <c r="AA10" s="3">
        <v>4.7446189534725063</v>
      </c>
      <c r="AB10" s="3">
        <v>1.1702237041453547</v>
      </c>
      <c r="AC10" s="3">
        <v>0.38617494582530554</v>
      </c>
      <c r="AD10" s="3">
        <v>6.6599784228481314</v>
      </c>
      <c r="AE10" s="3">
        <v>2.1683062276764953</v>
      </c>
      <c r="AF10" s="3">
        <v>12.790475684690129</v>
      </c>
    </row>
    <row r="11" spans="2:32">
      <c r="B11" s="1" t="s">
        <v>417</v>
      </c>
      <c r="C11" s="1" t="s">
        <v>414</v>
      </c>
      <c r="D11" s="3">
        <v>153.88382455916718</v>
      </c>
      <c r="E11" s="3">
        <v>2.2584988274709277</v>
      </c>
      <c r="F11" s="3">
        <v>3.455731749054531</v>
      </c>
      <c r="G11" s="3">
        <v>2.0811095423294268</v>
      </c>
      <c r="H11" s="3">
        <v>1.0349114832800372</v>
      </c>
      <c r="I11" s="3">
        <v>0.26894665304655607</v>
      </c>
      <c r="J11" s="3">
        <v>3.2775471008021411</v>
      </c>
      <c r="K11" s="3">
        <v>1.3679952987202284</v>
      </c>
      <c r="L11" s="3">
        <v>0.55498124529976378</v>
      </c>
      <c r="M11" s="3">
        <v>1.442345641001106</v>
      </c>
      <c r="N11" s="3">
        <v>17.016210781437291</v>
      </c>
      <c r="O11" s="3">
        <v>23.571139057490118</v>
      </c>
      <c r="P11" s="3">
        <v>4.5882451826908497</v>
      </c>
      <c r="Q11" s="3">
        <v>2.2577616665958122</v>
      </c>
      <c r="R11" s="3">
        <v>1.0937638043916542</v>
      </c>
      <c r="S11" s="3">
        <v>27.231020645833606</v>
      </c>
      <c r="T11" s="3">
        <v>0.70173630929079422</v>
      </c>
      <c r="U11" s="3">
        <v>1.0824698665012518</v>
      </c>
      <c r="V11" s="3">
        <v>0.15428109676921389</v>
      </c>
      <c r="W11" s="3">
        <v>0.11699382832371641</v>
      </c>
      <c r="X11" s="3">
        <v>4.1017824948263906</v>
      </c>
      <c r="Y11" s="3">
        <v>9.5417942705947745</v>
      </c>
      <c r="Z11" s="3">
        <v>2.6537890240703215</v>
      </c>
      <c r="AA11" s="3">
        <v>4.3485471501709609</v>
      </c>
      <c r="AB11" s="3">
        <v>1.4492499810759467</v>
      </c>
      <c r="AC11" s="3">
        <v>0.57708503993321447</v>
      </c>
      <c r="AD11" s="3">
        <v>20.210943628710357</v>
      </c>
      <c r="AE11" s="3">
        <v>2.9925476646196296</v>
      </c>
      <c r="AF11" s="3">
        <v>14.452395524836495</v>
      </c>
    </row>
    <row r="12" spans="2:32">
      <c r="B12" s="1" t="s">
        <v>418</v>
      </c>
      <c r="C12" s="1" t="s">
        <v>414</v>
      </c>
      <c r="D12" s="3">
        <v>190.78745655196531</v>
      </c>
      <c r="E12" s="3">
        <v>3.2766315332609164</v>
      </c>
      <c r="F12" s="3">
        <v>4.3494055978989667</v>
      </c>
      <c r="G12" s="3">
        <v>2.8810544890569103</v>
      </c>
      <c r="H12" s="3">
        <v>1.6162182314126694</v>
      </c>
      <c r="I12" s="3">
        <v>0.34752915797292777</v>
      </c>
      <c r="J12" s="3">
        <v>4.0810133926771419</v>
      </c>
      <c r="K12" s="3">
        <v>2.2184081050962314</v>
      </c>
      <c r="L12" s="3">
        <v>0.5203058084773341</v>
      </c>
      <c r="M12" s="3">
        <v>2.1945053552114935</v>
      </c>
      <c r="N12" s="3">
        <v>24.642494277646652</v>
      </c>
      <c r="O12" s="3">
        <v>30.633164515919525</v>
      </c>
      <c r="P12" s="3">
        <v>4.0562694724965418</v>
      </c>
      <c r="Q12" s="3">
        <v>3.8822478179064368</v>
      </c>
      <c r="R12" s="3">
        <v>1.7541202198645323</v>
      </c>
      <c r="S12" s="3">
        <v>22.63374205338344</v>
      </c>
      <c r="T12" s="3">
        <v>0.77970344901540856</v>
      </c>
      <c r="U12" s="3">
        <v>1.1949737716699933</v>
      </c>
      <c r="V12" s="3">
        <v>0.20823587489108633</v>
      </c>
      <c r="W12" s="3">
        <v>0.15818049202290005</v>
      </c>
      <c r="X12" s="3">
        <v>6.2940424992930382</v>
      </c>
      <c r="Y12" s="3">
        <v>14.307120574170115</v>
      </c>
      <c r="Z12" s="3">
        <v>3.7549186358046178</v>
      </c>
      <c r="AA12" s="3">
        <v>7.8422207869067293</v>
      </c>
      <c r="AB12" s="3">
        <v>2.0940260914638817</v>
      </c>
      <c r="AC12" s="3">
        <v>0.76830443981303986</v>
      </c>
      <c r="AD12" s="3">
        <v>16.48483236651272</v>
      </c>
      <c r="AE12" s="3">
        <v>3.8196599123089316</v>
      </c>
      <c r="AF12" s="3">
        <v>23.9941276298111</v>
      </c>
    </row>
    <row r="13" spans="2:32">
      <c r="B13" s="1" t="s">
        <v>419</v>
      </c>
      <c r="C13" s="1" t="s">
        <v>414</v>
      </c>
      <c r="D13" s="3">
        <v>190.78745655196531</v>
      </c>
      <c r="E13" s="3">
        <v>3.2766315332609164</v>
      </c>
      <c r="F13" s="3">
        <v>4.3494055978989667</v>
      </c>
      <c r="G13" s="3">
        <v>2.8810544890569103</v>
      </c>
      <c r="H13" s="3">
        <v>1.6162182314126694</v>
      </c>
      <c r="I13" s="3">
        <v>0.34752915797292777</v>
      </c>
      <c r="J13" s="3">
        <v>4.0810133926771419</v>
      </c>
      <c r="K13" s="3">
        <v>2.2184081050962314</v>
      </c>
      <c r="L13" s="3">
        <v>0.5203058084773341</v>
      </c>
      <c r="M13" s="3">
        <v>2.1945053552114935</v>
      </c>
      <c r="N13" s="3">
        <v>24.642494277646652</v>
      </c>
      <c r="O13" s="3">
        <v>30.633164515919525</v>
      </c>
      <c r="P13" s="3">
        <v>4.0562694724965418</v>
      </c>
      <c r="Q13" s="3">
        <v>3.8822478179064368</v>
      </c>
      <c r="R13" s="3">
        <v>1.7541202198645323</v>
      </c>
      <c r="S13" s="3">
        <v>22.63374205338344</v>
      </c>
      <c r="T13" s="3">
        <v>0.77970344901540856</v>
      </c>
      <c r="U13" s="3">
        <v>1.1949737716699933</v>
      </c>
      <c r="V13" s="3">
        <v>0.20823587489108633</v>
      </c>
      <c r="W13" s="3">
        <v>0.15818049202290005</v>
      </c>
      <c r="X13" s="3">
        <v>6.2940424992930382</v>
      </c>
      <c r="Y13" s="3">
        <v>14.307120574170115</v>
      </c>
      <c r="Z13" s="3">
        <v>3.7549186358046178</v>
      </c>
      <c r="AA13" s="3">
        <v>7.8422207869067293</v>
      </c>
      <c r="AB13" s="3">
        <v>2.0940260914638817</v>
      </c>
      <c r="AC13" s="3">
        <v>0.76830443981303986</v>
      </c>
      <c r="AD13" s="3">
        <v>16.48483236651272</v>
      </c>
      <c r="AE13" s="3">
        <v>3.8196599123089316</v>
      </c>
      <c r="AF13" s="3">
        <v>23.9941276298111</v>
      </c>
    </row>
    <row r="14" spans="2:32">
      <c r="B14" s="1" t="s">
        <v>420</v>
      </c>
      <c r="C14" s="1" t="s">
        <v>414</v>
      </c>
      <c r="D14" s="3">
        <v>190.78745655196531</v>
      </c>
      <c r="E14" s="3">
        <v>3.2766315332609164</v>
      </c>
      <c r="F14" s="3">
        <v>4.3494055978989667</v>
      </c>
      <c r="G14" s="3">
        <v>2.8810544890569103</v>
      </c>
      <c r="H14" s="3">
        <v>1.6162182314126694</v>
      </c>
      <c r="I14" s="3">
        <v>0.34752915797292777</v>
      </c>
      <c r="J14" s="3">
        <v>4.0810133926771419</v>
      </c>
      <c r="K14" s="3">
        <v>2.2184081050962314</v>
      </c>
      <c r="L14" s="3">
        <v>0.5203058084773341</v>
      </c>
      <c r="M14" s="3">
        <v>2.1945053552114935</v>
      </c>
      <c r="N14" s="3">
        <v>24.642494277646652</v>
      </c>
      <c r="O14" s="3">
        <v>30.633164515919525</v>
      </c>
      <c r="P14" s="3">
        <v>4.0562694724965418</v>
      </c>
      <c r="Q14" s="3">
        <v>3.8822478179064368</v>
      </c>
      <c r="R14" s="3">
        <v>1.7541202198645323</v>
      </c>
      <c r="S14" s="3">
        <v>22.63374205338344</v>
      </c>
      <c r="T14" s="3">
        <v>0.77970344901540856</v>
      </c>
      <c r="U14" s="3">
        <v>1.1949737716699933</v>
      </c>
      <c r="V14" s="3">
        <v>0.20823587489108633</v>
      </c>
      <c r="W14" s="3">
        <v>0.15818049202290005</v>
      </c>
      <c r="X14" s="3">
        <v>6.2940424992930382</v>
      </c>
      <c r="Y14" s="3">
        <v>14.307120574170115</v>
      </c>
      <c r="Z14" s="3">
        <v>3.7549186358046178</v>
      </c>
      <c r="AA14" s="3">
        <v>7.8422207869067293</v>
      </c>
      <c r="AB14" s="3">
        <v>2.0940260914638817</v>
      </c>
      <c r="AC14" s="3">
        <v>0.76830443981303986</v>
      </c>
      <c r="AD14" s="3">
        <v>16.48483236651272</v>
      </c>
      <c r="AE14" s="3">
        <v>3.8196599123089316</v>
      </c>
      <c r="AF14" s="3">
        <v>23.9941276298111</v>
      </c>
    </row>
    <row r="15" spans="2:32">
      <c r="B15" s="1" t="s">
        <v>421</v>
      </c>
      <c r="C15" s="1" t="s">
        <v>414</v>
      </c>
      <c r="D15" s="3">
        <v>65.115143296874919</v>
      </c>
      <c r="E15" s="3">
        <v>1.1313536588944226</v>
      </c>
      <c r="F15" s="3">
        <v>1.5129285254745592</v>
      </c>
      <c r="G15" s="3">
        <v>1.0188216413887063</v>
      </c>
      <c r="H15" s="3">
        <v>0.61864470645941672</v>
      </c>
      <c r="I15" s="3">
        <v>0.11296123133624149</v>
      </c>
      <c r="J15" s="3">
        <v>1.4066235229679511</v>
      </c>
      <c r="K15" s="3">
        <v>0.76970663597695899</v>
      </c>
      <c r="L15" s="3">
        <v>0.17527418017075558</v>
      </c>
      <c r="M15" s="3">
        <v>0.75245155318916801</v>
      </c>
      <c r="N15" s="3">
        <v>8.5271013793468438</v>
      </c>
      <c r="O15" s="3">
        <v>10.795699558358111</v>
      </c>
      <c r="P15" s="3">
        <v>1.2397101662717616</v>
      </c>
      <c r="Q15" s="3">
        <v>1.3441926729454492</v>
      </c>
      <c r="R15" s="3">
        <v>0.6717517728583482</v>
      </c>
      <c r="S15" s="3">
        <v>6.9797167235145512</v>
      </c>
      <c r="T15" s="3">
        <v>0.27466388990464541</v>
      </c>
      <c r="U15" s="3">
        <v>0.38813290159338087</v>
      </c>
      <c r="V15" s="3">
        <v>8.1161310009647006E-2</v>
      </c>
      <c r="W15" s="3">
        <v>4.6219682069064037E-2</v>
      </c>
      <c r="X15" s="3">
        <v>2.1650422900024613</v>
      </c>
      <c r="Y15" s="3">
        <v>5.4605535486745849</v>
      </c>
      <c r="Z15" s="3">
        <v>1.2404053080330939</v>
      </c>
      <c r="AA15" s="3">
        <v>2.6165505067145585</v>
      </c>
      <c r="AB15" s="3">
        <v>0.75899290310877576</v>
      </c>
      <c r="AC15" s="3">
        <v>0.29177813104591427</v>
      </c>
      <c r="AD15" s="3">
        <v>4.9963421601880293</v>
      </c>
      <c r="AE15" s="3">
        <v>1.3219776944373407</v>
      </c>
      <c r="AF15" s="3">
        <v>8.41638504194019</v>
      </c>
    </row>
    <row r="16" spans="2:32">
      <c r="B16" s="1" t="s">
        <v>422</v>
      </c>
      <c r="C16" s="1" t="s">
        <v>414</v>
      </c>
      <c r="D16" s="3">
        <v>43.410095531249958</v>
      </c>
      <c r="E16" s="3">
        <v>0.75423577259628172</v>
      </c>
      <c r="F16" s="3">
        <v>1.0086190169830396</v>
      </c>
      <c r="G16" s="3">
        <v>0.67921442759247108</v>
      </c>
      <c r="H16" s="3">
        <v>0.41242980430627779</v>
      </c>
      <c r="I16" s="3">
        <v>7.5307487557494321E-2</v>
      </c>
      <c r="J16" s="3">
        <v>0.93774901531196719</v>
      </c>
      <c r="K16" s="3">
        <v>0.51313775731797273</v>
      </c>
      <c r="L16" s="3">
        <v>0.1168494534471704</v>
      </c>
      <c r="M16" s="3">
        <v>0.50163436879277867</v>
      </c>
      <c r="N16" s="3">
        <v>5.6847342528978961</v>
      </c>
      <c r="O16" s="3">
        <v>7.1971330389054078</v>
      </c>
      <c r="P16" s="3">
        <v>0.82647344418117441</v>
      </c>
      <c r="Q16" s="3">
        <v>0.89612844863029961</v>
      </c>
      <c r="R16" s="3">
        <v>0.44783451523889883</v>
      </c>
      <c r="S16" s="3">
        <v>4.653144482343035</v>
      </c>
      <c r="T16" s="3">
        <v>0.18310925993643029</v>
      </c>
      <c r="U16" s="3">
        <v>0.25875526772892055</v>
      </c>
      <c r="V16" s="3">
        <v>5.410754000643133E-2</v>
      </c>
      <c r="W16" s="3">
        <v>3.0813121379376026E-2</v>
      </c>
      <c r="X16" s="3">
        <v>1.4433615266683073</v>
      </c>
      <c r="Y16" s="3">
        <v>3.6403690324497235</v>
      </c>
      <c r="Z16" s="3">
        <v>0.82693687202206279</v>
      </c>
      <c r="AA16" s="3">
        <v>1.7443670044763724</v>
      </c>
      <c r="AB16" s="3">
        <v>0.50599526873918388</v>
      </c>
      <c r="AC16" s="3">
        <v>0.19451875403060953</v>
      </c>
      <c r="AD16" s="3">
        <v>3.3308947734586867</v>
      </c>
      <c r="AE16" s="3">
        <v>0.88131846295822724</v>
      </c>
      <c r="AF16" s="3">
        <v>5.6109233612934597</v>
      </c>
    </row>
    <row r="17" spans="2:32">
      <c r="B17" s="1" t="s">
        <v>423</v>
      </c>
      <c r="C17" s="1" t="s">
        <v>414</v>
      </c>
      <c r="D17" s="3">
        <v>43.410095531249958</v>
      </c>
      <c r="E17" s="3">
        <v>0.75423577259628172</v>
      </c>
      <c r="F17" s="3">
        <v>1.0086190169830396</v>
      </c>
      <c r="G17" s="3">
        <v>0.67921442759247108</v>
      </c>
      <c r="H17" s="3">
        <v>0.41242980430627779</v>
      </c>
      <c r="I17" s="3">
        <v>7.5307487557494321E-2</v>
      </c>
      <c r="J17" s="3">
        <v>0.93774901531196719</v>
      </c>
      <c r="K17" s="3">
        <v>0.51313775731797273</v>
      </c>
      <c r="L17" s="3">
        <v>0.1168494534471704</v>
      </c>
      <c r="M17" s="3">
        <v>0.50163436879277867</v>
      </c>
      <c r="N17" s="3">
        <v>5.6847342528978961</v>
      </c>
      <c r="O17" s="3">
        <v>7.1971330389054078</v>
      </c>
      <c r="P17" s="3">
        <v>0.82647344418117441</v>
      </c>
      <c r="Q17" s="3">
        <v>0.89612844863029961</v>
      </c>
      <c r="R17" s="3">
        <v>0.44783451523889883</v>
      </c>
      <c r="S17" s="3">
        <v>4.653144482343035</v>
      </c>
      <c r="T17" s="3">
        <v>0.18310925993643029</v>
      </c>
      <c r="U17" s="3">
        <v>0.25875526772892055</v>
      </c>
      <c r="V17" s="3">
        <v>5.410754000643133E-2</v>
      </c>
      <c r="W17" s="3">
        <v>3.0813121379376026E-2</v>
      </c>
      <c r="X17" s="3">
        <v>1.4433615266683073</v>
      </c>
      <c r="Y17" s="3">
        <v>3.6403690324497235</v>
      </c>
      <c r="Z17" s="3">
        <v>0.82693687202206279</v>
      </c>
      <c r="AA17" s="3">
        <v>1.7443670044763724</v>
      </c>
      <c r="AB17" s="3">
        <v>0.50599526873918388</v>
      </c>
      <c r="AC17" s="3">
        <v>0.19451875403060953</v>
      </c>
      <c r="AD17" s="3">
        <v>3.3308947734586867</v>
      </c>
      <c r="AE17" s="3">
        <v>0.88131846295822724</v>
      </c>
      <c r="AF17" s="3">
        <v>5.6109233612934597</v>
      </c>
    </row>
    <row r="18" spans="2:32">
      <c r="B18" s="1" t="s">
        <v>424</v>
      </c>
      <c r="C18" s="1" t="s">
        <v>414</v>
      </c>
      <c r="D18" s="3">
        <v>506.45111453124946</v>
      </c>
      <c r="E18" s="3">
        <v>8.7994173469566181</v>
      </c>
      <c r="F18" s="3">
        <v>11.767221864802124</v>
      </c>
      <c r="G18" s="3">
        <v>7.9241683219121608</v>
      </c>
      <c r="H18" s="3">
        <v>4.8116810502399066</v>
      </c>
      <c r="I18" s="3">
        <v>0.87858735483743367</v>
      </c>
      <c r="J18" s="3">
        <v>10.940405178639615</v>
      </c>
      <c r="K18" s="3">
        <v>5.9866071687096802</v>
      </c>
      <c r="L18" s="3">
        <v>1.3632436235503211</v>
      </c>
      <c r="M18" s="3">
        <v>5.852400969249083</v>
      </c>
      <c r="N18" s="3">
        <v>66.321899617142122</v>
      </c>
      <c r="O18" s="3">
        <v>83.96655212056308</v>
      </c>
      <c r="P18" s="3">
        <v>9.6421901821137013</v>
      </c>
      <c r="Q18" s="3">
        <v>10.454831900686825</v>
      </c>
      <c r="R18" s="3">
        <v>5.2247360111204841</v>
      </c>
      <c r="S18" s="3">
        <v>54.28668562733538</v>
      </c>
      <c r="T18" s="3">
        <v>2.1362746992583528</v>
      </c>
      <c r="U18" s="3">
        <v>3.0188114568374056</v>
      </c>
      <c r="V18" s="3">
        <v>0.6312546334083653</v>
      </c>
      <c r="W18" s="3">
        <v>0.35948641609272025</v>
      </c>
      <c r="X18" s="3">
        <v>16.839217811130251</v>
      </c>
      <c r="Y18" s="3">
        <v>42.470972045246768</v>
      </c>
      <c r="Z18" s="3">
        <v>9.6475968402573962</v>
      </c>
      <c r="AA18" s="3">
        <v>20.350948385557679</v>
      </c>
      <c r="AB18" s="3">
        <v>5.9032781352904768</v>
      </c>
      <c r="AC18" s="3">
        <v>2.269385463690444</v>
      </c>
      <c r="AD18" s="3">
        <v>38.860439023684656</v>
      </c>
      <c r="AE18" s="3">
        <v>10.282048734512648</v>
      </c>
      <c r="AF18" s="3">
        <v>65.460772548423691</v>
      </c>
    </row>
    <row r="19" spans="2:32">
      <c r="B19" s="1" t="s">
        <v>425</v>
      </c>
      <c r="C19" s="1" t="s">
        <v>414</v>
      </c>
      <c r="D19" s="3">
        <v>117.22781749343453</v>
      </c>
      <c r="E19" s="3">
        <v>1.9859507658935458</v>
      </c>
      <c r="F19" s="3">
        <v>2.6152912035597167</v>
      </c>
      <c r="G19" s="3">
        <v>1.6944929268240208</v>
      </c>
      <c r="H19" s="3">
        <v>0.99142631179901397</v>
      </c>
      <c r="I19" s="3">
        <v>0.20030186794921881</v>
      </c>
      <c r="J19" s="3">
        <v>2.4541458768821198</v>
      </c>
      <c r="K19" s="3">
        <v>1.3136896059314944</v>
      </c>
      <c r="L19" s="3">
        <v>0.30718065685672863</v>
      </c>
      <c r="M19" s="3">
        <v>1.2738806787868604</v>
      </c>
      <c r="N19" s="3">
        <v>14.922313372815214</v>
      </c>
      <c r="O19" s="3">
        <v>18.852597126049506</v>
      </c>
      <c r="P19" s="3">
        <v>2.545492166393204</v>
      </c>
      <c r="Q19" s="3">
        <v>2.3058912120235844</v>
      </c>
      <c r="R19" s="3">
        <v>1.0751636983006936</v>
      </c>
      <c r="S19" s="3">
        <v>14.197180690536683</v>
      </c>
      <c r="T19" s="3">
        <v>0.46724682871863293</v>
      </c>
      <c r="U19" s="3">
        <v>0.68715960356203143</v>
      </c>
      <c r="V19" s="3">
        <v>0.12832392864140627</v>
      </c>
      <c r="W19" s="3">
        <v>9.9306771323671911E-2</v>
      </c>
      <c r="X19" s="3">
        <v>3.9288321945888578</v>
      </c>
      <c r="Y19" s="3">
        <v>8.8753468207743786</v>
      </c>
      <c r="Z19" s="3">
        <v>2.3155054682330869</v>
      </c>
      <c r="AA19" s="3">
        <v>4.6567408553193479</v>
      </c>
      <c r="AB19" s="3">
        <v>1.2643644538667875</v>
      </c>
      <c r="AC19" s="3">
        <v>0.48116454021225602</v>
      </c>
      <c r="AD19" s="3">
        <v>10.325306830036235</v>
      </c>
      <c r="AE19" s="3">
        <v>2.250624996919985</v>
      </c>
      <c r="AF19" s="3">
        <v>15.012896040636242</v>
      </c>
    </row>
    <row r="20" spans="2:32">
      <c r="B20" s="1" t="s">
        <v>426</v>
      </c>
      <c r="C20" s="1" t="s">
        <v>414</v>
      </c>
      <c r="D20" s="3">
        <v>117.22781749343453</v>
      </c>
      <c r="E20" s="3">
        <v>1.9859507658935458</v>
      </c>
      <c r="F20" s="3">
        <v>2.6152912035597167</v>
      </c>
      <c r="G20" s="3">
        <v>1.6944929268240208</v>
      </c>
      <c r="H20" s="3">
        <v>0.99142631179901397</v>
      </c>
      <c r="I20" s="3">
        <v>0.20030186794921881</v>
      </c>
      <c r="J20" s="3">
        <v>2.4541458768821198</v>
      </c>
      <c r="K20" s="3">
        <v>1.3136896059314944</v>
      </c>
      <c r="L20" s="3">
        <v>0.30718065685672863</v>
      </c>
      <c r="M20" s="3">
        <v>1.2738806787868604</v>
      </c>
      <c r="N20" s="3">
        <v>14.922313372815214</v>
      </c>
      <c r="O20" s="3">
        <v>18.852597126049506</v>
      </c>
      <c r="P20" s="3">
        <v>2.545492166393204</v>
      </c>
      <c r="Q20" s="3">
        <v>2.3058912120235844</v>
      </c>
      <c r="R20" s="3">
        <v>1.0751636983006936</v>
      </c>
      <c r="S20" s="3">
        <v>14.197180690536683</v>
      </c>
      <c r="T20" s="3">
        <v>0.46724682871863293</v>
      </c>
      <c r="U20" s="3">
        <v>0.68715960356203143</v>
      </c>
      <c r="V20" s="3">
        <v>0.12832392864140627</v>
      </c>
      <c r="W20" s="3">
        <v>9.9306771323671911E-2</v>
      </c>
      <c r="X20" s="3">
        <v>3.9288321945888578</v>
      </c>
      <c r="Y20" s="3">
        <v>8.8753468207743786</v>
      </c>
      <c r="Z20" s="3">
        <v>2.3155054682330869</v>
      </c>
      <c r="AA20" s="3">
        <v>4.6567408553193479</v>
      </c>
      <c r="AB20" s="3">
        <v>1.2643644538667875</v>
      </c>
      <c r="AC20" s="3">
        <v>0.48116454021225602</v>
      </c>
      <c r="AD20" s="3">
        <v>10.325306830036235</v>
      </c>
      <c r="AE20" s="3">
        <v>2.250624996919985</v>
      </c>
      <c r="AF20" s="3">
        <v>15.012896040636242</v>
      </c>
    </row>
    <row r="21" spans="2:32">
      <c r="B21" s="1" t="s">
        <v>427</v>
      </c>
      <c r="C21" s="1" t="s">
        <v>414</v>
      </c>
      <c r="D21" s="3">
        <v>117.22781749343453</v>
      </c>
      <c r="E21" s="3">
        <v>1.9859507658935458</v>
      </c>
      <c r="F21" s="3">
        <v>2.6152912035597167</v>
      </c>
      <c r="G21" s="3">
        <v>1.6944929268240208</v>
      </c>
      <c r="H21" s="3">
        <v>0.99142631179901397</v>
      </c>
      <c r="I21" s="3">
        <v>0.20030186794921881</v>
      </c>
      <c r="J21" s="3">
        <v>2.4541458768821198</v>
      </c>
      <c r="K21" s="3">
        <v>1.3136896059314944</v>
      </c>
      <c r="L21" s="3">
        <v>0.30718065685672863</v>
      </c>
      <c r="M21" s="3">
        <v>1.2738806787868604</v>
      </c>
      <c r="N21" s="3">
        <v>14.922313372815214</v>
      </c>
      <c r="O21" s="3">
        <v>18.852597126049506</v>
      </c>
      <c r="P21" s="3">
        <v>2.545492166393204</v>
      </c>
      <c r="Q21" s="3">
        <v>2.3058912120235844</v>
      </c>
      <c r="R21" s="3">
        <v>1.0751636983006936</v>
      </c>
      <c r="S21" s="3">
        <v>14.197180690536683</v>
      </c>
      <c r="T21" s="3">
        <v>0.46724682871863293</v>
      </c>
      <c r="U21" s="3">
        <v>0.68715960356203143</v>
      </c>
      <c r="V21" s="3">
        <v>0.12832392864140627</v>
      </c>
      <c r="W21" s="3">
        <v>9.9306771323671911E-2</v>
      </c>
      <c r="X21" s="3">
        <v>3.9288321945888578</v>
      </c>
      <c r="Y21" s="3">
        <v>8.8753468207743786</v>
      </c>
      <c r="Z21" s="3">
        <v>2.3155054682330869</v>
      </c>
      <c r="AA21" s="3">
        <v>4.6567408553193479</v>
      </c>
      <c r="AB21" s="3">
        <v>1.2643644538667875</v>
      </c>
      <c r="AC21" s="3">
        <v>0.48116454021225602</v>
      </c>
      <c r="AD21" s="3">
        <v>10.325306830036235</v>
      </c>
      <c r="AE21" s="3">
        <v>2.250624996919985</v>
      </c>
      <c r="AF21" s="3">
        <v>15.012896040636242</v>
      </c>
    </row>
    <row r="22" spans="2:32">
      <c r="B22" s="1" t="s">
        <v>428</v>
      </c>
      <c r="C22" s="1" t="s">
        <v>429</v>
      </c>
      <c r="D22" s="3">
        <v>1055.2454352379514</v>
      </c>
      <c r="E22" s="3">
        <v>0</v>
      </c>
      <c r="F22" s="3">
        <v>0</v>
      </c>
      <c r="G22" s="3">
        <v>0</v>
      </c>
      <c r="H22" s="3">
        <v>5.8675698920115524E-2</v>
      </c>
      <c r="I22" s="3">
        <v>4.3442732453092283</v>
      </c>
      <c r="J22" s="3">
        <v>0</v>
      </c>
      <c r="K22" s="3">
        <v>0</v>
      </c>
      <c r="L22" s="3">
        <v>0</v>
      </c>
      <c r="M22" s="3">
        <v>0</v>
      </c>
      <c r="N22" s="3">
        <v>25.786537070193567</v>
      </c>
      <c r="O22" s="3">
        <v>0</v>
      </c>
      <c r="P22" s="3">
        <v>12.573782032634163</v>
      </c>
      <c r="Q22" s="3">
        <v>0</v>
      </c>
      <c r="R22" s="3">
        <v>0</v>
      </c>
      <c r="S22" s="3">
        <v>33.811723053166382</v>
      </c>
      <c r="T22" s="3">
        <v>0</v>
      </c>
      <c r="U22" s="3">
        <v>0</v>
      </c>
      <c r="V22" s="3">
        <v>0</v>
      </c>
      <c r="W22" s="3">
        <v>0.378</v>
      </c>
      <c r="X22" s="3">
        <v>0</v>
      </c>
      <c r="Y22" s="3">
        <v>0</v>
      </c>
      <c r="Z22" s="3">
        <v>125.38709904776755</v>
      </c>
      <c r="AA22" s="3">
        <v>0</v>
      </c>
      <c r="AB22" s="3">
        <v>0</v>
      </c>
      <c r="AC22" s="3">
        <v>0</v>
      </c>
      <c r="AD22" s="3">
        <v>852.90534508996029</v>
      </c>
      <c r="AE22" s="3">
        <v>0</v>
      </c>
      <c r="AF22" s="3">
        <v>0</v>
      </c>
    </row>
    <row r="23" spans="2:32">
      <c r="B23" s="1" t="s">
        <v>430</v>
      </c>
      <c r="C23" s="1" t="s">
        <v>431</v>
      </c>
      <c r="D23" s="3">
        <v>13882.645600839274</v>
      </c>
      <c r="E23" s="3">
        <v>222.15150000000003</v>
      </c>
      <c r="F23" s="3">
        <v>119.35889999999999</v>
      </c>
      <c r="G23" s="3">
        <v>473.26410597152716</v>
      </c>
      <c r="H23" s="3">
        <v>136.14649459380917</v>
      </c>
      <c r="I23" s="3">
        <v>7.7328063766504282</v>
      </c>
      <c r="J23" s="3">
        <v>342.31434238824602</v>
      </c>
      <c r="K23" s="3">
        <v>235.94309999999996</v>
      </c>
      <c r="L23" s="3">
        <v>91.899000000000001</v>
      </c>
      <c r="M23" s="3">
        <v>103.72500000000001</v>
      </c>
      <c r="N23" s="3">
        <v>2470.2682834863158</v>
      </c>
      <c r="O23" s="3">
        <v>1284.1091999999994</v>
      </c>
      <c r="P23" s="3">
        <v>347.40206104841081</v>
      </c>
      <c r="Q23" s="3">
        <v>471.3226127174155</v>
      </c>
      <c r="R23" s="3">
        <v>380.12400000000002</v>
      </c>
      <c r="S23" s="3">
        <v>1177.6336625967854</v>
      </c>
      <c r="T23" s="3">
        <v>161.46</v>
      </c>
      <c r="U23" s="3">
        <v>270.67809747778244</v>
      </c>
      <c r="V23" s="3">
        <v>8.532</v>
      </c>
      <c r="W23" s="3">
        <v>0.71100000000000008</v>
      </c>
      <c r="X23" s="3">
        <v>157.14720000000003</v>
      </c>
      <c r="Y23" s="3">
        <v>1390.5698086286229</v>
      </c>
      <c r="Z23" s="3">
        <v>145.98079192999944</v>
      </c>
      <c r="AA23" s="3">
        <v>1256.5332544694882</v>
      </c>
      <c r="AB23" s="3">
        <v>188.262</v>
      </c>
      <c r="AC23" s="3">
        <v>54.332999999999998</v>
      </c>
      <c r="AD23" s="3">
        <v>1240.1218056784944</v>
      </c>
      <c r="AE23" s="3">
        <v>205.51147347572888</v>
      </c>
      <c r="AF23" s="3">
        <v>939.41009999999994</v>
      </c>
    </row>
    <row r="24" spans="2:32">
      <c r="B24" s="1" t="s">
        <v>432</v>
      </c>
      <c r="C24" s="1" t="s">
        <v>429</v>
      </c>
      <c r="D24" s="3">
        <v>45.121564762048827</v>
      </c>
      <c r="E24" s="3">
        <v>0</v>
      </c>
      <c r="F24" s="3">
        <v>0</v>
      </c>
      <c r="G24" s="3">
        <v>0</v>
      </c>
      <c r="H24" s="3">
        <v>4.0324301079884488E-2</v>
      </c>
      <c r="I24" s="3">
        <v>9.6057267546907692</v>
      </c>
      <c r="J24" s="3">
        <v>0</v>
      </c>
      <c r="K24" s="3">
        <v>0</v>
      </c>
      <c r="L24" s="3">
        <v>0</v>
      </c>
      <c r="M24" s="3">
        <v>0</v>
      </c>
      <c r="N24" s="3">
        <v>0.83546292980642867</v>
      </c>
      <c r="O24" s="3">
        <v>0</v>
      </c>
      <c r="P24" s="3">
        <v>4.3642179673658354</v>
      </c>
      <c r="Q24" s="3">
        <v>0</v>
      </c>
      <c r="R24" s="3">
        <v>0</v>
      </c>
      <c r="S24" s="3">
        <v>3.9432769468336222</v>
      </c>
      <c r="T24" s="3">
        <v>0</v>
      </c>
      <c r="U24" s="3">
        <v>0</v>
      </c>
      <c r="V24" s="3">
        <v>0</v>
      </c>
      <c r="W24" s="3">
        <v>0</v>
      </c>
      <c r="X24" s="3">
        <v>0</v>
      </c>
      <c r="Y24" s="3">
        <v>0</v>
      </c>
      <c r="Z24" s="3">
        <v>3.6819009522324633</v>
      </c>
      <c r="AA24" s="3">
        <v>0</v>
      </c>
      <c r="AB24" s="3">
        <v>0</v>
      </c>
      <c r="AC24" s="3">
        <v>0</v>
      </c>
      <c r="AD24" s="3">
        <v>22.650654910039833</v>
      </c>
      <c r="AE24" s="3">
        <v>0</v>
      </c>
      <c r="AF24" s="3">
        <v>0</v>
      </c>
    </row>
    <row r="25" spans="2:32">
      <c r="B25" s="1" t="s">
        <v>433</v>
      </c>
      <c r="C25" s="1" t="s">
        <v>431</v>
      </c>
      <c r="D25" s="3">
        <v>808.49539916072251</v>
      </c>
      <c r="E25" s="3">
        <v>1.2825</v>
      </c>
      <c r="F25" s="3">
        <v>16.379099999999998</v>
      </c>
      <c r="G25" s="3">
        <v>22.293894028472771</v>
      </c>
      <c r="H25" s="3">
        <v>21.038505406190861</v>
      </c>
      <c r="I25" s="3">
        <v>17.098193623349573</v>
      </c>
      <c r="J25" s="3">
        <v>6.5346576117539987</v>
      </c>
      <c r="K25" s="3">
        <v>7.5609000000000028</v>
      </c>
      <c r="L25" s="3">
        <v>0</v>
      </c>
      <c r="M25" s="3">
        <v>0</v>
      </c>
      <c r="N25" s="3">
        <v>135.3487165136834</v>
      </c>
      <c r="O25" s="3">
        <v>122.20379999999999</v>
      </c>
      <c r="P25" s="3">
        <v>146.5359389515892</v>
      </c>
      <c r="Q25" s="3">
        <v>53.287387282584419</v>
      </c>
      <c r="R25" s="3">
        <v>0</v>
      </c>
      <c r="S25" s="3">
        <v>107.47633740321457</v>
      </c>
      <c r="T25" s="3">
        <v>0</v>
      </c>
      <c r="U25" s="3">
        <v>45.707902522217552</v>
      </c>
      <c r="V25" s="3">
        <v>0</v>
      </c>
      <c r="W25" s="3">
        <v>0</v>
      </c>
      <c r="X25" s="3">
        <v>12.520799999999996</v>
      </c>
      <c r="Y25" s="3">
        <v>25.076191371377615</v>
      </c>
      <c r="Z25" s="3">
        <v>8.8552080700005469</v>
      </c>
      <c r="AA25" s="3">
        <v>1.9007455305117218</v>
      </c>
      <c r="AB25" s="3">
        <v>0</v>
      </c>
      <c r="AC25" s="3">
        <v>0</v>
      </c>
      <c r="AD25" s="3">
        <v>33.576194321505284</v>
      </c>
      <c r="AE25" s="3">
        <v>1.4165265242710983</v>
      </c>
      <c r="AF25" s="3">
        <v>22.401899999999998</v>
      </c>
    </row>
    <row r="26" spans="2:32">
      <c r="C26" s="1" t="s">
        <v>437</v>
      </c>
      <c r="D26" s="3">
        <f>SUM(D8:D14)</f>
        <v>1069.486711161763</v>
      </c>
      <c r="E26" s="3">
        <f t="shared" ref="E26:AF26" si="1">SUM(E8:E14)</f>
        <v>18.445585840912791</v>
      </c>
      <c r="F26" s="3">
        <f t="shared" si="1"/>
        <v>24.764735447325059</v>
      </c>
      <c r="G26" s="3">
        <f t="shared" si="1"/>
        <v>16.614143388295677</v>
      </c>
      <c r="H26" s="3">
        <f t="shared" si="1"/>
        <v>8.9981811087157588</v>
      </c>
      <c r="I26" s="3">
        <f t="shared" si="1"/>
        <v>2.0346366526794233</v>
      </c>
      <c r="J26" s="3">
        <f t="shared" si="1"/>
        <v>23.247291316671117</v>
      </c>
      <c r="K26" s="3">
        <f t="shared" si="1"/>
        <v>12.648436030946243</v>
      </c>
      <c r="L26" s="3">
        <f t="shared" si="1"/>
        <v>3.0437500734543166</v>
      </c>
      <c r="M26" s="3">
        <f t="shared" si="1"/>
        <v>12.718093898773226</v>
      </c>
      <c r="N26" s="3">
        <f t="shared" si="1"/>
        <v>138.82551337554742</v>
      </c>
      <c r="O26" s="3">
        <f t="shared" si="1"/>
        <v>171.19775425541431</v>
      </c>
      <c r="P26" s="3">
        <f t="shared" si="1"/>
        <v>22.759273790205604</v>
      </c>
      <c r="Q26" s="3">
        <f t="shared" si="1"/>
        <v>22.047368764119142</v>
      </c>
      <c r="R26" s="3">
        <f t="shared" si="1"/>
        <v>9.7635157229776564</v>
      </c>
      <c r="S26" s="3">
        <f t="shared" si="1"/>
        <v>127.53379540224181</v>
      </c>
      <c r="T26" s="3">
        <f t="shared" si="1"/>
        <v>4.4762492306401347</v>
      </c>
      <c r="U26" s="3">
        <f t="shared" si="1"/>
        <v>7.0537267795345233</v>
      </c>
      <c r="V26" s="3">
        <f t="shared" si="1"/>
        <v>1.1616743872439415</v>
      </c>
      <c r="W26" s="3">
        <f t="shared" si="1"/>
        <v>0.86853366685203515</v>
      </c>
      <c r="X26" s="3">
        <f t="shared" si="1"/>
        <v>34.572015692133768</v>
      </c>
      <c r="Y26" s="3">
        <f t="shared" si="1"/>
        <v>79.073814939883732</v>
      </c>
      <c r="Z26" s="3">
        <f t="shared" si="1"/>
        <v>20.879115942096636</v>
      </c>
      <c r="AA26" s="3">
        <f t="shared" si="1"/>
        <v>44.481375848044927</v>
      </c>
      <c r="AB26" s="3">
        <f t="shared" si="1"/>
        <v>11.827111219976333</v>
      </c>
      <c r="AC26" s="3">
        <f t="shared" si="1"/>
        <v>4.2336106697609033</v>
      </c>
      <c r="AD26" s="3">
        <f t="shared" si="1"/>
        <v>92.975365208216985</v>
      </c>
      <c r="AE26" s="3">
        <f t="shared" si="1"/>
        <v>22.040599198414156</v>
      </c>
      <c r="AF26" s="3">
        <f t="shared" si="1"/>
        <v>131.20144331068525</v>
      </c>
    </row>
    <row r="27" spans="2:32">
      <c r="C27" s="1" t="s">
        <v>438</v>
      </c>
      <c r="D27" s="3">
        <f>SUM(D15:D21)</f>
        <v>1010.0699013709277</v>
      </c>
      <c r="E27" s="3">
        <f t="shared" ref="E27:AF27" si="2">SUM(E15:E21)</f>
        <v>17.39709484872424</v>
      </c>
      <c r="F27" s="3">
        <f t="shared" si="2"/>
        <v>23.143262034921914</v>
      </c>
      <c r="G27" s="3">
        <f t="shared" si="2"/>
        <v>15.38489759895787</v>
      </c>
      <c r="H27" s="3">
        <f t="shared" si="2"/>
        <v>9.229464300708921</v>
      </c>
      <c r="I27" s="3">
        <f t="shared" si="2"/>
        <v>1.7430691651363202</v>
      </c>
      <c r="J27" s="3">
        <f t="shared" si="2"/>
        <v>21.584964362877859</v>
      </c>
      <c r="K27" s="3">
        <f t="shared" si="2"/>
        <v>11.723658137117067</v>
      </c>
      <c r="L27" s="3">
        <f t="shared" si="2"/>
        <v>2.6937586811856038</v>
      </c>
      <c r="M27" s="3">
        <f t="shared" si="2"/>
        <v>11.429763296384388</v>
      </c>
      <c r="N27" s="3">
        <f t="shared" si="2"/>
        <v>130.98540962073039</v>
      </c>
      <c r="O27" s="3">
        <f t="shared" si="2"/>
        <v>165.71430913488055</v>
      </c>
      <c r="P27" s="3">
        <f t="shared" si="2"/>
        <v>20.171323735927423</v>
      </c>
      <c r="Q27" s="3">
        <f t="shared" si="2"/>
        <v>20.508955106963629</v>
      </c>
      <c r="R27" s="3">
        <f t="shared" si="2"/>
        <v>10.017647909358711</v>
      </c>
      <c r="S27" s="3">
        <f t="shared" si="2"/>
        <v>113.16423338714606</v>
      </c>
      <c r="T27" s="3">
        <f t="shared" si="2"/>
        <v>4.1788975951917582</v>
      </c>
      <c r="U27" s="3">
        <f t="shared" si="2"/>
        <v>5.9859337045747223</v>
      </c>
      <c r="V27" s="3">
        <f t="shared" si="2"/>
        <v>1.2056028093550937</v>
      </c>
      <c r="W27" s="3">
        <f t="shared" si="2"/>
        <v>0.76525265489155214</v>
      </c>
      <c r="X27" s="3">
        <f t="shared" si="2"/>
        <v>33.677479738235895</v>
      </c>
      <c r="Y27" s="3">
        <f t="shared" si="2"/>
        <v>81.838304121143949</v>
      </c>
      <c r="Z27" s="3">
        <f t="shared" si="2"/>
        <v>19.488392297033879</v>
      </c>
      <c r="AA27" s="3">
        <f t="shared" si="2"/>
        <v>40.426455467183025</v>
      </c>
      <c r="AB27" s="3">
        <f t="shared" si="2"/>
        <v>11.467354937477985</v>
      </c>
      <c r="AC27" s="3">
        <f t="shared" si="2"/>
        <v>4.3936947234343453</v>
      </c>
      <c r="AD27" s="3">
        <f t="shared" si="2"/>
        <v>81.494491220898766</v>
      </c>
      <c r="AE27" s="3">
        <f t="shared" si="2"/>
        <v>20.118538345626398</v>
      </c>
      <c r="AF27" s="3">
        <f t="shared" si="2"/>
        <v>130.1376924348595</v>
      </c>
    </row>
    <row r="28" spans="2:32">
      <c r="C28" s="1" t="s">
        <v>436</v>
      </c>
      <c r="D28" s="3">
        <f>D23+D25</f>
        <v>14691.140999999996</v>
      </c>
      <c r="E28" s="3">
        <f t="shared" ref="E28:AF28" si="3">E23+E25</f>
        <v>223.43400000000003</v>
      </c>
      <c r="F28" s="3">
        <f t="shared" si="3"/>
        <v>135.738</v>
      </c>
      <c r="G28" s="3">
        <f t="shared" si="3"/>
        <v>495.55799999999994</v>
      </c>
      <c r="H28" s="3">
        <f t="shared" si="3"/>
        <v>157.18500000000003</v>
      </c>
      <c r="I28" s="3">
        <f t="shared" si="3"/>
        <v>24.831000000000003</v>
      </c>
      <c r="J28" s="3">
        <f t="shared" si="3"/>
        <v>348.84899999999999</v>
      </c>
      <c r="K28" s="3">
        <f t="shared" si="3"/>
        <v>243.50399999999996</v>
      </c>
      <c r="L28" s="3">
        <f t="shared" si="3"/>
        <v>91.899000000000001</v>
      </c>
      <c r="M28" s="3">
        <f t="shared" si="3"/>
        <v>103.72500000000001</v>
      </c>
      <c r="N28" s="3">
        <f t="shared" si="3"/>
        <v>2605.6169999999993</v>
      </c>
      <c r="O28" s="3">
        <f t="shared" si="3"/>
        <v>1406.3129999999994</v>
      </c>
      <c r="P28" s="3">
        <f t="shared" si="3"/>
        <v>493.93799999999999</v>
      </c>
      <c r="Q28" s="3">
        <f t="shared" si="3"/>
        <v>524.6099999999999</v>
      </c>
      <c r="R28" s="3">
        <f t="shared" si="3"/>
        <v>380.12400000000002</v>
      </c>
      <c r="S28" s="3">
        <f t="shared" si="3"/>
        <v>1285.1099999999999</v>
      </c>
      <c r="T28" s="3">
        <f t="shared" si="3"/>
        <v>161.46</v>
      </c>
      <c r="U28" s="3">
        <f t="shared" si="3"/>
        <v>316.38599999999997</v>
      </c>
      <c r="V28" s="3">
        <f t="shared" si="3"/>
        <v>8.532</v>
      </c>
      <c r="W28" s="3">
        <f t="shared" si="3"/>
        <v>0.71100000000000008</v>
      </c>
      <c r="X28" s="3">
        <f t="shared" si="3"/>
        <v>169.66800000000003</v>
      </c>
      <c r="Y28" s="3">
        <f t="shared" si="3"/>
        <v>1415.6460000000006</v>
      </c>
      <c r="Z28" s="3">
        <f t="shared" si="3"/>
        <v>154.83599999999998</v>
      </c>
      <c r="AA28" s="3">
        <f t="shared" si="3"/>
        <v>1258.434</v>
      </c>
      <c r="AB28" s="3">
        <f t="shared" si="3"/>
        <v>188.262</v>
      </c>
      <c r="AC28" s="3">
        <f t="shared" si="3"/>
        <v>54.332999999999998</v>
      </c>
      <c r="AD28" s="3">
        <f t="shared" si="3"/>
        <v>1273.6979999999996</v>
      </c>
      <c r="AE28" s="3">
        <f t="shared" si="3"/>
        <v>206.92799999999997</v>
      </c>
      <c r="AF28" s="3">
        <f t="shared" si="3"/>
        <v>961.8119999999999</v>
      </c>
    </row>
    <row r="29" spans="2:32">
      <c r="C29" s="1" t="s">
        <v>429</v>
      </c>
      <c r="D29" s="3">
        <f>D22+D24</f>
        <v>1100.3670000000002</v>
      </c>
      <c r="E29" s="3">
        <f t="shared" ref="E29:AF29" si="4">E22+E24</f>
        <v>0</v>
      </c>
      <c r="F29" s="3">
        <f t="shared" si="4"/>
        <v>0</v>
      </c>
      <c r="G29" s="3">
        <f t="shared" si="4"/>
        <v>0</v>
      </c>
      <c r="H29" s="3">
        <f t="shared" si="4"/>
        <v>9.9000000000000005E-2</v>
      </c>
      <c r="I29" s="3">
        <f t="shared" si="4"/>
        <v>13.949999999999998</v>
      </c>
      <c r="J29" s="3">
        <f t="shared" si="4"/>
        <v>0</v>
      </c>
      <c r="K29" s="3">
        <f t="shared" si="4"/>
        <v>0</v>
      </c>
      <c r="L29" s="3">
        <f t="shared" si="4"/>
        <v>0</v>
      </c>
      <c r="M29" s="3">
        <f t="shared" si="4"/>
        <v>0</v>
      </c>
      <c r="N29" s="3">
        <f t="shared" si="4"/>
        <v>26.621999999999996</v>
      </c>
      <c r="O29" s="3">
        <f t="shared" si="4"/>
        <v>0</v>
      </c>
      <c r="P29" s="3">
        <f t="shared" si="4"/>
        <v>16.937999999999999</v>
      </c>
      <c r="Q29" s="3">
        <f t="shared" si="4"/>
        <v>0</v>
      </c>
      <c r="R29" s="3">
        <f t="shared" si="4"/>
        <v>0</v>
      </c>
      <c r="S29" s="3">
        <f t="shared" si="4"/>
        <v>37.755000000000003</v>
      </c>
      <c r="T29" s="3">
        <f t="shared" si="4"/>
        <v>0</v>
      </c>
      <c r="U29" s="3">
        <f t="shared" si="4"/>
        <v>0</v>
      </c>
      <c r="V29" s="3">
        <f t="shared" si="4"/>
        <v>0</v>
      </c>
      <c r="W29" s="3">
        <f t="shared" si="4"/>
        <v>0.378</v>
      </c>
      <c r="X29" s="3">
        <f t="shared" si="4"/>
        <v>0</v>
      </c>
      <c r="Y29" s="3">
        <f t="shared" si="4"/>
        <v>0</v>
      </c>
      <c r="Z29" s="3">
        <f t="shared" si="4"/>
        <v>129.06900000000002</v>
      </c>
      <c r="AA29" s="3">
        <f t="shared" si="4"/>
        <v>0</v>
      </c>
      <c r="AB29" s="3">
        <f t="shared" si="4"/>
        <v>0</v>
      </c>
      <c r="AC29" s="3">
        <f t="shared" si="4"/>
        <v>0</v>
      </c>
      <c r="AD29" s="3">
        <f t="shared" si="4"/>
        <v>875.55600000000015</v>
      </c>
      <c r="AE29" s="3">
        <f t="shared" si="4"/>
        <v>0</v>
      </c>
      <c r="AF29" s="3">
        <f t="shared" si="4"/>
        <v>0</v>
      </c>
    </row>
    <row r="31" spans="2:32">
      <c r="D31" s="1" t="s">
        <v>434</v>
      </c>
      <c r="E31" s="1" t="s">
        <v>434</v>
      </c>
      <c r="F31" s="1" t="s">
        <v>434</v>
      </c>
      <c r="G31" s="1" t="s">
        <v>434</v>
      </c>
      <c r="H31" s="1" t="s">
        <v>434</v>
      </c>
      <c r="I31" s="1" t="s">
        <v>434</v>
      </c>
      <c r="J31" s="1" t="s">
        <v>434</v>
      </c>
      <c r="K31" s="1" t="s">
        <v>434</v>
      </c>
      <c r="L31" s="1" t="s">
        <v>434</v>
      </c>
      <c r="M31" s="1" t="s">
        <v>434</v>
      </c>
      <c r="N31" s="1" t="s">
        <v>434</v>
      </c>
      <c r="O31" s="1" t="s">
        <v>434</v>
      </c>
      <c r="P31" s="1" t="s">
        <v>434</v>
      </c>
      <c r="Q31" s="1" t="s">
        <v>434</v>
      </c>
      <c r="R31" s="1" t="s">
        <v>434</v>
      </c>
      <c r="S31" s="1" t="s">
        <v>434</v>
      </c>
      <c r="T31" s="1" t="s">
        <v>434</v>
      </c>
      <c r="U31" s="1" t="s">
        <v>434</v>
      </c>
      <c r="V31" s="1" t="s">
        <v>434</v>
      </c>
      <c r="W31" s="1" t="s">
        <v>434</v>
      </c>
      <c r="X31" s="1" t="s">
        <v>434</v>
      </c>
      <c r="Y31" s="1" t="s">
        <v>434</v>
      </c>
      <c r="Z31" s="1" t="s">
        <v>434</v>
      </c>
      <c r="AA31" s="1" t="s">
        <v>434</v>
      </c>
      <c r="AB31" s="1" t="s">
        <v>434</v>
      </c>
      <c r="AC31" s="1" t="s">
        <v>434</v>
      </c>
      <c r="AD31" s="1" t="s">
        <v>434</v>
      </c>
      <c r="AE31" s="1" t="s">
        <v>434</v>
      </c>
      <c r="AF31" s="1" t="s">
        <v>434</v>
      </c>
    </row>
    <row r="32" spans="2:32">
      <c r="B32" s="2" t="s">
        <v>343</v>
      </c>
      <c r="C32" s="2" t="s">
        <v>408</v>
      </c>
      <c r="D32" s="2" t="s">
        <v>349</v>
      </c>
      <c r="E32" s="2" t="s">
        <v>366</v>
      </c>
      <c r="F32" s="2" t="s">
        <v>145</v>
      </c>
      <c r="G32" s="2" t="s">
        <v>157</v>
      </c>
      <c r="H32" s="2" t="s">
        <v>155</v>
      </c>
      <c r="I32" s="2" t="s">
        <v>150</v>
      </c>
      <c r="J32" s="2" t="s">
        <v>147</v>
      </c>
      <c r="K32" s="2" t="s">
        <v>180</v>
      </c>
      <c r="L32" s="2" t="s">
        <v>371</v>
      </c>
      <c r="M32" s="2" t="s">
        <v>159</v>
      </c>
      <c r="N32" s="2" t="s">
        <v>172</v>
      </c>
      <c r="O32" s="2" t="s">
        <v>165</v>
      </c>
      <c r="P32" s="2" t="s">
        <v>373</v>
      </c>
      <c r="Q32" s="2" t="s">
        <v>409</v>
      </c>
      <c r="R32" s="2" t="s">
        <v>143</v>
      </c>
      <c r="S32" s="2" t="s">
        <v>169</v>
      </c>
      <c r="T32" s="2" t="s">
        <v>148</v>
      </c>
      <c r="U32" s="2" t="s">
        <v>146</v>
      </c>
      <c r="V32" s="2" t="s">
        <v>410</v>
      </c>
      <c r="W32" s="2" t="s">
        <v>393</v>
      </c>
      <c r="X32" s="2" t="s">
        <v>182</v>
      </c>
      <c r="Y32" s="2" t="s">
        <v>156</v>
      </c>
      <c r="Z32" s="2" t="s">
        <v>164</v>
      </c>
      <c r="AA32" s="2" t="s">
        <v>166</v>
      </c>
      <c r="AB32" s="2" t="s">
        <v>152</v>
      </c>
      <c r="AC32" s="2" t="s">
        <v>153</v>
      </c>
      <c r="AD32" s="2" t="s">
        <v>170</v>
      </c>
      <c r="AE32" s="2" t="s">
        <v>173</v>
      </c>
      <c r="AF32" s="2" t="s">
        <v>392</v>
      </c>
    </row>
    <row r="33" spans="2:32">
      <c r="B33" s="10" t="s">
        <v>411</v>
      </c>
      <c r="C33" s="10" t="s">
        <v>412</v>
      </c>
      <c r="D33" s="11">
        <f>SUM(D34:D51)</f>
        <v>18399.675442562853</v>
      </c>
      <c r="E33" s="11">
        <f t="shared" ref="E33:AF33" si="5">SUM(E34:E51)</f>
        <v>253.99781947434607</v>
      </c>
      <c r="F33" s="11">
        <f t="shared" si="5"/>
        <v>166.59060587630054</v>
      </c>
      <c r="G33" s="11">
        <f t="shared" si="5"/>
        <v>617.00580272286732</v>
      </c>
      <c r="H33" s="11">
        <f t="shared" si="5"/>
        <v>202.14023568601647</v>
      </c>
      <c r="I33" s="11">
        <f t="shared" si="5"/>
        <v>66.536369339543569</v>
      </c>
      <c r="J33" s="11">
        <f t="shared" si="5"/>
        <v>364.35846096452366</v>
      </c>
      <c r="K33" s="11">
        <f t="shared" si="5"/>
        <v>239.63380594488513</v>
      </c>
      <c r="L33" s="11">
        <f t="shared" si="5"/>
        <v>81.557199628503426</v>
      </c>
      <c r="M33" s="11">
        <f t="shared" si="5"/>
        <v>104.16567883888905</v>
      </c>
      <c r="N33" s="11">
        <f t="shared" si="5"/>
        <v>3119.0518052496573</v>
      </c>
      <c r="O33" s="11">
        <f t="shared" si="5"/>
        <v>1581.5075842900594</v>
      </c>
      <c r="P33" s="11">
        <f t="shared" si="5"/>
        <v>758.9526251911833</v>
      </c>
      <c r="Q33" s="11">
        <f t="shared" si="5"/>
        <v>623.5445132583809</v>
      </c>
      <c r="R33" s="11">
        <f t="shared" si="5"/>
        <v>323.58159688158992</v>
      </c>
      <c r="S33" s="11">
        <f t="shared" si="5"/>
        <v>1917.1311642126204</v>
      </c>
      <c r="T33" s="11">
        <f t="shared" si="5"/>
        <v>145.45695629342754</v>
      </c>
      <c r="U33" s="11">
        <f t="shared" si="5"/>
        <v>284.0218825244275</v>
      </c>
      <c r="V33" s="11">
        <f t="shared" si="5"/>
        <v>9.772995846122976</v>
      </c>
      <c r="W33" s="11">
        <f t="shared" si="5"/>
        <v>4.1847126950742579</v>
      </c>
      <c r="X33" s="11">
        <f t="shared" si="5"/>
        <v>213.82934034094242</v>
      </c>
      <c r="Y33" s="11">
        <f t="shared" si="5"/>
        <v>1441.304007396953</v>
      </c>
      <c r="Z33" s="11">
        <f t="shared" si="5"/>
        <v>336.48503554198646</v>
      </c>
      <c r="AA33" s="11">
        <f t="shared" si="5"/>
        <v>1493.6596832677901</v>
      </c>
      <c r="AB33" s="11">
        <f t="shared" si="5"/>
        <v>210.66054656040941</v>
      </c>
      <c r="AC33" s="11">
        <f t="shared" si="5"/>
        <v>66.644139095211685</v>
      </c>
      <c r="AD33" s="11">
        <f t="shared" si="5"/>
        <v>2961.5963067418033</v>
      </c>
      <c r="AE33" s="11">
        <f t="shared" si="5"/>
        <v>203.86874478821917</v>
      </c>
      <c r="AF33" s="11">
        <f t="shared" si="5"/>
        <v>1026.3181563283483</v>
      </c>
    </row>
    <row r="34" spans="2:32">
      <c r="B34" s="1" t="s">
        <v>413</v>
      </c>
      <c r="C34" s="1" t="s">
        <v>414</v>
      </c>
      <c r="D34" s="3">
        <f t="shared" ref="D34:AF42" si="6">D8*D$2*8760/1000</f>
        <v>151.45426213870897</v>
      </c>
      <c r="E34" s="3">
        <f t="shared" si="6"/>
        <v>2.669040115899203</v>
      </c>
      <c r="F34" s="3">
        <f t="shared" si="6"/>
        <v>3.2115425040916361</v>
      </c>
      <c r="G34" s="3">
        <f t="shared" si="6"/>
        <v>2.952220398116292</v>
      </c>
      <c r="H34" s="3">
        <f t="shared" si="6"/>
        <v>1.5373558541489651</v>
      </c>
      <c r="I34" s="3">
        <f t="shared" si="6"/>
        <v>0.48449999792785453</v>
      </c>
      <c r="J34" s="3">
        <f t="shared" si="6"/>
        <v>3.0647962942529015</v>
      </c>
      <c r="K34" s="3">
        <f t="shared" si="6"/>
        <v>1.7732476812540483</v>
      </c>
      <c r="L34" s="3">
        <f t="shared" si="6"/>
        <v>0.33216334622590132</v>
      </c>
      <c r="M34" s="3">
        <f t="shared" si="6"/>
        <v>1.638132357019128</v>
      </c>
      <c r="N34" s="3">
        <f t="shared" si="6"/>
        <v>22.055228987513392</v>
      </c>
      <c r="O34" s="3">
        <f t="shared" si="6"/>
        <v>21.667442077318629</v>
      </c>
      <c r="P34" s="3">
        <f t="shared" si="6"/>
        <v>3.5252642791164508</v>
      </c>
      <c r="Q34" s="3">
        <f t="shared" si="6"/>
        <v>3.8366961206497234</v>
      </c>
      <c r="R34" s="3">
        <f t="shared" si="6"/>
        <v>1.1816041884643398</v>
      </c>
      <c r="S34" s="3">
        <f t="shared" si="6"/>
        <v>17.026501313860809</v>
      </c>
      <c r="T34" s="3">
        <f t="shared" si="6"/>
        <v>0.5260032733533766</v>
      </c>
      <c r="U34" s="3">
        <f t="shared" si="6"/>
        <v>0.8817573954399579</v>
      </c>
      <c r="V34" s="3">
        <f t="shared" si="6"/>
        <v>0.1470602927457913</v>
      </c>
      <c r="W34" s="3">
        <f t="shared" si="6"/>
        <v>0.18245362763285455</v>
      </c>
      <c r="X34" s="3">
        <f t="shared" si="6"/>
        <v>4.4635106919149585</v>
      </c>
      <c r="Y34" s="3">
        <f t="shared" si="6"/>
        <v>10.426161608204181</v>
      </c>
      <c r="Z34" s="3">
        <f t="shared" si="6"/>
        <v>3.0954493842452537</v>
      </c>
      <c r="AA34" s="3">
        <f t="shared" si="6"/>
        <v>7.9133016013484472</v>
      </c>
      <c r="AB34" s="3">
        <f t="shared" si="6"/>
        <v>1.7479018929849028</v>
      </c>
      <c r="AC34" s="3">
        <f t="shared" si="6"/>
        <v>0.6131553042176574</v>
      </c>
      <c r="AD34" s="3">
        <f t="shared" si="6"/>
        <v>12.732257823266536</v>
      </c>
      <c r="AE34" s="3">
        <f t="shared" si="6"/>
        <v>2.6620194441476994</v>
      </c>
      <c r="AF34" s="3">
        <f t="shared" si="6"/>
        <v>16.098293628210232</v>
      </c>
    </row>
    <row r="35" spans="2:32">
      <c r="B35" s="1" t="s">
        <v>415</v>
      </c>
      <c r="C35" s="1" t="s">
        <v>414</v>
      </c>
      <c r="D35" s="3">
        <f t="shared" si="6"/>
        <v>100.96950809247268</v>
      </c>
      <c r="E35" s="3">
        <f t="shared" si="6"/>
        <v>1.7793600772661362</v>
      </c>
      <c r="F35" s="3">
        <f t="shared" si="6"/>
        <v>2.1410283360610909</v>
      </c>
      <c r="G35" s="3">
        <f t="shared" si="6"/>
        <v>1.9681469320775287</v>
      </c>
      <c r="H35" s="3">
        <f t="shared" si="6"/>
        <v>1.024903902765977</v>
      </c>
      <c r="I35" s="3">
        <f t="shared" si="6"/>
        <v>0.32299999861856971</v>
      </c>
      <c r="J35" s="3">
        <f t="shared" si="6"/>
        <v>2.0431975295019345</v>
      </c>
      <c r="K35" s="3">
        <f t="shared" si="6"/>
        <v>1.1821651208360324</v>
      </c>
      <c r="L35" s="3">
        <f t="shared" si="6"/>
        <v>0.22144223081726758</v>
      </c>
      <c r="M35" s="3">
        <f t="shared" si="6"/>
        <v>1.0920882380127519</v>
      </c>
      <c r="N35" s="3">
        <f t="shared" si="6"/>
        <v>14.703485991675601</v>
      </c>
      <c r="O35" s="3">
        <f t="shared" si="6"/>
        <v>14.444961384879088</v>
      </c>
      <c r="P35" s="3">
        <f t="shared" si="6"/>
        <v>2.3501761860776336</v>
      </c>
      <c r="Q35" s="3">
        <f t="shared" si="6"/>
        <v>2.5577974137664823</v>
      </c>
      <c r="R35" s="3">
        <f t="shared" si="6"/>
        <v>0.78773612564289308</v>
      </c>
      <c r="S35" s="3">
        <f t="shared" si="6"/>
        <v>11.351000875907214</v>
      </c>
      <c r="T35" s="3">
        <f t="shared" si="6"/>
        <v>0.35066884890225103</v>
      </c>
      <c r="U35" s="3">
        <f t="shared" si="6"/>
        <v>0.58783826362663871</v>
      </c>
      <c r="V35" s="3">
        <f t="shared" si="6"/>
        <v>9.8040195163860866E-2</v>
      </c>
      <c r="W35" s="3">
        <f t="shared" si="6"/>
        <v>0.12163575175523639</v>
      </c>
      <c r="X35" s="3">
        <f t="shared" si="6"/>
        <v>2.9756737946099716</v>
      </c>
      <c r="Y35" s="3">
        <f t="shared" si="6"/>
        <v>6.9507744054694571</v>
      </c>
      <c r="Z35" s="3">
        <f t="shared" si="6"/>
        <v>2.0636329228301697</v>
      </c>
      <c r="AA35" s="3">
        <f t="shared" si="6"/>
        <v>5.2755344008989651</v>
      </c>
      <c r="AB35" s="3">
        <f t="shared" si="6"/>
        <v>1.1652679286566017</v>
      </c>
      <c r="AC35" s="3">
        <f t="shared" si="6"/>
        <v>0.40877020281177157</v>
      </c>
      <c r="AD35" s="3">
        <f t="shared" si="6"/>
        <v>8.4881718821776886</v>
      </c>
      <c r="AE35" s="3">
        <f t="shared" si="6"/>
        <v>1.7746796294318001</v>
      </c>
      <c r="AF35" s="3">
        <f t="shared" si="6"/>
        <v>10.732195752140155</v>
      </c>
    </row>
    <row r="36" spans="2:32">
      <c r="B36" s="1" t="s">
        <v>416</v>
      </c>
      <c r="C36" s="1" t="s">
        <v>414</v>
      </c>
      <c r="D36" s="3">
        <f t="shared" si="6"/>
        <v>100.96950809247268</v>
      </c>
      <c r="E36" s="3">
        <f t="shared" si="6"/>
        <v>1.7793600772661362</v>
      </c>
      <c r="F36" s="3">
        <f t="shared" si="6"/>
        <v>2.1410283360610909</v>
      </c>
      <c r="G36" s="3">
        <f t="shared" si="6"/>
        <v>1.9681469320775287</v>
      </c>
      <c r="H36" s="3">
        <f t="shared" si="6"/>
        <v>1.024903902765977</v>
      </c>
      <c r="I36" s="3">
        <f t="shared" si="6"/>
        <v>0.32299999861856971</v>
      </c>
      <c r="J36" s="3">
        <f t="shared" si="6"/>
        <v>2.0431975295019345</v>
      </c>
      <c r="K36" s="3">
        <f t="shared" si="6"/>
        <v>1.1821651208360324</v>
      </c>
      <c r="L36" s="3">
        <f t="shared" si="6"/>
        <v>0.22144223081726758</v>
      </c>
      <c r="M36" s="3">
        <f t="shared" si="6"/>
        <v>1.0920882380127519</v>
      </c>
      <c r="N36" s="3">
        <f t="shared" si="6"/>
        <v>14.703485991675601</v>
      </c>
      <c r="O36" s="3">
        <f t="shared" si="6"/>
        <v>14.444961384879088</v>
      </c>
      <c r="P36" s="3">
        <f t="shared" si="6"/>
        <v>2.3501761860776336</v>
      </c>
      <c r="Q36" s="3">
        <f t="shared" si="6"/>
        <v>2.5577974137664823</v>
      </c>
      <c r="R36" s="3">
        <f t="shared" si="6"/>
        <v>0.78773612564289308</v>
      </c>
      <c r="S36" s="3">
        <f t="shared" si="6"/>
        <v>11.351000875907214</v>
      </c>
      <c r="T36" s="3">
        <f t="shared" si="6"/>
        <v>0.35066884890225103</v>
      </c>
      <c r="U36" s="3">
        <f t="shared" si="6"/>
        <v>0.58783826362663871</v>
      </c>
      <c r="V36" s="3">
        <f t="shared" si="6"/>
        <v>9.8040195163860866E-2</v>
      </c>
      <c r="W36" s="3">
        <f t="shared" si="6"/>
        <v>0.12163575175523639</v>
      </c>
      <c r="X36" s="3">
        <f t="shared" si="6"/>
        <v>2.9756737946099716</v>
      </c>
      <c r="Y36" s="3">
        <f t="shared" si="6"/>
        <v>6.9507744054694571</v>
      </c>
      <c r="Z36" s="3">
        <f t="shared" si="6"/>
        <v>2.0636329228301697</v>
      </c>
      <c r="AA36" s="3">
        <f t="shared" si="6"/>
        <v>5.2755344008989651</v>
      </c>
      <c r="AB36" s="3">
        <f t="shared" si="6"/>
        <v>1.1652679286566017</v>
      </c>
      <c r="AC36" s="3">
        <f t="shared" si="6"/>
        <v>0.40877020281177157</v>
      </c>
      <c r="AD36" s="3">
        <f t="shared" si="6"/>
        <v>8.4881718821776886</v>
      </c>
      <c r="AE36" s="3">
        <f t="shared" si="6"/>
        <v>1.7746796294318001</v>
      </c>
      <c r="AF36" s="3">
        <f t="shared" si="6"/>
        <v>10.732195752140155</v>
      </c>
    </row>
    <row r="37" spans="2:32">
      <c r="B37" s="1" t="s">
        <v>417</v>
      </c>
      <c r="C37" s="1" t="s">
        <v>414</v>
      </c>
      <c r="D37" s="3">
        <f t="shared" si="6"/>
        <v>158.43557667870192</v>
      </c>
      <c r="E37" s="3">
        <f t="shared" si="6"/>
        <v>2.2125158959037505</v>
      </c>
      <c r="F37" s="3">
        <f t="shared" si="6"/>
        <v>3.1347944072487297</v>
      </c>
      <c r="G37" s="3">
        <f t="shared" si="6"/>
        <v>2.4339674460912204</v>
      </c>
      <c r="H37" s="3">
        <f t="shared" si="6"/>
        <v>1.1919280379167254</v>
      </c>
      <c r="I37" s="3">
        <f t="shared" si="6"/>
        <v>0.42047175767851291</v>
      </c>
      <c r="J37" s="3">
        <f t="shared" si="6"/>
        <v>3.0334236140495046</v>
      </c>
      <c r="K37" s="3">
        <f t="shared" si="6"/>
        <v>1.2237669843781136</v>
      </c>
      <c r="L37" s="3">
        <f t="shared" si="6"/>
        <v>0.4635839276753867</v>
      </c>
      <c r="M37" s="3">
        <f t="shared" si="6"/>
        <v>1.174939827815799</v>
      </c>
      <c r="N37" s="3">
        <f t="shared" si="6"/>
        <v>18.288604388153651</v>
      </c>
      <c r="O37" s="3">
        <f t="shared" si="6"/>
        <v>21.384464905109059</v>
      </c>
      <c r="P37" s="3">
        <f t="shared" si="6"/>
        <v>6.2878642868816668</v>
      </c>
      <c r="Q37" s="3">
        <f t="shared" si="6"/>
        <v>2.4821905677370819</v>
      </c>
      <c r="R37" s="3">
        <f t="shared" si="6"/>
        <v>0.88501442497432203</v>
      </c>
      <c r="S37" s="3">
        <f t="shared" si="6"/>
        <v>33.38876486089962</v>
      </c>
      <c r="T37" s="3">
        <f t="shared" si="6"/>
        <v>0.60001963125909352</v>
      </c>
      <c r="U37" s="3">
        <f t="shared" si="6"/>
        <v>0.93327620200516115</v>
      </c>
      <c r="V37" s="3">
        <f t="shared" si="6"/>
        <v>0.13833839535077683</v>
      </c>
      <c r="W37" s="3">
        <f t="shared" si="6"/>
        <v>0.17981049585928549</v>
      </c>
      <c r="X37" s="3">
        <f t="shared" si="6"/>
        <v>3.6864941079856144</v>
      </c>
      <c r="Y37" s="3">
        <f t="shared" si="6"/>
        <v>8.7231965340779016</v>
      </c>
      <c r="Z37" s="3">
        <f t="shared" si="6"/>
        <v>2.7537341939167219</v>
      </c>
      <c r="AA37" s="3">
        <f t="shared" si="6"/>
        <v>4.8351427816701689</v>
      </c>
      <c r="AB37" s="3">
        <f t="shared" si="6"/>
        <v>1.44311255836963</v>
      </c>
      <c r="AC37" s="3">
        <f t="shared" si="6"/>
        <v>0.61085052607180679</v>
      </c>
      <c r="AD37" s="3">
        <f t="shared" si="6"/>
        <v>25.758936820719118</v>
      </c>
      <c r="AE37" s="3">
        <f t="shared" si="6"/>
        <v>2.4492912083710165</v>
      </c>
      <c r="AF37" s="3">
        <f t="shared" si="6"/>
        <v>12.126674697920535</v>
      </c>
    </row>
    <row r="38" spans="2:32">
      <c r="B38" s="1" t="s">
        <v>418</v>
      </c>
      <c r="C38" s="1" t="s">
        <v>414</v>
      </c>
      <c r="D38" s="3">
        <f t="shared" si="6"/>
        <v>196.43078659155077</v>
      </c>
      <c r="E38" s="3">
        <f t="shared" si="6"/>
        <v>3.209919466939628</v>
      </c>
      <c r="F38" s="3">
        <f t="shared" si="6"/>
        <v>3.9454718517663645</v>
      </c>
      <c r="G38" s="3">
        <f t="shared" si="6"/>
        <v>3.3695452806056454</v>
      </c>
      <c r="H38" s="3">
        <f t="shared" si="6"/>
        <v>1.8614305247704679</v>
      </c>
      <c r="I38" s="3">
        <f t="shared" si="6"/>
        <v>0.54332780959395444</v>
      </c>
      <c r="J38" s="3">
        <f t="shared" si="6"/>
        <v>3.7770448490486688</v>
      </c>
      <c r="K38" s="3">
        <f t="shared" si="6"/>
        <v>1.9845204142392252</v>
      </c>
      <c r="L38" s="3">
        <f t="shared" si="6"/>
        <v>0.43461902961415749</v>
      </c>
      <c r="M38" s="3">
        <f t="shared" si="6"/>
        <v>1.7876517742331248</v>
      </c>
      <c r="N38" s="3">
        <f t="shared" si="6"/>
        <v>26.485146121535809</v>
      </c>
      <c r="O38" s="3">
        <f t="shared" si="6"/>
        <v>27.791352379084657</v>
      </c>
      <c r="P38" s="3">
        <f t="shared" si="6"/>
        <v>5.5588293429256899</v>
      </c>
      <c r="Q38" s="3">
        <f t="shared" si="6"/>
        <v>4.2681559607462169</v>
      </c>
      <c r="R38" s="3">
        <f t="shared" si="6"/>
        <v>1.419339067069137</v>
      </c>
      <c r="S38" s="3">
        <f t="shared" si="6"/>
        <v>27.751904754928834</v>
      </c>
      <c r="T38" s="3">
        <f t="shared" si="6"/>
        <v>0.66668543408062497</v>
      </c>
      <c r="U38" s="3">
        <f t="shared" si="6"/>
        <v>1.0302740220608853</v>
      </c>
      <c r="V38" s="3">
        <f t="shared" si="6"/>
        <v>0.18671773399426805</v>
      </c>
      <c r="W38" s="3">
        <f t="shared" si="6"/>
        <v>0.2431112231596039</v>
      </c>
      <c r="X38" s="3">
        <f t="shared" si="6"/>
        <v>5.6567969214166993</v>
      </c>
      <c r="Y38" s="3">
        <f t="shared" si="6"/>
        <v>13.079701895255381</v>
      </c>
      <c r="Z38" s="3">
        <f t="shared" si="6"/>
        <v>3.8963337887843759</v>
      </c>
      <c r="AA38" s="3">
        <f t="shared" si="6"/>
        <v>8.7197530394916125</v>
      </c>
      <c r="AB38" s="3">
        <f t="shared" si="6"/>
        <v>2.0851581090942504</v>
      </c>
      <c r="AC38" s="3">
        <f t="shared" si="6"/>
        <v>0.81325825271335073</v>
      </c>
      <c r="AD38" s="3">
        <f t="shared" si="6"/>
        <v>21.009991578322076</v>
      </c>
      <c r="AE38" s="3">
        <f t="shared" si="6"/>
        <v>3.1262524412872161</v>
      </c>
      <c r="AF38" s="3">
        <f t="shared" si="6"/>
        <v>20.132923979770347</v>
      </c>
    </row>
    <row r="39" spans="2:32">
      <c r="B39" s="1" t="s">
        <v>419</v>
      </c>
      <c r="C39" s="1" t="s">
        <v>414</v>
      </c>
      <c r="D39" s="3">
        <f t="shared" si="6"/>
        <v>196.43078659155077</v>
      </c>
      <c r="E39" s="3">
        <f t="shared" si="6"/>
        <v>3.209919466939628</v>
      </c>
      <c r="F39" s="3">
        <f t="shared" si="6"/>
        <v>3.9454718517663645</v>
      </c>
      <c r="G39" s="3">
        <f t="shared" si="6"/>
        <v>3.3695452806056454</v>
      </c>
      <c r="H39" s="3">
        <f t="shared" si="6"/>
        <v>1.8614305247704679</v>
      </c>
      <c r="I39" s="3">
        <f t="shared" si="6"/>
        <v>0.54332780959395444</v>
      </c>
      <c r="J39" s="3">
        <f t="shared" si="6"/>
        <v>3.7770448490486688</v>
      </c>
      <c r="K39" s="3">
        <f t="shared" si="6"/>
        <v>1.9845204142392252</v>
      </c>
      <c r="L39" s="3">
        <f t="shared" si="6"/>
        <v>0.43461902961415749</v>
      </c>
      <c r="M39" s="3">
        <f t="shared" si="6"/>
        <v>1.7876517742331248</v>
      </c>
      <c r="N39" s="3">
        <f t="shared" si="6"/>
        <v>26.485146121535809</v>
      </c>
      <c r="O39" s="3">
        <f t="shared" si="6"/>
        <v>27.791352379084657</v>
      </c>
      <c r="P39" s="3">
        <f t="shared" si="6"/>
        <v>5.5588293429256899</v>
      </c>
      <c r="Q39" s="3">
        <f t="shared" si="6"/>
        <v>4.2681559607462169</v>
      </c>
      <c r="R39" s="3">
        <f t="shared" si="6"/>
        <v>1.419339067069137</v>
      </c>
      <c r="S39" s="3">
        <f t="shared" si="6"/>
        <v>27.751904754928834</v>
      </c>
      <c r="T39" s="3">
        <f t="shared" si="6"/>
        <v>0.66668543408062497</v>
      </c>
      <c r="U39" s="3">
        <f t="shared" si="6"/>
        <v>1.0302740220608853</v>
      </c>
      <c r="V39" s="3">
        <f t="shared" si="6"/>
        <v>0.18671773399426805</v>
      </c>
      <c r="W39" s="3">
        <f t="shared" si="6"/>
        <v>0.2431112231596039</v>
      </c>
      <c r="X39" s="3">
        <f t="shared" si="6"/>
        <v>5.6567969214166993</v>
      </c>
      <c r="Y39" s="3">
        <f t="shared" si="6"/>
        <v>13.079701895255381</v>
      </c>
      <c r="Z39" s="3">
        <f t="shared" si="6"/>
        <v>3.8963337887843759</v>
      </c>
      <c r="AA39" s="3">
        <f t="shared" si="6"/>
        <v>8.7197530394916125</v>
      </c>
      <c r="AB39" s="3">
        <f t="shared" si="6"/>
        <v>2.0851581090942504</v>
      </c>
      <c r="AC39" s="3">
        <f t="shared" si="6"/>
        <v>0.81325825271335073</v>
      </c>
      <c r="AD39" s="3">
        <f t="shared" si="6"/>
        <v>21.009991578322076</v>
      </c>
      <c r="AE39" s="3">
        <f t="shared" si="6"/>
        <v>3.1262524412872161</v>
      </c>
      <c r="AF39" s="3">
        <f t="shared" si="6"/>
        <v>20.132923979770347</v>
      </c>
    </row>
    <row r="40" spans="2:32">
      <c r="B40" s="1" t="s">
        <v>420</v>
      </c>
      <c r="C40" s="1" t="s">
        <v>414</v>
      </c>
      <c r="D40" s="3">
        <f t="shared" si="6"/>
        <v>196.43078659155077</v>
      </c>
      <c r="E40" s="3">
        <f t="shared" si="6"/>
        <v>3.209919466939628</v>
      </c>
      <c r="F40" s="3">
        <f t="shared" si="6"/>
        <v>3.9454718517663645</v>
      </c>
      <c r="G40" s="3">
        <f t="shared" si="6"/>
        <v>3.3695452806056454</v>
      </c>
      <c r="H40" s="3">
        <f t="shared" si="6"/>
        <v>1.8614305247704679</v>
      </c>
      <c r="I40" s="3">
        <f t="shared" si="6"/>
        <v>0.54332780959395444</v>
      </c>
      <c r="J40" s="3">
        <f t="shared" si="6"/>
        <v>3.7770448490486688</v>
      </c>
      <c r="K40" s="3">
        <f t="shared" si="6"/>
        <v>1.9845204142392252</v>
      </c>
      <c r="L40" s="3">
        <f t="shared" si="6"/>
        <v>0.43461902961415749</v>
      </c>
      <c r="M40" s="3">
        <f t="shared" si="6"/>
        <v>1.7876517742331248</v>
      </c>
      <c r="N40" s="3">
        <f t="shared" si="6"/>
        <v>26.485146121535809</v>
      </c>
      <c r="O40" s="3">
        <f t="shared" si="6"/>
        <v>27.791352379084657</v>
      </c>
      <c r="P40" s="3">
        <f t="shared" si="6"/>
        <v>5.5588293429256899</v>
      </c>
      <c r="Q40" s="3">
        <f t="shared" si="6"/>
        <v>4.2681559607462169</v>
      </c>
      <c r="R40" s="3">
        <f t="shared" si="6"/>
        <v>1.419339067069137</v>
      </c>
      <c r="S40" s="3">
        <f t="shared" si="6"/>
        <v>27.751904754928834</v>
      </c>
      <c r="T40" s="3">
        <f t="shared" si="6"/>
        <v>0.66668543408062497</v>
      </c>
      <c r="U40" s="3">
        <f t="shared" si="6"/>
        <v>1.0302740220608853</v>
      </c>
      <c r="V40" s="3">
        <f t="shared" si="6"/>
        <v>0.18671773399426805</v>
      </c>
      <c r="W40" s="3">
        <f t="shared" si="6"/>
        <v>0.2431112231596039</v>
      </c>
      <c r="X40" s="3">
        <f t="shared" si="6"/>
        <v>5.6567969214166993</v>
      </c>
      <c r="Y40" s="3">
        <f t="shared" si="6"/>
        <v>13.079701895255381</v>
      </c>
      <c r="Z40" s="3">
        <f t="shared" si="6"/>
        <v>3.8963337887843759</v>
      </c>
      <c r="AA40" s="3">
        <f t="shared" si="6"/>
        <v>8.7197530394916125</v>
      </c>
      <c r="AB40" s="3">
        <f t="shared" si="6"/>
        <v>2.0851581090942504</v>
      </c>
      <c r="AC40" s="3">
        <f t="shared" si="6"/>
        <v>0.81325825271335073</v>
      </c>
      <c r="AD40" s="3">
        <f t="shared" si="6"/>
        <v>21.009991578322076</v>
      </c>
      <c r="AE40" s="3">
        <f t="shared" si="6"/>
        <v>3.1262524412872161</v>
      </c>
      <c r="AF40" s="3">
        <f t="shared" si="6"/>
        <v>20.132923979770347</v>
      </c>
    </row>
    <row r="41" spans="2:32">
      <c r="B41" s="1" t="s">
        <v>421</v>
      </c>
      <c r="C41" s="1" t="s">
        <v>414</v>
      </c>
      <c r="D41" s="3">
        <f t="shared" si="6"/>
        <v>67.041193629744043</v>
      </c>
      <c r="E41" s="3">
        <f t="shared" si="6"/>
        <v>1.1083193507768165</v>
      </c>
      <c r="F41" s="3">
        <f t="shared" si="6"/>
        <v>1.3724213060004724</v>
      </c>
      <c r="G41" s="3">
        <f t="shared" si="6"/>
        <v>1.1915656807462764</v>
      </c>
      <c r="H41" s="3">
        <f t="shared" si="6"/>
        <v>0.71250535243912549</v>
      </c>
      <c r="I41" s="3">
        <f t="shared" si="6"/>
        <v>0.17660382440697853</v>
      </c>
      <c r="J41" s="3">
        <f t="shared" si="6"/>
        <v>1.3018531479240125</v>
      </c>
      <c r="K41" s="3">
        <f t="shared" si="6"/>
        <v>0.68855614463480985</v>
      </c>
      <c r="L41" s="3">
        <f t="shared" si="6"/>
        <v>0.14640907877842629</v>
      </c>
      <c r="M41" s="3">
        <f t="shared" si="6"/>
        <v>0.612949679475014</v>
      </c>
      <c r="N41" s="3">
        <f t="shared" si="6"/>
        <v>9.1647186149501465</v>
      </c>
      <c r="O41" s="3">
        <f t="shared" si="6"/>
        <v>9.7941918618672243</v>
      </c>
      <c r="P41" s="3">
        <f t="shared" si="6"/>
        <v>1.6989347714005039</v>
      </c>
      <c r="Q41" s="3">
        <f t="shared" si="6"/>
        <v>1.4778098252670011</v>
      </c>
      <c r="R41" s="3">
        <f t="shared" si="6"/>
        <v>0.54354514804261223</v>
      </c>
      <c r="S41" s="3">
        <f t="shared" si="6"/>
        <v>8.5580384043655808</v>
      </c>
      <c r="T41" s="3">
        <f t="shared" si="6"/>
        <v>0.23485135906296706</v>
      </c>
      <c r="U41" s="3">
        <f t="shared" si="6"/>
        <v>0.33463767582106141</v>
      </c>
      <c r="V41" s="3">
        <f t="shared" si="6"/>
        <v>7.2774472222587622E-2</v>
      </c>
      <c r="W41" s="3">
        <f t="shared" si="6"/>
        <v>7.1036088572991929E-2</v>
      </c>
      <c r="X41" s="3">
        <f t="shared" si="6"/>
        <v>1.945840779149254</v>
      </c>
      <c r="Y41" s="3">
        <f t="shared" si="6"/>
        <v>4.9920885358782483</v>
      </c>
      <c r="Z41" s="3">
        <f t="shared" si="6"/>
        <v>1.2871205962739043</v>
      </c>
      <c r="AA41" s="3">
        <f t="shared" si="6"/>
        <v>2.9093384200557506</v>
      </c>
      <c r="AB41" s="3">
        <f t="shared" si="6"/>
        <v>0.75577864722587096</v>
      </c>
      <c r="AC41" s="3">
        <f t="shared" si="6"/>
        <v>0.30885019106763195</v>
      </c>
      <c r="AD41" s="3">
        <f t="shared" si="6"/>
        <v>6.3678601258456435</v>
      </c>
      <c r="AE41" s="3">
        <f t="shared" si="6"/>
        <v>1.0819905670774077</v>
      </c>
      <c r="AF41" s="3">
        <f t="shared" si="6"/>
        <v>7.0619962870970232</v>
      </c>
    </row>
    <row r="42" spans="2:32">
      <c r="B42" s="1" t="s">
        <v>422</v>
      </c>
      <c r="C42" s="1" t="s">
        <v>414</v>
      </c>
      <c r="D42" s="3">
        <f t="shared" si="6"/>
        <v>44.694129086496041</v>
      </c>
      <c r="E42" s="3">
        <f t="shared" si="6"/>
        <v>0.73887956718454417</v>
      </c>
      <c r="F42" s="3">
        <f t="shared" si="6"/>
        <v>0.91494753733364831</v>
      </c>
      <c r="G42" s="3">
        <f t="shared" si="6"/>
        <v>0.79437712049751785</v>
      </c>
      <c r="H42" s="3">
        <f t="shared" si="6"/>
        <v>0.47500356829275031</v>
      </c>
      <c r="I42" s="3">
        <f t="shared" si="6"/>
        <v>0.11773588293798569</v>
      </c>
      <c r="J42" s="3">
        <f t="shared" si="6"/>
        <v>0.86790209861600831</v>
      </c>
      <c r="K42" s="3">
        <f t="shared" si="6"/>
        <v>0.45903742975653994</v>
      </c>
      <c r="L42" s="3">
        <f t="shared" si="6"/>
        <v>9.7606052518950895E-2</v>
      </c>
      <c r="M42" s="3">
        <f t="shared" si="6"/>
        <v>0.40863311965000937</v>
      </c>
      <c r="N42" s="3">
        <f t="shared" si="6"/>
        <v>6.1098124099667652</v>
      </c>
      <c r="O42" s="3">
        <f t="shared" si="6"/>
        <v>6.5294612412448156</v>
      </c>
      <c r="P42" s="3">
        <f t="shared" si="6"/>
        <v>1.1326231809336695</v>
      </c>
      <c r="Q42" s="3">
        <f t="shared" si="6"/>
        <v>0.98520655017800107</v>
      </c>
      <c r="R42" s="3">
        <f t="shared" si="6"/>
        <v>0.36236343202840815</v>
      </c>
      <c r="S42" s="3">
        <f t="shared" si="6"/>
        <v>5.705358936243722</v>
      </c>
      <c r="T42" s="3">
        <f t="shared" si="6"/>
        <v>0.15656757270864469</v>
      </c>
      <c r="U42" s="3">
        <f t="shared" si="6"/>
        <v>0.22309178388070758</v>
      </c>
      <c r="V42" s="3">
        <f t="shared" si="6"/>
        <v>4.8516314815058414E-2</v>
      </c>
      <c r="W42" s="3">
        <f t="shared" si="6"/>
        <v>4.7357392381994615E-2</v>
      </c>
      <c r="X42" s="3">
        <f t="shared" si="6"/>
        <v>1.2972271860995026</v>
      </c>
      <c r="Y42" s="3">
        <f t="shared" si="6"/>
        <v>3.3280590239188323</v>
      </c>
      <c r="Z42" s="3">
        <f t="shared" si="6"/>
        <v>0.85808039751593657</v>
      </c>
      <c r="AA42" s="3">
        <f t="shared" ref="E42:AF51" si="7">AA16*AA$2*8760/1000</f>
        <v>1.9395589467038337</v>
      </c>
      <c r="AB42" s="3">
        <f t="shared" si="7"/>
        <v>0.50385243148391401</v>
      </c>
      <c r="AC42" s="3">
        <f t="shared" si="7"/>
        <v>0.20590012737842134</v>
      </c>
      <c r="AD42" s="3">
        <f t="shared" si="7"/>
        <v>4.2452400838970963</v>
      </c>
      <c r="AE42" s="3">
        <f t="shared" si="7"/>
        <v>0.72132704471827169</v>
      </c>
      <c r="AF42" s="3">
        <f t="shared" si="7"/>
        <v>4.7079975247313488</v>
      </c>
    </row>
    <row r="43" spans="2:32">
      <c r="B43" s="1" t="s">
        <v>423</v>
      </c>
      <c r="C43" s="1" t="s">
        <v>414</v>
      </c>
      <c r="D43" s="3">
        <f t="shared" ref="D43:D51" si="8">D17*D$2*8760/1000</f>
        <v>44.694129086496041</v>
      </c>
      <c r="E43" s="3">
        <f t="shared" si="7"/>
        <v>0.73887956718454417</v>
      </c>
      <c r="F43" s="3">
        <f t="shared" si="7"/>
        <v>0.91494753733364831</v>
      </c>
      <c r="G43" s="3">
        <f t="shared" si="7"/>
        <v>0.79437712049751785</v>
      </c>
      <c r="H43" s="3">
        <f t="shared" si="7"/>
        <v>0.47500356829275031</v>
      </c>
      <c r="I43" s="3">
        <f t="shared" si="7"/>
        <v>0.11773588293798569</v>
      </c>
      <c r="J43" s="3">
        <f t="shared" si="7"/>
        <v>0.86790209861600831</v>
      </c>
      <c r="K43" s="3">
        <f t="shared" si="7"/>
        <v>0.45903742975653994</v>
      </c>
      <c r="L43" s="3">
        <f t="shared" si="7"/>
        <v>9.7606052518950895E-2</v>
      </c>
      <c r="M43" s="3">
        <f t="shared" si="7"/>
        <v>0.40863311965000937</v>
      </c>
      <c r="N43" s="3">
        <f t="shared" si="7"/>
        <v>6.1098124099667652</v>
      </c>
      <c r="O43" s="3">
        <f t="shared" si="7"/>
        <v>6.5294612412448156</v>
      </c>
      <c r="P43" s="3">
        <f t="shared" si="7"/>
        <v>1.1326231809336695</v>
      </c>
      <c r="Q43" s="3">
        <f t="shared" si="7"/>
        <v>0.98520655017800107</v>
      </c>
      <c r="R43" s="3">
        <f t="shared" si="7"/>
        <v>0.36236343202840815</v>
      </c>
      <c r="S43" s="3">
        <f t="shared" si="7"/>
        <v>5.705358936243722</v>
      </c>
      <c r="T43" s="3">
        <f t="shared" si="7"/>
        <v>0.15656757270864469</v>
      </c>
      <c r="U43" s="3">
        <f t="shared" si="7"/>
        <v>0.22309178388070758</v>
      </c>
      <c r="V43" s="3">
        <f t="shared" si="7"/>
        <v>4.8516314815058414E-2</v>
      </c>
      <c r="W43" s="3">
        <f t="shared" si="7"/>
        <v>4.7357392381994615E-2</v>
      </c>
      <c r="X43" s="3">
        <f t="shared" si="7"/>
        <v>1.2972271860995026</v>
      </c>
      <c r="Y43" s="3">
        <f t="shared" si="7"/>
        <v>3.3280590239188323</v>
      </c>
      <c r="Z43" s="3">
        <f t="shared" si="7"/>
        <v>0.85808039751593657</v>
      </c>
      <c r="AA43" s="3">
        <f t="shared" si="7"/>
        <v>1.9395589467038337</v>
      </c>
      <c r="AB43" s="3">
        <f t="shared" si="7"/>
        <v>0.50385243148391401</v>
      </c>
      <c r="AC43" s="3">
        <f t="shared" si="7"/>
        <v>0.20590012737842134</v>
      </c>
      <c r="AD43" s="3">
        <f t="shared" si="7"/>
        <v>4.2452400838970963</v>
      </c>
      <c r="AE43" s="3">
        <f t="shared" si="7"/>
        <v>0.72132704471827169</v>
      </c>
      <c r="AF43" s="3">
        <f t="shared" si="7"/>
        <v>4.7079975247313488</v>
      </c>
    </row>
    <row r="44" spans="2:32">
      <c r="B44" s="1" t="s">
        <v>424</v>
      </c>
      <c r="C44" s="1" t="s">
        <v>414</v>
      </c>
      <c r="D44" s="3">
        <f t="shared" si="8"/>
        <v>521.43150600912043</v>
      </c>
      <c r="E44" s="3">
        <f t="shared" si="7"/>
        <v>8.6202616171530142</v>
      </c>
      <c r="F44" s="3">
        <f t="shared" si="7"/>
        <v>10.674387935559228</v>
      </c>
      <c r="G44" s="3">
        <f t="shared" si="7"/>
        <v>9.2677330724710387</v>
      </c>
      <c r="H44" s="3">
        <f t="shared" si="7"/>
        <v>5.5417082967487534</v>
      </c>
      <c r="I44" s="3">
        <f t="shared" si="7"/>
        <v>1.3735853009431662</v>
      </c>
      <c r="J44" s="3">
        <f t="shared" si="7"/>
        <v>10.125524483853427</v>
      </c>
      <c r="K44" s="3">
        <f t="shared" si="7"/>
        <v>5.3554366804929652</v>
      </c>
      <c r="L44" s="3">
        <f t="shared" si="7"/>
        <v>1.1387372793877604</v>
      </c>
      <c r="M44" s="3">
        <f t="shared" si="7"/>
        <v>4.767386395916775</v>
      </c>
      <c r="N44" s="3">
        <f t="shared" si="7"/>
        <v>71.281144782945603</v>
      </c>
      <c r="O44" s="3">
        <f t="shared" si="7"/>
        <v>76.177047814522851</v>
      </c>
      <c r="P44" s="3">
        <f t="shared" si="7"/>
        <v>13.213937110892809</v>
      </c>
      <c r="Q44" s="3">
        <f t="shared" si="7"/>
        <v>11.49407641874334</v>
      </c>
      <c r="R44" s="3">
        <f t="shared" si="7"/>
        <v>4.2275733736647609</v>
      </c>
      <c r="S44" s="3">
        <f t="shared" si="7"/>
        <v>66.56252092284339</v>
      </c>
      <c r="T44" s="3">
        <f t="shared" si="7"/>
        <v>1.8266216816008543</v>
      </c>
      <c r="U44" s="3">
        <f t="shared" si="7"/>
        <v>2.6027374786082547</v>
      </c>
      <c r="V44" s="3">
        <f t="shared" si="7"/>
        <v>0.566023672842348</v>
      </c>
      <c r="W44" s="3">
        <f t="shared" si="7"/>
        <v>0.55250291112327043</v>
      </c>
      <c r="X44" s="3">
        <f t="shared" si="7"/>
        <v>15.134317171160861</v>
      </c>
      <c r="Y44" s="3">
        <f t="shared" si="7"/>
        <v>38.827355279053037</v>
      </c>
      <c r="Z44" s="3">
        <f t="shared" si="7"/>
        <v>10.010937971019256</v>
      </c>
      <c r="AA44" s="3">
        <f t="shared" si="7"/>
        <v>22.628187711544729</v>
      </c>
      <c r="AB44" s="3">
        <f t="shared" si="7"/>
        <v>5.8782783673123289</v>
      </c>
      <c r="AC44" s="3">
        <f t="shared" si="7"/>
        <v>2.4021681527482484</v>
      </c>
      <c r="AD44" s="3">
        <f t="shared" si="7"/>
        <v>49.527800978799426</v>
      </c>
      <c r="AE44" s="3">
        <f t="shared" si="7"/>
        <v>8.4154821883798334</v>
      </c>
      <c r="AF44" s="3">
        <f t="shared" si="7"/>
        <v>54.926637788532396</v>
      </c>
    </row>
    <row r="45" spans="2:32">
      <c r="B45" s="1" t="s">
        <v>425</v>
      </c>
      <c r="C45" s="1" t="s">
        <v>414</v>
      </c>
      <c r="D45" s="3">
        <f t="shared" si="8"/>
        <v>120.69531622679885</v>
      </c>
      <c r="E45" s="3">
        <f t="shared" si="7"/>
        <v>1.9455169002421182</v>
      </c>
      <c r="F45" s="3">
        <f t="shared" si="7"/>
        <v>2.3724064347554861</v>
      </c>
      <c r="G45" s="3">
        <f t="shared" si="7"/>
        <v>1.98179890949183</v>
      </c>
      <c r="H45" s="3">
        <f t="shared" si="7"/>
        <v>1.141845305278012</v>
      </c>
      <c r="I45" s="3">
        <f t="shared" si="7"/>
        <v>0.31315235764736682</v>
      </c>
      <c r="J45" s="3">
        <f t="shared" si="7"/>
        <v>2.2713522723851947</v>
      </c>
      <c r="K45" s="3">
        <f t="shared" si="7"/>
        <v>1.175186763407468</v>
      </c>
      <c r="L45" s="3">
        <f t="shared" si="7"/>
        <v>0.25659248239033799</v>
      </c>
      <c r="M45" s="3">
        <f t="shared" si="7"/>
        <v>1.0377076775805636</v>
      </c>
      <c r="N45" s="3">
        <f t="shared" si="7"/>
        <v>16.038135007658898</v>
      </c>
      <c r="O45" s="3">
        <f t="shared" si="7"/>
        <v>17.103658021314722</v>
      </c>
      <c r="P45" s="3">
        <f t="shared" si="7"/>
        <v>3.4884163004153299</v>
      </c>
      <c r="Q45" s="3">
        <f t="shared" si="7"/>
        <v>2.5351043475473389</v>
      </c>
      <c r="R45" s="3">
        <f t="shared" si="7"/>
        <v>0.86996422663126338</v>
      </c>
      <c r="S45" s="3">
        <f t="shared" si="7"/>
        <v>17.407585779806624</v>
      </c>
      <c r="T45" s="3">
        <f t="shared" si="7"/>
        <v>0.39951940089586707</v>
      </c>
      <c r="U45" s="3">
        <f t="shared" si="7"/>
        <v>0.59245039961858681</v>
      </c>
      <c r="V45" s="3">
        <f t="shared" si="7"/>
        <v>0.11506352200694296</v>
      </c>
      <c r="W45" s="3">
        <f t="shared" si="7"/>
        <v>0.15262685262752748</v>
      </c>
      <c r="X45" s="3">
        <f t="shared" si="7"/>
        <v>3.5310543050208807</v>
      </c>
      <c r="Y45" s="3">
        <f t="shared" si="7"/>
        <v>8.1139241142842664</v>
      </c>
      <c r="Z45" s="3">
        <f t="shared" si="7"/>
        <v>2.4027104363762866</v>
      </c>
      <c r="AA45" s="3">
        <f t="shared" si="7"/>
        <v>5.1778228808719957</v>
      </c>
      <c r="AB45" s="3">
        <f t="shared" si="7"/>
        <v>1.2590100021092927</v>
      </c>
      <c r="AC45" s="3">
        <f t="shared" si="7"/>
        <v>0.50931767794530025</v>
      </c>
      <c r="AD45" s="3">
        <f t="shared" si="7"/>
        <v>13.159649107705429</v>
      </c>
      <c r="AE45" s="3">
        <f t="shared" si="7"/>
        <v>1.842054542177803</v>
      </c>
      <c r="AF45" s="3">
        <f t="shared" si="7"/>
        <v>12.596977867484329</v>
      </c>
    </row>
    <row r="46" spans="2:32">
      <c r="B46" s="1" t="s">
        <v>426</v>
      </c>
      <c r="C46" s="1" t="s">
        <v>414</v>
      </c>
      <c r="D46" s="3">
        <f t="shared" si="8"/>
        <v>120.69531622679885</v>
      </c>
      <c r="E46" s="3">
        <f t="shared" si="7"/>
        <v>1.9455169002421182</v>
      </c>
      <c r="F46" s="3">
        <f t="shared" si="7"/>
        <v>2.3724064347554861</v>
      </c>
      <c r="G46" s="3">
        <f t="shared" si="7"/>
        <v>1.98179890949183</v>
      </c>
      <c r="H46" s="3">
        <f t="shared" si="7"/>
        <v>1.141845305278012</v>
      </c>
      <c r="I46" s="3">
        <f t="shared" si="7"/>
        <v>0.31315235764736682</v>
      </c>
      <c r="J46" s="3">
        <f t="shared" si="7"/>
        <v>2.2713522723851947</v>
      </c>
      <c r="K46" s="3">
        <f t="shared" si="7"/>
        <v>1.175186763407468</v>
      </c>
      <c r="L46" s="3">
        <f t="shared" si="7"/>
        <v>0.25659248239033799</v>
      </c>
      <c r="M46" s="3">
        <f t="shared" si="7"/>
        <v>1.0377076775805636</v>
      </c>
      <c r="N46" s="3">
        <f t="shared" si="7"/>
        <v>16.038135007658898</v>
      </c>
      <c r="O46" s="3">
        <f t="shared" si="7"/>
        <v>17.103658021314722</v>
      </c>
      <c r="P46" s="3">
        <f t="shared" si="7"/>
        <v>3.4884163004153299</v>
      </c>
      <c r="Q46" s="3">
        <f t="shared" si="7"/>
        <v>2.5351043475473389</v>
      </c>
      <c r="R46" s="3">
        <f t="shared" si="7"/>
        <v>0.86996422663126338</v>
      </c>
      <c r="S46" s="3">
        <f t="shared" si="7"/>
        <v>17.407585779806624</v>
      </c>
      <c r="T46" s="3">
        <f t="shared" si="7"/>
        <v>0.39951940089586707</v>
      </c>
      <c r="U46" s="3">
        <f t="shared" si="7"/>
        <v>0.59245039961858681</v>
      </c>
      <c r="V46" s="3">
        <f t="shared" si="7"/>
        <v>0.11506352200694296</v>
      </c>
      <c r="W46" s="3">
        <f t="shared" si="7"/>
        <v>0.15262685262752748</v>
      </c>
      <c r="X46" s="3">
        <f t="shared" si="7"/>
        <v>3.5310543050208807</v>
      </c>
      <c r="Y46" s="3">
        <f t="shared" si="7"/>
        <v>8.1139241142842664</v>
      </c>
      <c r="Z46" s="3">
        <f t="shared" si="7"/>
        <v>2.4027104363762866</v>
      </c>
      <c r="AA46" s="3">
        <f t="shared" si="7"/>
        <v>5.1778228808719957</v>
      </c>
      <c r="AB46" s="3">
        <f t="shared" si="7"/>
        <v>1.2590100021092927</v>
      </c>
      <c r="AC46" s="3">
        <f t="shared" si="7"/>
        <v>0.50931767794530025</v>
      </c>
      <c r="AD46" s="3">
        <f t="shared" si="7"/>
        <v>13.159649107705429</v>
      </c>
      <c r="AE46" s="3">
        <f t="shared" si="7"/>
        <v>1.842054542177803</v>
      </c>
      <c r="AF46" s="3">
        <f t="shared" si="7"/>
        <v>12.596977867484329</v>
      </c>
    </row>
    <row r="47" spans="2:32">
      <c r="B47" s="1" t="s">
        <v>427</v>
      </c>
      <c r="C47" s="1" t="s">
        <v>414</v>
      </c>
      <c r="D47" s="3">
        <f t="shared" si="8"/>
        <v>120.69531622679885</v>
      </c>
      <c r="E47" s="3">
        <f t="shared" si="7"/>
        <v>1.9455169002421182</v>
      </c>
      <c r="F47" s="3">
        <f t="shared" si="7"/>
        <v>2.3724064347554861</v>
      </c>
      <c r="G47" s="3">
        <f t="shared" si="7"/>
        <v>1.98179890949183</v>
      </c>
      <c r="H47" s="3">
        <f t="shared" si="7"/>
        <v>1.141845305278012</v>
      </c>
      <c r="I47" s="3">
        <f t="shared" si="7"/>
        <v>0.31315235764736682</v>
      </c>
      <c r="J47" s="3">
        <f t="shared" si="7"/>
        <v>2.2713522723851947</v>
      </c>
      <c r="K47" s="3">
        <f t="shared" si="7"/>
        <v>1.175186763407468</v>
      </c>
      <c r="L47" s="3">
        <f t="shared" si="7"/>
        <v>0.25659248239033799</v>
      </c>
      <c r="M47" s="3">
        <f t="shared" si="7"/>
        <v>1.0377076775805636</v>
      </c>
      <c r="N47" s="3">
        <f t="shared" si="7"/>
        <v>16.038135007658898</v>
      </c>
      <c r="O47" s="3">
        <f t="shared" si="7"/>
        <v>17.103658021314722</v>
      </c>
      <c r="P47" s="3">
        <f t="shared" si="7"/>
        <v>3.4884163004153299</v>
      </c>
      <c r="Q47" s="3">
        <f t="shared" si="7"/>
        <v>2.5351043475473389</v>
      </c>
      <c r="R47" s="3">
        <f t="shared" si="7"/>
        <v>0.86996422663126338</v>
      </c>
      <c r="S47" s="3">
        <f t="shared" si="7"/>
        <v>17.407585779806624</v>
      </c>
      <c r="T47" s="3">
        <f t="shared" si="7"/>
        <v>0.39951940089586707</v>
      </c>
      <c r="U47" s="3">
        <f t="shared" si="7"/>
        <v>0.59245039961858681</v>
      </c>
      <c r="V47" s="3">
        <f t="shared" si="7"/>
        <v>0.11506352200694296</v>
      </c>
      <c r="W47" s="3">
        <f t="shared" si="7"/>
        <v>0.15262685262752748</v>
      </c>
      <c r="X47" s="3">
        <f t="shared" si="7"/>
        <v>3.5310543050208807</v>
      </c>
      <c r="Y47" s="3">
        <f t="shared" si="7"/>
        <v>8.1139241142842664</v>
      </c>
      <c r="Z47" s="3">
        <f t="shared" si="7"/>
        <v>2.4027104363762866</v>
      </c>
      <c r="AA47" s="3">
        <f t="shared" si="7"/>
        <v>5.1778228808719957</v>
      </c>
      <c r="AB47" s="3">
        <f t="shared" si="7"/>
        <v>1.2590100021092927</v>
      </c>
      <c r="AC47" s="3">
        <f t="shared" si="7"/>
        <v>0.50931767794530025</v>
      </c>
      <c r="AD47" s="3">
        <f t="shared" si="7"/>
        <v>13.159649107705429</v>
      </c>
      <c r="AE47" s="3">
        <f t="shared" si="7"/>
        <v>1.842054542177803</v>
      </c>
      <c r="AF47" s="3">
        <f t="shared" si="7"/>
        <v>12.596977867484329</v>
      </c>
    </row>
    <row r="48" spans="2:32">
      <c r="B48" s="1" t="s">
        <v>428</v>
      </c>
      <c r="C48" s="1" t="s">
        <v>429</v>
      </c>
      <c r="D48" s="3">
        <f t="shared" si="8"/>
        <v>1086.4586940728777</v>
      </c>
      <c r="E48" s="3">
        <f t="shared" si="7"/>
        <v>0</v>
      </c>
      <c r="F48" s="3">
        <f t="shared" si="7"/>
        <v>0</v>
      </c>
      <c r="G48" s="3">
        <f t="shared" si="7"/>
        <v>0</v>
      </c>
      <c r="H48" s="3">
        <f t="shared" si="7"/>
        <v>6.7577963736171517E-2</v>
      </c>
      <c r="I48" s="3">
        <f t="shared" si="7"/>
        <v>6.7918458422857073</v>
      </c>
      <c r="J48" s="3">
        <f t="shared" si="7"/>
        <v>0</v>
      </c>
      <c r="K48" s="3">
        <f t="shared" si="7"/>
        <v>0</v>
      </c>
      <c r="L48" s="3">
        <f t="shared" si="7"/>
        <v>0</v>
      </c>
      <c r="M48" s="3">
        <f t="shared" si="7"/>
        <v>0</v>
      </c>
      <c r="N48" s="3">
        <f t="shared" si="7"/>
        <v>27.714735147244966</v>
      </c>
      <c r="O48" s="3">
        <f t="shared" si="7"/>
        <v>0</v>
      </c>
      <c r="P48" s="3">
        <f t="shared" si="7"/>
        <v>17.231475617801969</v>
      </c>
      <c r="Q48" s="3">
        <f t="shared" si="7"/>
        <v>0</v>
      </c>
      <c r="R48" s="3">
        <f t="shared" si="7"/>
        <v>0</v>
      </c>
      <c r="S48" s="3">
        <f t="shared" si="7"/>
        <v>41.457559936768654</v>
      </c>
      <c r="T48" s="3">
        <f t="shared" si="7"/>
        <v>0</v>
      </c>
      <c r="U48" s="3">
        <f t="shared" si="7"/>
        <v>0</v>
      </c>
      <c r="V48" s="3">
        <f t="shared" si="7"/>
        <v>0</v>
      </c>
      <c r="W48" s="3">
        <f t="shared" si="7"/>
        <v>0.58095686249999989</v>
      </c>
      <c r="X48" s="3">
        <f t="shared" si="7"/>
        <v>0</v>
      </c>
      <c r="Y48" s="3">
        <f t="shared" si="7"/>
        <v>0</v>
      </c>
      <c r="Z48" s="3">
        <f t="shared" si="7"/>
        <v>130.10934139529809</v>
      </c>
      <c r="AA48" s="3">
        <f t="shared" si="7"/>
        <v>0</v>
      </c>
      <c r="AB48" s="3">
        <f t="shared" si="7"/>
        <v>0</v>
      </c>
      <c r="AC48" s="3">
        <f t="shared" si="7"/>
        <v>0</v>
      </c>
      <c r="AD48" s="3">
        <f t="shared" si="7"/>
        <v>1087.0316251348531</v>
      </c>
      <c r="AE48" s="3">
        <f t="shared" si="7"/>
        <v>0</v>
      </c>
      <c r="AF48" s="3">
        <f t="shared" si="7"/>
        <v>0</v>
      </c>
    </row>
    <row r="49" spans="2:32">
      <c r="B49" s="1" t="s">
        <v>430</v>
      </c>
      <c r="C49" s="1" t="s">
        <v>431</v>
      </c>
      <c r="D49" s="3">
        <f t="shared" si="8"/>
        <v>14293.282402461484</v>
      </c>
      <c r="E49" s="3">
        <f t="shared" si="7"/>
        <v>217.62850574479168</v>
      </c>
      <c r="F49" s="3">
        <f t="shared" si="7"/>
        <v>108.27391688539771</v>
      </c>
      <c r="G49" s="3">
        <f t="shared" si="7"/>
        <v>553.50734976151625</v>
      </c>
      <c r="H49" s="3">
        <f t="shared" si="7"/>
        <v>156.80261238972884</v>
      </c>
      <c r="I49" s="3">
        <f t="shared" si="7"/>
        <v>12.089485599268562</v>
      </c>
      <c r="J49" s="3">
        <f t="shared" si="7"/>
        <v>316.81753997500158</v>
      </c>
      <c r="K49" s="3">
        <f t="shared" si="7"/>
        <v>211.06752065737496</v>
      </c>
      <c r="L49" s="3">
        <f t="shared" si="7"/>
        <v>76.764574893750023</v>
      </c>
      <c r="M49" s="3">
        <f t="shared" si="7"/>
        <v>84.494749507895747</v>
      </c>
      <c r="N49" s="3">
        <f t="shared" si="7"/>
        <v>2654.9835300916875</v>
      </c>
      <c r="O49" s="3">
        <f t="shared" si="7"/>
        <v>1164.9835018474339</v>
      </c>
      <c r="P49" s="3">
        <f t="shared" si="7"/>
        <v>476.0898613474489</v>
      </c>
      <c r="Q49" s="3">
        <f t="shared" si="7"/>
        <v>518.17362344198489</v>
      </c>
      <c r="R49" s="3">
        <f t="shared" si="7"/>
        <v>307.57575075000005</v>
      </c>
      <c r="S49" s="3">
        <f t="shared" si="7"/>
        <v>1443.9316823308293</v>
      </c>
      <c r="T49" s="3">
        <f t="shared" si="7"/>
        <v>138.05637299999998</v>
      </c>
      <c r="U49" s="3">
        <f t="shared" si="7"/>
        <v>233.37132478020393</v>
      </c>
      <c r="V49" s="3">
        <f t="shared" si="7"/>
        <v>7.6503422250000002</v>
      </c>
      <c r="W49" s="3">
        <f t="shared" si="7"/>
        <v>1.09275219375</v>
      </c>
      <c r="X49" s="3">
        <f t="shared" si="7"/>
        <v>141.23670078000006</v>
      </c>
      <c r="Y49" s="3">
        <f t="shared" si="7"/>
        <v>1271.2717745764658</v>
      </c>
      <c r="Z49" s="3">
        <f t="shared" si="7"/>
        <v>151.47861971940597</v>
      </c>
      <c r="AA49" s="3">
        <f t="shared" si="7"/>
        <v>1397.1373623114134</v>
      </c>
      <c r="AB49" s="3">
        <f t="shared" si="7"/>
        <v>187.46473004062503</v>
      </c>
      <c r="AC49" s="3">
        <f t="shared" si="7"/>
        <v>57.51204646875</v>
      </c>
      <c r="AD49" s="3">
        <f t="shared" si="7"/>
        <v>1580.5407124628541</v>
      </c>
      <c r="AE49" s="3">
        <f t="shared" si="7"/>
        <v>168.20365174282219</v>
      </c>
      <c r="AF49" s="3">
        <f t="shared" si="7"/>
        <v>788.23753965658784</v>
      </c>
    </row>
    <row r="50" spans="2:32">
      <c r="B50" s="1" t="s">
        <v>432</v>
      </c>
      <c r="C50" s="1" t="s">
        <v>429</v>
      </c>
      <c r="D50" s="3">
        <f t="shared" si="8"/>
        <v>46.456222115612398</v>
      </c>
      <c r="E50" s="3">
        <f t="shared" si="7"/>
        <v>0</v>
      </c>
      <c r="F50" s="3">
        <f t="shared" si="7"/>
        <v>0</v>
      </c>
      <c r="G50" s="3">
        <f t="shared" si="7"/>
        <v>0</v>
      </c>
      <c r="H50" s="3">
        <f t="shared" si="7"/>
        <v>4.6442295638828499E-2</v>
      </c>
      <c r="I50" s="3">
        <f t="shared" si="7"/>
        <v>15.017613220214287</v>
      </c>
      <c r="J50" s="3">
        <f t="shared" si="7"/>
        <v>0</v>
      </c>
      <c r="K50" s="3">
        <f t="shared" si="7"/>
        <v>0</v>
      </c>
      <c r="L50" s="3">
        <f t="shared" si="7"/>
        <v>0</v>
      </c>
      <c r="M50" s="3">
        <f t="shared" si="7"/>
        <v>0</v>
      </c>
      <c r="N50" s="3">
        <f t="shared" si="7"/>
        <v>0.8979349868459352</v>
      </c>
      <c r="O50" s="3">
        <f t="shared" si="7"/>
        <v>0</v>
      </c>
      <c r="P50" s="3">
        <f t="shared" si="7"/>
        <v>5.9808508927749511</v>
      </c>
      <c r="Q50" s="3">
        <f t="shared" si="7"/>
        <v>0</v>
      </c>
      <c r="R50" s="3">
        <f t="shared" si="7"/>
        <v>0</v>
      </c>
      <c r="S50" s="3">
        <f t="shared" si="7"/>
        <v>4.8349692239456452</v>
      </c>
      <c r="T50" s="3">
        <f t="shared" si="7"/>
        <v>0</v>
      </c>
      <c r="U50" s="3">
        <f t="shared" si="7"/>
        <v>0</v>
      </c>
      <c r="V50" s="3">
        <f t="shared" si="7"/>
        <v>0</v>
      </c>
      <c r="W50" s="3">
        <f t="shared" si="7"/>
        <v>0</v>
      </c>
      <c r="X50" s="3">
        <f t="shared" si="7"/>
        <v>0</v>
      </c>
      <c r="Y50" s="3">
        <f t="shared" si="7"/>
        <v>0</v>
      </c>
      <c r="Z50" s="3">
        <f t="shared" si="7"/>
        <v>3.8205661636304988</v>
      </c>
      <c r="AA50" s="3">
        <f t="shared" si="7"/>
        <v>0</v>
      </c>
      <c r="AB50" s="3">
        <f t="shared" si="7"/>
        <v>0</v>
      </c>
      <c r="AC50" s="3">
        <f t="shared" si="7"/>
        <v>0</v>
      </c>
      <c r="AD50" s="3">
        <f t="shared" si="7"/>
        <v>28.868359612205658</v>
      </c>
      <c r="AE50" s="3">
        <f t="shared" si="7"/>
        <v>0</v>
      </c>
      <c r="AF50" s="3">
        <f t="shared" si="7"/>
        <v>0</v>
      </c>
    </row>
    <row r="51" spans="2:32">
      <c r="B51" s="1" t="s">
        <v>433</v>
      </c>
      <c r="C51" s="1" t="s">
        <v>431</v>
      </c>
      <c r="D51" s="3">
        <f t="shared" si="8"/>
        <v>832.41000264361764</v>
      </c>
      <c r="E51" s="3">
        <f t="shared" si="7"/>
        <v>1.2563883593749998</v>
      </c>
      <c r="F51" s="3">
        <f t="shared" si="7"/>
        <v>14.857956231647726</v>
      </c>
      <c r="G51" s="3">
        <f t="shared" si="7"/>
        <v>26.073885688483742</v>
      </c>
      <c r="H51" s="3">
        <f t="shared" si="7"/>
        <v>24.230463063396176</v>
      </c>
      <c r="I51" s="3">
        <f t="shared" si="7"/>
        <v>26.731351531981431</v>
      </c>
      <c r="J51" s="3">
        <f t="shared" si="7"/>
        <v>6.0479328289047691</v>
      </c>
      <c r="K51" s="3">
        <f t="shared" si="7"/>
        <v>6.7637511626250015</v>
      </c>
      <c r="L51" s="3">
        <f t="shared" si="7"/>
        <v>0</v>
      </c>
      <c r="M51" s="3">
        <f t="shared" si="7"/>
        <v>0</v>
      </c>
      <c r="N51" s="3">
        <f t="shared" si="7"/>
        <v>145.46946805944731</v>
      </c>
      <c r="O51" s="3">
        <f t="shared" si="7"/>
        <v>110.86705933036184</v>
      </c>
      <c r="P51" s="3">
        <f t="shared" si="7"/>
        <v>200.81710122082038</v>
      </c>
      <c r="Q51" s="3">
        <f t="shared" si="7"/>
        <v>58.58432803122929</v>
      </c>
      <c r="R51" s="3">
        <f t="shared" si="7"/>
        <v>0</v>
      </c>
      <c r="S51" s="3">
        <f t="shared" si="7"/>
        <v>131.77993599059934</v>
      </c>
      <c r="T51" s="3">
        <f t="shared" si="7"/>
        <v>0</v>
      </c>
      <c r="U51" s="3">
        <f t="shared" si="7"/>
        <v>39.408115632295988</v>
      </c>
      <c r="V51" s="3">
        <f t="shared" si="7"/>
        <v>0</v>
      </c>
      <c r="W51" s="3">
        <f t="shared" si="7"/>
        <v>0</v>
      </c>
      <c r="X51" s="3">
        <f t="shared" si="7"/>
        <v>11.253121169999998</v>
      </c>
      <c r="Y51" s="3">
        <f t="shared" si="7"/>
        <v>22.924885975878443</v>
      </c>
      <c r="Z51" s="3">
        <f t="shared" si="7"/>
        <v>9.1887068020225744</v>
      </c>
      <c r="AA51" s="3">
        <f t="shared" si="7"/>
        <v>2.1134359854610922</v>
      </c>
      <c r="AB51" s="3">
        <f t="shared" si="7"/>
        <v>0</v>
      </c>
      <c r="AC51" s="3">
        <f t="shared" si="7"/>
        <v>0</v>
      </c>
      <c r="AD51" s="3">
        <f t="shared" ref="AD51:AF51" si="9">AD25*AD$2*8760/1000</f>
        <v>42.793007793027542</v>
      </c>
      <c r="AE51" s="3">
        <f t="shared" si="9"/>
        <v>1.1593753387258232</v>
      </c>
      <c r="AF51" s="3">
        <f t="shared" si="9"/>
        <v>18.796922174493243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49"/>
  <sheetViews>
    <sheetView workbookViewId="0"/>
  </sheetViews>
  <sheetFormatPr defaultRowHeight="12.75"/>
  <cols>
    <col min="2" max="2" width="21" bestFit="1" customWidth="1"/>
  </cols>
  <sheetData>
    <row r="2" spans="1:10">
      <c r="B2" t="s">
        <v>134</v>
      </c>
    </row>
    <row r="4" spans="1:10">
      <c r="C4" t="s">
        <v>135</v>
      </c>
      <c r="D4" t="s">
        <v>136</v>
      </c>
      <c r="E4" t="s">
        <v>137</v>
      </c>
      <c r="F4" t="s">
        <v>138</v>
      </c>
      <c r="H4" t="s">
        <v>139</v>
      </c>
      <c r="I4" t="s">
        <v>140</v>
      </c>
      <c r="J4" t="s">
        <v>141</v>
      </c>
    </row>
    <row r="5" spans="1:10">
      <c r="A5" t="s">
        <v>18</v>
      </c>
      <c r="B5" t="s">
        <v>142</v>
      </c>
      <c r="C5">
        <v>0.81100000000000005</v>
      </c>
      <c r="D5">
        <v>1.0269999999999999</v>
      </c>
      <c r="E5">
        <f>D5-C5</f>
        <v>0.21599999999999986</v>
      </c>
      <c r="F5">
        <f>D5/C5</f>
        <v>1.2663378545006163</v>
      </c>
      <c r="H5">
        <f>C5*3.6</f>
        <v>2.9196000000000004</v>
      </c>
      <c r="I5">
        <f>D5*3.6</f>
        <v>3.6971999999999996</v>
      </c>
      <c r="J5">
        <f>E5*3.6</f>
        <v>0.77759999999999951</v>
      </c>
    </row>
    <row r="6" spans="1:10">
      <c r="A6" t="s">
        <v>14</v>
      </c>
      <c r="B6" t="s">
        <v>143</v>
      </c>
      <c r="C6">
        <v>0.72499999999999998</v>
      </c>
      <c r="D6">
        <v>1.18</v>
      </c>
      <c r="E6">
        <f t="shared" ref="E6:E49" si="0">D6-C6</f>
        <v>0.45499999999999996</v>
      </c>
      <c r="F6">
        <f t="shared" ref="F6:F41" si="1">D6/C6</f>
        <v>1.6275862068965516</v>
      </c>
      <c r="H6">
        <f t="shared" ref="H6:H41" si="2">C6*3.6</f>
        <v>2.61</v>
      </c>
      <c r="I6">
        <f t="shared" ref="I6:I41" si="3">D6*3.6</f>
        <v>4.2480000000000002</v>
      </c>
      <c r="J6">
        <f t="shared" ref="J6:J41" si="4">E6*3.6</f>
        <v>1.6379999999999999</v>
      </c>
    </row>
    <row r="7" spans="1:10">
      <c r="B7" t="s">
        <v>144</v>
      </c>
      <c r="C7">
        <v>0.318</v>
      </c>
      <c r="D7">
        <v>1.2</v>
      </c>
      <c r="E7">
        <f t="shared" si="0"/>
        <v>0.8819999999999999</v>
      </c>
      <c r="F7">
        <f t="shared" si="1"/>
        <v>3.773584905660377</v>
      </c>
      <c r="H7">
        <f t="shared" si="2"/>
        <v>1.1448</v>
      </c>
      <c r="I7">
        <f t="shared" si="3"/>
        <v>4.32</v>
      </c>
      <c r="J7">
        <f t="shared" si="4"/>
        <v>3.1751999999999998</v>
      </c>
    </row>
    <row r="8" spans="1:10">
      <c r="A8" t="s">
        <v>3</v>
      </c>
      <c r="B8" t="s">
        <v>145</v>
      </c>
      <c r="C8">
        <v>1.7450000000000001</v>
      </c>
      <c r="D8">
        <v>1.9390000000000001</v>
      </c>
      <c r="E8">
        <f t="shared" si="0"/>
        <v>0.19399999999999995</v>
      </c>
      <c r="F8">
        <f t="shared" si="1"/>
        <v>1.1111747851002864</v>
      </c>
      <c r="H8">
        <f t="shared" si="2"/>
        <v>6.2820000000000009</v>
      </c>
      <c r="I8">
        <f t="shared" si="3"/>
        <v>6.9804000000000004</v>
      </c>
      <c r="J8">
        <f t="shared" si="4"/>
        <v>0.6983999999999998</v>
      </c>
    </row>
    <row r="9" spans="1:10">
      <c r="A9" t="s">
        <v>17</v>
      </c>
      <c r="B9" t="s">
        <v>146</v>
      </c>
      <c r="C9">
        <v>1.1200000000000001</v>
      </c>
      <c r="D9">
        <v>2.089</v>
      </c>
      <c r="E9">
        <f t="shared" si="0"/>
        <v>0.96899999999999986</v>
      </c>
      <c r="F9">
        <f t="shared" si="1"/>
        <v>1.8651785714285711</v>
      </c>
      <c r="H9">
        <f t="shared" si="2"/>
        <v>4.0320000000000009</v>
      </c>
      <c r="I9">
        <f t="shared" si="3"/>
        <v>7.5204000000000004</v>
      </c>
      <c r="J9">
        <f t="shared" si="4"/>
        <v>3.4883999999999995</v>
      </c>
    </row>
    <row r="10" spans="1:10">
      <c r="A10" t="s">
        <v>6</v>
      </c>
      <c r="B10" t="s">
        <v>147</v>
      </c>
      <c r="C10">
        <v>2.4020000000000001</v>
      </c>
      <c r="D10">
        <v>3.38</v>
      </c>
      <c r="E10">
        <f t="shared" si="0"/>
        <v>0.97799999999999976</v>
      </c>
      <c r="F10">
        <f t="shared" si="1"/>
        <v>1.4071606994171522</v>
      </c>
      <c r="H10">
        <f t="shared" si="2"/>
        <v>8.6472000000000016</v>
      </c>
      <c r="I10">
        <f t="shared" si="3"/>
        <v>12.167999999999999</v>
      </c>
      <c r="J10">
        <f t="shared" si="4"/>
        <v>3.520799999999999</v>
      </c>
    </row>
    <row r="11" spans="1:10">
      <c r="A11" t="s">
        <v>19</v>
      </c>
      <c r="B11" t="s">
        <v>148</v>
      </c>
      <c r="C11">
        <v>3.36</v>
      </c>
      <c r="D11">
        <v>4</v>
      </c>
      <c r="E11">
        <f t="shared" si="0"/>
        <v>0.64000000000000012</v>
      </c>
      <c r="F11">
        <f t="shared" si="1"/>
        <v>1.1904761904761905</v>
      </c>
      <c r="H11">
        <f t="shared" si="2"/>
        <v>12.096</v>
      </c>
      <c r="I11">
        <f t="shared" si="3"/>
        <v>14.4</v>
      </c>
      <c r="J11">
        <f t="shared" si="4"/>
        <v>2.3040000000000007</v>
      </c>
    </row>
    <row r="12" spans="1:10">
      <c r="A12" t="s">
        <v>183</v>
      </c>
      <c r="B12" t="s">
        <v>149</v>
      </c>
      <c r="C12">
        <v>0.21299999999999999</v>
      </c>
      <c r="D12">
        <v>4.59</v>
      </c>
      <c r="E12">
        <f t="shared" si="0"/>
        <v>4.3769999999999998</v>
      </c>
      <c r="F12">
        <f t="shared" si="1"/>
        <v>21.549295774647888</v>
      </c>
      <c r="H12">
        <f t="shared" si="2"/>
        <v>0.76680000000000004</v>
      </c>
      <c r="I12">
        <f t="shared" si="3"/>
        <v>16.524000000000001</v>
      </c>
      <c r="J12">
        <f t="shared" si="4"/>
        <v>15.757199999999999</v>
      </c>
    </row>
    <row r="13" spans="1:10">
      <c r="A13" t="s">
        <v>5</v>
      </c>
      <c r="B13" t="s">
        <v>150</v>
      </c>
      <c r="C13">
        <v>0</v>
      </c>
      <c r="D13">
        <v>5</v>
      </c>
      <c r="E13">
        <f t="shared" si="0"/>
        <v>5</v>
      </c>
      <c r="H13">
        <f t="shared" si="2"/>
        <v>0</v>
      </c>
      <c r="I13">
        <f t="shared" si="3"/>
        <v>18</v>
      </c>
      <c r="J13">
        <f t="shared" si="4"/>
        <v>18</v>
      </c>
    </row>
    <row r="14" spans="1:10">
      <c r="B14" t="s">
        <v>151</v>
      </c>
      <c r="C14">
        <v>1.22</v>
      </c>
      <c r="D14">
        <v>5.5</v>
      </c>
      <c r="E14">
        <f t="shared" si="0"/>
        <v>4.28</v>
      </c>
      <c r="F14">
        <f t="shared" si="1"/>
        <v>4.5081967213114753</v>
      </c>
      <c r="H14">
        <f t="shared" si="2"/>
        <v>4.3920000000000003</v>
      </c>
      <c r="I14">
        <f t="shared" si="3"/>
        <v>19.8</v>
      </c>
      <c r="J14">
        <f t="shared" si="4"/>
        <v>15.408000000000001</v>
      </c>
    </row>
    <row r="15" spans="1:10">
      <c r="A15" t="s">
        <v>28</v>
      </c>
      <c r="B15" t="s">
        <v>152</v>
      </c>
      <c r="C15">
        <v>4.28</v>
      </c>
      <c r="D15">
        <v>6.6070000000000002</v>
      </c>
      <c r="E15">
        <f t="shared" si="0"/>
        <v>2.327</v>
      </c>
      <c r="F15">
        <f t="shared" si="1"/>
        <v>1.5436915887850466</v>
      </c>
      <c r="H15">
        <f t="shared" si="2"/>
        <v>15.408000000000001</v>
      </c>
      <c r="I15">
        <f t="shared" si="3"/>
        <v>23.7852</v>
      </c>
      <c r="J15">
        <f t="shared" si="4"/>
        <v>8.3772000000000002</v>
      </c>
    </row>
    <row r="16" spans="1:10">
      <c r="A16" t="s">
        <v>27</v>
      </c>
      <c r="B16" t="s">
        <v>153</v>
      </c>
      <c r="C16">
        <v>4.4809999999999999</v>
      </c>
      <c r="D16">
        <v>8.8000000000000007</v>
      </c>
      <c r="E16">
        <f t="shared" si="0"/>
        <v>4.3190000000000008</v>
      </c>
      <c r="F16">
        <f t="shared" si="1"/>
        <v>1.9638473555010045</v>
      </c>
      <c r="H16">
        <f t="shared" si="2"/>
        <v>16.131599999999999</v>
      </c>
      <c r="I16">
        <f t="shared" si="3"/>
        <v>31.680000000000003</v>
      </c>
      <c r="J16">
        <f t="shared" si="4"/>
        <v>15.548400000000003</v>
      </c>
    </row>
    <row r="17" spans="1:10">
      <c r="A17" t="s">
        <v>29</v>
      </c>
      <c r="B17" t="s">
        <v>29</v>
      </c>
      <c r="C17">
        <v>7.9509999999999996</v>
      </c>
      <c r="D17">
        <v>10.462</v>
      </c>
      <c r="E17">
        <f t="shared" si="0"/>
        <v>2.5110000000000001</v>
      </c>
      <c r="F17">
        <f t="shared" si="1"/>
        <v>1.3158093321594768</v>
      </c>
      <c r="H17">
        <f t="shared" si="2"/>
        <v>28.6236</v>
      </c>
      <c r="I17">
        <f t="shared" si="3"/>
        <v>37.663200000000003</v>
      </c>
      <c r="J17">
        <f t="shared" si="4"/>
        <v>9.0396000000000001</v>
      </c>
    </row>
    <row r="18" spans="1:10">
      <c r="A18" t="s">
        <v>93</v>
      </c>
      <c r="B18" t="s">
        <v>154</v>
      </c>
      <c r="C18">
        <v>1.8</v>
      </c>
      <c r="D18">
        <v>10.846</v>
      </c>
      <c r="E18">
        <f t="shared" si="0"/>
        <v>9.0459999999999994</v>
      </c>
      <c r="F18">
        <f t="shared" si="1"/>
        <v>6.0255555555555551</v>
      </c>
      <c r="H18">
        <f t="shared" si="2"/>
        <v>6.48</v>
      </c>
      <c r="I18">
        <f t="shared" si="3"/>
        <v>39.0456</v>
      </c>
      <c r="J18">
        <f t="shared" si="4"/>
        <v>32.565599999999996</v>
      </c>
    </row>
    <row r="19" spans="1:10">
      <c r="A19" t="s">
        <v>92</v>
      </c>
      <c r="B19" t="s">
        <v>155</v>
      </c>
      <c r="C19">
        <v>6.8140000000000001</v>
      </c>
      <c r="D19">
        <v>12</v>
      </c>
      <c r="E19">
        <f t="shared" si="0"/>
        <v>5.1859999999999999</v>
      </c>
      <c r="F19">
        <f t="shared" si="1"/>
        <v>1.7610801291458762</v>
      </c>
      <c r="H19">
        <f t="shared" si="2"/>
        <v>24.5304</v>
      </c>
      <c r="I19">
        <f t="shared" si="3"/>
        <v>43.2</v>
      </c>
      <c r="J19">
        <f t="shared" si="4"/>
        <v>18.669599999999999</v>
      </c>
    </row>
    <row r="20" spans="1:10">
      <c r="A20" t="s">
        <v>23</v>
      </c>
      <c r="B20" t="s">
        <v>156</v>
      </c>
      <c r="C20">
        <v>2.9380000000000002</v>
      </c>
      <c r="D20">
        <v>12</v>
      </c>
      <c r="E20">
        <f t="shared" si="0"/>
        <v>9.0619999999999994</v>
      </c>
      <c r="F20">
        <f t="shared" si="1"/>
        <v>4.0844111640571814</v>
      </c>
      <c r="H20">
        <f t="shared" si="2"/>
        <v>10.5768</v>
      </c>
      <c r="I20">
        <f t="shared" si="3"/>
        <v>43.2</v>
      </c>
      <c r="J20">
        <f t="shared" si="4"/>
        <v>32.623199999999997</v>
      </c>
    </row>
    <row r="21" spans="1:10">
      <c r="A21" t="s">
        <v>38</v>
      </c>
      <c r="B21" t="s">
        <v>157</v>
      </c>
      <c r="C21">
        <v>4.6100000000000003</v>
      </c>
      <c r="D21">
        <v>14.8</v>
      </c>
      <c r="E21">
        <f t="shared" si="0"/>
        <v>10.190000000000001</v>
      </c>
      <c r="F21">
        <f t="shared" si="1"/>
        <v>3.2104121475054228</v>
      </c>
      <c r="H21">
        <f t="shared" si="2"/>
        <v>16.596</v>
      </c>
      <c r="I21">
        <f t="shared" si="3"/>
        <v>53.28</v>
      </c>
      <c r="J21">
        <f t="shared" si="4"/>
        <v>36.684000000000005</v>
      </c>
    </row>
    <row r="22" spans="1:10">
      <c r="A22" t="s">
        <v>91</v>
      </c>
      <c r="B22" t="s">
        <v>158</v>
      </c>
      <c r="C22">
        <v>5.37</v>
      </c>
      <c r="D22">
        <v>15</v>
      </c>
      <c r="E22">
        <f t="shared" si="0"/>
        <v>9.629999999999999</v>
      </c>
      <c r="F22">
        <f t="shared" si="1"/>
        <v>2.7932960893854748</v>
      </c>
      <c r="H22">
        <f t="shared" si="2"/>
        <v>19.332000000000001</v>
      </c>
      <c r="I22">
        <f t="shared" si="3"/>
        <v>54</v>
      </c>
      <c r="J22">
        <f t="shared" si="4"/>
        <v>34.667999999999999</v>
      </c>
    </row>
    <row r="23" spans="1:10">
      <c r="A23" t="s">
        <v>11</v>
      </c>
      <c r="B23" t="s">
        <v>159</v>
      </c>
      <c r="C23">
        <v>12.564</v>
      </c>
      <c r="D23">
        <v>16.914999999999999</v>
      </c>
      <c r="E23">
        <f t="shared" si="0"/>
        <v>4.3509999999999991</v>
      </c>
      <c r="F23">
        <f t="shared" si="1"/>
        <v>1.3463069086278254</v>
      </c>
      <c r="H23">
        <f t="shared" si="2"/>
        <v>45.230400000000003</v>
      </c>
      <c r="I23">
        <f t="shared" si="3"/>
        <v>60.893999999999998</v>
      </c>
      <c r="J23">
        <f t="shared" si="4"/>
        <v>15.663599999999997</v>
      </c>
    </row>
    <row r="24" spans="1:10">
      <c r="A24" t="s">
        <v>95</v>
      </c>
      <c r="B24" t="s">
        <v>160</v>
      </c>
      <c r="C24">
        <v>10.429</v>
      </c>
      <c r="D24">
        <v>17.600000000000001</v>
      </c>
      <c r="E24">
        <f t="shared" si="0"/>
        <v>7.1710000000000012</v>
      </c>
      <c r="F24">
        <f t="shared" si="1"/>
        <v>1.6876018793748202</v>
      </c>
      <c r="H24">
        <f t="shared" si="2"/>
        <v>37.544400000000003</v>
      </c>
      <c r="I24">
        <f t="shared" si="3"/>
        <v>63.360000000000007</v>
      </c>
      <c r="J24">
        <f t="shared" si="4"/>
        <v>25.815600000000003</v>
      </c>
    </row>
    <row r="25" spans="1:10">
      <c r="A25" t="s">
        <v>285</v>
      </c>
      <c r="B25" t="s">
        <v>161</v>
      </c>
      <c r="C25">
        <v>4.8419999999999996</v>
      </c>
      <c r="D25">
        <v>20</v>
      </c>
      <c r="E25">
        <f t="shared" si="0"/>
        <v>15.158000000000001</v>
      </c>
      <c r="F25">
        <f t="shared" si="1"/>
        <v>4.1305245766212311</v>
      </c>
      <c r="H25">
        <f t="shared" si="2"/>
        <v>17.4312</v>
      </c>
      <c r="I25">
        <f t="shared" si="3"/>
        <v>72</v>
      </c>
      <c r="J25">
        <f t="shared" si="4"/>
        <v>54.568800000000003</v>
      </c>
    </row>
    <row r="26" spans="1:10">
      <c r="B26" t="s">
        <v>162</v>
      </c>
      <c r="C26">
        <v>11.757</v>
      </c>
      <c r="D26">
        <v>21.5</v>
      </c>
      <c r="E26">
        <f t="shared" si="0"/>
        <v>9.7430000000000003</v>
      </c>
      <c r="F26">
        <f t="shared" si="1"/>
        <v>1.8286977970570724</v>
      </c>
      <c r="H26">
        <f t="shared" si="2"/>
        <v>42.325200000000002</v>
      </c>
      <c r="I26">
        <f t="shared" si="3"/>
        <v>77.400000000000006</v>
      </c>
      <c r="J26">
        <f t="shared" si="4"/>
        <v>35.074800000000003</v>
      </c>
    </row>
    <row r="27" spans="1:10">
      <c r="A27" t="s">
        <v>129</v>
      </c>
      <c r="B27" t="s">
        <v>163</v>
      </c>
      <c r="C27">
        <v>6.2</v>
      </c>
      <c r="D27">
        <v>24</v>
      </c>
      <c r="E27">
        <f t="shared" si="0"/>
        <v>17.8</v>
      </c>
      <c r="F27">
        <f t="shared" si="1"/>
        <v>3.8709677419354835</v>
      </c>
      <c r="H27">
        <f t="shared" si="2"/>
        <v>22.32</v>
      </c>
      <c r="I27">
        <f t="shared" si="3"/>
        <v>86.4</v>
      </c>
      <c r="J27">
        <f t="shared" si="4"/>
        <v>64.08</v>
      </c>
    </row>
    <row r="28" spans="1:10">
      <c r="A28" t="s">
        <v>24</v>
      </c>
      <c r="B28" t="s">
        <v>164</v>
      </c>
      <c r="C28">
        <v>8.8859999999999992</v>
      </c>
      <c r="D28">
        <v>24.5</v>
      </c>
      <c r="E28">
        <f t="shared" si="0"/>
        <v>15.614000000000001</v>
      </c>
      <c r="F28">
        <f t="shared" si="1"/>
        <v>2.7571460724735539</v>
      </c>
      <c r="H28">
        <f t="shared" si="2"/>
        <v>31.989599999999999</v>
      </c>
      <c r="I28">
        <f t="shared" si="3"/>
        <v>88.2</v>
      </c>
      <c r="J28">
        <f t="shared" si="4"/>
        <v>56.210400000000007</v>
      </c>
    </row>
    <row r="29" spans="1:10">
      <c r="A29" t="s">
        <v>7</v>
      </c>
      <c r="B29" t="s">
        <v>165</v>
      </c>
      <c r="C29">
        <v>23.94</v>
      </c>
      <c r="D29">
        <v>24.7</v>
      </c>
      <c r="E29">
        <f t="shared" si="0"/>
        <v>0.75999999999999801</v>
      </c>
      <c r="F29">
        <f t="shared" si="1"/>
        <v>1.0317460317460316</v>
      </c>
      <c r="H29">
        <f t="shared" si="2"/>
        <v>86.184000000000012</v>
      </c>
      <c r="I29">
        <f t="shared" si="3"/>
        <v>88.92</v>
      </c>
      <c r="J29">
        <f t="shared" si="4"/>
        <v>2.7359999999999931</v>
      </c>
    </row>
    <row r="30" spans="1:10">
      <c r="A30" t="s">
        <v>25</v>
      </c>
      <c r="B30" t="s">
        <v>166</v>
      </c>
      <c r="C30">
        <v>15.432</v>
      </c>
      <c r="D30">
        <v>40</v>
      </c>
      <c r="E30">
        <f t="shared" si="0"/>
        <v>24.567999999999998</v>
      </c>
      <c r="F30">
        <f t="shared" si="1"/>
        <v>2.5920165889061688</v>
      </c>
      <c r="H30">
        <f t="shared" si="2"/>
        <v>55.555199999999999</v>
      </c>
      <c r="I30">
        <f t="shared" si="3"/>
        <v>144</v>
      </c>
      <c r="J30">
        <f t="shared" si="4"/>
        <v>88.444800000000001</v>
      </c>
    </row>
    <row r="31" spans="1:10">
      <c r="A31" t="s">
        <v>4</v>
      </c>
      <c r="B31" t="s">
        <v>167</v>
      </c>
      <c r="C31">
        <v>37.590000000000003</v>
      </c>
      <c r="D31">
        <v>41</v>
      </c>
      <c r="E31">
        <f t="shared" si="0"/>
        <v>3.4099999999999966</v>
      </c>
      <c r="F31">
        <f t="shared" si="1"/>
        <v>1.0907156158552807</v>
      </c>
      <c r="H31">
        <f t="shared" si="2"/>
        <v>135.32400000000001</v>
      </c>
      <c r="I31">
        <f t="shared" si="3"/>
        <v>147.6</v>
      </c>
      <c r="J31">
        <f t="shared" si="4"/>
        <v>12.275999999999987</v>
      </c>
    </row>
    <row r="32" spans="1:10">
      <c r="A32" t="s">
        <v>2</v>
      </c>
      <c r="B32" t="s">
        <v>168</v>
      </c>
      <c r="C32">
        <v>40.677</v>
      </c>
      <c r="D32">
        <v>56</v>
      </c>
      <c r="E32">
        <f t="shared" si="0"/>
        <v>15.323</v>
      </c>
      <c r="F32">
        <f t="shared" si="1"/>
        <v>1.3766993632765445</v>
      </c>
      <c r="H32">
        <f t="shared" si="2"/>
        <v>146.43719999999999</v>
      </c>
      <c r="I32">
        <f t="shared" si="3"/>
        <v>201.6</v>
      </c>
      <c r="J32">
        <f t="shared" si="4"/>
        <v>55.162800000000004</v>
      </c>
    </row>
    <row r="33" spans="1:10">
      <c r="A33" t="s">
        <v>16</v>
      </c>
      <c r="B33" t="s">
        <v>169</v>
      </c>
      <c r="C33">
        <v>45.511000000000003</v>
      </c>
      <c r="D33">
        <v>60</v>
      </c>
      <c r="E33">
        <f t="shared" si="0"/>
        <v>14.488999999999997</v>
      </c>
      <c r="F33">
        <f t="shared" si="1"/>
        <v>1.3183625936586758</v>
      </c>
      <c r="H33">
        <f t="shared" si="2"/>
        <v>163.83960000000002</v>
      </c>
      <c r="I33">
        <f t="shared" si="3"/>
        <v>216</v>
      </c>
      <c r="J33">
        <f t="shared" si="4"/>
        <v>52.160399999999989</v>
      </c>
    </row>
    <row r="34" spans="1:10">
      <c r="A34" t="s">
        <v>10</v>
      </c>
      <c r="B34" t="s">
        <v>170</v>
      </c>
      <c r="C34">
        <v>22.888000000000002</v>
      </c>
      <c r="D34">
        <v>61</v>
      </c>
      <c r="E34">
        <f t="shared" si="0"/>
        <v>38.111999999999995</v>
      </c>
      <c r="F34">
        <f t="shared" si="1"/>
        <v>2.6651520447396013</v>
      </c>
      <c r="H34">
        <f t="shared" si="2"/>
        <v>82.396800000000013</v>
      </c>
      <c r="I34">
        <f t="shared" si="3"/>
        <v>219.6</v>
      </c>
      <c r="J34">
        <f t="shared" si="4"/>
        <v>137.20319999999998</v>
      </c>
    </row>
    <row r="35" spans="1:10">
      <c r="A35" t="s">
        <v>15</v>
      </c>
      <c r="B35" t="s">
        <v>171</v>
      </c>
      <c r="C35">
        <v>12.08</v>
      </c>
      <c r="D35">
        <v>64</v>
      </c>
      <c r="E35">
        <f t="shared" si="0"/>
        <v>51.92</v>
      </c>
      <c r="F35">
        <f t="shared" si="1"/>
        <v>5.298013245033113</v>
      </c>
      <c r="H35">
        <f t="shared" si="2"/>
        <v>43.488</v>
      </c>
      <c r="I35">
        <f t="shared" si="3"/>
        <v>230.4</v>
      </c>
      <c r="J35">
        <f t="shared" si="4"/>
        <v>186.91200000000001</v>
      </c>
    </row>
    <row r="36" spans="1:10">
      <c r="A36" t="s">
        <v>12</v>
      </c>
      <c r="B36" t="s">
        <v>172</v>
      </c>
      <c r="C36">
        <v>62.3</v>
      </c>
      <c r="D36">
        <v>97.343999999999994</v>
      </c>
      <c r="E36">
        <f t="shared" si="0"/>
        <v>35.043999999999997</v>
      </c>
      <c r="F36">
        <f t="shared" si="1"/>
        <v>1.5625040128410914</v>
      </c>
      <c r="H36">
        <f t="shared" si="2"/>
        <v>224.28</v>
      </c>
      <c r="I36">
        <f t="shared" si="3"/>
        <v>350.4384</v>
      </c>
      <c r="J36">
        <f t="shared" si="4"/>
        <v>126.15839999999999</v>
      </c>
    </row>
    <row r="37" spans="1:10">
      <c r="A37" t="s">
        <v>26</v>
      </c>
      <c r="B37" t="s">
        <v>173</v>
      </c>
      <c r="C37">
        <v>65.3</v>
      </c>
      <c r="D37">
        <v>130</v>
      </c>
      <c r="E37">
        <f t="shared" si="0"/>
        <v>64.7</v>
      </c>
      <c r="F37">
        <f t="shared" si="1"/>
        <v>1.9908116385911181</v>
      </c>
      <c r="H37">
        <f t="shared" si="2"/>
        <v>235.07999999999998</v>
      </c>
      <c r="I37">
        <f t="shared" si="3"/>
        <v>468</v>
      </c>
      <c r="J37">
        <f t="shared" si="4"/>
        <v>232.92000000000002</v>
      </c>
    </row>
    <row r="38" spans="1:10">
      <c r="A38" t="s">
        <v>22</v>
      </c>
      <c r="B38" t="s">
        <v>174</v>
      </c>
      <c r="C38">
        <v>122.7</v>
      </c>
      <c r="D38">
        <v>204.5</v>
      </c>
      <c r="E38">
        <f t="shared" si="0"/>
        <v>81.8</v>
      </c>
      <c r="F38">
        <f t="shared" si="1"/>
        <v>1.6666666666666665</v>
      </c>
      <c r="H38">
        <f t="shared" si="2"/>
        <v>441.72</v>
      </c>
      <c r="I38">
        <f t="shared" si="3"/>
        <v>736.2</v>
      </c>
      <c r="J38">
        <f t="shared" si="4"/>
        <v>294.48</v>
      </c>
    </row>
    <row r="39" spans="1:10">
      <c r="B39" t="s">
        <v>175</v>
      </c>
      <c r="C39">
        <v>35.957999999999998</v>
      </c>
      <c r="D39">
        <v>216</v>
      </c>
      <c r="E39">
        <f t="shared" si="0"/>
        <v>180.042</v>
      </c>
      <c r="F39">
        <f t="shared" si="1"/>
        <v>6.0070081762055736</v>
      </c>
      <c r="H39">
        <f t="shared" si="2"/>
        <v>129.44880000000001</v>
      </c>
      <c r="I39">
        <f t="shared" si="3"/>
        <v>777.6</v>
      </c>
      <c r="J39">
        <f t="shared" si="4"/>
        <v>648.15120000000002</v>
      </c>
    </row>
    <row r="40" spans="1:10">
      <c r="B40" t="s">
        <v>176</v>
      </c>
      <c r="C40">
        <v>180</v>
      </c>
      <c r="D40">
        <v>1670</v>
      </c>
      <c r="E40">
        <f t="shared" si="0"/>
        <v>1490</v>
      </c>
      <c r="F40">
        <f t="shared" si="1"/>
        <v>9.2777777777777786</v>
      </c>
      <c r="H40">
        <f t="shared" si="2"/>
        <v>648</v>
      </c>
      <c r="I40">
        <f t="shared" si="3"/>
        <v>6012</v>
      </c>
      <c r="J40">
        <f t="shared" si="4"/>
        <v>5364</v>
      </c>
    </row>
    <row r="41" spans="1:10">
      <c r="B41" t="s">
        <v>177</v>
      </c>
      <c r="C41">
        <v>347.40500000000003</v>
      </c>
      <c r="D41">
        <v>623.93299999999999</v>
      </c>
      <c r="E41">
        <f t="shared" si="0"/>
        <v>276.52799999999996</v>
      </c>
      <c r="F41">
        <f t="shared" si="1"/>
        <v>1.7959816352671951</v>
      </c>
      <c r="H41">
        <f t="shared" si="2"/>
        <v>1250.6580000000001</v>
      </c>
      <c r="I41">
        <f t="shared" si="3"/>
        <v>2246.1588000000002</v>
      </c>
      <c r="J41">
        <f t="shared" si="4"/>
        <v>995.50079999999991</v>
      </c>
    </row>
    <row r="42" spans="1:10">
      <c r="B42" t="s">
        <v>178</v>
      </c>
      <c r="E42">
        <f t="shared" si="0"/>
        <v>0</v>
      </c>
    </row>
    <row r="45" spans="1:10">
      <c r="B45" t="s">
        <v>179</v>
      </c>
      <c r="C45">
        <v>0</v>
      </c>
      <c r="D45">
        <v>0</v>
      </c>
      <c r="E45">
        <f t="shared" si="0"/>
        <v>0</v>
      </c>
    </row>
    <row r="46" spans="1:10">
      <c r="B46" t="s">
        <v>180</v>
      </c>
      <c r="C46">
        <v>2.1000000000000001E-2</v>
      </c>
      <c r="D46">
        <v>7.0000000000000007E-2</v>
      </c>
      <c r="E46">
        <f t="shared" si="0"/>
        <v>4.9000000000000002E-2</v>
      </c>
    </row>
    <row r="47" spans="1:10">
      <c r="B47" t="s">
        <v>181</v>
      </c>
      <c r="C47">
        <v>4.8000000000000001E-2</v>
      </c>
      <c r="D47">
        <v>0.375</v>
      </c>
      <c r="E47">
        <f t="shared" si="0"/>
        <v>0.32700000000000001</v>
      </c>
    </row>
    <row r="48" spans="1:10">
      <c r="B48" t="s">
        <v>182</v>
      </c>
      <c r="C48">
        <v>0.109</v>
      </c>
      <c r="D48">
        <v>0.4</v>
      </c>
      <c r="E48">
        <f t="shared" si="0"/>
        <v>0.29100000000000004</v>
      </c>
    </row>
    <row r="49" spans="3:5">
      <c r="C49">
        <v>0.17799999999999999</v>
      </c>
      <c r="E49">
        <f t="shared" si="0"/>
        <v>-0.17799999999999999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92"/>
  <sheetViews>
    <sheetView zoomScaleNormal="100" workbookViewId="0"/>
  </sheetViews>
  <sheetFormatPr defaultRowHeight="12.75"/>
  <cols>
    <col min="1" max="1" width="20.85546875" customWidth="1"/>
    <col min="2" max="2" width="42.7109375" bestFit="1" customWidth="1"/>
    <col min="3" max="3" width="8" bestFit="1" customWidth="1"/>
    <col min="4" max="4" width="20.28515625" customWidth="1"/>
    <col min="5" max="5" width="11" bestFit="1" customWidth="1"/>
    <col min="6" max="6" width="16.42578125" bestFit="1" customWidth="1"/>
    <col min="7" max="7" width="17.85546875" bestFit="1" customWidth="1"/>
    <col min="8" max="8" width="10.5703125" bestFit="1" customWidth="1"/>
    <col min="9" max="9" width="7.42578125" customWidth="1"/>
    <col min="10" max="36" width="10.5703125" bestFit="1" customWidth="1"/>
    <col min="37" max="42" width="6" customWidth="1"/>
    <col min="43" max="50" width="9.140625" customWidth="1"/>
    <col min="51" max="51" width="3.7109375" customWidth="1"/>
  </cols>
  <sheetData>
    <row r="1" spans="1:47" ht="13.5" thickBot="1">
      <c r="F1" t="s">
        <v>36</v>
      </c>
      <c r="G1" t="s">
        <v>2</v>
      </c>
      <c r="H1" t="s">
        <v>3</v>
      </c>
      <c r="I1" t="s">
        <v>38</v>
      </c>
      <c r="J1" t="s">
        <v>4</v>
      </c>
      <c r="K1" t="s">
        <v>5</v>
      </c>
      <c r="L1" t="s">
        <v>6</v>
      </c>
      <c r="M1" t="s">
        <v>7</v>
      </c>
      <c r="N1" t="s">
        <v>8</v>
      </c>
      <c r="O1" t="s">
        <v>9</v>
      </c>
      <c r="P1" t="s">
        <v>10</v>
      </c>
      <c r="Q1" t="s">
        <v>11</v>
      </c>
      <c r="R1" t="s">
        <v>12</v>
      </c>
      <c r="S1" t="s">
        <v>285</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91</v>
      </c>
      <c r="AL1" t="s">
        <v>129</v>
      </c>
      <c r="AM1" t="s">
        <v>92</v>
      </c>
      <c r="AN1" t="s">
        <v>93</v>
      </c>
      <c r="AO1" t="s">
        <v>94</v>
      </c>
      <c r="AP1" t="s">
        <v>95</v>
      </c>
    </row>
    <row r="2" spans="1:47">
      <c r="B2" t="s">
        <v>33</v>
      </c>
      <c r="E2">
        <v>2006</v>
      </c>
      <c r="F2" t="s">
        <v>247</v>
      </c>
      <c r="G2">
        <v>3.69</v>
      </c>
      <c r="H2">
        <v>0</v>
      </c>
      <c r="I2">
        <v>1.93</v>
      </c>
      <c r="J2">
        <v>8.3000000000000007</v>
      </c>
      <c r="K2">
        <v>0</v>
      </c>
      <c r="L2">
        <v>0.79</v>
      </c>
      <c r="M2">
        <v>1.17</v>
      </c>
      <c r="N2">
        <v>1.0999999999999999E-2</v>
      </c>
      <c r="O2">
        <v>0</v>
      </c>
      <c r="P2">
        <v>10.17</v>
      </c>
      <c r="Q2">
        <v>3.05</v>
      </c>
      <c r="R2">
        <v>12.65</v>
      </c>
      <c r="S2">
        <v>2.38</v>
      </c>
      <c r="T2">
        <v>0</v>
      </c>
      <c r="U2">
        <v>0.22</v>
      </c>
      <c r="V2">
        <v>1.1599999999999999</v>
      </c>
      <c r="W2">
        <v>11.53</v>
      </c>
      <c r="X2">
        <v>0.12</v>
      </c>
      <c r="Y2">
        <v>3.4000000000000002E-2</v>
      </c>
      <c r="Z2">
        <v>1.54</v>
      </c>
      <c r="AA2">
        <v>0</v>
      </c>
      <c r="AB2">
        <v>0</v>
      </c>
      <c r="AC2">
        <v>21.32</v>
      </c>
      <c r="AD2">
        <v>0.47</v>
      </c>
      <c r="AE2">
        <v>2.0299999999999998</v>
      </c>
      <c r="AF2">
        <v>6.29</v>
      </c>
      <c r="AG2">
        <v>8.15</v>
      </c>
      <c r="AH2">
        <v>0.95</v>
      </c>
      <c r="AI2">
        <v>0.85</v>
      </c>
      <c r="AJ2">
        <v>1.5</v>
      </c>
      <c r="AK2">
        <v>1.41</v>
      </c>
      <c r="AL2">
        <v>1.75</v>
      </c>
      <c r="AM2">
        <v>1.53</v>
      </c>
      <c r="AN2">
        <v>0.18</v>
      </c>
      <c r="AO2">
        <v>0.32</v>
      </c>
      <c r="AP2">
        <v>2.8</v>
      </c>
    </row>
    <row r="3" spans="1:47">
      <c r="E3">
        <v>2010</v>
      </c>
      <c r="G3">
        <v>3.79</v>
      </c>
      <c r="H3">
        <v>0</v>
      </c>
      <c r="I3">
        <v>2.13</v>
      </c>
      <c r="J3">
        <v>8.4499999999999993</v>
      </c>
      <c r="K3">
        <v>0</v>
      </c>
      <c r="L3">
        <v>0.8</v>
      </c>
      <c r="M3">
        <v>1.27</v>
      </c>
      <c r="N3">
        <v>1.0999999999999999E-2</v>
      </c>
      <c r="O3">
        <v>7.8659959190770787E-4</v>
      </c>
      <c r="P3">
        <v>10.54</v>
      </c>
      <c r="Q3">
        <v>3.12</v>
      </c>
      <c r="R3">
        <v>13</v>
      </c>
      <c r="S3">
        <v>2.39</v>
      </c>
      <c r="T3">
        <v>3.7000000000000002E-3</v>
      </c>
      <c r="U3">
        <v>0.22</v>
      </c>
      <c r="V3">
        <v>1.1599999999999999</v>
      </c>
      <c r="W3">
        <v>11.98</v>
      </c>
      <c r="X3">
        <v>0.12</v>
      </c>
      <c r="Y3">
        <v>3.4000000000000002E-2</v>
      </c>
      <c r="Z3">
        <v>1.54</v>
      </c>
      <c r="AA3">
        <v>0</v>
      </c>
      <c r="AB3">
        <v>0</v>
      </c>
      <c r="AC3">
        <v>21.81</v>
      </c>
      <c r="AD3">
        <v>0.47</v>
      </c>
      <c r="AE3">
        <v>2.08</v>
      </c>
      <c r="AF3">
        <v>6.34</v>
      </c>
      <c r="AG3">
        <v>8.52</v>
      </c>
      <c r="AH3">
        <v>0.98</v>
      </c>
      <c r="AI3">
        <v>0.85</v>
      </c>
      <c r="AJ3">
        <v>1.5</v>
      </c>
      <c r="AM3">
        <v>1.53</v>
      </c>
    </row>
    <row r="5" spans="1:47">
      <c r="D5" t="s">
        <v>45</v>
      </c>
      <c r="AJ5">
        <v>0.1</v>
      </c>
      <c r="AK5">
        <v>0.2</v>
      </c>
    </row>
    <row r="6" spans="1:47">
      <c r="D6" t="s">
        <v>468</v>
      </c>
    </row>
    <row r="7" spans="1:47">
      <c r="A7" t="s">
        <v>0</v>
      </c>
      <c r="B7" t="s">
        <v>36</v>
      </c>
      <c r="C7" t="s">
        <v>35</v>
      </c>
      <c r="D7" t="s">
        <v>31</v>
      </c>
      <c r="E7" t="s">
        <v>40</v>
      </c>
      <c r="F7" t="s">
        <v>469</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c r="AS7" t="s">
        <v>129</v>
      </c>
      <c r="AT7" t="s">
        <v>93</v>
      </c>
      <c r="AU7" t="s">
        <v>94</v>
      </c>
    </row>
    <row r="8" spans="1:47" ht="21.75" customHeight="1">
      <c r="A8" t="s">
        <v>103</v>
      </c>
      <c r="B8" t="s">
        <v>106</v>
      </c>
      <c r="D8">
        <v>2006</v>
      </c>
      <c r="E8">
        <v>1</v>
      </c>
      <c r="F8">
        <v>15</v>
      </c>
      <c r="G8">
        <f t="shared" ref="G8:AP8" si="0">(G2)*1.01</f>
        <v>3.7269000000000001</v>
      </c>
      <c r="H8">
        <f t="shared" si="0"/>
        <v>0</v>
      </c>
      <c r="I8">
        <f t="shared" si="0"/>
        <v>1.9493</v>
      </c>
      <c r="J8">
        <f t="shared" si="0"/>
        <v>8.3830000000000009</v>
      </c>
      <c r="K8">
        <f t="shared" si="0"/>
        <v>0</v>
      </c>
      <c r="L8">
        <f t="shared" si="0"/>
        <v>0.79790000000000005</v>
      </c>
      <c r="M8">
        <f t="shared" si="0"/>
        <v>1.1817</v>
      </c>
      <c r="N8">
        <f t="shared" si="0"/>
        <v>1.111E-2</v>
      </c>
      <c r="O8">
        <f t="shared" si="0"/>
        <v>0</v>
      </c>
      <c r="P8">
        <f t="shared" si="0"/>
        <v>10.271699999999999</v>
      </c>
      <c r="Q8">
        <f t="shared" si="0"/>
        <v>3.0804999999999998</v>
      </c>
      <c r="R8">
        <f t="shared" si="0"/>
        <v>12.7765</v>
      </c>
      <c r="S8">
        <f t="shared" si="0"/>
        <v>2.4037999999999999</v>
      </c>
      <c r="T8">
        <f t="shared" si="0"/>
        <v>0</v>
      </c>
      <c r="U8">
        <f t="shared" si="0"/>
        <v>0.22220000000000001</v>
      </c>
      <c r="V8">
        <f t="shared" si="0"/>
        <v>1.1716</v>
      </c>
      <c r="W8">
        <f t="shared" si="0"/>
        <v>11.645299999999999</v>
      </c>
      <c r="X8">
        <f t="shared" si="0"/>
        <v>0.1212</v>
      </c>
      <c r="Y8">
        <f t="shared" si="0"/>
        <v>3.4340000000000002E-2</v>
      </c>
      <c r="Z8">
        <f t="shared" si="0"/>
        <v>1.5554000000000001</v>
      </c>
      <c r="AA8">
        <f t="shared" si="0"/>
        <v>0</v>
      </c>
      <c r="AB8">
        <f t="shared" si="0"/>
        <v>0</v>
      </c>
      <c r="AC8">
        <f t="shared" si="0"/>
        <v>21.533200000000001</v>
      </c>
      <c r="AD8">
        <f t="shared" si="0"/>
        <v>0.47469999999999996</v>
      </c>
      <c r="AE8">
        <f t="shared" si="0"/>
        <v>2.0503</v>
      </c>
      <c r="AF8">
        <f t="shared" si="0"/>
        <v>6.3529</v>
      </c>
      <c r="AG8">
        <f t="shared" si="0"/>
        <v>8.2315000000000005</v>
      </c>
      <c r="AH8">
        <f t="shared" si="0"/>
        <v>0.95949999999999991</v>
      </c>
      <c r="AI8">
        <f t="shared" si="0"/>
        <v>0.85849999999999993</v>
      </c>
      <c r="AJ8">
        <f t="shared" si="0"/>
        <v>1.5150000000000001</v>
      </c>
      <c r="AK8">
        <f t="shared" si="0"/>
        <v>1.4240999999999999</v>
      </c>
      <c r="AL8">
        <f>MAX((AL2)*1.01,AS8)</f>
        <v>1.94</v>
      </c>
      <c r="AM8">
        <f t="shared" si="0"/>
        <v>1.5453000000000001</v>
      </c>
      <c r="AN8">
        <f>MAX((AN2)*1.01,AT8)</f>
        <v>0.65</v>
      </c>
      <c r="AO8">
        <f>MAX((AO2)*1.01,AU8)</f>
        <v>0.55000000000000004</v>
      </c>
      <c r="AP8">
        <f t="shared" si="0"/>
        <v>2.8279999999999998</v>
      </c>
      <c r="AR8" t="s">
        <v>340</v>
      </c>
      <c r="AS8">
        <v>1.94</v>
      </c>
      <c r="AT8">
        <v>0.65</v>
      </c>
      <c r="AU8">
        <v>0.55000000000000004</v>
      </c>
    </row>
    <row r="9" spans="1:47">
      <c r="B9" t="s">
        <v>106</v>
      </c>
      <c r="D9">
        <v>2010</v>
      </c>
      <c r="E9">
        <v>1</v>
      </c>
      <c r="G9">
        <f>G3*(1+$AJ$5)</f>
        <v>4.1690000000000005</v>
      </c>
      <c r="H9">
        <f>H3*(1+$AJ$5)</f>
        <v>0</v>
      </c>
      <c r="I9">
        <f t="shared" ref="I9:AJ9" si="1">I3*(1+$AJ$5)</f>
        <v>2.343</v>
      </c>
      <c r="J9">
        <f t="shared" si="1"/>
        <v>9.2949999999999999</v>
      </c>
      <c r="K9">
        <f t="shared" si="1"/>
        <v>0</v>
      </c>
      <c r="L9">
        <f t="shared" si="1"/>
        <v>0.88000000000000012</v>
      </c>
      <c r="M9">
        <f t="shared" si="1"/>
        <v>1.3970000000000002</v>
      </c>
      <c r="N9">
        <f t="shared" si="1"/>
        <v>1.21E-2</v>
      </c>
      <c r="O9">
        <f t="shared" si="1"/>
        <v>8.6525955109847876E-4</v>
      </c>
      <c r="P9">
        <f t="shared" si="1"/>
        <v>11.593999999999999</v>
      </c>
      <c r="Q9">
        <f t="shared" si="1"/>
        <v>3.4320000000000004</v>
      </c>
      <c r="R9">
        <f t="shared" si="1"/>
        <v>14.3</v>
      </c>
      <c r="S9">
        <f t="shared" si="1"/>
        <v>2.6290000000000004</v>
      </c>
      <c r="T9">
        <f t="shared" si="1"/>
        <v>4.0700000000000007E-3</v>
      </c>
      <c r="U9">
        <f t="shared" si="1"/>
        <v>0.24200000000000002</v>
      </c>
      <c r="V9">
        <f t="shared" si="1"/>
        <v>1.276</v>
      </c>
      <c r="W9">
        <f t="shared" si="1"/>
        <v>13.178000000000001</v>
      </c>
      <c r="X9">
        <f t="shared" si="1"/>
        <v>0.13200000000000001</v>
      </c>
      <c r="Y9">
        <f t="shared" si="1"/>
        <v>3.7400000000000003E-2</v>
      </c>
      <c r="Z9">
        <f t="shared" si="1"/>
        <v>1.6940000000000002</v>
      </c>
      <c r="AA9">
        <f t="shared" si="1"/>
        <v>0</v>
      </c>
      <c r="AB9">
        <f t="shared" si="1"/>
        <v>0</v>
      </c>
      <c r="AC9">
        <f t="shared" si="1"/>
        <v>23.991</v>
      </c>
      <c r="AD9">
        <f t="shared" si="1"/>
        <v>0.51700000000000002</v>
      </c>
      <c r="AE9">
        <f t="shared" si="1"/>
        <v>2.2880000000000003</v>
      </c>
      <c r="AF9">
        <f t="shared" si="1"/>
        <v>6.9740000000000002</v>
      </c>
      <c r="AG9">
        <f t="shared" si="1"/>
        <v>9.3719999999999999</v>
      </c>
      <c r="AH9">
        <f t="shared" si="1"/>
        <v>1.0780000000000001</v>
      </c>
      <c r="AI9">
        <f t="shared" si="1"/>
        <v>0.93500000000000005</v>
      </c>
      <c r="AJ9">
        <f t="shared" si="1"/>
        <v>1.6500000000000001</v>
      </c>
      <c r="AM9">
        <f>AM3*(1+$AJ$5)</f>
        <v>1.6830000000000003</v>
      </c>
    </row>
    <row r="10" spans="1:47">
      <c r="B10" t="s">
        <v>106</v>
      </c>
      <c r="D10">
        <v>2050</v>
      </c>
      <c r="E10">
        <v>1</v>
      </c>
      <c r="G10">
        <f>G9*VLOOKUP(G7,Hydro_Data_Eurelectric!$A$5:$F$38,6,0)</f>
        <v>5.7394596454999149</v>
      </c>
      <c r="H10">
        <f>H9*VLOOKUP(H7,Hydro_Data_Eurelectric!$A$5:$F$38,6,0)</f>
        <v>0</v>
      </c>
      <c r="I10">
        <f>I9*VLOOKUP(I7,Hydro_Data_Eurelectric!$A$5:$F$38,6,0)</f>
        <v>7.5219956616052057</v>
      </c>
      <c r="J10">
        <f>J9*VLOOKUP(J7,Hydro_Data_Eurelectric!$A$5:$F$38,6,0)</f>
        <v>10.138201649374833</v>
      </c>
      <c r="K10">
        <f>K9*VLOOKUP(K7,Hydro_Data_Eurelectric!$A$5:$F$38,6,0)</f>
        <v>0</v>
      </c>
      <c r="L10">
        <f>L9*VLOOKUP(L7,Hydro_Data_Eurelectric!$A$5:$F$38,6,0)</f>
        <v>1.2383014154870942</v>
      </c>
      <c r="M10">
        <f>M9*VLOOKUP(M7,Hydro_Data_Eurelectric!$A$5:$F$38,6,0)</f>
        <v>1.4413492063492064</v>
      </c>
      <c r="N10">
        <f>N9</f>
        <v>1.21E-2</v>
      </c>
      <c r="O10">
        <f>O9</f>
        <v>8.6525955109847876E-4</v>
      </c>
      <c r="P10">
        <f>P9*VLOOKUP(P7,Hydro_Data_Eurelectric!$A$5:$F$38,6,0)</f>
        <v>30.899772806710935</v>
      </c>
      <c r="Q10">
        <f>Q9*VLOOKUP(Q7,Hydro_Data_Eurelectric!$A$5:$F$38,6,0)</f>
        <v>4.6205253104106978</v>
      </c>
      <c r="R10">
        <f>R9*VLOOKUP(R7,Hydro_Data_Eurelectric!$A$5:$F$38,6,0)</f>
        <v>22.34380738362761</v>
      </c>
      <c r="S10">
        <f>S9*VLOOKUP(S7,Hydro_Data_Eurelectric!$A$5:$F$38,6,0)</f>
        <v>10.859149111937219</v>
      </c>
      <c r="T10">
        <f>T9</f>
        <v>4.0700000000000007E-3</v>
      </c>
      <c r="U10">
        <f>U9*VLOOKUP(U7,Hydro_Data_Eurelectric!$A$5:$F$38,6,0)</f>
        <v>0.39387586206896552</v>
      </c>
      <c r="V10">
        <f>V9*VLOOKUP(V7,Hydro_Data_Eurelectric!$A$5:$F$38,6,0)</f>
        <v>6.7602649006622526</v>
      </c>
      <c r="W10">
        <f>W9*VLOOKUP(W7,Hydro_Data_Eurelectric!$A$5:$F$38,6,0)</f>
        <v>17.373382259234031</v>
      </c>
      <c r="X10">
        <f>X9*VLOOKUP(X7,Hydro_Data_Eurelectric!$A$5:$F$38,6,0)</f>
        <v>0.24620357142857141</v>
      </c>
      <c r="Y10">
        <f>Y9*VLOOKUP(Y7,Hydro_Data_Eurelectric!$A$5:$F$38,6,0)</f>
        <v>4.7361035758323053E-2</v>
      </c>
      <c r="Z10">
        <f>Z9*VLOOKUP(Z7,Hydro_Data_Eurelectric!$A$5:$F$38,6,0)</f>
        <v>2.0166666666666671</v>
      </c>
      <c r="AA10">
        <f>AA9</f>
        <v>0</v>
      </c>
      <c r="AB10">
        <f>AB9</f>
        <v>0</v>
      </c>
      <c r="AC10">
        <f>AC9*VLOOKUP(AC7,Hydro_Data_Eurelectric!$A$5:$F$38,6,0)</f>
        <v>39.984999999999999</v>
      </c>
      <c r="AD10">
        <f>AD9*VLOOKUP(AD7,Hydro_Data_Eurelectric!$A$5:$F$38,6,0)</f>
        <v>2.111640571817563</v>
      </c>
      <c r="AE10">
        <f>AE9*VLOOKUP(AE7,Hydro_Data_Eurelectric!$A$5:$F$38,6,0)</f>
        <v>6.3083502138194918</v>
      </c>
      <c r="AF10">
        <f>AF9*VLOOKUP(AF7,Hydro_Data_Eurelectric!$A$5:$F$38,6,0)</f>
        <v>18.076723691031621</v>
      </c>
      <c r="AG10">
        <f>AG9*VLOOKUP(AG7,Hydro_Data_Eurelectric!$A$5:$F$38,6,0)</f>
        <v>18.657886676875957</v>
      </c>
      <c r="AH10">
        <f>AH9*VLOOKUP(AH7,Hydro_Data_Eurelectric!$A$5:$F$38,6,0)</f>
        <v>2.1170274492300831</v>
      </c>
      <c r="AI10">
        <f>AI9*VLOOKUP(AI7,Hydro_Data_Eurelectric!$A$5:$F$38,6,0)</f>
        <v>1.4433516355140188</v>
      </c>
      <c r="AJ10">
        <f>AJ9*VLOOKUP(AJ7,Hydro_Data_Eurelectric!$A$5:$F$38,6,0)</f>
        <v>2.1710853980631368</v>
      </c>
      <c r="AK10">
        <f t="shared" ref="AK10:AP10" si="2">AK8*(1+$AK$5)</f>
        <v>1.7089199999999998</v>
      </c>
      <c r="AL10">
        <f t="shared" si="2"/>
        <v>2.3279999999999998</v>
      </c>
      <c r="AM10">
        <f t="shared" si="2"/>
        <v>1.85436</v>
      </c>
      <c r="AN10">
        <f t="shared" si="2"/>
        <v>0.78</v>
      </c>
      <c r="AO10">
        <f t="shared" si="2"/>
        <v>0.66</v>
      </c>
      <c r="AP10">
        <f t="shared" si="2"/>
        <v>3.3935999999999997</v>
      </c>
    </row>
    <row r="14" spans="1:47">
      <c r="D14" t="s">
        <v>105</v>
      </c>
      <c r="AK14">
        <v>0.2</v>
      </c>
    </row>
    <row r="15" spans="1:47">
      <c r="D15" t="s">
        <v>468</v>
      </c>
    </row>
    <row r="16" spans="1:47">
      <c r="A16" t="s">
        <v>0</v>
      </c>
      <c r="B16" t="s">
        <v>36</v>
      </c>
      <c r="C16" t="s">
        <v>35</v>
      </c>
      <c r="D16" t="s">
        <v>31</v>
      </c>
      <c r="E16" t="s">
        <v>40</v>
      </c>
      <c r="F16" t="s">
        <v>469</v>
      </c>
      <c r="G16" t="s">
        <v>2</v>
      </c>
      <c r="H16" t="s">
        <v>3</v>
      </c>
      <c r="I16" t="s">
        <v>38</v>
      </c>
      <c r="J16" t="s">
        <v>4</v>
      </c>
      <c r="K16" t="s">
        <v>5</v>
      </c>
      <c r="L16" t="s">
        <v>6</v>
      </c>
      <c r="M16" t="s">
        <v>7</v>
      </c>
      <c r="N16" t="s">
        <v>8</v>
      </c>
      <c r="O16" t="s">
        <v>9</v>
      </c>
      <c r="P16" t="s">
        <v>10</v>
      </c>
      <c r="Q16" t="s">
        <v>11</v>
      </c>
      <c r="R16" t="s">
        <v>12</v>
      </c>
      <c r="S16" t="s">
        <v>285</v>
      </c>
      <c r="T16" t="s">
        <v>13</v>
      </c>
      <c r="U16" t="s">
        <v>14</v>
      </c>
      <c r="V16" t="s">
        <v>15</v>
      </c>
      <c r="W16" t="s">
        <v>16</v>
      </c>
      <c r="X16" t="s">
        <v>17</v>
      </c>
      <c r="Y16" t="s">
        <v>18</v>
      </c>
      <c r="Z16" t="s">
        <v>19</v>
      </c>
      <c r="AA16" t="s">
        <v>20</v>
      </c>
      <c r="AB16" t="s">
        <v>21</v>
      </c>
      <c r="AC16" t="s">
        <v>22</v>
      </c>
      <c r="AD16" t="s">
        <v>23</v>
      </c>
      <c r="AE16" t="s">
        <v>24</v>
      </c>
      <c r="AF16" t="s">
        <v>25</v>
      </c>
      <c r="AG16" t="s">
        <v>26</v>
      </c>
      <c r="AH16" t="s">
        <v>27</v>
      </c>
      <c r="AI16" t="s">
        <v>28</v>
      </c>
      <c r="AJ16" t="s">
        <v>29</v>
      </c>
      <c r="AK16" t="s">
        <v>91</v>
      </c>
      <c r="AL16" t="s">
        <v>129</v>
      </c>
      <c r="AM16" t="s">
        <v>92</v>
      </c>
      <c r="AN16" t="s">
        <v>93</v>
      </c>
      <c r="AO16" t="s">
        <v>94</v>
      </c>
      <c r="AP16" t="s">
        <v>95</v>
      </c>
    </row>
    <row r="17" spans="1:42" ht="15" customHeight="1">
      <c r="A17" t="s">
        <v>102</v>
      </c>
      <c r="B17" t="s">
        <v>104</v>
      </c>
      <c r="D17">
        <v>2006</v>
      </c>
      <c r="E17">
        <v>1</v>
      </c>
      <c r="F17">
        <v>15</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ht="15" customHeight="1">
      <c r="B18" t="s">
        <v>104</v>
      </c>
      <c r="D18">
        <v>2010</v>
      </c>
      <c r="E18">
        <v>1</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ht="15" customHeight="1">
      <c r="B19" t="s">
        <v>104</v>
      </c>
      <c r="D19">
        <v>2015</v>
      </c>
      <c r="E19">
        <v>1</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row>
    <row r="20" spans="1:42" ht="15" customHeight="1">
      <c r="B20" t="s">
        <v>104</v>
      </c>
      <c r="D20">
        <v>2020</v>
      </c>
      <c r="E20">
        <v>1</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ht="15" customHeight="1">
      <c r="B21" t="s">
        <v>104</v>
      </c>
      <c r="D21">
        <v>2030</v>
      </c>
      <c r="E21">
        <v>1</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row>
    <row r="22" spans="1:42" ht="15" customHeight="1"/>
    <row r="25" spans="1:42">
      <c r="D25" t="s">
        <v>46</v>
      </c>
    </row>
    <row r="26" spans="1:42">
      <c r="D26" t="s">
        <v>468</v>
      </c>
    </row>
    <row r="27" spans="1:42">
      <c r="A27" t="s">
        <v>0</v>
      </c>
      <c r="B27" t="s">
        <v>36</v>
      </c>
      <c r="C27" t="s">
        <v>35</v>
      </c>
      <c r="D27" t="s">
        <v>31</v>
      </c>
      <c r="E27" t="s">
        <v>40</v>
      </c>
      <c r="F27" t="s">
        <v>469</v>
      </c>
      <c r="G27" t="s">
        <v>2</v>
      </c>
      <c r="H27" t="s">
        <v>3</v>
      </c>
      <c r="I27" t="s">
        <v>38</v>
      </c>
      <c r="J27" t="s">
        <v>4</v>
      </c>
      <c r="K27" t="s">
        <v>5</v>
      </c>
      <c r="L27" t="s">
        <v>6</v>
      </c>
      <c r="M27" t="s">
        <v>7</v>
      </c>
      <c r="N27" t="s">
        <v>8</v>
      </c>
      <c r="O27" t="s">
        <v>9</v>
      </c>
      <c r="P27" t="s">
        <v>10</v>
      </c>
      <c r="Q27" t="s">
        <v>11</v>
      </c>
      <c r="R27" t="s">
        <v>12</v>
      </c>
      <c r="S27" t="s">
        <v>285</v>
      </c>
      <c r="T27" t="s">
        <v>13</v>
      </c>
      <c r="U27" t="s">
        <v>14</v>
      </c>
      <c r="V27" t="s">
        <v>15</v>
      </c>
      <c r="W27" t="s">
        <v>16</v>
      </c>
      <c r="X27" t="s">
        <v>17</v>
      </c>
      <c r="Y27" t="s">
        <v>18</v>
      </c>
      <c r="Z27" t="s">
        <v>19</v>
      </c>
      <c r="AA27" t="s">
        <v>20</v>
      </c>
      <c r="AB27" t="s">
        <v>21</v>
      </c>
      <c r="AC27" t="s">
        <v>22</v>
      </c>
      <c r="AD27" t="s">
        <v>23</v>
      </c>
      <c r="AE27" t="s">
        <v>24</v>
      </c>
      <c r="AF27" t="s">
        <v>25</v>
      </c>
      <c r="AG27" t="s">
        <v>26</v>
      </c>
      <c r="AH27" t="s">
        <v>27</v>
      </c>
      <c r="AI27" t="s">
        <v>28</v>
      </c>
      <c r="AJ27" t="s">
        <v>29</v>
      </c>
      <c r="AK27" t="s">
        <v>91</v>
      </c>
      <c r="AL27" t="s">
        <v>129</v>
      </c>
      <c r="AM27" t="s">
        <v>92</v>
      </c>
      <c r="AN27" t="s">
        <v>93</v>
      </c>
      <c r="AO27" t="s">
        <v>94</v>
      </c>
      <c r="AP27" t="s">
        <v>95</v>
      </c>
    </row>
    <row r="28" spans="1:42">
      <c r="A28" t="s">
        <v>47</v>
      </c>
      <c r="B28" t="s">
        <v>48</v>
      </c>
      <c r="D28">
        <v>2006</v>
      </c>
      <c r="E28">
        <v>1</v>
      </c>
      <c r="F28">
        <v>15</v>
      </c>
      <c r="G28">
        <v>5.9732393000000004</v>
      </c>
      <c r="H28">
        <v>0.107</v>
      </c>
      <c r="I28">
        <v>5.1199999999999912E-2</v>
      </c>
      <c r="J28">
        <v>3.3972868670330971</v>
      </c>
      <c r="K28">
        <v>0</v>
      </c>
      <c r="L28">
        <v>0.22666440000000032</v>
      </c>
      <c r="M28">
        <v>2.9765383500000029</v>
      </c>
      <c r="N28">
        <v>0</v>
      </c>
      <c r="O28">
        <v>5.0000000000000001E-3</v>
      </c>
      <c r="P28">
        <v>2.7332324268460777</v>
      </c>
      <c r="Q28">
        <v>8.0189999999999099E-3</v>
      </c>
      <c r="R28">
        <v>5.3400269000000016</v>
      </c>
      <c r="S28">
        <v>5.3062100000000022E-2</v>
      </c>
      <c r="T28">
        <v>4.9000000000000002E-2</v>
      </c>
      <c r="U28">
        <v>1.8673200000000001E-2</v>
      </c>
      <c r="V28">
        <v>0</v>
      </c>
      <c r="W28">
        <v>2.3607217542840591</v>
      </c>
      <c r="X28">
        <v>0</v>
      </c>
      <c r="Y28">
        <v>0</v>
      </c>
      <c r="Z28">
        <v>0</v>
      </c>
      <c r="AA28">
        <v>0</v>
      </c>
      <c r="AB28">
        <v>3.6999999999999998E-2</v>
      </c>
      <c r="AC28">
        <v>6.0757535802469125</v>
      </c>
      <c r="AD28">
        <v>0.45733527491787634</v>
      </c>
      <c r="AE28">
        <v>2.4658953527911565</v>
      </c>
      <c r="AF28">
        <v>0</v>
      </c>
      <c r="AG28">
        <v>8.1509999999999998</v>
      </c>
      <c r="AH28">
        <v>6.0790895813953277E-2</v>
      </c>
      <c r="AI28">
        <v>0.7510584480000001</v>
      </c>
      <c r="AJ28">
        <v>1.4000000000000012E-2</v>
      </c>
      <c r="AK28">
        <f>AK36+0.01</f>
        <v>1.45</v>
      </c>
      <c r="AL28">
        <f>AL3</f>
        <v>0</v>
      </c>
      <c r="AM28">
        <v>0.27059999999999995</v>
      </c>
      <c r="AN28">
        <f>AN3</f>
        <v>0</v>
      </c>
      <c r="AO28">
        <f>AO3</f>
        <v>0</v>
      </c>
      <c r="AP28">
        <f>AP3</f>
        <v>0</v>
      </c>
    </row>
    <row r="29" spans="1:42">
      <c r="B29" t="s">
        <v>48</v>
      </c>
      <c r="D29">
        <v>2010</v>
      </c>
      <c r="E29">
        <v>1</v>
      </c>
      <c r="G29">
        <v>6.1227711000000005</v>
      </c>
      <c r="H29">
        <v>0.11799999999999999</v>
      </c>
      <c r="I29">
        <v>5.6361290322580554E-2</v>
      </c>
      <c r="J29">
        <v>3.4562312460081159</v>
      </c>
      <c r="K29">
        <v>0</v>
      </c>
      <c r="L29">
        <v>0.24749945000000029</v>
      </c>
      <c r="M29">
        <v>2.9765383500000029</v>
      </c>
      <c r="N29">
        <v>0</v>
      </c>
      <c r="O29">
        <v>5.2134004080922926E-3</v>
      </c>
      <c r="P29">
        <v>2.7332324268460777</v>
      </c>
      <c r="Q29">
        <v>3.5639999999999908E-2</v>
      </c>
      <c r="R29">
        <v>5.3472334000000012</v>
      </c>
      <c r="S29">
        <v>5.4862100000000025E-2</v>
      </c>
      <c r="T29">
        <v>4.9319200000000001E-2</v>
      </c>
      <c r="U29">
        <v>1.8673200000000001E-2</v>
      </c>
      <c r="V29">
        <v>0</v>
      </c>
      <c r="W29">
        <v>2.3607217542840591</v>
      </c>
      <c r="X29">
        <v>0</v>
      </c>
      <c r="Y29">
        <v>0</v>
      </c>
      <c r="Z29">
        <v>4.0000000000000036E-2</v>
      </c>
      <c r="AA29">
        <v>0</v>
      </c>
      <c r="AB29">
        <v>3.6999999999999998E-2</v>
      </c>
      <c r="AC29">
        <v>6.5542720987654315</v>
      </c>
      <c r="AD29">
        <v>0.46336704029050313</v>
      </c>
      <c r="AE29">
        <v>2.4658953527911565</v>
      </c>
      <c r="AF29">
        <v>4.9999999999999822E-2</v>
      </c>
      <c r="AG29">
        <v>8.169593023255814</v>
      </c>
      <c r="AH29">
        <v>9.137911581395336E-2</v>
      </c>
      <c r="AI29">
        <v>0.7510584480000001</v>
      </c>
      <c r="AJ29">
        <v>0.14000000000000012</v>
      </c>
      <c r="AM29">
        <v>0.31459999999999999</v>
      </c>
    </row>
    <row r="30" spans="1:42">
      <c r="B30" t="s">
        <v>48</v>
      </c>
      <c r="D30">
        <v>2015</v>
      </c>
      <c r="E30">
        <v>1</v>
      </c>
      <c r="G30">
        <v>6.2817937550047844</v>
      </c>
      <c r="H30" t="s">
        <v>41</v>
      </c>
      <c r="I30" t="s">
        <v>41</v>
      </c>
      <c r="J30" t="s">
        <v>41</v>
      </c>
      <c r="M30">
        <v>3.0746851079446413</v>
      </c>
      <c r="O30" t="s">
        <v>41</v>
      </c>
      <c r="P30" t="s">
        <v>41</v>
      </c>
      <c r="S30" t="s">
        <v>41</v>
      </c>
      <c r="T30">
        <v>9.0442690167789982E-2</v>
      </c>
      <c r="U30" t="s">
        <v>41</v>
      </c>
      <c r="W30" t="s">
        <v>41</v>
      </c>
      <c r="Y30" t="s">
        <v>41</v>
      </c>
      <c r="AB30" t="s">
        <v>41</v>
      </c>
      <c r="AE30" t="s">
        <v>41</v>
      </c>
      <c r="AH30" t="s">
        <v>41</v>
      </c>
    </row>
    <row r="31" spans="1:42">
      <c r="B31" t="s">
        <v>48</v>
      </c>
      <c r="D31">
        <v>2020</v>
      </c>
      <c r="E31">
        <v>1</v>
      </c>
      <c r="G31">
        <v>6.28</v>
      </c>
      <c r="H31">
        <f>H29</f>
        <v>0.11799999999999999</v>
      </c>
      <c r="I31">
        <f>I29</f>
        <v>5.6361290322580554E-2</v>
      </c>
      <c r="L31">
        <f>L29</f>
        <v>0.24749945000000029</v>
      </c>
      <c r="M31">
        <v>3.2952323473989544</v>
      </c>
      <c r="O31">
        <v>0.02</v>
      </c>
      <c r="P31">
        <f>P29</f>
        <v>2.7332324268460777</v>
      </c>
      <c r="S31">
        <v>0.35</v>
      </c>
      <c r="T31">
        <v>0.10261909413176187</v>
      </c>
      <c r="U31">
        <f>U29</f>
        <v>1.8673200000000001E-2</v>
      </c>
      <c r="W31">
        <v>4.6500000000000004</v>
      </c>
      <c r="Y31">
        <v>1.7000000000000001E-2</v>
      </c>
      <c r="AB31">
        <f>AB29</f>
        <v>3.6999999999999998E-2</v>
      </c>
      <c r="AE31">
        <v>2.7258</v>
      </c>
      <c r="AH31">
        <v>0.19199999999999995</v>
      </c>
      <c r="AK31">
        <f>AK28*(1+AK5)</f>
        <v>1.74</v>
      </c>
      <c r="AL31">
        <v>0.56200000000000006</v>
      </c>
      <c r="AM31">
        <f>AM29</f>
        <v>0.31459999999999999</v>
      </c>
      <c r="AN31">
        <v>0.25</v>
      </c>
      <c r="AO31">
        <v>0.22500000000000001</v>
      </c>
      <c r="AP31">
        <v>0.5</v>
      </c>
    </row>
    <row r="32" spans="1:42">
      <c r="B32" t="s">
        <v>48</v>
      </c>
      <c r="D32">
        <v>2030</v>
      </c>
      <c r="E32">
        <v>1</v>
      </c>
      <c r="G32">
        <v>6.28</v>
      </c>
      <c r="H32">
        <f>H31</f>
        <v>0.11799999999999999</v>
      </c>
      <c r="I32">
        <v>0.09</v>
      </c>
      <c r="J32">
        <f>J29</f>
        <v>3.4562312460081159</v>
      </c>
      <c r="K32">
        <v>0</v>
      </c>
      <c r="L32">
        <f>L31</f>
        <v>0.24749945000000029</v>
      </c>
      <c r="M32">
        <v>3.4011</v>
      </c>
      <c r="N32">
        <v>0</v>
      </c>
      <c r="O32" t="s">
        <v>41</v>
      </c>
      <c r="P32">
        <v>2.858912739980827</v>
      </c>
      <c r="Q32">
        <v>3.5639999999999908E-2</v>
      </c>
      <c r="R32">
        <f>R29</f>
        <v>5.3472334000000012</v>
      </c>
      <c r="S32">
        <v>0.65</v>
      </c>
      <c r="T32">
        <v>0.127</v>
      </c>
      <c r="U32">
        <f>U31</f>
        <v>1.8673200000000001E-2</v>
      </c>
      <c r="W32">
        <v>4.726</v>
      </c>
      <c r="Y32">
        <v>1.7000000000000001E-2</v>
      </c>
      <c r="Z32">
        <v>1.5129999999999999</v>
      </c>
      <c r="AA32">
        <v>0</v>
      </c>
      <c r="AB32">
        <f>AB31</f>
        <v>3.6999999999999998E-2</v>
      </c>
      <c r="AC32">
        <f>AC29</f>
        <v>6.5542720987654315</v>
      </c>
      <c r="AD32">
        <f>AD29</f>
        <v>0.46336704029050313</v>
      </c>
      <c r="AE32">
        <v>3.1951999999999998</v>
      </c>
      <c r="AF32">
        <v>4.9999999999999822E-2</v>
      </c>
      <c r="AG32">
        <f>AG29</f>
        <v>8.169593023255814</v>
      </c>
      <c r="AH32">
        <v>0.19199999999999995</v>
      </c>
      <c r="AI32">
        <v>1.1830000000000001</v>
      </c>
      <c r="AJ32">
        <v>0.14000000000000012</v>
      </c>
      <c r="AK32">
        <f>AK31</f>
        <v>1.74</v>
      </c>
      <c r="AL32">
        <f>AL31</f>
        <v>0.56200000000000006</v>
      </c>
      <c r="AM32">
        <f>AM31</f>
        <v>0.31459999999999999</v>
      </c>
      <c r="AN32">
        <f>AN31</f>
        <v>0.25</v>
      </c>
      <c r="AO32">
        <v>0.27800000000000002</v>
      </c>
      <c r="AP32">
        <f>AP31</f>
        <v>0.5</v>
      </c>
    </row>
    <row r="35" spans="1:43">
      <c r="F35" t="s">
        <v>99</v>
      </c>
      <c r="G35" t="s">
        <v>2</v>
      </c>
      <c r="H35" t="s">
        <v>3</v>
      </c>
      <c r="I35" t="s">
        <v>38</v>
      </c>
      <c r="J35" t="s">
        <v>4</v>
      </c>
      <c r="K35" t="s">
        <v>5</v>
      </c>
      <c r="L35" t="s">
        <v>6</v>
      </c>
      <c r="M35" t="s">
        <v>7</v>
      </c>
      <c r="N35" t="s">
        <v>8</v>
      </c>
      <c r="O35" t="s">
        <v>9</v>
      </c>
      <c r="P35" t="s">
        <v>10</v>
      </c>
      <c r="Q35" t="s">
        <v>11</v>
      </c>
      <c r="R35" t="s">
        <v>12</v>
      </c>
      <c r="S35" t="s">
        <v>285</v>
      </c>
      <c r="T35" t="s">
        <v>13</v>
      </c>
      <c r="U35" t="s">
        <v>14</v>
      </c>
      <c r="V35" t="s">
        <v>15</v>
      </c>
      <c r="W35" t="s">
        <v>16</v>
      </c>
      <c r="X35" t="s">
        <v>17</v>
      </c>
      <c r="Y35" t="s">
        <v>18</v>
      </c>
      <c r="Z35" t="s">
        <v>19</v>
      </c>
      <c r="AA35" t="s">
        <v>20</v>
      </c>
      <c r="AB35" t="s">
        <v>21</v>
      </c>
      <c r="AC35" t="s">
        <v>22</v>
      </c>
      <c r="AD35" t="s">
        <v>23</v>
      </c>
      <c r="AE35" t="s">
        <v>24</v>
      </c>
      <c r="AF35" t="s">
        <v>25</v>
      </c>
      <c r="AG35" t="s">
        <v>26</v>
      </c>
      <c r="AH35" t="s">
        <v>27</v>
      </c>
      <c r="AI35" t="s">
        <v>28</v>
      </c>
      <c r="AJ35" t="s">
        <v>29</v>
      </c>
      <c r="AK35" t="s">
        <v>91</v>
      </c>
      <c r="AL35" t="s">
        <v>129</v>
      </c>
      <c r="AM35" t="s">
        <v>92</v>
      </c>
      <c r="AN35" t="s">
        <v>93</v>
      </c>
      <c r="AO35" t="s">
        <v>94</v>
      </c>
      <c r="AP35" t="s">
        <v>95</v>
      </c>
      <c r="AQ35" t="s">
        <v>132</v>
      </c>
    </row>
    <row r="36" spans="1:43">
      <c r="F36">
        <v>2010</v>
      </c>
      <c r="G36">
        <v>4.8857353000000003</v>
      </c>
      <c r="H36">
        <v>9.9999999999999895E-2</v>
      </c>
      <c r="I36">
        <v>3.5612903225806403E-2</v>
      </c>
      <c r="J36">
        <v>3.8778432571988901</v>
      </c>
      <c r="K36">
        <v>0</v>
      </c>
      <c r="L36">
        <v>0.20058023309935899</v>
      </c>
      <c r="M36">
        <v>2.94</v>
      </c>
      <c r="N36">
        <v>0</v>
      </c>
      <c r="O36">
        <v>0.01</v>
      </c>
      <c r="P36">
        <v>2.7471034533720702</v>
      </c>
      <c r="Q36">
        <v>0</v>
      </c>
      <c r="R36">
        <v>6.1796790000000001</v>
      </c>
      <c r="S36">
        <v>4.8841799999999998E-2</v>
      </c>
      <c r="T36">
        <v>4.8000000000000001E-2</v>
      </c>
      <c r="U36">
        <v>1.8673200000000001E-2</v>
      </c>
      <c r="V36">
        <v>0</v>
      </c>
      <c r="W36">
        <v>2.3607217542840502</v>
      </c>
      <c r="X36">
        <v>0</v>
      </c>
      <c r="Y36">
        <v>0</v>
      </c>
      <c r="Z36">
        <v>0</v>
      </c>
      <c r="AA36">
        <v>0</v>
      </c>
      <c r="AB36">
        <v>3.4000000000000002E-2</v>
      </c>
      <c r="AC36">
        <v>6.2387600000000001</v>
      </c>
      <c r="AD36">
        <v>0.4</v>
      </c>
      <c r="AE36">
        <v>2.1506834222252098</v>
      </c>
      <c r="AF36">
        <v>0</v>
      </c>
      <c r="AG36">
        <v>8.0500000000000007</v>
      </c>
      <c r="AH36">
        <v>4.5725262582799797E-2</v>
      </c>
      <c r="AI36">
        <v>0.75105844799999999</v>
      </c>
      <c r="AJ36">
        <v>0</v>
      </c>
      <c r="AK36">
        <v>1.44</v>
      </c>
      <c r="AL36">
        <v>0</v>
      </c>
      <c r="AM36">
        <v>0.27060000000000001</v>
      </c>
      <c r="AN36">
        <v>0</v>
      </c>
      <c r="AO36">
        <v>0</v>
      </c>
      <c r="AP36">
        <v>0</v>
      </c>
      <c r="AQ36">
        <v>3.5000000000000003E-2</v>
      </c>
    </row>
    <row r="37" spans="1:43">
      <c r="G37">
        <f>G28-G36</f>
        <v>1.087504</v>
      </c>
      <c r="H37">
        <f t="shared" ref="H37:S37" si="3">H28-H36</f>
        <v>7.0000000000001034E-3</v>
      </c>
      <c r="I37">
        <f t="shared" si="3"/>
        <v>1.558709677419351E-2</v>
      </c>
      <c r="J37">
        <f t="shared" si="3"/>
        <v>-0.48055639016579299</v>
      </c>
      <c r="K37">
        <f t="shared" si="3"/>
        <v>0</v>
      </c>
      <c r="L37">
        <f t="shared" si="3"/>
        <v>2.6084166900641331E-2</v>
      </c>
      <c r="M37">
        <f t="shared" si="3"/>
        <v>3.6538350000002939E-2</v>
      </c>
      <c r="N37">
        <f t="shared" si="3"/>
        <v>0</v>
      </c>
      <c r="O37">
        <f>O28-O36</f>
        <v>-5.0000000000000001E-3</v>
      </c>
      <c r="P37">
        <f t="shared" si="3"/>
        <v>-1.387102652599248E-2</v>
      </c>
      <c r="Q37">
        <f t="shared" si="3"/>
        <v>8.0189999999999099E-3</v>
      </c>
      <c r="R37">
        <f t="shared" si="3"/>
        <v>-0.83965209999999857</v>
      </c>
      <c r="S37">
        <f t="shared" si="3"/>
        <v>4.220300000000024E-3</v>
      </c>
      <c r="T37">
        <f t="shared" ref="T37:AP37" si="4">T28-T36</f>
        <v>1.0000000000000009E-3</v>
      </c>
      <c r="U37">
        <f>U28-U36</f>
        <v>0</v>
      </c>
      <c r="V37">
        <f t="shared" si="4"/>
        <v>0</v>
      </c>
      <c r="W37">
        <f t="shared" si="4"/>
        <v>8.8817841970012523E-15</v>
      </c>
      <c r="X37">
        <f t="shared" si="4"/>
        <v>0</v>
      </c>
      <c r="Y37">
        <f t="shared" si="4"/>
        <v>0</v>
      </c>
      <c r="Z37">
        <f t="shared" si="4"/>
        <v>0</v>
      </c>
      <c r="AA37">
        <f t="shared" si="4"/>
        <v>0</v>
      </c>
      <c r="AB37">
        <f t="shared" si="4"/>
        <v>2.9999999999999957E-3</v>
      </c>
      <c r="AC37">
        <f t="shared" si="4"/>
        <v>-0.16300641975308761</v>
      </c>
      <c r="AD37">
        <f t="shared" si="4"/>
        <v>5.7335274917876322E-2</v>
      </c>
      <c r="AE37">
        <f t="shared" si="4"/>
        <v>0.31521193056594665</v>
      </c>
      <c r="AF37">
        <f t="shared" si="4"/>
        <v>0</v>
      </c>
      <c r="AG37">
        <f t="shared" si="4"/>
        <v>0.10099999999999909</v>
      </c>
      <c r="AH37">
        <f t="shared" si="4"/>
        <v>1.506563323115348E-2</v>
      </c>
      <c r="AI37">
        <f t="shared" si="4"/>
        <v>0</v>
      </c>
      <c r="AJ37">
        <f t="shared" si="4"/>
        <v>1.4000000000000012E-2</v>
      </c>
      <c r="AK37">
        <f t="shared" si="4"/>
        <v>1.0000000000000009E-2</v>
      </c>
      <c r="AL37">
        <f t="shared" si="4"/>
        <v>0</v>
      </c>
      <c r="AM37">
        <f t="shared" si="4"/>
        <v>0</v>
      </c>
      <c r="AN37">
        <f t="shared" si="4"/>
        <v>0</v>
      </c>
      <c r="AO37">
        <f t="shared" si="4"/>
        <v>0</v>
      </c>
      <c r="AP37">
        <f t="shared" si="4"/>
        <v>0</v>
      </c>
    </row>
    <row r="38" spans="1:43">
      <c r="D38" t="s">
        <v>49</v>
      </c>
    </row>
    <row r="39" spans="1:43">
      <c r="D39" t="s">
        <v>468</v>
      </c>
    </row>
    <row r="40" spans="1:43">
      <c r="A40" t="s">
        <v>0</v>
      </c>
      <c r="B40" t="s">
        <v>36</v>
      </c>
      <c r="C40" t="s">
        <v>35</v>
      </c>
      <c r="D40" t="s">
        <v>31</v>
      </c>
      <c r="E40" t="s">
        <v>40</v>
      </c>
      <c r="F40" t="s">
        <v>469</v>
      </c>
      <c r="G40" t="s">
        <v>2</v>
      </c>
      <c r="H40" t="s">
        <v>3</v>
      </c>
      <c r="I40" t="s">
        <v>38</v>
      </c>
      <c r="J40" t="s">
        <v>4</v>
      </c>
      <c r="K40" t="s">
        <v>5</v>
      </c>
      <c r="L40" t="s">
        <v>6</v>
      </c>
      <c r="M40" t="s">
        <v>7</v>
      </c>
      <c r="N40" t="s">
        <v>8</v>
      </c>
      <c r="O40" t="s">
        <v>9</v>
      </c>
      <c r="P40" t="s">
        <v>10</v>
      </c>
      <c r="Q40" t="s">
        <v>11</v>
      </c>
      <c r="R40" t="s">
        <v>12</v>
      </c>
      <c r="S40" t="s">
        <v>285</v>
      </c>
      <c r="T40" t="s">
        <v>13</v>
      </c>
      <c r="U40" t="s">
        <v>14</v>
      </c>
      <c r="V40" t="s">
        <v>15</v>
      </c>
      <c r="W40" t="s">
        <v>16</v>
      </c>
      <c r="X40" t="s">
        <v>17</v>
      </c>
      <c r="Y40" t="s">
        <v>18</v>
      </c>
      <c r="Z40" t="s">
        <v>19</v>
      </c>
      <c r="AA40" t="s">
        <v>20</v>
      </c>
      <c r="AB40" t="s">
        <v>21</v>
      </c>
      <c r="AC40" t="s">
        <v>22</v>
      </c>
      <c r="AD40" t="s">
        <v>23</v>
      </c>
      <c r="AE40" t="s">
        <v>24</v>
      </c>
      <c r="AF40" t="s">
        <v>25</v>
      </c>
      <c r="AG40" t="s">
        <v>26</v>
      </c>
      <c r="AH40" t="s">
        <v>27</v>
      </c>
      <c r="AI40" t="s">
        <v>28</v>
      </c>
      <c r="AJ40" t="s">
        <v>29</v>
      </c>
      <c r="AK40" t="s">
        <v>91</v>
      </c>
      <c r="AL40" t="s">
        <v>129</v>
      </c>
      <c r="AM40" t="s">
        <v>92</v>
      </c>
      <c r="AN40" t="s">
        <v>93</v>
      </c>
      <c r="AO40" t="s">
        <v>94</v>
      </c>
      <c r="AP40" t="s">
        <v>95</v>
      </c>
    </row>
    <row r="41" spans="1:43">
      <c r="A41" t="s">
        <v>50</v>
      </c>
      <c r="B41" t="s">
        <v>240</v>
      </c>
      <c r="D41">
        <v>2006</v>
      </c>
      <c r="E41">
        <v>1</v>
      </c>
      <c r="F41">
        <v>15</v>
      </c>
      <c r="G41">
        <v>2.1890000000000001</v>
      </c>
      <c r="H41">
        <v>1.3069999999999999</v>
      </c>
      <c r="I41">
        <v>0.86399999999999999</v>
      </c>
      <c r="J41">
        <v>1.655</v>
      </c>
      <c r="K41">
        <v>0</v>
      </c>
      <c r="L41">
        <v>1.147</v>
      </c>
      <c r="M41">
        <v>4.8540000000000001</v>
      </c>
      <c r="N41">
        <v>0</v>
      </c>
      <c r="O41">
        <v>0</v>
      </c>
      <c r="P41">
        <v>5.4119999999999999</v>
      </c>
      <c r="Q41">
        <v>0</v>
      </c>
      <c r="R41">
        <v>7.125</v>
      </c>
      <c r="S41">
        <v>0.69899999999999995</v>
      </c>
      <c r="T41">
        <v>0</v>
      </c>
      <c r="U41">
        <v>0.29199999999999998</v>
      </c>
      <c r="V41">
        <v>0</v>
      </c>
      <c r="W41">
        <v>7.5439999999999996</v>
      </c>
      <c r="X41">
        <v>0.76</v>
      </c>
      <c r="Y41">
        <v>1.1000000000000001</v>
      </c>
      <c r="Z41">
        <v>0</v>
      </c>
      <c r="AA41">
        <v>0</v>
      </c>
      <c r="AB41">
        <v>0</v>
      </c>
      <c r="AC41">
        <v>1.327</v>
      </c>
      <c r="AD41">
        <v>1.4059999999999999</v>
      </c>
      <c r="AE41">
        <v>1.048</v>
      </c>
      <c r="AF41">
        <v>0</v>
      </c>
      <c r="AG41">
        <v>4.2999999999999997E-2</v>
      </c>
      <c r="AH41">
        <v>0</v>
      </c>
      <c r="AI41">
        <v>0.91600000000000004</v>
      </c>
      <c r="AJ41">
        <v>2.7879999999999998</v>
      </c>
    </row>
    <row r="42" spans="1:43">
      <c r="B42" t="s">
        <v>240</v>
      </c>
      <c r="D42">
        <v>2010</v>
      </c>
      <c r="E42">
        <v>1</v>
      </c>
      <c r="G42">
        <v>3.02</v>
      </c>
      <c r="H42">
        <v>1.3069999999999999</v>
      </c>
      <c r="I42">
        <v>0.86399999999999999</v>
      </c>
      <c r="J42">
        <v>1.8169999999999999</v>
      </c>
      <c r="K42">
        <v>0</v>
      </c>
      <c r="L42">
        <v>1.147</v>
      </c>
      <c r="M42">
        <v>6.7839999999999998</v>
      </c>
      <c r="N42">
        <v>0</v>
      </c>
      <c r="O42">
        <v>0</v>
      </c>
      <c r="P42">
        <v>5.4119999999999999</v>
      </c>
      <c r="Q42">
        <v>0</v>
      </c>
      <c r="R42">
        <v>7.125</v>
      </c>
      <c r="S42">
        <v>0.69899999999999995</v>
      </c>
      <c r="T42">
        <v>0</v>
      </c>
      <c r="U42">
        <v>0.29199999999999998</v>
      </c>
      <c r="V42">
        <v>0</v>
      </c>
      <c r="W42">
        <v>7.5439999999999996</v>
      </c>
      <c r="X42">
        <v>0.76</v>
      </c>
      <c r="Y42">
        <v>1.1000000000000001</v>
      </c>
      <c r="Z42">
        <v>0</v>
      </c>
      <c r="AA42">
        <v>0</v>
      </c>
      <c r="AB42">
        <v>0</v>
      </c>
      <c r="AC42">
        <v>1.327</v>
      </c>
      <c r="AD42">
        <v>1.4059999999999999</v>
      </c>
      <c r="AE42">
        <v>1.0289999999999999</v>
      </c>
      <c r="AF42">
        <v>9.1999999999999998E-2</v>
      </c>
      <c r="AG42">
        <v>0.108</v>
      </c>
      <c r="AH42">
        <v>0.18</v>
      </c>
      <c r="AI42">
        <v>0.91600000000000004</v>
      </c>
      <c r="AJ42">
        <v>2.7879999999999998</v>
      </c>
    </row>
    <row r="43" spans="1:43">
      <c r="B43" t="s">
        <v>240</v>
      </c>
      <c r="D43">
        <v>2015</v>
      </c>
      <c r="E43">
        <v>1</v>
      </c>
      <c r="G43">
        <v>4.8503999999999996</v>
      </c>
      <c r="H43" t="s">
        <v>41</v>
      </c>
      <c r="I43" t="s">
        <v>41</v>
      </c>
      <c r="J43" t="s">
        <v>41</v>
      </c>
      <c r="P43" t="s">
        <v>41</v>
      </c>
      <c r="R43" t="s">
        <v>41</v>
      </c>
      <c r="S43" t="s">
        <v>41</v>
      </c>
      <c r="U43" t="s">
        <v>41</v>
      </c>
      <c r="W43" t="s">
        <v>41</v>
      </c>
      <c r="X43" t="s">
        <v>41</v>
      </c>
      <c r="Y43" t="s">
        <v>41</v>
      </c>
      <c r="AC43" t="s">
        <v>41</v>
      </c>
      <c r="AE43" t="s">
        <v>41</v>
      </c>
      <c r="AF43">
        <v>0.108</v>
      </c>
      <c r="AJ43" t="s">
        <v>41</v>
      </c>
    </row>
    <row r="44" spans="1:43">
      <c r="B44" t="s">
        <v>240</v>
      </c>
      <c r="D44">
        <v>2020</v>
      </c>
      <c r="E44">
        <v>1</v>
      </c>
      <c r="G44">
        <v>4.8503999999999996</v>
      </c>
      <c r="H44">
        <v>1.3879999999999999</v>
      </c>
      <c r="I44">
        <f>I42</f>
        <v>0.86399999999999999</v>
      </c>
      <c r="J44">
        <v>10.3</v>
      </c>
      <c r="L44" t="s">
        <v>41</v>
      </c>
      <c r="M44" t="s">
        <v>41</v>
      </c>
      <c r="P44">
        <v>5.9</v>
      </c>
      <c r="R44">
        <f>R42</f>
        <v>7.125</v>
      </c>
      <c r="S44">
        <f>S42</f>
        <v>0.69899999999999995</v>
      </c>
      <c r="U44">
        <f>U42</f>
        <v>0.29199999999999998</v>
      </c>
      <c r="W44">
        <f>W42</f>
        <v>7.5439999999999996</v>
      </c>
      <c r="X44">
        <v>0.9</v>
      </c>
      <c r="Y44">
        <f>Y42</f>
        <v>1.1000000000000001</v>
      </c>
      <c r="AC44">
        <f>AC42</f>
        <v>1.327</v>
      </c>
      <c r="AE44">
        <v>2.0409999999999999</v>
      </c>
      <c r="AF44">
        <v>0.95</v>
      </c>
      <c r="AI44" t="s">
        <v>41</v>
      </c>
      <c r="AJ44">
        <v>2.8279999999999998</v>
      </c>
    </row>
    <row r="45" spans="1:43">
      <c r="B45" t="s">
        <v>240</v>
      </c>
      <c r="D45">
        <v>2030</v>
      </c>
      <c r="E45">
        <v>1</v>
      </c>
      <c r="G45">
        <v>4.8503999999999996</v>
      </c>
      <c r="H45">
        <v>1.3879999999999999</v>
      </c>
      <c r="I45">
        <v>0.99</v>
      </c>
      <c r="J45">
        <v>10.3</v>
      </c>
      <c r="K45">
        <v>0</v>
      </c>
      <c r="L45" t="s">
        <v>41</v>
      </c>
      <c r="M45" t="s">
        <v>41</v>
      </c>
      <c r="N45">
        <v>0</v>
      </c>
      <c r="O45">
        <v>0</v>
      </c>
      <c r="P45">
        <v>5.9</v>
      </c>
      <c r="Q45">
        <v>0</v>
      </c>
      <c r="R45">
        <f>R44</f>
        <v>7.125</v>
      </c>
      <c r="S45">
        <f>S44</f>
        <v>0.69899999999999995</v>
      </c>
      <c r="U45">
        <f>U44</f>
        <v>0.29199999999999998</v>
      </c>
      <c r="W45">
        <f>W44</f>
        <v>7.5439999999999996</v>
      </c>
      <c r="X45">
        <v>0.9</v>
      </c>
      <c r="Y45">
        <f>Y44</f>
        <v>1.1000000000000001</v>
      </c>
      <c r="Z45">
        <v>0</v>
      </c>
      <c r="AA45">
        <v>0</v>
      </c>
      <c r="AB45">
        <v>0</v>
      </c>
      <c r="AC45">
        <v>2.2599999999999998</v>
      </c>
      <c r="AE45">
        <v>2.3050000000000002</v>
      </c>
      <c r="AF45">
        <v>0.95</v>
      </c>
      <c r="AH45">
        <v>0.18</v>
      </c>
      <c r="AI45" t="s">
        <v>41</v>
      </c>
      <c r="AJ45">
        <v>2.8279999999999998</v>
      </c>
    </row>
    <row r="46" spans="1:43">
      <c r="B46" t="s">
        <v>240</v>
      </c>
      <c r="D46">
        <v>2050</v>
      </c>
      <c r="E46">
        <v>1</v>
      </c>
      <c r="G46">
        <f>G45*1.5</f>
        <v>7.275599999999999</v>
      </c>
      <c r="H46">
        <f>H45*1.5</f>
        <v>2.0819999999999999</v>
      </c>
      <c r="I46">
        <f>I45*1.5</f>
        <v>1.4849999999999999</v>
      </c>
      <c r="J46">
        <f>J45*1.5</f>
        <v>15.450000000000001</v>
      </c>
      <c r="K46">
        <f>K45*1.5</f>
        <v>0</v>
      </c>
      <c r="L46">
        <f>L42*1.5</f>
        <v>1.7204999999999999</v>
      </c>
      <c r="M46">
        <f>M42*1.5</f>
        <v>10.176</v>
      </c>
      <c r="P46">
        <f>P45*1.5</f>
        <v>8.8500000000000014</v>
      </c>
      <c r="R46">
        <f>R45*1.5</f>
        <v>10.6875</v>
      </c>
      <c r="S46">
        <f>S45*1.5</f>
        <v>1.0485</v>
      </c>
      <c r="U46">
        <f>U45*1.5</f>
        <v>0.43799999999999994</v>
      </c>
      <c r="W46">
        <f>W45*1.5</f>
        <v>11.315999999999999</v>
      </c>
      <c r="X46">
        <f>X45*1.5</f>
        <v>1.35</v>
      </c>
      <c r="Y46">
        <f>Y45*1.5</f>
        <v>1.6500000000000001</v>
      </c>
      <c r="AC46">
        <f>AC45*1.5</f>
        <v>3.3899999999999997</v>
      </c>
      <c r="AD46">
        <f>AD42*1.5</f>
        <v>2.109</v>
      </c>
      <c r="AE46">
        <f>AE45*1.5</f>
        <v>3.4575000000000005</v>
      </c>
      <c r="AF46">
        <f>AF45*1.5</f>
        <v>1.4249999999999998</v>
      </c>
      <c r="AG46">
        <f>AG42*1.5</f>
        <v>0.16200000000000001</v>
      </c>
      <c r="AH46">
        <f>AH45*1.5</f>
        <v>0.27</v>
      </c>
      <c r="AJ46">
        <f>AJ45*1.5</f>
        <v>4.242</v>
      </c>
    </row>
    <row r="49" spans="1:43">
      <c r="A49" t="s">
        <v>63</v>
      </c>
    </row>
    <row r="50" spans="1:43">
      <c r="D50" t="s">
        <v>61</v>
      </c>
    </row>
    <row r="51" spans="1:43">
      <c r="D51" t="s">
        <v>468</v>
      </c>
    </row>
    <row r="52" spans="1:43">
      <c r="A52" t="s">
        <v>0</v>
      </c>
      <c r="B52" t="s">
        <v>36</v>
      </c>
      <c r="C52" t="s">
        <v>35</v>
      </c>
      <c r="D52" t="s">
        <v>31</v>
      </c>
      <c r="E52" t="s">
        <v>34</v>
      </c>
      <c r="F52" t="s">
        <v>469</v>
      </c>
      <c r="G52" t="s">
        <v>2</v>
      </c>
      <c r="H52" t="s">
        <v>3</v>
      </c>
      <c r="I52" t="s">
        <v>38</v>
      </c>
      <c r="J52" t="s">
        <v>4</v>
      </c>
      <c r="K52" t="s">
        <v>5</v>
      </c>
      <c r="L52" t="s">
        <v>6</v>
      </c>
      <c r="M52" t="s">
        <v>7</v>
      </c>
      <c r="N52" t="s">
        <v>8</v>
      </c>
      <c r="O52" t="s">
        <v>9</v>
      </c>
      <c r="P52" t="s">
        <v>10</v>
      </c>
      <c r="Q52" t="s">
        <v>11</v>
      </c>
      <c r="R52" t="s">
        <v>12</v>
      </c>
      <c r="S52" t="s">
        <v>285</v>
      </c>
      <c r="T52" t="s">
        <v>13</v>
      </c>
      <c r="U52" t="s">
        <v>14</v>
      </c>
      <c r="V52" t="s">
        <v>15</v>
      </c>
      <c r="W52" t="s">
        <v>16</v>
      </c>
      <c r="X52" t="s">
        <v>17</v>
      </c>
      <c r="Y52" t="s">
        <v>18</v>
      </c>
      <c r="Z52" t="s">
        <v>19</v>
      </c>
      <c r="AA52" t="s">
        <v>20</v>
      </c>
      <c r="AB52" t="s">
        <v>21</v>
      </c>
      <c r="AC52" t="s">
        <v>22</v>
      </c>
      <c r="AD52" t="s">
        <v>23</v>
      </c>
      <c r="AE52" t="s">
        <v>24</v>
      </c>
      <c r="AF52" t="s">
        <v>25</v>
      </c>
      <c r="AG52" t="s">
        <v>26</v>
      </c>
      <c r="AH52" t="s">
        <v>27</v>
      </c>
      <c r="AI52" t="s">
        <v>28</v>
      </c>
      <c r="AJ52" t="s">
        <v>29</v>
      </c>
      <c r="AK52" t="s">
        <v>91</v>
      </c>
      <c r="AL52" t="s">
        <v>129</v>
      </c>
      <c r="AM52" t="s">
        <v>92</v>
      </c>
      <c r="AN52" t="s">
        <v>93</v>
      </c>
      <c r="AO52" t="s">
        <v>94</v>
      </c>
      <c r="AP52" t="s">
        <v>95</v>
      </c>
    </row>
    <row r="53" spans="1:43">
      <c r="A53" t="s">
        <v>62</v>
      </c>
      <c r="B53" t="s">
        <v>119</v>
      </c>
      <c r="C53" t="s">
        <v>30</v>
      </c>
      <c r="D53">
        <v>2020</v>
      </c>
      <c r="E53">
        <v>1</v>
      </c>
      <c r="F53">
        <v>15</v>
      </c>
      <c r="G53">
        <v>219.30308969520999</v>
      </c>
      <c r="H53">
        <v>1.6759938461539998</v>
      </c>
      <c r="I53">
        <v>11</v>
      </c>
      <c r="J53">
        <v>152.72833925266099</v>
      </c>
      <c r="L53">
        <v>11.572599314286</v>
      </c>
      <c r="M53">
        <v>90.72</v>
      </c>
      <c r="N53">
        <v>0.60875703918699997</v>
      </c>
      <c r="P53">
        <v>113.22184578997</v>
      </c>
      <c r="Q53">
        <v>67.803307750363004</v>
      </c>
      <c r="R53">
        <v>301.42095465892601</v>
      </c>
      <c r="S53">
        <v>17.238240000000001</v>
      </c>
      <c r="T53">
        <v>1.1682666666670001</v>
      </c>
      <c r="U53">
        <v>3.6917537029490002</v>
      </c>
      <c r="W53">
        <v>234</v>
      </c>
      <c r="X53">
        <v>2</v>
      </c>
      <c r="AB53">
        <v>0.73603018867900005</v>
      </c>
      <c r="AC53">
        <v>540</v>
      </c>
      <c r="AD53">
        <v>32.452830188679002</v>
      </c>
      <c r="AE53">
        <v>68.175486792453</v>
      </c>
      <c r="AF53">
        <v>70</v>
      </c>
      <c r="AG53">
        <v>282</v>
      </c>
      <c r="AH53">
        <v>32.452830188679002</v>
      </c>
      <c r="AI53">
        <v>23.7852</v>
      </c>
      <c r="AJ53">
        <v>29.752763576046998</v>
      </c>
    </row>
    <row r="54" spans="1:43">
      <c r="B54" t="s">
        <v>119</v>
      </c>
      <c r="C54" t="s">
        <v>30</v>
      </c>
      <c r="D54">
        <v>2050</v>
      </c>
      <c r="E54">
        <v>1</v>
      </c>
      <c r="G54">
        <v>219.30308969520999</v>
      </c>
      <c r="H54">
        <v>1.6851876923079998</v>
      </c>
      <c r="I54">
        <v>11</v>
      </c>
      <c r="J54">
        <v>159.831982938831</v>
      </c>
      <c r="L54">
        <v>12.715561685166</v>
      </c>
      <c r="M54">
        <v>92.88</v>
      </c>
      <c r="N54">
        <v>0.63019332365699998</v>
      </c>
      <c r="P54">
        <v>117.128733151747</v>
      </c>
      <c r="Q54">
        <v>77.517308740393005</v>
      </c>
      <c r="R54">
        <v>315.01226403483298</v>
      </c>
      <c r="S54">
        <v>18</v>
      </c>
      <c r="T54">
        <v>2</v>
      </c>
      <c r="U54">
        <v>4.3348228714279999</v>
      </c>
      <c r="W54">
        <v>234</v>
      </c>
      <c r="X54">
        <v>2</v>
      </c>
      <c r="AB54">
        <v>0.77026415094300005</v>
      </c>
      <c r="AC54">
        <v>540</v>
      </c>
      <c r="AD54">
        <v>37.156601494188997</v>
      </c>
      <c r="AE54">
        <v>74.025509433962</v>
      </c>
      <c r="AF54">
        <v>70</v>
      </c>
      <c r="AG54">
        <v>282</v>
      </c>
      <c r="AH54">
        <v>33.962264150943</v>
      </c>
      <c r="AI54">
        <v>23.7852</v>
      </c>
      <c r="AJ54">
        <v>33.258297790053</v>
      </c>
    </row>
    <row r="58" spans="1:43">
      <c r="A58" t="s">
        <v>0</v>
      </c>
      <c r="B58" t="s">
        <v>36</v>
      </c>
      <c r="C58" t="s">
        <v>35</v>
      </c>
      <c r="D58" t="s">
        <v>31</v>
      </c>
      <c r="E58" t="s">
        <v>34</v>
      </c>
      <c r="F58" t="s">
        <v>469</v>
      </c>
      <c r="G58" t="s">
        <v>2</v>
      </c>
      <c r="H58" t="s">
        <v>3</v>
      </c>
      <c r="I58" t="s">
        <v>38</v>
      </c>
      <c r="J58" t="s">
        <v>4</v>
      </c>
      <c r="K58" t="s">
        <v>5</v>
      </c>
      <c r="L58" t="s">
        <v>6</v>
      </c>
      <c r="M58" t="s">
        <v>7</v>
      </c>
      <c r="N58" t="s">
        <v>8</v>
      </c>
      <c r="O58" t="s">
        <v>9</v>
      </c>
      <c r="P58" t="s">
        <v>10</v>
      </c>
      <c r="Q58" t="s">
        <v>11</v>
      </c>
      <c r="R58" t="s">
        <v>12</v>
      </c>
      <c r="S58" t="s">
        <v>285</v>
      </c>
      <c r="T58" t="s">
        <v>13</v>
      </c>
      <c r="U58" t="s">
        <v>14</v>
      </c>
      <c r="V58" t="s">
        <v>15</v>
      </c>
      <c r="W58" t="s">
        <v>16</v>
      </c>
      <c r="X58" t="s">
        <v>17</v>
      </c>
      <c r="Y58" t="s">
        <v>18</v>
      </c>
      <c r="Z58" t="s">
        <v>19</v>
      </c>
      <c r="AA58" t="s">
        <v>20</v>
      </c>
      <c r="AB58" t="s">
        <v>21</v>
      </c>
      <c r="AC58" t="s">
        <v>22</v>
      </c>
      <c r="AD58" t="s">
        <v>23</v>
      </c>
      <c r="AE58" t="s">
        <v>24</v>
      </c>
      <c r="AF58" t="s">
        <v>25</v>
      </c>
      <c r="AG58" t="s">
        <v>26</v>
      </c>
      <c r="AH58" t="s">
        <v>27</v>
      </c>
      <c r="AI58" t="s">
        <v>28</v>
      </c>
      <c r="AJ58" t="s">
        <v>29</v>
      </c>
      <c r="AK58" t="s">
        <v>91</v>
      </c>
      <c r="AL58" t="s">
        <v>129</v>
      </c>
      <c r="AM58" t="s">
        <v>92</v>
      </c>
      <c r="AN58" t="s">
        <v>93</v>
      </c>
      <c r="AO58" t="s">
        <v>94</v>
      </c>
      <c r="AP58" t="s">
        <v>95</v>
      </c>
    </row>
    <row r="59" spans="1:43">
      <c r="A59" t="s">
        <v>62</v>
      </c>
      <c r="B59" t="s">
        <v>119</v>
      </c>
      <c r="C59" t="s">
        <v>30</v>
      </c>
      <c r="D59">
        <v>2006</v>
      </c>
      <c r="E59">
        <v>1</v>
      </c>
      <c r="F59">
        <v>15</v>
      </c>
      <c r="G59">
        <v>130.51439999999999</v>
      </c>
      <c r="H59">
        <v>1.0691999999999999</v>
      </c>
      <c r="I59">
        <v>11</v>
      </c>
      <c r="J59">
        <v>112.3272</v>
      </c>
      <c r="L59">
        <v>8.5679999999999996</v>
      </c>
      <c r="M59">
        <v>76.617999999999995</v>
      </c>
      <c r="N59">
        <v>8.2799999999999999E-2</v>
      </c>
      <c r="P59">
        <v>74.080799999999996</v>
      </c>
      <c r="Q59">
        <v>49.6188</v>
      </c>
      <c r="R59">
        <v>186.12719999999999</v>
      </c>
      <c r="S59">
        <v>16.095600000000001</v>
      </c>
      <c r="T59">
        <v>0.75239999999999996</v>
      </c>
      <c r="U59">
        <v>2.2715999999999998</v>
      </c>
      <c r="W59">
        <v>121.374</v>
      </c>
      <c r="X59">
        <v>0</v>
      </c>
      <c r="AB59">
        <v>0.31680000000000003</v>
      </c>
      <c r="AC59">
        <v>488.86200000000002</v>
      </c>
      <c r="AD59">
        <v>7.9236000000000004</v>
      </c>
      <c r="AE59">
        <v>16.9848</v>
      </c>
      <c r="AF59">
        <v>60</v>
      </c>
      <c r="AG59">
        <v>263.49119999999999</v>
      </c>
      <c r="AH59">
        <v>0</v>
      </c>
      <c r="AI59">
        <v>17.006399999999999</v>
      </c>
      <c r="AJ59">
        <v>15.552</v>
      </c>
    </row>
    <row r="60" spans="1:43">
      <c r="B60" t="s">
        <v>119</v>
      </c>
      <c r="C60" t="s">
        <v>30</v>
      </c>
      <c r="D60">
        <v>2020</v>
      </c>
      <c r="E60">
        <v>1</v>
      </c>
      <c r="G60">
        <v>219.30308969520999</v>
      </c>
      <c r="H60">
        <v>1.6759938461539998</v>
      </c>
      <c r="I60">
        <v>11</v>
      </c>
      <c r="J60">
        <v>152.72833925266099</v>
      </c>
      <c r="L60">
        <v>11.572599314286</v>
      </c>
      <c r="M60">
        <v>90.72</v>
      </c>
      <c r="N60">
        <v>0.60875703918699997</v>
      </c>
      <c r="P60">
        <v>113.22184578997</v>
      </c>
      <c r="Q60">
        <v>67.803307750363004</v>
      </c>
      <c r="R60">
        <v>301.42095465892601</v>
      </c>
      <c r="S60">
        <v>17.238240000000001</v>
      </c>
      <c r="T60">
        <v>1.1682666666670001</v>
      </c>
      <c r="U60">
        <v>3.6917537029490002</v>
      </c>
      <c r="W60">
        <v>234</v>
      </c>
      <c r="X60">
        <v>2</v>
      </c>
      <c r="AB60">
        <v>0.73603018867900005</v>
      </c>
      <c r="AC60">
        <v>540</v>
      </c>
      <c r="AD60">
        <v>32.452830188679002</v>
      </c>
      <c r="AE60">
        <v>68.175486792453</v>
      </c>
      <c r="AF60">
        <v>70</v>
      </c>
      <c r="AG60">
        <v>282</v>
      </c>
      <c r="AH60">
        <v>32.452830188679002</v>
      </c>
      <c r="AI60">
        <v>23.7852</v>
      </c>
      <c r="AJ60">
        <v>29.752763576046998</v>
      </c>
    </row>
    <row r="61" spans="1:43">
      <c r="B61" t="s">
        <v>119</v>
      </c>
      <c r="C61" t="s">
        <v>30</v>
      </c>
      <c r="D61">
        <v>2050</v>
      </c>
      <c r="E61">
        <v>1</v>
      </c>
      <c r="G61">
        <v>219.30308969520999</v>
      </c>
      <c r="H61">
        <v>1.6851876923079998</v>
      </c>
      <c r="I61">
        <v>11</v>
      </c>
      <c r="J61">
        <v>159.831982938831</v>
      </c>
      <c r="L61">
        <v>12.715561685166</v>
      </c>
      <c r="M61">
        <v>92.88</v>
      </c>
      <c r="N61">
        <v>0.63019332365699998</v>
      </c>
      <c r="P61">
        <v>117.128733151747</v>
      </c>
      <c r="Q61">
        <v>77.517308740393005</v>
      </c>
      <c r="R61">
        <v>315.01226403483298</v>
      </c>
      <c r="S61">
        <v>18</v>
      </c>
      <c r="T61">
        <v>2</v>
      </c>
      <c r="U61">
        <v>4.3348228714279999</v>
      </c>
      <c r="W61">
        <v>234</v>
      </c>
      <c r="X61">
        <v>2</v>
      </c>
      <c r="AB61">
        <v>0.77026415094300005</v>
      </c>
      <c r="AC61">
        <v>540</v>
      </c>
      <c r="AD61">
        <v>37.156601494188997</v>
      </c>
      <c r="AE61">
        <v>74.025509433962</v>
      </c>
      <c r="AF61">
        <v>70</v>
      </c>
      <c r="AG61">
        <v>282</v>
      </c>
      <c r="AH61">
        <v>33.962264150943</v>
      </c>
      <c r="AI61">
        <v>23.7852</v>
      </c>
      <c r="AJ61">
        <v>33.258297790053</v>
      </c>
    </row>
    <row r="63" spans="1:43">
      <c r="C63" t="s">
        <v>68</v>
      </c>
    </row>
    <row r="64" spans="1:43" ht="13.5" thickBot="1">
      <c r="C64" t="s">
        <v>69</v>
      </c>
      <c r="D64" t="s">
        <v>1</v>
      </c>
      <c r="E64" t="s">
        <v>32</v>
      </c>
      <c r="F64" t="s">
        <v>31</v>
      </c>
      <c r="G64" t="str">
        <f>G52</f>
        <v>AT</v>
      </c>
      <c r="H64" t="str">
        <f t="shared" ref="H64:AP64" si="5">H52</f>
        <v>BE</v>
      </c>
      <c r="I64" t="str">
        <f t="shared" si="5"/>
        <v>BG</v>
      </c>
      <c r="J64" t="str">
        <f t="shared" si="5"/>
        <v>CH</v>
      </c>
      <c r="K64" t="str">
        <f t="shared" si="5"/>
        <v>CY</v>
      </c>
      <c r="L64" t="str">
        <f t="shared" si="5"/>
        <v>CZ</v>
      </c>
      <c r="M64" t="str">
        <f t="shared" si="5"/>
        <v>DE</v>
      </c>
      <c r="N64" t="str">
        <f t="shared" si="5"/>
        <v>DK</v>
      </c>
      <c r="O64" t="str">
        <f t="shared" si="5"/>
        <v>EE</v>
      </c>
      <c r="P64" t="str">
        <f t="shared" si="5"/>
        <v>ES</v>
      </c>
      <c r="Q64" t="str">
        <f t="shared" si="5"/>
        <v>FI</v>
      </c>
      <c r="R64" t="str">
        <f t="shared" si="5"/>
        <v>FR</v>
      </c>
      <c r="S64" t="str">
        <f t="shared" si="5"/>
        <v>EL</v>
      </c>
      <c r="T64" t="str">
        <f t="shared" si="5"/>
        <v>HU</v>
      </c>
      <c r="U64" t="str">
        <f t="shared" si="5"/>
        <v>IE</v>
      </c>
      <c r="V64" t="str">
        <f t="shared" si="5"/>
        <v>IS</v>
      </c>
      <c r="W64" t="str">
        <f t="shared" si="5"/>
        <v>IT</v>
      </c>
      <c r="X64" t="str">
        <f t="shared" si="5"/>
        <v>LT</v>
      </c>
      <c r="Y64" t="str">
        <f t="shared" si="5"/>
        <v>LU</v>
      </c>
      <c r="Z64" t="str">
        <f t="shared" si="5"/>
        <v>LV</v>
      </c>
      <c r="AA64" t="str">
        <f t="shared" si="5"/>
        <v>MT</v>
      </c>
      <c r="AB64" t="str">
        <f t="shared" si="5"/>
        <v>NL</v>
      </c>
      <c r="AC64" t="str">
        <f t="shared" si="5"/>
        <v>NO</v>
      </c>
      <c r="AD64" t="str">
        <f t="shared" si="5"/>
        <v>PL</v>
      </c>
      <c r="AE64" t="str">
        <f t="shared" si="5"/>
        <v>PT</v>
      </c>
      <c r="AF64" t="str">
        <f t="shared" si="5"/>
        <v>RO</v>
      </c>
      <c r="AG64" t="str">
        <f t="shared" si="5"/>
        <v>SE</v>
      </c>
      <c r="AH64" t="str">
        <f t="shared" si="5"/>
        <v>SI</v>
      </c>
      <c r="AI64" t="str">
        <f t="shared" si="5"/>
        <v>SK</v>
      </c>
      <c r="AJ64" t="str">
        <f t="shared" si="5"/>
        <v>UK</v>
      </c>
      <c r="AK64" t="str">
        <f t="shared" si="5"/>
        <v>AL</v>
      </c>
      <c r="AL64" t="str">
        <f t="shared" si="5"/>
        <v>BA</v>
      </c>
      <c r="AM64" t="str">
        <f t="shared" si="5"/>
        <v>HR</v>
      </c>
      <c r="AN64" t="str">
        <f t="shared" si="5"/>
        <v>ME</v>
      </c>
      <c r="AO64" t="str">
        <f t="shared" si="5"/>
        <v>MK</v>
      </c>
      <c r="AP64" t="str">
        <f t="shared" si="5"/>
        <v>RS</v>
      </c>
      <c r="AQ64" t="s">
        <v>36</v>
      </c>
    </row>
    <row r="65" spans="3:43">
      <c r="D65" t="s">
        <v>71</v>
      </c>
      <c r="E65" t="s">
        <v>70</v>
      </c>
      <c r="F65">
        <v>0</v>
      </c>
      <c r="G65" t="str">
        <f t="shared" ref="G65:Y65" si="6">IF(SUM(G8:G10)=0,2,"")</f>
        <v/>
      </c>
      <c r="H65">
        <f t="shared" si="6"/>
        <v>2</v>
      </c>
      <c r="I65" t="str">
        <f t="shared" si="6"/>
        <v/>
      </c>
      <c r="J65" t="str">
        <f t="shared" si="6"/>
        <v/>
      </c>
      <c r="K65">
        <f t="shared" si="6"/>
        <v>2</v>
      </c>
      <c r="L65" t="str">
        <f t="shared" si="6"/>
        <v/>
      </c>
      <c r="M65" t="str">
        <f t="shared" si="6"/>
        <v/>
      </c>
      <c r="N65" t="str">
        <f t="shared" si="6"/>
        <v/>
      </c>
      <c r="O65" t="str">
        <f t="shared" si="6"/>
        <v/>
      </c>
      <c r="P65" t="str">
        <f t="shared" si="6"/>
        <v/>
      </c>
      <c r="Q65" t="str">
        <f t="shared" si="6"/>
        <v/>
      </c>
      <c r="R65" t="str">
        <f t="shared" si="6"/>
        <v/>
      </c>
      <c r="S65" t="str">
        <f t="shared" si="6"/>
        <v/>
      </c>
      <c r="T65" t="str">
        <f t="shared" si="6"/>
        <v/>
      </c>
      <c r="U65" t="str">
        <f t="shared" si="6"/>
        <v/>
      </c>
      <c r="V65" t="str">
        <f t="shared" si="6"/>
        <v/>
      </c>
      <c r="W65" t="str">
        <f t="shared" si="6"/>
        <v/>
      </c>
      <c r="X65" t="str">
        <f t="shared" si="6"/>
        <v/>
      </c>
      <c r="Y65" t="str">
        <f t="shared" si="6"/>
        <v/>
      </c>
      <c r="Z65">
        <v>2</v>
      </c>
      <c r="AA65">
        <f t="shared" ref="AA65:AJ65" si="7">IF(SUM(AA8:AA10)=0,2,"")</f>
        <v>2</v>
      </c>
      <c r="AB65">
        <f t="shared" si="7"/>
        <v>2</v>
      </c>
      <c r="AC65" t="str">
        <f t="shared" si="7"/>
        <v/>
      </c>
      <c r="AD65" t="str">
        <f t="shared" si="7"/>
        <v/>
      </c>
      <c r="AE65" t="str">
        <f t="shared" si="7"/>
        <v/>
      </c>
      <c r="AF65" t="str">
        <f t="shared" si="7"/>
        <v/>
      </c>
      <c r="AG65" t="str">
        <f t="shared" si="7"/>
        <v/>
      </c>
      <c r="AH65" t="str">
        <f t="shared" si="7"/>
        <v/>
      </c>
      <c r="AI65" t="str">
        <f t="shared" si="7"/>
        <v/>
      </c>
      <c r="AJ65" t="str">
        <f t="shared" si="7"/>
        <v/>
      </c>
      <c r="AK65" t="str">
        <f>IF(SUM(AK8:AK32)=0,2,"")</f>
        <v/>
      </c>
      <c r="AL65" t="str">
        <f>IF(SUM(AL8:AL10)=0,2,"")</f>
        <v/>
      </c>
      <c r="AM65" t="str">
        <f>IF(SUM(AM8:AM10)=0,2,"")</f>
        <v/>
      </c>
      <c r="AN65" t="str">
        <f>IF(SUM(AN8:AN10)=0,2,"")</f>
        <v/>
      </c>
      <c r="AO65" t="str">
        <f>IF(SUM(AO8:AO10)=0,2,"")</f>
        <v/>
      </c>
      <c r="AP65" t="str">
        <f>IF(SUM(AP8:AP10)=0,2,"")</f>
        <v/>
      </c>
      <c r="AQ65" t="str">
        <f>B8</f>
        <v>EUHYDLAKEL*,EUHYDD*</v>
      </c>
    </row>
    <row r="66" spans="3:43">
      <c r="D66" t="s">
        <v>71</v>
      </c>
      <c r="E66" t="s">
        <v>70</v>
      </c>
      <c r="F66">
        <v>0</v>
      </c>
      <c r="G66" t="str">
        <f>IF(SUM(G28:G32)=0,2,"")</f>
        <v/>
      </c>
      <c r="H66" t="str">
        <f t="shared" ref="H66:AJ66" si="8">IF(SUM(H28:H32)=0,2,"")</f>
        <v/>
      </c>
      <c r="I66" t="str">
        <f t="shared" si="8"/>
        <v/>
      </c>
      <c r="J66" t="str">
        <f t="shared" si="8"/>
        <v/>
      </c>
      <c r="K66">
        <f t="shared" si="8"/>
        <v>2</v>
      </c>
      <c r="L66" t="str">
        <f t="shared" si="8"/>
        <v/>
      </c>
      <c r="M66" t="str">
        <f t="shared" si="8"/>
        <v/>
      </c>
      <c r="N66">
        <f t="shared" si="8"/>
        <v>2</v>
      </c>
      <c r="O66" t="str">
        <f t="shared" si="8"/>
        <v/>
      </c>
      <c r="P66" t="str">
        <f t="shared" si="8"/>
        <v/>
      </c>
      <c r="Q66" t="str">
        <f t="shared" si="8"/>
        <v/>
      </c>
      <c r="R66" t="str">
        <f t="shared" si="8"/>
        <v/>
      </c>
      <c r="S66" t="str">
        <f t="shared" si="8"/>
        <v/>
      </c>
      <c r="T66" t="str">
        <f t="shared" si="8"/>
        <v/>
      </c>
      <c r="U66" t="str">
        <f>IF(SUM(U28:U32)=0,2,"")</f>
        <v/>
      </c>
      <c r="V66">
        <f t="shared" si="8"/>
        <v>2</v>
      </c>
      <c r="W66" t="str">
        <f t="shared" si="8"/>
        <v/>
      </c>
      <c r="X66">
        <f t="shared" si="8"/>
        <v>2</v>
      </c>
      <c r="Y66" t="str">
        <f t="shared" si="8"/>
        <v/>
      </c>
      <c r="Z66">
        <v>2</v>
      </c>
      <c r="AA66">
        <f t="shared" si="8"/>
        <v>2</v>
      </c>
      <c r="AB66" t="str">
        <f t="shared" si="8"/>
        <v/>
      </c>
      <c r="AC66" t="str">
        <f t="shared" si="8"/>
        <v/>
      </c>
      <c r="AD66" t="str">
        <f t="shared" si="8"/>
        <v/>
      </c>
      <c r="AE66" t="str">
        <f t="shared" si="8"/>
        <v/>
      </c>
      <c r="AF66" t="str">
        <f t="shared" si="8"/>
        <v/>
      </c>
      <c r="AG66" t="str">
        <f t="shared" si="8"/>
        <v/>
      </c>
      <c r="AH66" t="str">
        <f t="shared" si="8"/>
        <v/>
      </c>
      <c r="AI66" t="str">
        <f t="shared" si="8"/>
        <v/>
      </c>
      <c r="AJ66" t="str">
        <f t="shared" si="8"/>
        <v/>
      </c>
      <c r="AK66" t="str">
        <f t="shared" ref="AK66:AP66" si="9">IF(SUM(AK28:AK32)=0,2,"")</f>
        <v/>
      </c>
      <c r="AL66" t="str">
        <f t="shared" si="9"/>
        <v/>
      </c>
      <c r="AM66" t="str">
        <f t="shared" si="9"/>
        <v/>
      </c>
      <c r="AN66" t="str">
        <f t="shared" si="9"/>
        <v/>
      </c>
      <c r="AO66" t="str">
        <f t="shared" si="9"/>
        <v/>
      </c>
      <c r="AP66" t="str">
        <f t="shared" si="9"/>
        <v/>
      </c>
      <c r="AQ66" t="str">
        <f>B28</f>
        <v>EUHYDRUN*</v>
      </c>
    </row>
    <row r="67" spans="3:43">
      <c r="D67" t="s">
        <v>71</v>
      </c>
      <c r="E67" t="s">
        <v>70</v>
      </c>
      <c r="F67">
        <v>0</v>
      </c>
      <c r="G67" t="str">
        <f>IF(SUM(G41:G45)=0,2,"")</f>
        <v/>
      </c>
      <c r="H67" t="str">
        <f t="shared" ref="H67:AJ67" si="10">IF(SUM(H41:H45)=0,2,"")</f>
        <v/>
      </c>
      <c r="I67" t="str">
        <f t="shared" si="10"/>
        <v/>
      </c>
      <c r="J67" t="str">
        <f t="shared" si="10"/>
        <v/>
      </c>
      <c r="K67">
        <f t="shared" si="10"/>
        <v>2</v>
      </c>
      <c r="L67" t="str">
        <f t="shared" si="10"/>
        <v/>
      </c>
      <c r="M67" t="str">
        <f t="shared" si="10"/>
        <v/>
      </c>
      <c r="N67">
        <f t="shared" si="10"/>
        <v>2</v>
      </c>
      <c r="O67">
        <f t="shared" si="10"/>
        <v>2</v>
      </c>
      <c r="P67" t="str">
        <f t="shared" si="10"/>
        <v/>
      </c>
      <c r="Q67">
        <f t="shared" si="10"/>
        <v>2</v>
      </c>
      <c r="R67" t="str">
        <f t="shared" si="10"/>
        <v/>
      </c>
      <c r="S67" t="str">
        <f t="shared" si="10"/>
        <v/>
      </c>
      <c r="T67">
        <f t="shared" si="10"/>
        <v>2</v>
      </c>
      <c r="U67" t="str">
        <f t="shared" si="10"/>
        <v/>
      </c>
      <c r="V67">
        <f t="shared" si="10"/>
        <v>2</v>
      </c>
      <c r="W67" t="str">
        <f t="shared" si="10"/>
        <v/>
      </c>
      <c r="X67" t="str">
        <f t="shared" si="10"/>
        <v/>
      </c>
      <c r="Y67" t="str">
        <f t="shared" si="10"/>
        <v/>
      </c>
      <c r="Z67">
        <f t="shared" si="10"/>
        <v>2</v>
      </c>
      <c r="AA67">
        <f t="shared" si="10"/>
        <v>2</v>
      </c>
      <c r="AB67">
        <f t="shared" si="10"/>
        <v>2</v>
      </c>
      <c r="AC67" t="str">
        <f t="shared" si="10"/>
        <v/>
      </c>
      <c r="AD67" t="str">
        <f t="shared" si="10"/>
        <v/>
      </c>
      <c r="AE67" t="str">
        <f t="shared" si="10"/>
        <v/>
      </c>
      <c r="AF67" t="str">
        <f t="shared" si="10"/>
        <v/>
      </c>
      <c r="AG67" t="str">
        <f t="shared" si="10"/>
        <v/>
      </c>
      <c r="AH67" t="str">
        <f t="shared" si="10"/>
        <v/>
      </c>
      <c r="AI67" t="str">
        <f t="shared" si="10"/>
        <v/>
      </c>
      <c r="AJ67" t="str">
        <f t="shared" si="10"/>
        <v/>
      </c>
      <c r="AK67">
        <f t="shared" ref="AK67:AP67" si="11">IF(SUM(AK41:AK45)=0,2,"")</f>
        <v>2</v>
      </c>
      <c r="AL67">
        <f t="shared" si="11"/>
        <v>2</v>
      </c>
      <c r="AM67">
        <f t="shared" si="11"/>
        <v>2</v>
      </c>
      <c r="AN67">
        <f t="shared" si="11"/>
        <v>2</v>
      </c>
      <c r="AO67">
        <f t="shared" si="11"/>
        <v>2</v>
      </c>
      <c r="AP67">
        <f t="shared" si="11"/>
        <v>2</v>
      </c>
      <c r="AQ67" t="s">
        <v>240</v>
      </c>
    </row>
    <row r="70" spans="3:43">
      <c r="C70" t="s">
        <v>250</v>
      </c>
    </row>
    <row r="71" spans="3:43" ht="13.5" thickBot="1">
      <c r="C71" t="s">
        <v>69</v>
      </c>
      <c r="D71" t="s">
        <v>1</v>
      </c>
      <c r="E71" t="s">
        <v>32</v>
      </c>
      <c r="F71" t="s">
        <v>31</v>
      </c>
      <c r="G71" t="s">
        <v>66</v>
      </c>
      <c r="H71" t="s">
        <v>26</v>
      </c>
    </row>
    <row r="72" spans="3:43">
      <c r="D72" t="s">
        <v>71</v>
      </c>
      <c r="E72" t="s">
        <v>70</v>
      </c>
      <c r="F72">
        <v>0</v>
      </c>
      <c r="G72" t="s">
        <v>72</v>
      </c>
      <c r="H72">
        <v>2</v>
      </c>
    </row>
    <row r="78" spans="3:43">
      <c r="C78" t="s">
        <v>33</v>
      </c>
    </row>
    <row r="79" spans="3:43">
      <c r="C79" t="s">
        <v>107</v>
      </c>
    </row>
    <row r="80" spans="3:43">
      <c r="N80" t="s">
        <v>108</v>
      </c>
    </row>
    <row r="81" spans="3:20">
      <c r="C81" t="s">
        <v>0</v>
      </c>
      <c r="D81" t="s">
        <v>109</v>
      </c>
      <c r="E81" t="s">
        <v>36</v>
      </c>
      <c r="F81" t="s">
        <v>66</v>
      </c>
      <c r="G81" t="s">
        <v>110</v>
      </c>
      <c r="H81" t="s">
        <v>64</v>
      </c>
      <c r="I81" t="s">
        <v>111</v>
      </c>
      <c r="J81" t="s">
        <v>35</v>
      </c>
      <c r="K81" t="s">
        <v>32</v>
      </c>
      <c r="L81" t="s">
        <v>112</v>
      </c>
      <c r="M81" t="s">
        <v>31</v>
      </c>
      <c r="N81" t="s">
        <v>1</v>
      </c>
      <c r="O81" t="s">
        <v>40</v>
      </c>
      <c r="P81" t="s">
        <v>34</v>
      </c>
      <c r="Q81" t="s">
        <v>113</v>
      </c>
      <c r="R81" t="s">
        <v>114</v>
      </c>
      <c r="S81" t="s">
        <v>115</v>
      </c>
      <c r="T81" t="s">
        <v>116</v>
      </c>
    </row>
    <row r="82" spans="3:20">
      <c r="C82" t="s">
        <v>117</v>
      </c>
      <c r="E82" t="s">
        <v>130</v>
      </c>
      <c r="M82">
        <v>2006</v>
      </c>
      <c r="N82" t="s">
        <v>71</v>
      </c>
      <c r="O82">
        <v>1</v>
      </c>
      <c r="R82">
        <v>0</v>
      </c>
      <c r="S82">
        <v>5</v>
      </c>
      <c r="T82" t="s">
        <v>118</v>
      </c>
    </row>
    <row r="83" spans="3:20">
      <c r="E83" t="s">
        <v>131</v>
      </c>
      <c r="M83">
        <v>2006</v>
      </c>
      <c r="N83" t="s">
        <v>71</v>
      </c>
      <c r="O83">
        <v>-5.6</v>
      </c>
    </row>
    <row r="85" spans="3:20">
      <c r="N85" t="s">
        <v>325</v>
      </c>
      <c r="O85">
        <v>1000</v>
      </c>
    </row>
    <row r="86" spans="3:20">
      <c r="N86" t="s">
        <v>326</v>
      </c>
      <c r="O86">
        <v>4300</v>
      </c>
    </row>
    <row r="88" spans="3:20">
      <c r="N88" t="s">
        <v>327</v>
      </c>
      <c r="O88">
        <f>-O83</f>
        <v>5.6</v>
      </c>
    </row>
    <row r="89" spans="3:20">
      <c r="N89" t="s">
        <v>328</v>
      </c>
      <c r="O89">
        <v>1</v>
      </c>
    </row>
    <row r="91" spans="3:20">
      <c r="N91" t="s">
        <v>329</v>
      </c>
      <c r="O91">
        <f>O88*O85+O89*O86</f>
        <v>9900</v>
      </c>
    </row>
    <row r="92" spans="3:20">
      <c r="N92" t="s">
        <v>330</v>
      </c>
      <c r="O92">
        <f>O91/(O88+O89)</f>
        <v>1500</v>
      </c>
      <c r="P92" t="s">
        <v>331</v>
      </c>
    </row>
  </sheetData>
  <phoneticPr fontId="6" type="noConversion"/>
  <pageMargins left="0.7" right="0.7" top="0.75" bottom="0.75" header="0.3" footer="0.3"/>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M58"/>
  <sheetViews>
    <sheetView zoomScale="70" zoomScaleNormal="70" workbookViewId="0"/>
  </sheetViews>
  <sheetFormatPr defaultColWidth="10.28515625" defaultRowHeight="12.75"/>
  <cols>
    <col min="1" max="1" width="23.42578125" customWidth="1"/>
    <col min="2" max="2" width="17.140625" customWidth="1"/>
    <col min="3" max="3" width="14.28515625" customWidth="1"/>
    <col min="4" max="4" width="11.28515625" customWidth="1"/>
    <col min="5" max="5" width="16.28515625" bestFit="1" customWidth="1"/>
    <col min="6" max="23" width="5.7109375" customWidth="1"/>
    <col min="24" max="24" width="5.5703125" customWidth="1"/>
    <col min="25" max="35" width="5.7109375" customWidth="1"/>
    <col min="36" max="41" width="10.28515625" customWidth="1"/>
    <col min="42" max="42" width="4.28515625" customWidth="1"/>
  </cols>
  <sheetData>
    <row r="2" spans="1:39">
      <c r="B2" t="s">
        <v>33</v>
      </c>
    </row>
    <row r="4" spans="1:39" ht="18" customHeight="1">
      <c r="F4" t="s">
        <v>2</v>
      </c>
      <c r="G4" t="s">
        <v>3</v>
      </c>
      <c r="H4" t="s">
        <v>38</v>
      </c>
      <c r="I4" t="s">
        <v>4</v>
      </c>
      <c r="J4" t="s">
        <v>5</v>
      </c>
      <c r="K4" t="s">
        <v>6</v>
      </c>
      <c r="L4" t="s">
        <v>7</v>
      </c>
      <c r="M4" t="s">
        <v>8</v>
      </c>
      <c r="N4" t="s">
        <v>9</v>
      </c>
      <c r="O4" t="s">
        <v>10</v>
      </c>
      <c r="P4" t="s">
        <v>11</v>
      </c>
      <c r="Q4" t="s">
        <v>12</v>
      </c>
      <c r="R4" t="s">
        <v>285</v>
      </c>
      <c r="S4" t="s">
        <v>13</v>
      </c>
      <c r="T4" t="s">
        <v>14</v>
      </c>
      <c r="U4" t="s">
        <v>16</v>
      </c>
      <c r="V4" t="s">
        <v>17</v>
      </c>
      <c r="W4" t="s">
        <v>18</v>
      </c>
      <c r="X4" t="s">
        <v>19</v>
      </c>
      <c r="Y4" t="s">
        <v>20</v>
      </c>
      <c r="Z4" t="s">
        <v>21</v>
      </c>
      <c r="AA4" t="s">
        <v>22</v>
      </c>
      <c r="AB4" t="s">
        <v>23</v>
      </c>
      <c r="AC4" t="s">
        <v>24</v>
      </c>
      <c r="AD4" t="s">
        <v>25</v>
      </c>
      <c r="AE4" t="s">
        <v>26</v>
      </c>
      <c r="AF4" t="s">
        <v>27</v>
      </c>
      <c r="AG4" t="s">
        <v>28</v>
      </c>
      <c r="AH4" t="s">
        <v>29</v>
      </c>
      <c r="AI4" t="s">
        <v>92</v>
      </c>
      <c r="AK4" s="29" t="s">
        <v>349</v>
      </c>
    </row>
    <row r="5" spans="1:39">
      <c r="E5" s="29" t="s">
        <v>463</v>
      </c>
    </row>
    <row r="6" spans="1:39">
      <c r="F6" t="s">
        <v>2</v>
      </c>
      <c r="G6" t="s">
        <v>3</v>
      </c>
      <c r="H6" t="s">
        <v>38</v>
      </c>
      <c r="I6" s="29" t="s">
        <v>4</v>
      </c>
      <c r="J6" t="s">
        <v>5</v>
      </c>
      <c r="K6" t="s">
        <v>6</v>
      </c>
      <c r="L6" t="s">
        <v>7</v>
      </c>
      <c r="M6" t="s">
        <v>8</v>
      </c>
      <c r="N6" t="s">
        <v>9</v>
      </c>
      <c r="O6" t="s">
        <v>10</v>
      </c>
      <c r="P6" t="s">
        <v>11</v>
      </c>
      <c r="Q6" t="s">
        <v>12</v>
      </c>
      <c r="R6" t="s">
        <v>285</v>
      </c>
      <c r="S6" t="s">
        <v>13</v>
      </c>
      <c r="T6" t="s">
        <v>14</v>
      </c>
      <c r="U6" t="s">
        <v>16</v>
      </c>
      <c r="V6" t="s">
        <v>17</v>
      </c>
      <c r="W6" t="s">
        <v>18</v>
      </c>
      <c r="X6" t="s">
        <v>19</v>
      </c>
      <c r="Y6" t="s">
        <v>20</v>
      </c>
      <c r="Z6" t="s">
        <v>21</v>
      </c>
      <c r="AA6" s="29" t="s">
        <v>22</v>
      </c>
      <c r="AB6" t="s">
        <v>23</v>
      </c>
      <c r="AC6" t="s">
        <v>24</v>
      </c>
      <c r="AD6" t="s">
        <v>25</v>
      </c>
      <c r="AE6" t="s">
        <v>26</v>
      </c>
      <c r="AF6" t="s">
        <v>27</v>
      </c>
      <c r="AG6" t="s">
        <v>28</v>
      </c>
      <c r="AH6" t="s">
        <v>29</v>
      </c>
      <c r="AI6" t="s">
        <v>92</v>
      </c>
      <c r="AK6">
        <v>2020</v>
      </c>
      <c r="AL6">
        <v>2030</v>
      </c>
      <c r="AM6">
        <v>2050</v>
      </c>
    </row>
    <row r="7" spans="1:39">
      <c r="E7" t="s">
        <v>460</v>
      </c>
      <c r="F7" s="30">
        <v>1.242</v>
      </c>
      <c r="G7" s="30">
        <v>3.9481999999999999</v>
      </c>
      <c r="H7" s="30">
        <v>1.052</v>
      </c>
      <c r="I7" s="30">
        <v>2.2200000000000002</v>
      </c>
      <c r="J7" s="30">
        <v>0.1053</v>
      </c>
      <c r="K7" s="30">
        <v>2.0680000000000001</v>
      </c>
      <c r="L7" s="30">
        <v>43.921999999999997</v>
      </c>
      <c r="M7" s="30">
        <v>1.0066999999999999</v>
      </c>
      <c r="N7" s="30">
        <v>2.9999999999999997E-4</v>
      </c>
      <c r="O7" s="30">
        <v>5.2760199999999999</v>
      </c>
      <c r="P7" s="30">
        <v>0.113</v>
      </c>
      <c r="Q7" s="30">
        <v>8.5259999999999998</v>
      </c>
      <c r="R7" s="30">
        <v>2.6040000000000001</v>
      </c>
      <c r="S7" s="30">
        <v>0.33600000000000002</v>
      </c>
      <c r="T7" s="30">
        <v>8.8422499999999994E-3</v>
      </c>
      <c r="U7" s="30">
        <v>20.12</v>
      </c>
      <c r="V7" s="30">
        <v>8.3000000000000004E-2</v>
      </c>
      <c r="W7" s="30">
        <v>0.127</v>
      </c>
      <c r="X7" s="30">
        <v>1.5E-3</v>
      </c>
      <c r="Y7" s="30">
        <v>0.10916677</v>
      </c>
      <c r="Z7" s="30">
        <v>3.9369999999999998</v>
      </c>
      <c r="AA7" s="30">
        <v>0</v>
      </c>
      <c r="AB7" s="30">
        <v>0.39900000000000002</v>
      </c>
      <c r="AC7" s="30">
        <v>0.81899999999999995</v>
      </c>
      <c r="AD7" s="30">
        <v>1.3740000000000001</v>
      </c>
      <c r="AE7" s="30">
        <v>0.218</v>
      </c>
      <c r="AF7" s="30">
        <v>0.28999999999999998</v>
      </c>
      <c r="AG7" s="30">
        <v>0.53300000000000003</v>
      </c>
      <c r="AH7" s="30">
        <v>13.1</v>
      </c>
      <c r="AI7" s="30">
        <v>5.6000000000000001E-2</v>
      </c>
      <c r="AK7" s="32"/>
    </row>
    <row r="8" spans="1:39">
      <c r="E8" t="s">
        <v>461</v>
      </c>
      <c r="F8" s="30">
        <v>0</v>
      </c>
      <c r="G8" s="30">
        <v>1.5555000000000001</v>
      </c>
      <c r="H8" s="30">
        <v>0</v>
      </c>
      <c r="I8" s="30">
        <v>0</v>
      </c>
      <c r="J8" s="30">
        <v>0</v>
      </c>
      <c r="K8" s="30">
        <v>0</v>
      </c>
      <c r="L8" s="30">
        <v>6.5250599999999999</v>
      </c>
      <c r="M8" s="30">
        <v>2.0390999999999999</v>
      </c>
      <c r="N8" s="30">
        <v>0</v>
      </c>
      <c r="O8" s="30">
        <v>5.0000000000000001E-3</v>
      </c>
      <c r="P8" s="30">
        <v>0.11840000000000001</v>
      </c>
      <c r="Q8" s="30">
        <v>0</v>
      </c>
      <c r="R8" s="30">
        <v>0</v>
      </c>
      <c r="S8" s="30">
        <v>0</v>
      </c>
      <c r="T8" s="30">
        <v>2.52E-2</v>
      </c>
      <c r="U8" s="30">
        <v>0.03</v>
      </c>
      <c r="V8" s="30">
        <v>0</v>
      </c>
      <c r="W8" s="30">
        <v>0</v>
      </c>
      <c r="X8" s="30">
        <v>0</v>
      </c>
      <c r="Y8" s="30">
        <v>0</v>
      </c>
      <c r="Z8" s="30">
        <v>2.4079999999999999</v>
      </c>
      <c r="AA8" s="30">
        <v>0</v>
      </c>
      <c r="AB8" s="30">
        <v>0</v>
      </c>
      <c r="AC8" s="30">
        <v>0</v>
      </c>
      <c r="AD8" s="30">
        <v>0</v>
      </c>
      <c r="AE8" s="30">
        <v>0.20285</v>
      </c>
      <c r="AF8" s="30">
        <v>0</v>
      </c>
      <c r="AG8" s="30">
        <v>0</v>
      </c>
      <c r="AH8" s="30">
        <v>10.500299999999999</v>
      </c>
      <c r="AI8" s="30">
        <v>0</v>
      </c>
      <c r="AK8" s="32">
        <f t="shared" ref="AK8:AK48" si="0">SUM(F8:AI8)</f>
        <v>23.409409999999998</v>
      </c>
      <c r="AL8" s="32">
        <f>AK47</f>
        <v>125.28968800000001</v>
      </c>
      <c r="AM8" s="32">
        <f>AK48</f>
        <v>327.363</v>
      </c>
    </row>
    <row r="9" spans="1:39">
      <c r="E9" t="s">
        <v>462</v>
      </c>
      <c r="F9" s="30">
        <v>2.9568690000000002</v>
      </c>
      <c r="G9" s="30">
        <v>2.10615</v>
      </c>
      <c r="H9" s="30">
        <v>0.73773100000000003</v>
      </c>
      <c r="I9" s="30">
        <v>0</v>
      </c>
      <c r="J9" s="30">
        <v>0.1787</v>
      </c>
      <c r="K9" s="30">
        <v>0.31875700000000001</v>
      </c>
      <c r="L9" s="30">
        <v>50.423920000000003</v>
      </c>
      <c r="M9" s="30">
        <v>4.0903700000000001</v>
      </c>
      <c r="N9" s="30">
        <v>0.31636599999999998</v>
      </c>
      <c r="O9" s="30">
        <v>23.548787000000001</v>
      </c>
      <c r="P9" s="30">
        <v>2.0012799999999999</v>
      </c>
      <c r="Q9" s="30">
        <v>13.67675</v>
      </c>
      <c r="R9" s="30">
        <v>2.8224999999999998</v>
      </c>
      <c r="S9" s="30">
        <v>0.32987499999999997</v>
      </c>
      <c r="T9" s="30">
        <v>4.1590009999999999</v>
      </c>
      <c r="U9" s="30">
        <v>10.5534</v>
      </c>
      <c r="V9" s="30">
        <v>0.60503600000000002</v>
      </c>
      <c r="W9" s="30">
        <v>0.12</v>
      </c>
      <c r="X9" s="30">
        <v>0.12</v>
      </c>
      <c r="Y9" s="30">
        <v>0</v>
      </c>
      <c r="Z9" s="30">
        <v>4.6508399999999996</v>
      </c>
      <c r="AA9" s="30">
        <v>1.1000000000000001</v>
      </c>
      <c r="AB9" s="30">
        <v>6.6233599999999999</v>
      </c>
      <c r="AC9" s="30">
        <v>5.3102999999999998</v>
      </c>
      <c r="AD9" s="30">
        <v>3.3010000000000002</v>
      </c>
      <c r="AE9" s="30">
        <v>7.9672000000000001</v>
      </c>
      <c r="AF9" s="30">
        <v>7.3000000000000001E-3</v>
      </c>
      <c r="AG9" s="30">
        <v>3.5000000000000001E-3</v>
      </c>
      <c r="AH9" s="30">
        <v>13.83046</v>
      </c>
      <c r="AI9" s="30">
        <v>0.56057800000000002</v>
      </c>
      <c r="AK9" s="32">
        <f t="shared" si="0"/>
        <v>162.42002999999997</v>
      </c>
      <c r="AL9" s="32">
        <f>AK16+AK24+AK34</f>
        <v>404.22567636600007</v>
      </c>
      <c r="AM9" s="32">
        <f>AK17+AK25+AK35</f>
        <v>4758.1786782319996</v>
      </c>
    </row>
    <row r="11" spans="1:39">
      <c r="AK11" s="32">
        <f>SUM(AK8:AK9)</f>
        <v>185.82943999999998</v>
      </c>
      <c r="AL11" s="32">
        <f>SUM(AL8:AL9)</f>
        <v>529.51536436600009</v>
      </c>
      <c r="AM11" s="32">
        <f>SUM(AM8:AM9)</f>
        <v>5085.5416782319999</v>
      </c>
    </row>
    <row r="12" spans="1:39">
      <c r="C12" s="5" t="s">
        <v>400</v>
      </c>
      <c r="AK12" s="32"/>
      <c r="AL12" s="30">
        <f>AL11/AK11</f>
        <v>2.8494697307703243</v>
      </c>
    </row>
    <row r="13" spans="1:39">
      <c r="C13" t="s">
        <v>39</v>
      </c>
      <c r="AK13" s="32"/>
    </row>
    <row r="14" spans="1:39" ht="16.5" customHeight="1">
      <c r="A14" t="s">
        <v>0</v>
      </c>
      <c r="B14" t="s">
        <v>36</v>
      </c>
      <c r="C14" t="s">
        <v>31</v>
      </c>
      <c r="D14" t="s">
        <v>40</v>
      </c>
      <c r="E14" t="s">
        <v>37</v>
      </c>
      <c r="F14" t="s">
        <v>2</v>
      </c>
      <c r="G14" t="s">
        <v>3</v>
      </c>
      <c r="H14" t="s">
        <v>38</v>
      </c>
      <c r="I14" t="s">
        <v>4</v>
      </c>
      <c r="J14" t="s">
        <v>5</v>
      </c>
      <c r="K14" t="s">
        <v>6</v>
      </c>
      <c r="L14" t="s">
        <v>7</v>
      </c>
      <c r="M14" t="s">
        <v>8</v>
      </c>
      <c r="N14" t="s">
        <v>9</v>
      </c>
      <c r="O14" t="s">
        <v>10</v>
      </c>
      <c r="P14" t="s">
        <v>11</v>
      </c>
      <c r="Q14" t="s">
        <v>12</v>
      </c>
      <c r="R14" t="s">
        <v>285</v>
      </c>
      <c r="S14" t="s">
        <v>13</v>
      </c>
      <c r="T14" t="s">
        <v>14</v>
      </c>
      <c r="U14" t="s">
        <v>16</v>
      </c>
      <c r="V14" t="s">
        <v>17</v>
      </c>
      <c r="W14" t="s">
        <v>18</v>
      </c>
      <c r="X14" t="s">
        <v>19</v>
      </c>
      <c r="Y14" t="s">
        <v>20</v>
      </c>
      <c r="Z14" t="s">
        <v>21</v>
      </c>
      <c r="AA14" t="s">
        <v>22</v>
      </c>
      <c r="AB14" t="s">
        <v>23</v>
      </c>
      <c r="AC14" t="s">
        <v>24</v>
      </c>
      <c r="AD14" t="s">
        <v>25</v>
      </c>
      <c r="AE14" t="s">
        <v>26</v>
      </c>
      <c r="AF14" t="s">
        <v>27</v>
      </c>
      <c r="AG14" t="s">
        <v>28</v>
      </c>
      <c r="AH14" t="s">
        <v>29</v>
      </c>
      <c r="AI14" t="s">
        <v>92</v>
      </c>
      <c r="AK14" s="32"/>
    </row>
    <row r="15" spans="1:39">
      <c r="A15" s="5" t="s">
        <v>188</v>
      </c>
      <c r="B15" s="5" t="s">
        <v>190</v>
      </c>
      <c r="C15">
        <v>2020</v>
      </c>
      <c r="D15">
        <v>1</v>
      </c>
      <c r="E15">
        <v>15</v>
      </c>
      <c r="F15" s="6">
        <v>0</v>
      </c>
      <c r="G15" s="30">
        <v>0</v>
      </c>
      <c r="H15" s="30">
        <v>0</v>
      </c>
      <c r="I15" s="30">
        <v>0</v>
      </c>
      <c r="J15" s="30">
        <v>0</v>
      </c>
      <c r="K15" s="30">
        <v>0</v>
      </c>
      <c r="L15" s="30">
        <v>0</v>
      </c>
      <c r="M15" s="30">
        <v>0</v>
      </c>
      <c r="N15" s="30">
        <v>0</v>
      </c>
      <c r="O15" s="30">
        <v>0</v>
      </c>
      <c r="P15" s="30">
        <v>0</v>
      </c>
      <c r="Q15" s="30">
        <v>0</v>
      </c>
      <c r="R15" s="30">
        <v>0</v>
      </c>
      <c r="S15" s="30">
        <v>0</v>
      </c>
      <c r="T15" s="30">
        <v>0</v>
      </c>
      <c r="U15" s="30">
        <v>0</v>
      </c>
      <c r="V15" s="30">
        <v>0</v>
      </c>
      <c r="W15" s="30">
        <v>0</v>
      </c>
      <c r="X15" s="30">
        <v>0</v>
      </c>
      <c r="Y15" s="30">
        <v>0</v>
      </c>
      <c r="Z15" s="30">
        <v>0</v>
      </c>
      <c r="AA15" s="30">
        <v>0</v>
      </c>
      <c r="AB15" s="30">
        <v>0</v>
      </c>
      <c r="AC15" s="30">
        <v>0</v>
      </c>
      <c r="AD15" s="30">
        <v>0</v>
      </c>
      <c r="AE15" s="30">
        <v>0</v>
      </c>
      <c r="AF15" s="30">
        <v>0</v>
      </c>
      <c r="AG15" s="30">
        <v>0</v>
      </c>
      <c r="AH15" s="30">
        <v>0</v>
      </c>
      <c r="AI15" s="30">
        <v>0</v>
      </c>
      <c r="AK15" s="32">
        <f t="shared" si="0"/>
        <v>0</v>
      </c>
    </row>
    <row r="16" spans="1:39">
      <c r="B16" s="5" t="s">
        <v>190</v>
      </c>
      <c r="C16">
        <v>2030</v>
      </c>
      <c r="F16" s="6">
        <f>MIN(F9/2,F17)</f>
        <v>1.4784345000000001</v>
      </c>
      <c r="G16" s="30">
        <f t="shared" ref="G16:AI16" si="1">MIN(G9/2,G17)</f>
        <v>1.053075</v>
      </c>
      <c r="H16" s="30">
        <f t="shared" si="1"/>
        <v>0.36886550000000001</v>
      </c>
      <c r="I16" s="30">
        <f t="shared" si="1"/>
        <v>0</v>
      </c>
      <c r="J16" s="30">
        <f t="shared" si="1"/>
        <v>8.9349999999999999E-2</v>
      </c>
      <c r="K16" s="30">
        <f t="shared" si="1"/>
        <v>0.15937850000000001</v>
      </c>
      <c r="L16" s="30">
        <f t="shared" si="1"/>
        <v>25.211960000000001</v>
      </c>
      <c r="M16" s="30">
        <f t="shared" si="1"/>
        <v>0</v>
      </c>
      <c r="N16" s="30">
        <f t="shared" si="1"/>
        <v>0</v>
      </c>
      <c r="O16" s="30">
        <f t="shared" si="1"/>
        <v>11.7743935</v>
      </c>
      <c r="P16" s="30">
        <f t="shared" si="1"/>
        <v>0.49436470599999999</v>
      </c>
      <c r="Q16" s="30">
        <f t="shared" si="1"/>
        <v>6.8383750000000001</v>
      </c>
      <c r="R16" s="30">
        <f t="shared" si="1"/>
        <v>1.4112499999999999</v>
      </c>
      <c r="S16" s="30">
        <f t="shared" si="1"/>
        <v>0.16493749999999999</v>
      </c>
      <c r="T16" s="30">
        <f t="shared" si="1"/>
        <v>0</v>
      </c>
      <c r="U16" s="30">
        <f t="shared" si="1"/>
        <v>5.2766999999999999</v>
      </c>
      <c r="V16" s="30">
        <f t="shared" si="1"/>
        <v>0</v>
      </c>
      <c r="W16" s="30">
        <f t="shared" si="1"/>
        <v>0.06</v>
      </c>
      <c r="X16" s="30">
        <f t="shared" si="1"/>
        <v>0</v>
      </c>
      <c r="Y16" s="30">
        <f t="shared" si="1"/>
        <v>0</v>
      </c>
      <c r="Z16" s="30">
        <f t="shared" si="1"/>
        <v>0</v>
      </c>
      <c r="AA16" s="30">
        <f t="shared" si="1"/>
        <v>0.55000000000000004</v>
      </c>
      <c r="AB16" s="30">
        <f t="shared" si="1"/>
        <v>3.31168</v>
      </c>
      <c r="AC16" s="30">
        <f t="shared" si="1"/>
        <v>2.6551499999999999</v>
      </c>
      <c r="AD16" s="30">
        <f t="shared" si="1"/>
        <v>1.6505000000000001</v>
      </c>
      <c r="AE16" s="30">
        <f t="shared" si="1"/>
        <v>3.8751499219999999</v>
      </c>
      <c r="AF16" s="30">
        <f t="shared" si="1"/>
        <v>3.65E-3</v>
      </c>
      <c r="AG16" s="30">
        <f t="shared" si="1"/>
        <v>1.75E-3</v>
      </c>
      <c r="AH16" s="30">
        <f t="shared" si="1"/>
        <v>0</v>
      </c>
      <c r="AI16" s="30">
        <f t="shared" si="1"/>
        <v>0.28028900000000001</v>
      </c>
      <c r="AK16" s="32">
        <f t="shared" si="0"/>
        <v>66.709253128</v>
      </c>
    </row>
    <row r="17" spans="1:37">
      <c r="B17" s="5" t="s">
        <v>190</v>
      </c>
      <c r="C17">
        <v>2050</v>
      </c>
      <c r="F17" s="6">
        <f>VLOOKUP(F$4,'ONSHORE SUMMARY + graph'!$S$5:$AC$32,8,0)</f>
        <v>3.9883032869999999</v>
      </c>
      <c r="G17" s="30">
        <f>VLOOKUP(G$4,'ONSHORE SUMMARY + graph'!$S$5:$AC$32,8,0)</f>
        <v>10.336845375000001</v>
      </c>
      <c r="H17" s="30">
        <f>VLOOKUP(H$4,'ONSHORE SUMMARY + graph'!$S$5:$AC$32,8,0)</f>
        <v>102.051557788</v>
      </c>
      <c r="I17" s="6">
        <v>3</v>
      </c>
      <c r="J17" s="30">
        <f>VLOOKUP(J$4,'ONSHORE SUMMARY + graph'!$S$5:$AC$32,8,0)</f>
        <v>4.5028177149999999</v>
      </c>
      <c r="K17" s="30">
        <f>VLOOKUP(K$4,'ONSHORE SUMMARY + graph'!$S$5:$AC$32,8,0)</f>
        <v>16.475392778</v>
      </c>
      <c r="L17" s="30">
        <f>VLOOKUP(L$4,'ONSHORE SUMMARY + graph'!$S$5:$AC$32,8,0)</f>
        <v>37.092486982000004</v>
      </c>
      <c r="M17" s="30">
        <f>VLOOKUP(M$4,'ONSHORE SUMMARY + graph'!$S$5:$AC$32,8,0)</f>
        <v>0</v>
      </c>
      <c r="N17" s="30">
        <f>VLOOKUP(N$4,'ONSHORE SUMMARY + graph'!$S$5:$AC$32,8,0)</f>
        <v>0</v>
      </c>
      <c r="O17" s="30">
        <f>VLOOKUP(O$4,'ONSHORE SUMMARY + graph'!$S$5:$AC$32,8,0)</f>
        <v>393.91104447800012</v>
      </c>
      <c r="P17" s="30">
        <f>VLOOKUP(P$4,'ONSHORE SUMMARY + graph'!$S$5:$AC$32,8,0)</f>
        <v>0.49436470599999999</v>
      </c>
      <c r="Q17" s="30">
        <f>VLOOKUP(Q$4,'ONSHORE SUMMARY + graph'!$S$5:$AC$32,8,0)</f>
        <v>93.573120783999997</v>
      </c>
      <c r="R17" s="30">
        <f>VLOOKUP(R$4,'ONSHORE SUMMARY + graph'!$S$5:$AC$32,8,0)</f>
        <v>95.737993787999997</v>
      </c>
      <c r="S17" s="30">
        <f>VLOOKUP(S$4,'ONSHORE SUMMARY + graph'!$S$5:$AC$32,8,0)</f>
        <v>79.773288037</v>
      </c>
      <c r="T17" s="30">
        <f>VLOOKUP(T$4,'ONSHORE SUMMARY + graph'!$S$5:$AC$32,8,0)</f>
        <v>0</v>
      </c>
      <c r="U17" s="30">
        <f>VLOOKUP(U$4,'ONSHORE SUMMARY + graph'!$S$5:$AC$32,8,0)</f>
        <v>113.20276522600003</v>
      </c>
      <c r="V17" s="30">
        <f>VLOOKUP(V$4,'ONSHORE SUMMARY + graph'!$S$5:$AC$32,8,0)</f>
        <v>0</v>
      </c>
      <c r="W17" s="30">
        <f>VLOOKUP(W$4,'ONSHORE SUMMARY + graph'!$S$5:$AC$32,8,0)</f>
        <v>1.1911932773109248</v>
      </c>
      <c r="X17" s="30">
        <f>VLOOKUP(X$4,'ONSHORE SUMMARY + graph'!$S$5:$AC$32,8,0)</f>
        <v>0</v>
      </c>
      <c r="Y17" s="30">
        <f>VLOOKUP(Y$4,'ONSHORE SUMMARY + graph'!$S$5:$AC$32,8,0)</f>
        <v>0</v>
      </c>
      <c r="Z17" s="30">
        <f>VLOOKUP(Z$4,'ONSHORE SUMMARY + graph'!$S$5:$AC$32,8,0)</f>
        <v>0</v>
      </c>
      <c r="AA17" s="30">
        <v>10</v>
      </c>
      <c r="AB17" s="30">
        <f>VLOOKUP(AB$4,'ONSHORE SUMMARY + graph'!$S$5:$AC$32,8,0)</f>
        <v>3.757500845</v>
      </c>
      <c r="AC17" s="30">
        <f>VLOOKUP(AC$4,'ONSHORE SUMMARY + graph'!$S$5:$AC$32,8,0)</f>
        <v>62.639759613000003</v>
      </c>
      <c r="AD17" s="30">
        <f>VLOOKUP(AD$4,'ONSHORE SUMMARY + graph'!$S$5:$AC$32,8,0)</f>
        <v>217.69715566799999</v>
      </c>
      <c r="AE17" s="30">
        <f>VLOOKUP(AE$4,'ONSHORE SUMMARY + graph'!$S$5:$AC$32,8,0)</f>
        <v>3.8751499219999999</v>
      </c>
      <c r="AF17" s="30">
        <f>VLOOKUP(AF$4,'ONSHORE SUMMARY + graph'!$S$5:$AC$32,8,0)</f>
        <v>4.3090214150000001</v>
      </c>
      <c r="AG17" s="30">
        <f>VLOOKUP(AG$4,'ONSHORE SUMMARY + graph'!$S$5:$AC$32,8,0)</f>
        <v>15.904709191</v>
      </c>
      <c r="AH17" s="30">
        <f>VLOOKUP(AH$4,'ONSHORE SUMMARY + graph'!$S$5:$AC$32,8,0)</f>
        <v>0</v>
      </c>
      <c r="AI17" s="30">
        <f>VLOOKUP(AI$4,'ONSHORE SUMMARY + graph'!$S$5:$AC$32,8,0)</f>
        <v>29.212676471000002</v>
      </c>
      <c r="AK17" s="32">
        <f t="shared" si="0"/>
        <v>1302.7271473463111</v>
      </c>
    </row>
    <row r="18" spans="1:37">
      <c r="AK18" s="32"/>
    </row>
    <row r="19" spans="1:37">
      <c r="AK19" s="32"/>
    </row>
    <row r="20" spans="1:37">
      <c r="C20" s="5" t="s">
        <v>401</v>
      </c>
      <c r="AK20" s="32"/>
    </row>
    <row r="21" spans="1:37">
      <c r="C21" t="s">
        <v>39</v>
      </c>
      <c r="AK21" s="32"/>
    </row>
    <row r="22" spans="1:37" ht="15.75" customHeight="1">
      <c r="A22" t="s">
        <v>0</v>
      </c>
      <c r="B22" t="s">
        <v>36</v>
      </c>
      <c r="C22" t="s">
        <v>31</v>
      </c>
      <c r="D22" t="s">
        <v>40</v>
      </c>
      <c r="E22" t="s">
        <v>37</v>
      </c>
      <c r="F22" t="s">
        <v>2</v>
      </c>
      <c r="G22" t="s">
        <v>3</v>
      </c>
      <c r="H22" t="s">
        <v>38</v>
      </c>
      <c r="I22" t="s">
        <v>4</v>
      </c>
      <c r="J22" t="s">
        <v>5</v>
      </c>
      <c r="K22" t="s">
        <v>6</v>
      </c>
      <c r="L22" t="s">
        <v>7</v>
      </c>
      <c r="M22" t="s">
        <v>8</v>
      </c>
      <c r="N22" t="s">
        <v>9</v>
      </c>
      <c r="O22" t="s">
        <v>10</v>
      </c>
      <c r="P22" t="s">
        <v>11</v>
      </c>
      <c r="Q22" t="s">
        <v>12</v>
      </c>
      <c r="R22" t="s">
        <v>285</v>
      </c>
      <c r="S22" t="s">
        <v>13</v>
      </c>
      <c r="T22" t="s">
        <v>14</v>
      </c>
      <c r="U22" t="s">
        <v>16</v>
      </c>
      <c r="V22" t="s">
        <v>17</v>
      </c>
      <c r="W22" t="s">
        <v>18</v>
      </c>
      <c r="X22" t="s">
        <v>19</v>
      </c>
      <c r="Y22" t="s">
        <v>20</v>
      </c>
      <c r="Z22" t="s">
        <v>21</v>
      </c>
      <c r="AA22" t="s">
        <v>22</v>
      </c>
      <c r="AB22" t="s">
        <v>23</v>
      </c>
      <c r="AC22" t="s">
        <v>24</v>
      </c>
      <c r="AD22" t="s">
        <v>25</v>
      </c>
      <c r="AE22" t="s">
        <v>26</v>
      </c>
      <c r="AF22" t="s">
        <v>27</v>
      </c>
      <c r="AG22" t="s">
        <v>28</v>
      </c>
      <c r="AH22" t="s">
        <v>29</v>
      </c>
      <c r="AI22" t="s">
        <v>92</v>
      </c>
      <c r="AK22" s="32"/>
    </row>
    <row r="23" spans="1:37">
      <c r="A23" s="5" t="s">
        <v>191</v>
      </c>
      <c r="B23" s="5" t="s">
        <v>193</v>
      </c>
      <c r="C23">
        <v>2020</v>
      </c>
      <c r="D23">
        <v>1</v>
      </c>
      <c r="E23">
        <v>15</v>
      </c>
      <c r="F23" s="6">
        <f t="shared" ref="F23:AI23" si="2">$D$26*F9*1.1</f>
        <v>1.6262779500000002</v>
      </c>
      <c r="G23" s="30">
        <f t="shared" si="2"/>
        <v>1.1583825000000001</v>
      </c>
      <c r="H23" s="30">
        <f t="shared" si="2"/>
        <v>0.40575205000000003</v>
      </c>
      <c r="I23" s="30">
        <f t="shared" si="2"/>
        <v>0</v>
      </c>
      <c r="J23" s="30">
        <f t="shared" si="2"/>
        <v>9.8285000000000011E-2</v>
      </c>
      <c r="K23" s="30">
        <f t="shared" si="2"/>
        <v>0.17531635000000001</v>
      </c>
      <c r="L23" s="30">
        <f t="shared" si="2"/>
        <v>27.733156000000005</v>
      </c>
      <c r="M23" s="30">
        <f t="shared" si="2"/>
        <v>2.2497035000000003</v>
      </c>
      <c r="N23" s="30">
        <f t="shared" si="2"/>
        <v>0.1740013</v>
      </c>
      <c r="O23" s="30">
        <f t="shared" si="2"/>
        <v>12.951832850000001</v>
      </c>
      <c r="P23" s="30">
        <f t="shared" si="2"/>
        <v>1.1007040000000001</v>
      </c>
      <c r="Q23" s="30">
        <f t="shared" si="2"/>
        <v>7.5222125000000011</v>
      </c>
      <c r="R23" s="30">
        <f t="shared" si="2"/>
        <v>1.5523750000000001</v>
      </c>
      <c r="S23" s="30">
        <f t="shared" si="2"/>
        <v>0.18143124999999999</v>
      </c>
      <c r="T23" s="30">
        <f t="shared" si="2"/>
        <v>2.28745055</v>
      </c>
      <c r="U23" s="30">
        <f t="shared" si="2"/>
        <v>5.8043700000000005</v>
      </c>
      <c r="V23" s="30">
        <f t="shared" si="2"/>
        <v>0.33276980000000006</v>
      </c>
      <c r="W23" s="30">
        <f t="shared" si="2"/>
        <v>6.6000000000000003E-2</v>
      </c>
      <c r="X23" s="30">
        <f t="shared" si="2"/>
        <v>6.6000000000000003E-2</v>
      </c>
      <c r="Y23" s="30">
        <f t="shared" si="2"/>
        <v>0</v>
      </c>
      <c r="Z23" s="30">
        <f t="shared" si="2"/>
        <v>2.5579619999999998</v>
      </c>
      <c r="AA23" s="30">
        <f t="shared" si="2"/>
        <v>0.60500000000000009</v>
      </c>
      <c r="AB23" s="30">
        <f t="shared" si="2"/>
        <v>3.6428480000000003</v>
      </c>
      <c r="AC23" s="30">
        <f t="shared" si="2"/>
        <v>2.9206650000000001</v>
      </c>
      <c r="AD23" s="30">
        <f t="shared" si="2"/>
        <v>1.8155500000000002</v>
      </c>
      <c r="AE23" s="30">
        <f t="shared" si="2"/>
        <v>4.3819600000000003</v>
      </c>
      <c r="AF23" s="30">
        <f t="shared" si="2"/>
        <v>4.0150000000000003E-3</v>
      </c>
      <c r="AG23" s="30">
        <f t="shared" si="2"/>
        <v>1.9250000000000003E-3</v>
      </c>
      <c r="AH23" s="30">
        <f t="shared" si="2"/>
        <v>7.6067530000000012</v>
      </c>
      <c r="AI23" s="30">
        <f t="shared" si="2"/>
        <v>0.30831790000000003</v>
      </c>
      <c r="AK23" s="32">
        <f t="shared" si="0"/>
        <v>89.331016500000032</v>
      </c>
    </row>
    <row r="24" spans="1:37">
      <c r="B24" s="5" t="s">
        <v>193</v>
      </c>
      <c r="C24">
        <v>2030</v>
      </c>
      <c r="F24" s="6">
        <f>MIN(2*F23,F25)</f>
        <v>3.2525559000000004</v>
      </c>
      <c r="G24" s="30">
        <f t="shared" ref="G24:AI24" si="3">MIN(2*G23,G25)</f>
        <v>2.3167650000000002</v>
      </c>
      <c r="H24" s="30">
        <f t="shared" si="3"/>
        <v>0.81150410000000006</v>
      </c>
      <c r="I24" s="30">
        <f t="shared" si="3"/>
        <v>0</v>
      </c>
      <c r="J24" s="30">
        <f t="shared" si="3"/>
        <v>0.19657000000000002</v>
      </c>
      <c r="K24" s="30">
        <f t="shared" si="3"/>
        <v>0.35063270000000002</v>
      </c>
      <c r="L24" s="30">
        <f t="shared" si="3"/>
        <v>55.466312000000009</v>
      </c>
      <c r="M24" s="30">
        <f>2*M23</f>
        <v>4.4994070000000006</v>
      </c>
      <c r="N24" s="30">
        <f t="shared" si="3"/>
        <v>0.3480026</v>
      </c>
      <c r="O24" s="30">
        <f t="shared" si="3"/>
        <v>25.903665700000001</v>
      </c>
      <c r="P24" s="30">
        <f t="shared" si="3"/>
        <v>2.2014080000000003</v>
      </c>
      <c r="Q24" s="30">
        <f t="shared" si="3"/>
        <v>15.044425000000002</v>
      </c>
      <c r="R24" s="30">
        <f t="shared" si="3"/>
        <v>3.1047500000000001</v>
      </c>
      <c r="S24" s="30">
        <f t="shared" si="3"/>
        <v>0.36286249999999998</v>
      </c>
      <c r="T24" s="30">
        <f>2*T23</f>
        <v>4.5749010999999999</v>
      </c>
      <c r="U24" s="30">
        <f t="shared" si="3"/>
        <v>11.608740000000001</v>
      </c>
      <c r="V24" s="30">
        <f t="shared" si="3"/>
        <v>0.66553960000000012</v>
      </c>
      <c r="W24" s="30">
        <f t="shared" si="3"/>
        <v>0.13200000000000001</v>
      </c>
      <c r="X24" s="30">
        <f t="shared" si="3"/>
        <v>0.13200000000000001</v>
      </c>
      <c r="Y24" s="30">
        <f>2*Y23</f>
        <v>0</v>
      </c>
      <c r="Z24" s="30">
        <f t="shared" si="3"/>
        <v>5.1159239999999997</v>
      </c>
      <c r="AA24" s="30">
        <f t="shared" si="3"/>
        <v>1.2100000000000002</v>
      </c>
      <c r="AB24" s="30">
        <f t="shared" si="3"/>
        <v>7.2856960000000006</v>
      </c>
      <c r="AC24" s="30">
        <f t="shared" si="3"/>
        <v>5.8413300000000001</v>
      </c>
      <c r="AD24" s="30">
        <f t="shared" si="3"/>
        <v>3.6311000000000004</v>
      </c>
      <c r="AE24" s="30">
        <f t="shared" si="3"/>
        <v>8.7639200000000006</v>
      </c>
      <c r="AF24" s="30">
        <f t="shared" si="3"/>
        <v>8.0300000000000007E-3</v>
      </c>
      <c r="AG24" s="30">
        <f t="shared" si="3"/>
        <v>3.8500000000000006E-3</v>
      </c>
      <c r="AH24" s="30">
        <f t="shared" si="3"/>
        <v>9.8081817789999999</v>
      </c>
      <c r="AI24" s="30">
        <f t="shared" si="3"/>
        <v>0.61663580000000007</v>
      </c>
      <c r="AK24" s="32">
        <f t="shared" si="0"/>
        <v>173.25670877900006</v>
      </c>
    </row>
    <row r="25" spans="1:37">
      <c r="B25" s="5" t="s">
        <v>193</v>
      </c>
      <c r="C25">
        <v>2050</v>
      </c>
      <c r="F25" s="6">
        <f>VLOOKUP(F$4,'ONSHORE SUMMARY + graph'!$S$5:$AC$32,7,0)</f>
        <v>5.120829305</v>
      </c>
      <c r="G25" s="30">
        <f>VLOOKUP(G$4,'ONSHORE SUMMARY + graph'!$S$5:$AC$32,7,0)</f>
        <v>5.9299601880000008</v>
      </c>
      <c r="H25" s="30">
        <f>VLOOKUP(H$4,'ONSHORE SUMMARY + graph'!$S$5:$AC$32,7,0)</f>
        <v>46.682063279000005</v>
      </c>
      <c r="I25" s="6">
        <v>3</v>
      </c>
      <c r="J25" s="30">
        <f>VLOOKUP(J$4,'ONSHORE SUMMARY + graph'!$S$5:$AC$32,7,0)</f>
        <v>1.937654902</v>
      </c>
      <c r="K25" s="30">
        <f>VLOOKUP(K$4,'ONSHORE SUMMARY + graph'!$S$5:$AC$32,7,0)</f>
        <v>37.784031205999995</v>
      </c>
      <c r="L25" s="30">
        <f>VLOOKUP(L$4,'ONSHORE SUMMARY + graph'!$S$5:$AC$32,7,0)</f>
        <v>64.781399545000014</v>
      </c>
      <c r="M25" s="6">
        <f>M24</f>
        <v>4.4994070000000006</v>
      </c>
      <c r="N25" s="30">
        <f>VLOOKUP(N$4,'ONSHORE SUMMARY + graph'!$S$5:$AC$32,7,0)</f>
        <v>6.7575947709999999</v>
      </c>
      <c r="O25" s="30">
        <f>VLOOKUP(O$4,'ONSHORE SUMMARY + graph'!$S$5:$AC$32,7,0)</f>
        <v>382.95874247500007</v>
      </c>
      <c r="P25" s="30">
        <f>VLOOKUP(P$4,'ONSHORE SUMMARY + graph'!$S$5:$AC$32,7,0)</f>
        <v>11.033346504000001</v>
      </c>
      <c r="Q25" s="30">
        <f>VLOOKUP(Q$4,'ONSHORE SUMMARY + graph'!$S$5:$AC$32,7,0)</f>
        <v>262.45609799200002</v>
      </c>
      <c r="R25" s="30">
        <f>VLOOKUP(R$4,'ONSHORE SUMMARY + graph'!$S$5:$AC$32,7,0)</f>
        <v>66.070294439999998</v>
      </c>
      <c r="S25" s="30">
        <f>VLOOKUP(S$4,'ONSHORE SUMMARY + graph'!$S$5:$AC$32,7,0)</f>
        <v>40.376514764</v>
      </c>
      <c r="T25" s="6">
        <f>T24</f>
        <v>4.5749010999999999</v>
      </c>
      <c r="U25" s="30">
        <f>VLOOKUP(U$4,'ONSHORE SUMMARY + graph'!$S$5:$AC$32,7,0)</f>
        <v>113.773009612</v>
      </c>
      <c r="V25" s="30">
        <f>VLOOKUP(V$4,'ONSHORE SUMMARY + graph'!$S$5:$AC$32,7,0)</f>
        <v>17.064245524</v>
      </c>
      <c r="W25" s="30">
        <f>VLOOKUP(W$4,'ONSHORE SUMMARY + graph'!$S$5:$AC$32,7,0)</f>
        <v>0.69380672268907506</v>
      </c>
      <c r="X25" s="30">
        <f>VLOOKUP(X$4,'ONSHORE SUMMARY + graph'!$S$5:$AC$32,7,0)</f>
        <v>19.396367647000002</v>
      </c>
      <c r="Y25" s="6">
        <f>Y24</f>
        <v>0</v>
      </c>
      <c r="Z25" s="30">
        <f>VLOOKUP(Z$4,'ONSHORE SUMMARY + graph'!$S$5:$AC$32,7,0)</f>
        <v>5.5288740809999997</v>
      </c>
      <c r="AA25" s="30">
        <v>10</v>
      </c>
      <c r="AB25" s="30">
        <f>VLOOKUP(AB$4,'ONSHORE SUMMARY + graph'!$S$5:$AC$32,7,0)</f>
        <v>22.776481781000001</v>
      </c>
      <c r="AC25" s="30">
        <f>VLOOKUP(AC$4,'ONSHORE SUMMARY + graph'!$S$5:$AC$32,7,0)</f>
        <v>34.029316009999995</v>
      </c>
      <c r="AD25" s="30">
        <f>VLOOKUP(AD$4,'ONSHORE SUMMARY + graph'!$S$5:$AC$32,7,0)</f>
        <v>139.65842273000001</v>
      </c>
      <c r="AE25" s="30">
        <f>VLOOKUP(AE$4,'ONSHORE SUMMARY + graph'!$S$5:$AC$32,7,0)</f>
        <v>24.103476471999997</v>
      </c>
      <c r="AF25" s="30">
        <f>VLOOKUP(AF$4,'ONSHORE SUMMARY + graph'!$S$5:$AC$32,7,0)</f>
        <v>2.0578955590000003</v>
      </c>
      <c r="AG25" s="30">
        <f>VLOOKUP(AG$4,'ONSHORE SUMMARY + graph'!$S$5:$AC$32,7,0)</f>
        <v>15.124249636</v>
      </c>
      <c r="AH25" s="30">
        <f>VLOOKUP(AH$4,'ONSHORE SUMMARY + graph'!$S$5:$AC$32,7,0)</f>
        <v>9.8081817789999999</v>
      </c>
      <c r="AI25" s="30">
        <f>VLOOKUP(AI$4,'ONSHORE SUMMARY + graph'!$S$5:$AC$32,7,0)</f>
        <v>17.359652864000001</v>
      </c>
      <c r="AK25" s="32">
        <f t="shared" si="0"/>
        <v>1375.3368178886892</v>
      </c>
    </row>
    <row r="26" spans="1:37">
      <c r="B26" t="s">
        <v>189</v>
      </c>
      <c r="C26">
        <v>2020</v>
      </c>
      <c r="D26">
        <v>0.5</v>
      </c>
      <c r="AK26" s="32"/>
    </row>
    <row r="27" spans="1:37">
      <c r="B27" t="s">
        <v>189</v>
      </c>
      <c r="C27">
        <v>2030</v>
      </c>
      <c r="AK27" s="32"/>
    </row>
    <row r="28" spans="1:37">
      <c r="B28" t="s">
        <v>189</v>
      </c>
      <c r="C28">
        <v>2050</v>
      </c>
      <c r="AK28" s="32"/>
    </row>
    <row r="29" spans="1:37">
      <c r="AK29" s="32"/>
    </row>
    <row r="30" spans="1:37">
      <c r="C30" s="5" t="s">
        <v>402</v>
      </c>
      <c r="AK30" s="32"/>
    </row>
    <row r="31" spans="1:37">
      <c r="C31" t="s">
        <v>39</v>
      </c>
      <c r="AK31" s="32"/>
    </row>
    <row r="32" spans="1:37" ht="18.75" customHeight="1">
      <c r="A32" t="s">
        <v>0</v>
      </c>
      <c r="B32" t="s">
        <v>36</v>
      </c>
      <c r="C32" t="s">
        <v>31</v>
      </c>
      <c r="D32" t="s">
        <v>40</v>
      </c>
      <c r="E32" t="s">
        <v>37</v>
      </c>
      <c r="F32" t="s">
        <v>2</v>
      </c>
      <c r="G32" t="s">
        <v>3</v>
      </c>
      <c r="H32" t="s">
        <v>38</v>
      </c>
      <c r="I32" t="s">
        <v>4</v>
      </c>
      <c r="J32" t="s">
        <v>5</v>
      </c>
      <c r="K32" t="s">
        <v>6</v>
      </c>
      <c r="L32" t="s">
        <v>7</v>
      </c>
      <c r="M32" t="s">
        <v>8</v>
      </c>
      <c r="N32" t="s">
        <v>9</v>
      </c>
      <c r="O32" t="s">
        <v>10</v>
      </c>
      <c r="P32" t="s">
        <v>11</v>
      </c>
      <c r="Q32" t="s">
        <v>12</v>
      </c>
      <c r="R32" t="s">
        <v>285</v>
      </c>
      <c r="S32" t="s">
        <v>13</v>
      </c>
      <c r="T32" t="s">
        <v>14</v>
      </c>
      <c r="U32" t="s">
        <v>16</v>
      </c>
      <c r="V32" t="s">
        <v>17</v>
      </c>
      <c r="W32" t="s">
        <v>18</v>
      </c>
      <c r="X32" t="s">
        <v>19</v>
      </c>
      <c r="Y32" t="s">
        <v>20</v>
      </c>
      <c r="Z32" t="s">
        <v>21</v>
      </c>
      <c r="AA32" t="s">
        <v>22</v>
      </c>
      <c r="AB32" t="s">
        <v>23</v>
      </c>
      <c r="AC32" t="s">
        <v>24</v>
      </c>
      <c r="AD32" t="s">
        <v>25</v>
      </c>
      <c r="AE32" t="s">
        <v>26</v>
      </c>
      <c r="AF32" t="s">
        <v>27</v>
      </c>
      <c r="AG32" t="s">
        <v>28</v>
      </c>
      <c r="AH32" t="s">
        <v>29</v>
      </c>
      <c r="AI32" t="s">
        <v>92</v>
      </c>
      <c r="AK32" s="32"/>
    </row>
    <row r="33" spans="1:37">
      <c r="A33" s="5" t="s">
        <v>192</v>
      </c>
      <c r="B33" s="5" t="s">
        <v>194</v>
      </c>
      <c r="C33">
        <v>2020</v>
      </c>
      <c r="D33">
        <v>1</v>
      </c>
      <c r="E33">
        <v>15</v>
      </c>
      <c r="F33" s="30">
        <f>F23</f>
        <v>1.6262779500000002</v>
      </c>
      <c r="G33" s="30">
        <f t="shared" ref="G33:AI33" si="4">G23</f>
        <v>1.1583825000000001</v>
      </c>
      <c r="H33" s="30">
        <f t="shared" si="4"/>
        <v>0.40575205000000003</v>
      </c>
      <c r="I33" s="30">
        <f t="shared" si="4"/>
        <v>0</v>
      </c>
      <c r="J33" s="30">
        <f t="shared" si="4"/>
        <v>9.8285000000000011E-2</v>
      </c>
      <c r="K33" s="30">
        <f t="shared" si="4"/>
        <v>0.17531635000000001</v>
      </c>
      <c r="L33" s="30">
        <f t="shared" si="4"/>
        <v>27.733156000000005</v>
      </c>
      <c r="M33" s="30">
        <f t="shared" si="4"/>
        <v>2.2497035000000003</v>
      </c>
      <c r="N33" s="30">
        <f t="shared" si="4"/>
        <v>0.1740013</v>
      </c>
      <c r="O33" s="30">
        <f t="shared" si="4"/>
        <v>12.951832850000001</v>
      </c>
      <c r="P33" s="30">
        <f t="shared" si="4"/>
        <v>1.1007040000000001</v>
      </c>
      <c r="Q33" s="30">
        <f t="shared" si="4"/>
        <v>7.5222125000000011</v>
      </c>
      <c r="R33" s="30">
        <f t="shared" si="4"/>
        <v>1.5523750000000001</v>
      </c>
      <c r="S33" s="30">
        <f t="shared" si="4"/>
        <v>0.18143124999999999</v>
      </c>
      <c r="T33" s="30">
        <f t="shared" si="4"/>
        <v>2.28745055</v>
      </c>
      <c r="U33" s="30">
        <f t="shared" si="4"/>
        <v>5.8043700000000005</v>
      </c>
      <c r="V33" s="30">
        <f t="shared" si="4"/>
        <v>0.33276980000000006</v>
      </c>
      <c r="W33" s="30">
        <f t="shared" si="4"/>
        <v>6.6000000000000003E-2</v>
      </c>
      <c r="X33" s="30">
        <f t="shared" si="4"/>
        <v>6.6000000000000003E-2</v>
      </c>
      <c r="Y33" s="30">
        <f t="shared" si="4"/>
        <v>0</v>
      </c>
      <c r="Z33" s="30">
        <f t="shared" si="4"/>
        <v>2.5579619999999998</v>
      </c>
      <c r="AA33" s="30">
        <f t="shared" si="4"/>
        <v>0.60500000000000009</v>
      </c>
      <c r="AB33" s="30">
        <f t="shared" si="4"/>
        <v>3.6428480000000003</v>
      </c>
      <c r="AC33" s="30">
        <f t="shared" si="4"/>
        <v>2.9206650000000001</v>
      </c>
      <c r="AD33" s="30">
        <f t="shared" si="4"/>
        <v>1.8155500000000002</v>
      </c>
      <c r="AE33" s="30">
        <f t="shared" si="4"/>
        <v>4.3819600000000003</v>
      </c>
      <c r="AF33" s="30">
        <f t="shared" si="4"/>
        <v>4.0150000000000003E-3</v>
      </c>
      <c r="AG33" s="30">
        <f t="shared" si="4"/>
        <v>1.9250000000000003E-3</v>
      </c>
      <c r="AH33" s="30">
        <f t="shared" si="4"/>
        <v>7.6067530000000012</v>
      </c>
      <c r="AI33" s="30">
        <f t="shared" si="4"/>
        <v>0.30831790000000003</v>
      </c>
      <c r="AK33" s="32">
        <f t="shared" si="0"/>
        <v>89.331016500000032</v>
      </c>
    </row>
    <row r="34" spans="1:37">
      <c r="B34" s="5" t="s">
        <v>194</v>
      </c>
      <c r="C34">
        <v>2030</v>
      </c>
      <c r="F34" s="30">
        <f>MIN(2*F33,F35)</f>
        <v>3.2525559000000004</v>
      </c>
      <c r="G34" s="30">
        <f t="shared" ref="G34:AI34" si="5">MIN(2*G33,G35)</f>
        <v>2.1997291969999999</v>
      </c>
      <c r="H34" s="30">
        <f t="shared" si="5"/>
        <v>0.81150410000000006</v>
      </c>
      <c r="I34" s="30">
        <f t="shared" si="5"/>
        <v>0</v>
      </c>
      <c r="J34" s="30">
        <f t="shared" si="5"/>
        <v>0</v>
      </c>
      <c r="K34" s="30">
        <f t="shared" si="5"/>
        <v>0.35063270000000002</v>
      </c>
      <c r="L34" s="30">
        <f t="shared" si="5"/>
        <v>42.191125290999999</v>
      </c>
      <c r="M34" s="30">
        <f t="shared" si="5"/>
        <v>4.4994070000000006</v>
      </c>
      <c r="N34" s="30">
        <f t="shared" si="5"/>
        <v>0.3480026</v>
      </c>
      <c r="O34" s="30">
        <f t="shared" si="5"/>
        <v>25.903665700000001</v>
      </c>
      <c r="P34" s="30">
        <f t="shared" si="5"/>
        <v>2.2014080000000003</v>
      </c>
      <c r="Q34" s="30">
        <f t="shared" si="5"/>
        <v>15.044425000000002</v>
      </c>
      <c r="R34" s="30">
        <f t="shared" si="5"/>
        <v>3.1047500000000001</v>
      </c>
      <c r="S34" s="30">
        <f t="shared" si="5"/>
        <v>0.36286249999999998</v>
      </c>
      <c r="T34" s="30">
        <f t="shared" si="5"/>
        <v>4.5749010999999999</v>
      </c>
      <c r="U34" s="30">
        <f t="shared" si="5"/>
        <v>11.608740000000001</v>
      </c>
      <c r="V34" s="30">
        <f t="shared" si="5"/>
        <v>0.66553960000000012</v>
      </c>
      <c r="W34" s="30">
        <f t="shared" si="5"/>
        <v>0</v>
      </c>
      <c r="X34" s="30">
        <f t="shared" si="5"/>
        <v>0.13200000000000001</v>
      </c>
      <c r="Y34" s="30">
        <f t="shared" si="5"/>
        <v>0</v>
      </c>
      <c r="Z34" s="30">
        <f t="shared" si="5"/>
        <v>5.1159239999999997</v>
      </c>
      <c r="AA34" s="30">
        <f t="shared" si="5"/>
        <v>1.2100000000000002</v>
      </c>
      <c r="AB34" s="30">
        <f t="shared" si="5"/>
        <v>7.2856960000000006</v>
      </c>
      <c r="AC34" s="30">
        <f t="shared" si="5"/>
        <v>5.1598039709999997</v>
      </c>
      <c r="AD34" s="30">
        <f t="shared" si="5"/>
        <v>3.6311000000000004</v>
      </c>
      <c r="AE34" s="30">
        <f t="shared" si="5"/>
        <v>8.7639200000000006</v>
      </c>
      <c r="AF34" s="30">
        <f t="shared" si="5"/>
        <v>8.0300000000000007E-3</v>
      </c>
      <c r="AG34" s="30">
        <f t="shared" si="5"/>
        <v>3.8500000000000006E-3</v>
      </c>
      <c r="AH34" s="30">
        <f t="shared" si="5"/>
        <v>15.213506000000002</v>
      </c>
      <c r="AI34" s="30">
        <f t="shared" si="5"/>
        <v>0.61663580000000007</v>
      </c>
      <c r="AK34" s="32">
        <f t="shared" si="0"/>
        <v>164.25971445900001</v>
      </c>
    </row>
    <row r="35" spans="1:37">
      <c r="B35" s="5" t="s">
        <v>194</v>
      </c>
      <c r="C35">
        <v>2050</v>
      </c>
      <c r="F35" s="6">
        <f>VLOOKUP(F$4,'ONSHORE SUMMARY + graph'!$S$5:$AC$32,6,0)</f>
        <v>5.9277311929999996</v>
      </c>
      <c r="G35" s="30">
        <f>VLOOKUP(G$4,'ONSHORE SUMMARY + graph'!$S$5:$AC$32,6,0)</f>
        <v>2.1997291969999999</v>
      </c>
      <c r="H35" s="30">
        <f>VLOOKUP(H$4,'ONSHORE SUMMARY + graph'!$S$5:$AC$32,6,0)</f>
        <v>6.2951871659999998</v>
      </c>
      <c r="I35" s="30">
        <v>3</v>
      </c>
      <c r="J35" s="30">
        <f>VLOOKUP(J$4,'ONSHORE SUMMARY + graph'!$S$5:$AC$32,6,0)</f>
        <v>0</v>
      </c>
      <c r="K35" s="30">
        <f>VLOOKUP(K$4,'ONSHORE SUMMARY + graph'!$S$5:$AC$32,6,0)</f>
        <v>38.420576016999995</v>
      </c>
      <c r="L35" s="30">
        <f>VLOOKUP(L$4,'ONSHORE SUMMARY + graph'!$S$5:$AC$32,6,0)</f>
        <v>42.191125290999999</v>
      </c>
      <c r="M35" s="30">
        <f>VLOOKUP(M$4,'ONSHORE SUMMARY + graph'!$S$5:$AC$32,6,0)</f>
        <v>54.669999999999995</v>
      </c>
      <c r="N35" s="30">
        <f>VLOOKUP(N$4,'ONSHORE SUMMARY + graph'!$S$5:$AC$32,6,0)</f>
        <v>20.522405229</v>
      </c>
      <c r="O35" s="30">
        <f>VLOOKUP(O$4,'ONSHORE SUMMARY + graph'!$S$5:$AC$32,6,0)</f>
        <v>321.44443629400007</v>
      </c>
      <c r="P35" s="30">
        <f>VLOOKUP(P$4,'ONSHORE SUMMARY + graph'!$S$5:$AC$32,6,0)</f>
        <v>19.732288789999998</v>
      </c>
      <c r="Q35" s="30">
        <f>VLOOKUP(Q$4,'ONSHORE SUMMARY + graph'!$S$5:$AC$32,6,0)</f>
        <v>550.36595464199991</v>
      </c>
      <c r="R35" s="30">
        <f>VLOOKUP(R$4,'ONSHORE SUMMARY + graph'!$S$5:$AC$32,6,0)</f>
        <v>102.344410838</v>
      </c>
      <c r="S35" s="30">
        <f>VLOOKUP(S$4,'ONSHORE SUMMARY + graph'!$S$5:$AC$32,6,0)</f>
        <v>12.700797691</v>
      </c>
      <c r="T35" s="30">
        <f>VLOOKUP(T$4,'ONSHORE SUMMARY + graph'!$S$5:$AC$32,6,0)</f>
        <v>146.5</v>
      </c>
      <c r="U35" s="30">
        <f>VLOOKUP(U$4,'ONSHORE SUMMARY + graph'!$S$5:$AC$32,6,0)</f>
        <v>64.533586133</v>
      </c>
      <c r="V35" s="30">
        <f>VLOOKUP(V$4,'ONSHORE SUMMARY + graph'!$S$5:$AC$32,6,0)</f>
        <v>111.245754476</v>
      </c>
      <c r="W35" s="6">
        <v>0</v>
      </c>
      <c r="X35" s="30">
        <f>VLOOKUP(X$4,'ONSHORE SUMMARY + graph'!$S$5:$AC$32,6,0)</f>
        <v>60.058632353</v>
      </c>
      <c r="Y35" s="30">
        <f>VLOOKUP(Y$4,'ONSHORE SUMMARY + graph'!$S$5:$AC$32,6,0)</f>
        <v>3.7723528999999999E-2</v>
      </c>
      <c r="Z35" s="30">
        <f>VLOOKUP(Z$4,'ONSHORE SUMMARY + graph'!$S$5:$AC$32,6,0)</f>
        <v>43.336125919000004</v>
      </c>
      <c r="AA35">
        <v>10</v>
      </c>
      <c r="AB35" s="30">
        <f>VLOOKUP(AB$4,'ONSHORE SUMMARY + graph'!$S$5:$AC$32,6,0)</f>
        <v>78.77191075799999</v>
      </c>
      <c r="AC35" s="30">
        <f>VLOOKUP(AC$4,'ONSHORE SUMMARY + graph'!$S$5:$AC$32,6,0)</f>
        <v>5.1598039709999997</v>
      </c>
      <c r="AD35" s="30">
        <f>VLOOKUP(AD$4,'ONSHORE SUMMARY + graph'!$S$5:$AC$32,6,0)</f>
        <v>29.214642775000002</v>
      </c>
      <c r="AE35" s="30">
        <f>VLOOKUP(AE$4,'ONSHORE SUMMARY + graph'!$S$5:$AC$32,6,0)</f>
        <v>109.76137360599998</v>
      </c>
      <c r="AF35" s="30">
        <f>VLOOKUP(AF$4,'ONSHORE SUMMARY + graph'!$S$5:$AC$32,6,0)</f>
        <v>0.366633761</v>
      </c>
      <c r="AG35" s="30">
        <f>VLOOKUP(AG$4,'ONSHORE SUMMARY + graph'!$S$5:$AC$32,6,0)</f>
        <v>14.168210658</v>
      </c>
      <c r="AH35" s="30">
        <f>VLOOKUP(AH$4,'ONSHORE SUMMARY + graph'!$S$5:$AC$32,6,0)</f>
        <v>220.19681822100011</v>
      </c>
      <c r="AI35" s="30">
        <f>VLOOKUP(AI$4,'ONSHORE SUMMARY + graph'!$S$5:$AC$32,6,0)</f>
        <v>6.9488544890000004</v>
      </c>
      <c r="AK35" s="32">
        <f t="shared" si="0"/>
        <v>2080.114712997</v>
      </c>
    </row>
    <row r="36" spans="1:37">
      <c r="B36" t="s">
        <v>189</v>
      </c>
      <c r="C36">
        <v>2020</v>
      </c>
      <c r="D36">
        <v>0.5</v>
      </c>
      <c r="AK36" s="32"/>
    </row>
    <row r="37" spans="1:37">
      <c r="B37" t="s">
        <v>189</v>
      </c>
      <c r="C37">
        <v>2030</v>
      </c>
      <c r="AK37" s="32"/>
    </row>
    <row r="38" spans="1:37">
      <c r="B38" t="s">
        <v>189</v>
      </c>
      <c r="C38">
        <v>2050</v>
      </c>
      <c r="AK38" s="32"/>
    </row>
    <row r="39" spans="1:37">
      <c r="AK39" s="32"/>
    </row>
    <row r="40" spans="1:37">
      <c r="AK40" s="32"/>
    </row>
    <row r="41" spans="1:37">
      <c r="AK41" s="32"/>
    </row>
    <row r="42" spans="1:37">
      <c r="AK42" s="32"/>
    </row>
    <row r="43" spans="1:37">
      <c r="C43" s="5" t="s">
        <v>459</v>
      </c>
      <c r="AK43" s="32"/>
    </row>
    <row r="44" spans="1:37">
      <c r="C44" t="s">
        <v>39</v>
      </c>
      <c r="AK44" s="32"/>
    </row>
    <row r="45" spans="1:37" ht="15.75" customHeight="1">
      <c r="A45" t="s">
        <v>0</v>
      </c>
      <c r="B45" t="s">
        <v>36</v>
      </c>
      <c r="C45" t="s">
        <v>31</v>
      </c>
      <c r="D45" t="s">
        <v>40</v>
      </c>
      <c r="E45" t="s">
        <v>37</v>
      </c>
      <c r="F45" t="s">
        <v>2</v>
      </c>
      <c r="G45" t="s">
        <v>3</v>
      </c>
      <c r="H45" t="s">
        <v>38</v>
      </c>
      <c r="I45" t="s">
        <v>4</v>
      </c>
      <c r="J45" t="s">
        <v>5</v>
      </c>
      <c r="K45" t="s">
        <v>6</v>
      </c>
      <c r="L45" t="s">
        <v>7</v>
      </c>
      <c r="M45" t="s">
        <v>8</v>
      </c>
      <c r="N45" t="s">
        <v>9</v>
      </c>
      <c r="O45" t="s">
        <v>10</v>
      </c>
      <c r="P45" t="s">
        <v>11</v>
      </c>
      <c r="Q45" t="s">
        <v>12</v>
      </c>
      <c r="R45" t="s">
        <v>285</v>
      </c>
      <c r="S45" t="s">
        <v>13</v>
      </c>
      <c r="T45" t="s">
        <v>14</v>
      </c>
      <c r="U45" t="s">
        <v>16</v>
      </c>
      <c r="V45" t="s">
        <v>17</v>
      </c>
      <c r="W45" t="s">
        <v>18</v>
      </c>
      <c r="X45" t="s">
        <v>19</v>
      </c>
      <c r="Y45" t="s">
        <v>20</v>
      </c>
      <c r="Z45" t="s">
        <v>21</v>
      </c>
      <c r="AA45" t="s">
        <v>22</v>
      </c>
      <c r="AB45" t="s">
        <v>23</v>
      </c>
      <c r="AC45" t="s">
        <v>24</v>
      </c>
      <c r="AD45" t="s">
        <v>25</v>
      </c>
      <c r="AE45" t="s">
        <v>26</v>
      </c>
      <c r="AF45" t="s">
        <v>27</v>
      </c>
      <c r="AG45" t="s">
        <v>28</v>
      </c>
      <c r="AH45" t="s">
        <v>29</v>
      </c>
      <c r="AI45" t="s">
        <v>92</v>
      </c>
      <c r="AK45" s="32"/>
    </row>
    <row r="46" spans="1:37">
      <c r="A46" t="s">
        <v>197</v>
      </c>
      <c r="B46" t="s">
        <v>195</v>
      </c>
      <c r="C46">
        <v>2020</v>
      </c>
      <c r="D46">
        <v>1</v>
      </c>
      <c r="E46">
        <v>15</v>
      </c>
      <c r="F46" s="6"/>
      <c r="G46" s="6">
        <f>G8*1.1</f>
        <v>1.7110500000000002</v>
      </c>
      <c r="H46" s="30">
        <f>H8*1.1</f>
        <v>0</v>
      </c>
      <c r="I46" s="6"/>
      <c r="J46" s="30"/>
      <c r="K46" s="6"/>
      <c r="L46" s="30">
        <f>L8*1.1</f>
        <v>7.1775660000000006</v>
      </c>
      <c r="M46" s="30">
        <f>M8*1.1</f>
        <v>2.2430099999999999</v>
      </c>
      <c r="N46" s="30">
        <f>N8*1.1</f>
        <v>0</v>
      </c>
      <c r="O46" s="6">
        <v>2</v>
      </c>
      <c r="P46" s="30">
        <f>P8*1.1</f>
        <v>0.13024000000000002</v>
      </c>
      <c r="Q46" s="30">
        <f>Q8*1.1</f>
        <v>0</v>
      </c>
      <c r="R46" s="30">
        <f>R8*1.1</f>
        <v>0</v>
      </c>
      <c r="S46" s="6"/>
      <c r="T46" s="30">
        <f>T8*1.1</f>
        <v>2.7720000000000002E-2</v>
      </c>
      <c r="U46" s="30">
        <f>U8*1.1</f>
        <v>3.3000000000000002E-2</v>
      </c>
      <c r="V46" s="30">
        <f>V8*1.1</f>
        <v>0</v>
      </c>
      <c r="W46" s="6"/>
      <c r="X46" s="30">
        <f t="shared" ref="X46:AE46" si="6">X8*1.1</f>
        <v>0</v>
      </c>
      <c r="Y46" s="30">
        <f t="shared" si="6"/>
        <v>0</v>
      </c>
      <c r="Z46" s="30">
        <f t="shared" si="6"/>
        <v>2.6488</v>
      </c>
      <c r="AA46" s="30">
        <f t="shared" si="6"/>
        <v>0</v>
      </c>
      <c r="AB46" s="30">
        <f t="shared" si="6"/>
        <v>0</v>
      </c>
      <c r="AC46" s="30">
        <f t="shared" si="6"/>
        <v>0</v>
      </c>
      <c r="AD46" s="30">
        <f t="shared" si="6"/>
        <v>0</v>
      </c>
      <c r="AE46" s="30">
        <f t="shared" si="6"/>
        <v>0.22313500000000003</v>
      </c>
      <c r="AF46" s="30"/>
      <c r="AG46" s="30"/>
      <c r="AH46" s="30">
        <f>AH8*1.1</f>
        <v>11.550330000000001</v>
      </c>
      <c r="AI46" s="30">
        <f>AI8*1.1</f>
        <v>0</v>
      </c>
      <c r="AK46" s="32">
        <f t="shared" si="0"/>
        <v>27.744851000000004</v>
      </c>
    </row>
    <row r="47" spans="1:37">
      <c r="B47" t="s">
        <v>195</v>
      </c>
      <c r="C47">
        <v>2030</v>
      </c>
      <c r="F47" s="6"/>
      <c r="G47" s="6">
        <f>MIN(G48,MAX(G46*3,G48/3))</f>
        <v>3.7</v>
      </c>
      <c r="H47" s="30">
        <f>MIN(H48,MAX(H46*3,H48/3))</f>
        <v>0.14833333333333334</v>
      </c>
      <c r="I47" s="6"/>
      <c r="J47" s="30"/>
      <c r="K47" s="6"/>
      <c r="L47" s="30">
        <f>MIN(L48,MAX(L46*3,L48/3))</f>
        <v>21.532698000000003</v>
      </c>
      <c r="M47" s="30">
        <f>MIN(M48,MAX(M46*3,M48/3))</f>
        <v>9.1033333333333335</v>
      </c>
      <c r="N47" s="30">
        <f t="shared" ref="N47:R47" si="7">MIN(N48,MAX(N46*3,N48/3))</f>
        <v>0.42666666666666669</v>
      </c>
      <c r="O47" s="30">
        <f t="shared" si="7"/>
        <v>2</v>
      </c>
      <c r="P47" s="30">
        <f t="shared" si="7"/>
        <v>7.0883333333333338</v>
      </c>
      <c r="Q47" s="30">
        <f t="shared" si="7"/>
        <v>5.2149999999999999</v>
      </c>
      <c r="R47" s="30">
        <f t="shared" si="7"/>
        <v>5.9999999999999993E-3</v>
      </c>
      <c r="S47" s="6"/>
      <c r="T47" s="30">
        <f t="shared" ref="T47" si="8">MIN(T48,MAX(T46*3,T48/3))</f>
        <v>0.33</v>
      </c>
      <c r="U47" s="30">
        <f t="shared" ref="U47" si="9">MIN(U48,MAX(U46*3,U48/3))</f>
        <v>1.1363333333333334</v>
      </c>
      <c r="V47" s="30">
        <f t="shared" ref="V47" si="10">MIN(V48,MAX(V46*3,V48/3))</f>
        <v>0.98000000000000009</v>
      </c>
      <c r="W47" s="6"/>
      <c r="X47" s="30">
        <f t="shared" ref="X47" si="11">MIN(X48,MAX(X46*3,X48/3))</f>
        <v>4.9899999999999993</v>
      </c>
      <c r="Y47" s="30">
        <f t="shared" ref="Y47" si="12">MIN(Y48,MAX(Y46*3,Y48/3))</f>
        <v>0</v>
      </c>
      <c r="Z47" s="30">
        <f t="shared" ref="Z47" si="13">MIN(Z48,MAX(Z46*3,Z48/3))</f>
        <v>15.914999999999999</v>
      </c>
      <c r="AA47" s="30">
        <f t="shared" ref="AA47" si="14">MIN(AA48,MAX(AA46*3,AA48/3))</f>
        <v>0</v>
      </c>
      <c r="AB47" s="30">
        <f t="shared" ref="AB47" si="15">MIN(AB48,MAX(AB46*3,AB48/3))</f>
        <v>4.1033333333333335</v>
      </c>
      <c r="AC47" s="30">
        <f t="shared" ref="AC47" si="16">MIN(AC48,MAX(AC46*3,AC48/3))</f>
        <v>1.6666666666666668E-3</v>
      </c>
      <c r="AD47" s="30">
        <f t="shared" ref="AD47" si="17">MIN(AD48,MAX(AD46*3,AD48/3))</f>
        <v>2.9216666666666669</v>
      </c>
      <c r="AE47" s="30">
        <f t="shared" ref="AE47" si="18">MIN(AE48,MAX(AE46*3,AE48/3))</f>
        <v>10.345000000000001</v>
      </c>
      <c r="AF47" s="30"/>
      <c r="AG47" s="30"/>
      <c r="AH47" s="30">
        <f t="shared" ref="AH47:AI47" si="19">MIN(AH48,MAX(AH46*3,AH48/3))</f>
        <v>34.65099</v>
      </c>
      <c r="AI47" s="30">
        <f t="shared" si="19"/>
        <v>0.69533333333333325</v>
      </c>
      <c r="AK47" s="32">
        <f t="shared" si="0"/>
        <v>125.28968800000001</v>
      </c>
    </row>
    <row r="48" spans="1:37">
      <c r="B48" t="s">
        <v>195</v>
      </c>
      <c r="C48">
        <v>2050</v>
      </c>
      <c r="F48" s="6"/>
      <c r="G48" s="30">
        <f>2*(VLOOKUP(G$45,'OFFSHORE SUMMARY + graph'!$S$5:$AI$26,8,0)+VLOOKUP(G$45,'OFFSHORE SUMMARY + graph'!$S$5:$AI$26,9,0))</f>
        <v>3.7</v>
      </c>
      <c r="H48" s="6">
        <f>VLOOKUP(H$45,'OFFSHORE SUMMARY + graph'!$S$5:$AI$26,8,0)+VLOOKUP(H$45,'OFFSHORE SUMMARY + graph'!$S$5:$AI$26,9,0)</f>
        <v>0.44500000000000001</v>
      </c>
      <c r="I48" s="6"/>
      <c r="J48" s="30"/>
      <c r="K48" s="6"/>
      <c r="L48" s="30">
        <f>VLOOKUP(L$45,'OFFSHORE SUMMARY + graph'!$S$5:$AI$26,8,0)+VLOOKUP(L$45,'OFFSHORE SUMMARY + graph'!$S$5:$AI$26,9,0)</f>
        <v>27.84</v>
      </c>
      <c r="M48" s="30">
        <f>VLOOKUP(M$45,'OFFSHORE SUMMARY + graph'!$S$5:$AI$26,8,0)+VLOOKUP(M$45,'OFFSHORE SUMMARY + graph'!$S$5:$AI$26,9,0)</f>
        <v>27.31</v>
      </c>
      <c r="N48" s="30">
        <f>VLOOKUP(N$45,'OFFSHORE SUMMARY + graph'!$S$5:$AI$26,8,0)+VLOOKUP(N$45,'OFFSHORE SUMMARY + graph'!$S$5:$AI$26,9,0)</f>
        <v>1.28</v>
      </c>
      <c r="O48" s="6">
        <v>2</v>
      </c>
      <c r="P48" s="30">
        <f>VLOOKUP(P$45,'OFFSHORE SUMMARY + graph'!$S$5:$AI$26,8,0)+VLOOKUP(P$45,'OFFSHORE SUMMARY + graph'!$S$5:$AI$26,9,0)</f>
        <v>21.265000000000001</v>
      </c>
      <c r="Q48" s="30">
        <f>VLOOKUP(Q$45,'OFFSHORE SUMMARY + graph'!$S$5:$AI$26,8,0)+VLOOKUP(Q$45,'OFFSHORE SUMMARY + graph'!$S$5:$AI$26,9,0)</f>
        <v>15.645</v>
      </c>
      <c r="R48" s="30">
        <f>VLOOKUP(R$45,'OFFSHORE SUMMARY + graph'!$S$5:$AI$26,8,0)+VLOOKUP(R$45,'OFFSHORE SUMMARY + graph'!$S$5:$AI$26,9,0)</f>
        <v>1.7999999999999999E-2</v>
      </c>
      <c r="S48" s="6"/>
      <c r="T48" s="30">
        <f>VLOOKUP(T$45,'OFFSHORE SUMMARY + graph'!$S$5:$AI$26,8,0)+VLOOKUP(T$45,'OFFSHORE SUMMARY + graph'!$S$5:$AI$26,9,0)</f>
        <v>0.99</v>
      </c>
      <c r="U48" s="30">
        <f>VLOOKUP(U$45,'OFFSHORE SUMMARY + graph'!$S$5:$AI$26,8,0)+VLOOKUP(U$45,'OFFSHORE SUMMARY + graph'!$S$5:$AI$26,9,0)</f>
        <v>3.4090000000000003</v>
      </c>
      <c r="V48" s="30">
        <f>VLOOKUP(V$45,'OFFSHORE SUMMARY + graph'!$S$5:$AI$26,8,0)+VLOOKUP(V$45,'OFFSHORE SUMMARY + graph'!$S$5:$AI$26,9,0)</f>
        <v>2.9400000000000004</v>
      </c>
      <c r="W48" s="6"/>
      <c r="X48" s="30">
        <f>VLOOKUP(X$45,'OFFSHORE SUMMARY + graph'!$S$5:$AI$26,8,0)+VLOOKUP(X$45,'OFFSHORE SUMMARY + graph'!$S$5:$AI$26,9,0)</f>
        <v>14.969999999999999</v>
      </c>
      <c r="Y48" s="30">
        <f>VLOOKUP(Y$45,'OFFSHORE SUMMARY + graph'!$S$5:$AI$26,8,0)+VLOOKUP(Y$45,'OFFSHORE SUMMARY + graph'!$S$5:$AI$26,9,0)</f>
        <v>0</v>
      </c>
      <c r="Z48" s="30">
        <f>VLOOKUP(Z$45,'OFFSHORE SUMMARY + graph'!$S$5:$AI$26,8,0)+VLOOKUP(Z$45,'OFFSHORE SUMMARY + graph'!$S$5:$AI$26,9,0)</f>
        <v>47.744999999999997</v>
      </c>
      <c r="AA48" s="30">
        <v>0</v>
      </c>
      <c r="AB48" s="30">
        <f>VLOOKUP(AB$45,'OFFSHORE SUMMARY + graph'!$S$5:$AI$26,8,0)+VLOOKUP(AB$45,'OFFSHORE SUMMARY + graph'!$S$5:$AI$26,9,0)</f>
        <v>12.31</v>
      </c>
      <c r="AC48" s="30">
        <f>VLOOKUP(AC$45,'OFFSHORE SUMMARY + graph'!$S$5:$AI$26,8,0)+VLOOKUP(AC$45,'OFFSHORE SUMMARY + graph'!$S$5:$AI$26,9,0)</f>
        <v>5.0000000000000001E-3</v>
      </c>
      <c r="AD48" s="30">
        <f>VLOOKUP(AD$45,'OFFSHORE SUMMARY + graph'!$S$5:$AI$26,8,0)+VLOOKUP(AD$45,'OFFSHORE SUMMARY + graph'!$S$5:$AI$26,9,0)</f>
        <v>8.7650000000000006</v>
      </c>
      <c r="AE48" s="30">
        <f>VLOOKUP(AE$45,'OFFSHORE SUMMARY + graph'!$S$5:$AI$26,8,0)+VLOOKUP(AE$45,'OFFSHORE SUMMARY + graph'!$S$5:$AI$26,9,0)</f>
        <v>31.035</v>
      </c>
      <c r="AF48" s="30"/>
      <c r="AG48" s="30"/>
      <c r="AH48" s="30">
        <f>VLOOKUP(AH$45,'OFFSHORE SUMMARY + graph'!$S$5:$AI$26,8,0)+VLOOKUP(AH$45,'OFFSHORE SUMMARY + graph'!$S$5:$AI$26,9,0)</f>
        <v>103.60499999999999</v>
      </c>
      <c r="AI48" s="30">
        <f>VLOOKUP(AI$45,'OFFSHORE SUMMARY + graph'!$S$5:$AI$26,8,0)+VLOOKUP(AI$45,'OFFSHORE SUMMARY + graph'!$S$5:$AI$26,9,0)</f>
        <v>2.0859999999999999</v>
      </c>
      <c r="AK48" s="32">
        <f t="shared" si="0"/>
        <v>327.363</v>
      </c>
    </row>
    <row r="49" spans="1:35">
      <c r="B49" s="29" t="s">
        <v>464</v>
      </c>
      <c r="C49">
        <v>2020</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row>
    <row r="50" spans="1:35">
      <c r="B50" s="29" t="s">
        <v>464</v>
      </c>
      <c r="C50">
        <v>2030</v>
      </c>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row>
    <row r="51" spans="1:35">
      <c r="B51" s="29" t="s">
        <v>464</v>
      </c>
      <c r="C51">
        <v>2050</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row>
    <row r="52" spans="1:35">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row>
    <row r="54" spans="1:35">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row>
    <row r="55" spans="1:35">
      <c r="C55" s="5" t="s">
        <v>403</v>
      </c>
    </row>
    <row r="56" spans="1:35">
      <c r="C56" t="s">
        <v>39</v>
      </c>
    </row>
    <row r="57" spans="1:35" ht="18.75" customHeight="1">
      <c r="A57" t="s">
        <v>0</v>
      </c>
      <c r="B57" t="s">
        <v>36</v>
      </c>
      <c r="C57" t="s">
        <v>31</v>
      </c>
      <c r="D57" t="s">
        <v>40</v>
      </c>
      <c r="E57" t="s">
        <v>37</v>
      </c>
      <c r="F57" t="s">
        <v>2</v>
      </c>
      <c r="G57" t="s">
        <v>3</v>
      </c>
      <c r="H57" t="s">
        <v>38</v>
      </c>
      <c r="I57" t="s">
        <v>4</v>
      </c>
      <c r="J57" t="s">
        <v>5</v>
      </c>
      <c r="K57" t="s">
        <v>6</v>
      </c>
      <c r="L57" t="s">
        <v>7</v>
      </c>
      <c r="M57" t="s">
        <v>8</v>
      </c>
      <c r="N57" t="s">
        <v>9</v>
      </c>
      <c r="O57" t="s">
        <v>10</v>
      </c>
      <c r="P57" t="s">
        <v>11</v>
      </c>
      <c r="Q57" t="s">
        <v>12</v>
      </c>
      <c r="R57" t="s">
        <v>285</v>
      </c>
      <c r="S57" t="s">
        <v>13</v>
      </c>
      <c r="T57" t="s">
        <v>14</v>
      </c>
      <c r="U57" t="s">
        <v>16</v>
      </c>
      <c r="V57" t="s">
        <v>17</v>
      </c>
      <c r="W57" t="s">
        <v>18</v>
      </c>
      <c r="X57" t="s">
        <v>19</v>
      </c>
      <c r="Y57" t="s">
        <v>20</v>
      </c>
      <c r="Z57" t="s">
        <v>21</v>
      </c>
      <c r="AA57" t="s">
        <v>22</v>
      </c>
      <c r="AB57" t="s">
        <v>23</v>
      </c>
      <c r="AC57" t="s">
        <v>24</v>
      </c>
      <c r="AD57" t="s">
        <v>25</v>
      </c>
      <c r="AE57" t="s">
        <v>26</v>
      </c>
      <c r="AF57" t="s">
        <v>27</v>
      </c>
      <c r="AG57" t="s">
        <v>28</v>
      </c>
      <c r="AH57" t="s">
        <v>29</v>
      </c>
      <c r="AI57" t="s">
        <v>92</v>
      </c>
    </row>
    <row r="58" spans="1:35">
      <c r="A58" t="s">
        <v>198</v>
      </c>
      <c r="B58" t="s">
        <v>196</v>
      </c>
      <c r="C58">
        <v>2015</v>
      </c>
      <c r="D58">
        <v>1</v>
      </c>
      <c r="E58">
        <v>15</v>
      </c>
      <c r="G58">
        <v>0</v>
      </c>
      <c r="H58">
        <v>0</v>
      </c>
      <c r="L58">
        <v>0</v>
      </c>
      <c r="M58">
        <v>0</v>
      </c>
      <c r="N58">
        <v>0</v>
      </c>
      <c r="O58">
        <v>0</v>
      </c>
      <c r="P58">
        <v>0</v>
      </c>
      <c r="Q58">
        <v>0</v>
      </c>
      <c r="R58">
        <v>0</v>
      </c>
      <c r="T58">
        <v>0</v>
      </c>
      <c r="U58">
        <v>0</v>
      </c>
      <c r="V58">
        <v>0</v>
      </c>
      <c r="X58">
        <v>0</v>
      </c>
      <c r="Y58">
        <v>0</v>
      </c>
      <c r="Z58">
        <v>0</v>
      </c>
      <c r="AA58">
        <v>0</v>
      </c>
      <c r="AB58">
        <v>0</v>
      </c>
      <c r="AC58">
        <v>0</v>
      </c>
      <c r="AD58">
        <v>0</v>
      </c>
      <c r="AE58">
        <v>0</v>
      </c>
      <c r="AH58">
        <v>0</v>
      </c>
      <c r="AI58">
        <v>0</v>
      </c>
    </row>
  </sheetData>
  <phoneticPr fontId="6" type="noConversion"/>
  <pageMargins left="0.7" right="0.7" top="0.75" bottom="0.75" header="0.3" footer="0.3"/>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S3:AM33"/>
  <sheetViews>
    <sheetView zoomScale="85" zoomScaleNormal="85" workbookViewId="0"/>
  </sheetViews>
  <sheetFormatPr defaultRowHeight="15"/>
  <cols>
    <col min="1" max="19" width="9.140625" style="28"/>
    <col min="20" max="20" width="15.42578125" style="28" bestFit="1" customWidth="1"/>
    <col min="21" max="29" width="10.7109375" style="28" customWidth="1"/>
    <col min="30" max="30" width="4.85546875" style="28" customWidth="1"/>
    <col min="31" max="31" width="5.7109375" style="28" customWidth="1"/>
    <col min="32" max="32" width="10.7109375" style="28" customWidth="1"/>
    <col min="33" max="36" width="9.140625" style="28"/>
    <col min="37" max="37" width="9.7109375" style="28" bestFit="1" customWidth="1"/>
    <col min="38" max="39" width="9.28515625" style="28" bestFit="1" customWidth="1"/>
    <col min="40" max="16384" width="9.140625" style="28"/>
  </cols>
  <sheetData>
    <row r="3" spans="19:39" ht="18.75">
      <c r="U3" s="33" t="s">
        <v>444</v>
      </c>
      <c r="V3" s="33"/>
      <c r="W3" s="33"/>
      <c r="X3" s="34" t="s">
        <v>445</v>
      </c>
      <c r="Y3" s="34"/>
      <c r="Z3" s="34"/>
      <c r="AA3" s="35" t="s">
        <v>446</v>
      </c>
      <c r="AB3" s="35"/>
      <c r="AC3" s="35"/>
      <c r="AF3" s="36" t="s">
        <v>447</v>
      </c>
      <c r="AG3" s="36"/>
      <c r="AH3" s="36"/>
    </row>
    <row r="4" spans="19:39" ht="114">
      <c r="T4" s="28" t="s">
        <v>448</v>
      </c>
      <c r="U4" s="27" t="s">
        <v>449</v>
      </c>
      <c r="V4" s="26" t="s">
        <v>394</v>
      </c>
      <c r="W4" s="25" t="s">
        <v>395</v>
      </c>
      <c r="X4" s="27" t="s">
        <v>449</v>
      </c>
      <c r="Y4" s="26" t="s">
        <v>394</v>
      </c>
      <c r="Z4" s="25" t="s">
        <v>395</v>
      </c>
      <c r="AA4" s="27" t="s">
        <v>449</v>
      </c>
      <c r="AB4" s="26" t="s">
        <v>394</v>
      </c>
      <c r="AC4" s="25" t="s">
        <v>395</v>
      </c>
      <c r="AF4" s="27" t="s">
        <v>449</v>
      </c>
      <c r="AG4" s="26" t="s">
        <v>394</v>
      </c>
      <c r="AH4" s="25" t="s">
        <v>395</v>
      </c>
    </row>
    <row r="5" spans="19:39">
      <c r="S5" s="31" t="s">
        <v>2</v>
      </c>
      <c r="T5" s="28" t="s">
        <v>366</v>
      </c>
      <c r="U5" s="24">
        <v>17.179824394999997</v>
      </c>
      <c r="V5" s="24">
        <v>7.2360511749999992</v>
      </c>
      <c r="W5" s="24">
        <v>5.3789980489999998</v>
      </c>
      <c r="X5" s="24">
        <v>5.9277311929999996</v>
      </c>
      <c r="Y5" s="24">
        <v>5.120829305</v>
      </c>
      <c r="Z5" s="24">
        <v>3.9883032869999999</v>
      </c>
      <c r="AA5" s="24">
        <v>44.268822648000004</v>
      </c>
      <c r="AB5" s="24">
        <v>17.909351743000002</v>
      </c>
      <c r="AC5" s="24">
        <v>11.111479791000001</v>
      </c>
      <c r="AF5" s="23">
        <v>0.29680000000000001</v>
      </c>
      <c r="AG5" s="23">
        <v>0.22500000000000001</v>
      </c>
      <c r="AH5" s="23">
        <v>0.17499999999999999</v>
      </c>
      <c r="AI5" s="28" t="s">
        <v>366</v>
      </c>
      <c r="AK5" s="22"/>
      <c r="AL5" s="22"/>
      <c r="AM5" s="22"/>
    </row>
    <row r="6" spans="19:39">
      <c r="S6" s="31" t="s">
        <v>3</v>
      </c>
      <c r="T6" s="28" t="s">
        <v>145</v>
      </c>
      <c r="U6" s="24">
        <v>0.113687231</v>
      </c>
      <c r="V6" s="24">
        <v>0.30952044300000003</v>
      </c>
      <c r="W6" s="24">
        <v>0.59600555999999993</v>
      </c>
      <c r="X6" s="24">
        <v>2.1997291969999999</v>
      </c>
      <c r="Y6" s="24">
        <v>5.9299601880000008</v>
      </c>
      <c r="Z6" s="24">
        <v>10.336845375000001</v>
      </c>
      <c r="AA6" s="24">
        <v>5.3180606170000004</v>
      </c>
      <c r="AB6" s="24">
        <v>8.0376825319999998</v>
      </c>
      <c r="AC6" s="24">
        <v>10.764347761</v>
      </c>
      <c r="AF6" s="23">
        <v>0.30559999999999998</v>
      </c>
      <c r="AG6" s="23">
        <v>0.22500000000000001</v>
      </c>
      <c r="AH6" s="23">
        <v>0.17499999999999999</v>
      </c>
      <c r="AI6" s="28" t="s">
        <v>145</v>
      </c>
      <c r="AK6" s="22"/>
      <c r="AL6" s="22"/>
      <c r="AM6" s="22"/>
    </row>
    <row r="7" spans="19:39">
      <c r="S7" s="31" t="s">
        <v>38</v>
      </c>
      <c r="T7" s="28" t="s">
        <v>157</v>
      </c>
      <c r="U7" s="24">
        <v>3.2910762029999998</v>
      </c>
      <c r="V7" s="24">
        <v>25.759094020999999</v>
      </c>
      <c r="W7" s="24">
        <v>58.751086039999997</v>
      </c>
      <c r="X7" s="24">
        <v>6.2951871659999998</v>
      </c>
      <c r="Y7" s="24">
        <v>46.682063279000005</v>
      </c>
      <c r="Z7" s="24">
        <v>102.051557788</v>
      </c>
      <c r="AA7" s="24">
        <v>6.8104612299999996</v>
      </c>
      <c r="AB7" s="24">
        <v>50.390228079000003</v>
      </c>
      <c r="AC7" s="24">
        <v>109.59838227200001</v>
      </c>
      <c r="AF7" s="23">
        <v>0.26879999999999998</v>
      </c>
      <c r="AG7" s="23">
        <v>0.22500000000000001</v>
      </c>
      <c r="AH7" s="23">
        <v>0.17499999999999999</v>
      </c>
      <c r="AI7" s="28" t="s">
        <v>157</v>
      </c>
      <c r="AK7" s="22"/>
      <c r="AL7" s="22"/>
      <c r="AM7" s="22"/>
    </row>
    <row r="8" spans="19:39">
      <c r="S8" s="31" t="s">
        <v>92</v>
      </c>
      <c r="T8" s="28" t="s">
        <v>155</v>
      </c>
      <c r="U8" s="24">
        <v>3.4209287929999999</v>
      </c>
      <c r="V8" s="24">
        <v>7.3302926710000005</v>
      </c>
      <c r="W8" s="24">
        <v>11.533380545</v>
      </c>
      <c r="X8" s="24">
        <v>6.9488544890000004</v>
      </c>
      <c r="Y8" s="24">
        <v>17.359652864000001</v>
      </c>
      <c r="Z8" s="24">
        <v>29.212676471000002</v>
      </c>
      <c r="AA8" s="24">
        <v>7.8018575849999996</v>
      </c>
      <c r="AB8" s="24">
        <v>19.800432856</v>
      </c>
      <c r="AC8" s="24">
        <v>33.524341556000003</v>
      </c>
      <c r="AF8" s="23">
        <v>0.3049</v>
      </c>
      <c r="AG8" s="23">
        <v>0.22500000000000001</v>
      </c>
      <c r="AH8" s="23">
        <v>0.17499999999999999</v>
      </c>
      <c r="AI8" s="28" t="s">
        <v>155</v>
      </c>
      <c r="AK8" s="22"/>
      <c r="AL8" s="22"/>
      <c r="AM8" s="22"/>
    </row>
    <row r="9" spans="19:39">
      <c r="S9" s="31" t="s">
        <v>5</v>
      </c>
      <c r="T9" s="28" t="s">
        <v>150</v>
      </c>
      <c r="U9" s="24">
        <v>0</v>
      </c>
      <c r="V9" s="24">
        <v>1.2379019609999999</v>
      </c>
      <c r="W9" s="24">
        <v>2.8766974310000002</v>
      </c>
      <c r="X9" s="24">
        <v>0</v>
      </c>
      <c r="Y9" s="24">
        <v>1.937654902</v>
      </c>
      <c r="Z9" s="24">
        <v>4.5028177149999999</v>
      </c>
      <c r="AA9" s="24">
        <v>0</v>
      </c>
      <c r="AB9" s="24">
        <v>3.2280980389999998</v>
      </c>
      <c r="AC9" s="24">
        <v>7.5016129139999999</v>
      </c>
      <c r="AD9" s="21"/>
      <c r="AF9" s="20" t="s">
        <v>450</v>
      </c>
      <c r="AG9" s="23">
        <v>0.22500000000000001</v>
      </c>
      <c r="AH9" s="23">
        <v>0.17499999999999999</v>
      </c>
      <c r="AI9" s="28" t="s">
        <v>150</v>
      </c>
      <c r="AK9" s="22"/>
      <c r="AL9" s="22"/>
      <c r="AM9" s="22"/>
    </row>
    <row r="10" spans="19:39">
      <c r="S10" s="31" t="s">
        <v>6</v>
      </c>
      <c r="T10" s="28" t="s">
        <v>147</v>
      </c>
      <c r="U10" s="24">
        <v>5.5319513970000003</v>
      </c>
      <c r="V10" s="24">
        <v>5.0663891620000001</v>
      </c>
      <c r="W10" s="24">
        <v>2.666659439</v>
      </c>
      <c r="X10" s="24">
        <v>38.420576016999995</v>
      </c>
      <c r="Y10" s="24">
        <v>37.784031205999995</v>
      </c>
      <c r="Z10" s="24">
        <v>16.475392778</v>
      </c>
      <c r="AA10" s="24">
        <v>48.341365688999993</v>
      </c>
      <c r="AB10" s="24">
        <v>48.149910976999998</v>
      </c>
      <c r="AC10" s="24">
        <v>20.558723334</v>
      </c>
      <c r="AD10" s="21"/>
      <c r="AF10" s="23">
        <v>0.27629999999999999</v>
      </c>
      <c r="AG10" s="23">
        <v>0.22500000000000001</v>
      </c>
      <c r="AH10" s="23">
        <v>0.17499999999999999</v>
      </c>
      <c r="AI10" s="28" t="s">
        <v>147</v>
      </c>
      <c r="AK10" s="22"/>
      <c r="AL10" s="22"/>
      <c r="AM10" s="22"/>
    </row>
    <row r="11" spans="19:39">
      <c r="S11" s="31" t="s">
        <v>8</v>
      </c>
      <c r="T11" s="28" t="s">
        <v>180</v>
      </c>
      <c r="U11" s="24">
        <v>12.605000000000002</v>
      </c>
      <c r="V11" s="24">
        <v>0</v>
      </c>
      <c r="W11" s="24">
        <v>0</v>
      </c>
      <c r="X11" s="24">
        <v>54.669999999999995</v>
      </c>
      <c r="Y11" s="24">
        <v>0</v>
      </c>
      <c r="Z11" s="24">
        <v>0</v>
      </c>
      <c r="AA11" s="24">
        <v>83.004999999999995</v>
      </c>
      <c r="AB11" s="24">
        <v>0</v>
      </c>
      <c r="AC11" s="24">
        <v>0</v>
      </c>
      <c r="AD11" s="21"/>
      <c r="AF11" s="23">
        <v>0.36330000000000001</v>
      </c>
      <c r="AG11" s="23">
        <v>0.22500000000000001</v>
      </c>
      <c r="AH11" s="23">
        <v>0.17499999999999999</v>
      </c>
      <c r="AI11" s="28" t="s">
        <v>180</v>
      </c>
      <c r="AK11" s="22"/>
      <c r="AL11" s="22"/>
      <c r="AM11" s="22"/>
    </row>
    <row r="12" spans="19:39">
      <c r="S12" s="31" t="s">
        <v>9</v>
      </c>
      <c r="T12" s="28" t="s">
        <v>371</v>
      </c>
      <c r="U12" s="24">
        <v>17.325183007</v>
      </c>
      <c r="V12" s="24">
        <v>5.7048169929999997</v>
      </c>
      <c r="W12" s="24">
        <v>0</v>
      </c>
      <c r="X12" s="24">
        <v>20.522405229</v>
      </c>
      <c r="Y12" s="24">
        <v>6.7575947709999999</v>
      </c>
      <c r="Z12" s="24">
        <v>0</v>
      </c>
      <c r="AA12" s="24">
        <v>34.533761437999999</v>
      </c>
      <c r="AB12" s="24">
        <v>11.371238562</v>
      </c>
      <c r="AC12" s="24">
        <v>0</v>
      </c>
      <c r="AD12" s="21"/>
      <c r="AF12" s="23">
        <v>0.28370000000000001</v>
      </c>
      <c r="AG12" s="23">
        <v>0.22500000000000001</v>
      </c>
      <c r="AH12" s="23">
        <v>0.17499999999999999</v>
      </c>
      <c r="AI12" s="28" t="s">
        <v>371</v>
      </c>
      <c r="AK12" s="22"/>
      <c r="AL12" s="22"/>
      <c r="AM12" s="22"/>
    </row>
    <row r="13" spans="19:39">
      <c r="S13" s="31" t="s">
        <v>11</v>
      </c>
      <c r="T13" s="28" t="s">
        <v>159</v>
      </c>
      <c r="U13" s="24">
        <v>16.751105379000002</v>
      </c>
      <c r="V13" s="24">
        <v>9.5528578569999993</v>
      </c>
      <c r="W13" s="24">
        <v>0.45103676500000001</v>
      </c>
      <c r="X13" s="24">
        <v>19.732288789999998</v>
      </c>
      <c r="Y13" s="24">
        <v>11.033346504000001</v>
      </c>
      <c r="Z13" s="24">
        <v>0.49436470599999999</v>
      </c>
      <c r="AA13" s="24">
        <v>38.145840724999999</v>
      </c>
      <c r="AB13" s="24">
        <v>19.814254863000002</v>
      </c>
      <c r="AC13" s="24">
        <v>0.69490441199999997</v>
      </c>
      <c r="AD13" s="21"/>
      <c r="AF13" s="23">
        <v>0.2883</v>
      </c>
      <c r="AG13" s="23">
        <v>0.22500000000000001</v>
      </c>
      <c r="AH13" s="23">
        <v>0.17499999999999999</v>
      </c>
      <c r="AI13" s="28" t="s">
        <v>159</v>
      </c>
      <c r="AK13" s="22"/>
      <c r="AL13" s="22"/>
      <c r="AM13" s="22"/>
    </row>
    <row r="14" spans="19:39">
      <c r="S14" s="31" t="s">
        <v>12</v>
      </c>
      <c r="T14" s="28" t="s">
        <v>172</v>
      </c>
      <c r="U14" s="24">
        <v>164.49583793000002</v>
      </c>
      <c r="V14" s="24">
        <v>96.606024820000016</v>
      </c>
      <c r="W14" s="24">
        <v>34.859176324000003</v>
      </c>
      <c r="X14" s="24">
        <v>550.36595464199991</v>
      </c>
      <c r="Y14" s="24">
        <v>262.45609799200002</v>
      </c>
      <c r="Z14" s="24">
        <v>93.573120783999997</v>
      </c>
      <c r="AA14" s="24">
        <v>645.5585420650001</v>
      </c>
      <c r="AB14" s="24">
        <v>298.16697057700003</v>
      </c>
      <c r="AC14" s="24">
        <v>107.432773774</v>
      </c>
      <c r="AD14" s="21"/>
      <c r="AF14" s="23">
        <v>0.29459999999999997</v>
      </c>
      <c r="AG14" s="23">
        <v>0.22500000000000001</v>
      </c>
      <c r="AH14" s="23">
        <v>0.17499999999999999</v>
      </c>
      <c r="AI14" s="28" t="s">
        <v>172</v>
      </c>
      <c r="AK14" s="22"/>
      <c r="AL14" s="22"/>
      <c r="AM14" s="22"/>
    </row>
    <row r="15" spans="19:39">
      <c r="S15" s="31" t="s">
        <v>7</v>
      </c>
      <c r="T15" s="28" t="s">
        <v>165</v>
      </c>
      <c r="U15" s="24">
        <v>22.328356882999998</v>
      </c>
      <c r="V15" s="24">
        <v>39.241815156999998</v>
      </c>
      <c r="W15" s="24">
        <v>24.49239875999999</v>
      </c>
      <c r="X15" s="24">
        <v>42.191125290999999</v>
      </c>
      <c r="Y15" s="24">
        <v>64.781399545000014</v>
      </c>
      <c r="Z15" s="24">
        <v>37.092486982000004</v>
      </c>
      <c r="AA15" s="24">
        <v>116.37692886300002</v>
      </c>
      <c r="AB15" s="24">
        <v>191.889071132</v>
      </c>
      <c r="AC15" s="24">
        <v>154.25493411699998</v>
      </c>
      <c r="AD15" s="21"/>
      <c r="AF15" s="23">
        <v>0.29360000000000003</v>
      </c>
      <c r="AG15" s="23">
        <v>0.22500000000000001</v>
      </c>
      <c r="AH15" s="23">
        <v>0.17499999999999999</v>
      </c>
      <c r="AI15" s="28" t="s">
        <v>165</v>
      </c>
      <c r="AK15" s="22"/>
      <c r="AL15" s="22"/>
      <c r="AM15" s="22"/>
    </row>
    <row r="16" spans="19:39">
      <c r="S16" s="31" t="s">
        <v>285</v>
      </c>
      <c r="T16" s="28" t="s">
        <v>373</v>
      </c>
      <c r="U16" s="24">
        <v>89.29753967100001</v>
      </c>
      <c r="V16" s="24">
        <v>56.120734984000009</v>
      </c>
      <c r="W16" s="24">
        <v>79.661128614000006</v>
      </c>
      <c r="X16" s="24">
        <v>102.344410838</v>
      </c>
      <c r="Y16" s="24">
        <v>66.070294439999998</v>
      </c>
      <c r="Z16" s="24">
        <v>95.737993787999997</v>
      </c>
      <c r="AA16" s="24">
        <v>104.35069218400002</v>
      </c>
      <c r="AB16" s="24">
        <v>67.522545784000016</v>
      </c>
      <c r="AC16" s="24">
        <v>98.045459857999973</v>
      </c>
      <c r="AD16" s="21"/>
      <c r="AF16" s="23">
        <v>0.32540000000000002</v>
      </c>
      <c r="AG16" s="23">
        <v>0.22500000000000001</v>
      </c>
      <c r="AH16" s="23">
        <v>0.17499999999999999</v>
      </c>
      <c r="AI16" s="28" t="s">
        <v>373</v>
      </c>
      <c r="AK16" s="22"/>
      <c r="AL16" s="22"/>
      <c r="AM16" s="22"/>
    </row>
    <row r="17" spans="19:39">
      <c r="S17" s="31" t="s">
        <v>13</v>
      </c>
      <c r="T17" s="28" t="s">
        <v>149</v>
      </c>
      <c r="U17" s="24">
        <v>9.6296502579999999</v>
      </c>
      <c r="V17" s="24">
        <v>32.539532479999998</v>
      </c>
      <c r="W17" s="24">
        <v>68.837849124999991</v>
      </c>
      <c r="X17" s="24">
        <v>12.700797691</v>
      </c>
      <c r="Y17" s="24">
        <v>40.376514764</v>
      </c>
      <c r="Z17" s="24">
        <v>79.773288037</v>
      </c>
      <c r="AA17" s="24">
        <v>26.064724555000002</v>
      </c>
      <c r="AB17" s="24">
        <v>72.330290121000004</v>
      </c>
      <c r="AC17" s="24">
        <v>121.287318657</v>
      </c>
      <c r="AD17" s="21"/>
      <c r="AF17" s="23">
        <v>0.26500000000000001</v>
      </c>
      <c r="AG17" s="23">
        <v>0.22500000000000001</v>
      </c>
      <c r="AH17" s="23">
        <v>0.17499999999999999</v>
      </c>
      <c r="AI17" s="28" t="s">
        <v>149</v>
      </c>
      <c r="AK17" s="22"/>
      <c r="AL17" s="22"/>
      <c r="AM17" s="22"/>
    </row>
    <row r="18" spans="19:39">
      <c r="S18" s="31" t="s">
        <v>14</v>
      </c>
      <c r="T18" s="28" t="s">
        <v>143</v>
      </c>
      <c r="U18" s="24">
        <v>70.900000000000006</v>
      </c>
      <c r="V18" s="24">
        <v>0</v>
      </c>
      <c r="W18" s="24">
        <v>0</v>
      </c>
      <c r="X18" s="24">
        <v>146.5</v>
      </c>
      <c r="Y18" s="24">
        <v>0</v>
      </c>
      <c r="Z18" s="24">
        <v>0</v>
      </c>
      <c r="AA18" s="24">
        <v>163.51499999999999</v>
      </c>
      <c r="AB18" s="24">
        <v>0</v>
      </c>
      <c r="AC18" s="24">
        <v>0</v>
      </c>
      <c r="AD18" s="21"/>
      <c r="AF18" s="23">
        <v>0.4466</v>
      </c>
      <c r="AG18" s="23">
        <v>0.22500000000000001</v>
      </c>
      <c r="AH18" s="23">
        <v>0.17499999999999999</v>
      </c>
      <c r="AI18" s="28" t="s">
        <v>143</v>
      </c>
      <c r="AK18" s="22"/>
      <c r="AL18" s="22"/>
      <c r="AM18" s="22"/>
    </row>
    <row r="19" spans="19:39">
      <c r="S19" s="31" t="s">
        <v>16</v>
      </c>
      <c r="T19" s="28" t="s">
        <v>169</v>
      </c>
      <c r="U19" s="24">
        <v>47.960270020999999</v>
      </c>
      <c r="V19" s="24">
        <v>83.590696578000006</v>
      </c>
      <c r="W19" s="24">
        <v>80.105826921000016</v>
      </c>
      <c r="X19" s="24">
        <v>64.533586133</v>
      </c>
      <c r="Y19" s="24">
        <v>113.773009612</v>
      </c>
      <c r="Z19" s="24">
        <v>113.20276522600003</v>
      </c>
      <c r="AA19" s="24">
        <v>81.116156027000031</v>
      </c>
      <c r="AB19" s="24">
        <v>144.90502762</v>
      </c>
      <c r="AC19" s="24">
        <v>150.033202456</v>
      </c>
      <c r="AD19" s="21"/>
      <c r="AF19" s="23">
        <v>0.27950000000000003</v>
      </c>
      <c r="AG19" s="23">
        <v>0.22500000000000001</v>
      </c>
      <c r="AH19" s="23">
        <v>0.17499999999999999</v>
      </c>
      <c r="AI19" s="28" t="s">
        <v>169</v>
      </c>
      <c r="AK19" s="22"/>
      <c r="AL19" s="22"/>
      <c r="AM19" s="22"/>
    </row>
    <row r="20" spans="19:39">
      <c r="S20" s="31" t="s">
        <v>19</v>
      </c>
      <c r="T20" s="28" t="s">
        <v>148</v>
      </c>
      <c r="U20" s="24">
        <v>38.459294118000003</v>
      </c>
      <c r="V20" s="24">
        <v>12.420705882</v>
      </c>
      <c r="W20" s="24">
        <v>0</v>
      </c>
      <c r="X20" s="24">
        <v>60.058632353</v>
      </c>
      <c r="Y20" s="24">
        <v>19.396367647000002</v>
      </c>
      <c r="Z20" s="24">
        <v>0</v>
      </c>
      <c r="AA20" s="24">
        <v>64.219764706000007</v>
      </c>
      <c r="AB20" s="24">
        <v>20.740235294000001</v>
      </c>
      <c r="AC20" s="24">
        <v>0</v>
      </c>
      <c r="AD20" s="21"/>
      <c r="AF20" s="23">
        <v>0.29389999999999999</v>
      </c>
      <c r="AG20" s="23">
        <v>0.22500000000000001</v>
      </c>
      <c r="AH20" s="23">
        <v>0.17499999999999999</v>
      </c>
      <c r="AI20" s="28" t="s">
        <v>148</v>
      </c>
      <c r="AK20" s="22"/>
      <c r="AL20" s="22"/>
      <c r="AM20" s="22"/>
    </row>
    <row r="21" spans="19:39">
      <c r="S21" s="31" t="s">
        <v>17</v>
      </c>
      <c r="T21" s="28" t="s">
        <v>146</v>
      </c>
      <c r="U21" s="24">
        <v>49.683874680000002</v>
      </c>
      <c r="V21" s="24">
        <v>7.62112532</v>
      </c>
      <c r="W21" s="24">
        <v>0</v>
      </c>
      <c r="X21" s="24">
        <v>111.245754476</v>
      </c>
      <c r="Y21" s="24">
        <v>17.064245524</v>
      </c>
      <c r="Z21" s="24">
        <v>0</v>
      </c>
      <c r="AA21" s="24">
        <v>123.44455243</v>
      </c>
      <c r="AB21" s="24">
        <v>18.935447570000001</v>
      </c>
      <c r="AC21" s="24">
        <v>0</v>
      </c>
      <c r="AD21" s="21"/>
      <c r="AF21" s="23">
        <v>0.29680000000000001</v>
      </c>
      <c r="AG21" s="23">
        <v>0.22500000000000001</v>
      </c>
      <c r="AH21" s="23">
        <v>0.17499999999999999</v>
      </c>
      <c r="AI21" s="28" t="s">
        <v>146</v>
      </c>
      <c r="AK21" s="22"/>
      <c r="AL21" s="22"/>
      <c r="AM21" s="22"/>
    </row>
    <row r="22" spans="19:39">
      <c r="S22" s="31" t="s">
        <v>18</v>
      </c>
      <c r="T22" s="28" t="s">
        <v>142</v>
      </c>
      <c r="U22" s="24">
        <v>0</v>
      </c>
      <c r="V22" s="24">
        <v>6.6252100840336087E-2</v>
      </c>
      <c r="W22" s="24">
        <v>0.11374789915966392</v>
      </c>
      <c r="X22" s="24">
        <v>0</v>
      </c>
      <c r="Y22" s="24">
        <v>0.69380672268907506</v>
      </c>
      <c r="Z22" s="24">
        <v>1.1911932773109248</v>
      </c>
      <c r="AA22" s="24">
        <v>0</v>
      </c>
      <c r="AB22" s="24">
        <v>0.88520168067226812</v>
      </c>
      <c r="AC22" s="24">
        <v>1.5197983193277318</v>
      </c>
      <c r="AF22" s="20" t="s">
        <v>450</v>
      </c>
      <c r="AG22" s="23">
        <v>0.22500000000000001</v>
      </c>
      <c r="AH22" s="23">
        <v>0.17499999999999999</v>
      </c>
      <c r="AI22" s="28" t="s">
        <v>142</v>
      </c>
      <c r="AK22" s="22"/>
      <c r="AL22" s="22"/>
      <c r="AM22" s="22"/>
    </row>
    <row r="23" spans="19:39">
      <c r="S23" s="31" t="s">
        <v>20</v>
      </c>
      <c r="T23" s="28" t="s">
        <v>393</v>
      </c>
      <c r="U23" s="24">
        <v>0</v>
      </c>
      <c r="V23" s="24">
        <v>0</v>
      </c>
      <c r="W23" s="24">
        <v>0</v>
      </c>
      <c r="X23" s="24">
        <v>3.7723528999999999E-2</v>
      </c>
      <c r="Y23" s="24">
        <v>1.2276471000000001E-2</v>
      </c>
      <c r="Z23" s="24">
        <v>0</v>
      </c>
      <c r="AA23" s="24">
        <v>7.9219412000000003E-2</v>
      </c>
      <c r="AB23" s="24">
        <v>2.5780588E-2</v>
      </c>
      <c r="AC23" s="24">
        <v>0</v>
      </c>
      <c r="AD23" s="21"/>
      <c r="AF23" s="20" t="s">
        <v>450</v>
      </c>
      <c r="AG23" s="23">
        <v>0.22500000000000001</v>
      </c>
      <c r="AH23" s="23">
        <v>0.17499999999999999</v>
      </c>
      <c r="AI23" s="28" t="s">
        <v>393</v>
      </c>
      <c r="AK23" s="22"/>
      <c r="AL23" s="22"/>
      <c r="AM23" s="22"/>
    </row>
    <row r="24" spans="19:39">
      <c r="S24" s="31" t="s">
        <v>21</v>
      </c>
      <c r="T24" s="28" t="s">
        <v>182</v>
      </c>
      <c r="U24" s="24">
        <v>3.5259476100000002</v>
      </c>
      <c r="V24" s="24">
        <v>0.34405238999999999</v>
      </c>
      <c r="W24" s="24">
        <v>0</v>
      </c>
      <c r="X24" s="24">
        <v>43.336125919000004</v>
      </c>
      <c r="Y24" s="24">
        <v>5.5288740809999997</v>
      </c>
      <c r="Z24" s="24">
        <v>0</v>
      </c>
      <c r="AA24" s="24">
        <v>43.346125919000002</v>
      </c>
      <c r="AB24" s="24">
        <v>5.5338740810000004</v>
      </c>
      <c r="AC24" s="24">
        <v>0</v>
      </c>
      <c r="AD24" s="21"/>
      <c r="AF24" s="23">
        <v>0.32219999999999999</v>
      </c>
      <c r="AG24" s="23">
        <v>0.22500000000000001</v>
      </c>
      <c r="AH24" s="23">
        <v>0.17499999999999999</v>
      </c>
      <c r="AI24" s="28" t="s">
        <v>182</v>
      </c>
      <c r="AK24" s="22"/>
      <c r="AL24" s="22"/>
      <c r="AM24" s="22"/>
    </row>
    <row r="25" spans="19:39">
      <c r="S25" s="31" t="s">
        <v>23</v>
      </c>
      <c r="T25" s="28" t="s">
        <v>156</v>
      </c>
      <c r="U25" s="24">
        <v>90.051493832000006</v>
      </c>
      <c r="V25" s="24">
        <v>26.385494028000004</v>
      </c>
      <c r="W25" s="24">
        <v>4.2856536839999997</v>
      </c>
      <c r="X25" s="24">
        <v>78.77191075799999</v>
      </c>
      <c r="Y25" s="24">
        <v>22.776481781000001</v>
      </c>
      <c r="Z25" s="24">
        <v>3.757500845</v>
      </c>
      <c r="AA25" s="24">
        <v>369.96102408899992</v>
      </c>
      <c r="AB25" s="24">
        <v>132.29193168999998</v>
      </c>
      <c r="AC25" s="24">
        <v>20.868955066000002</v>
      </c>
      <c r="AD25" s="21"/>
      <c r="AF25" s="23">
        <v>0.28339999999999999</v>
      </c>
      <c r="AG25" s="23">
        <v>0.22500000000000001</v>
      </c>
      <c r="AH25" s="23">
        <v>0.17499999999999999</v>
      </c>
      <c r="AI25" s="28" t="s">
        <v>156</v>
      </c>
      <c r="AK25" s="22"/>
      <c r="AL25" s="22"/>
      <c r="AM25" s="22"/>
    </row>
    <row r="26" spans="19:39">
      <c r="S26" s="31" t="s">
        <v>24</v>
      </c>
      <c r="T26" s="28" t="s">
        <v>164</v>
      </c>
      <c r="U26" s="24">
        <v>2.8406587360000004</v>
      </c>
      <c r="V26" s="24">
        <v>20.926157325000002</v>
      </c>
      <c r="W26" s="24">
        <v>40.437311723000001</v>
      </c>
      <c r="X26" s="24">
        <v>5.1598039709999997</v>
      </c>
      <c r="Y26" s="24">
        <v>34.029316009999995</v>
      </c>
      <c r="Z26" s="24">
        <v>62.639759613000003</v>
      </c>
      <c r="AA26" s="24">
        <v>5.6650538969999999</v>
      </c>
      <c r="AB26" s="24">
        <v>36.981114976000001</v>
      </c>
      <c r="AC26" s="24">
        <v>67.29260038000001</v>
      </c>
      <c r="AD26" s="21"/>
      <c r="AF26" s="23">
        <v>0.28110000000000002</v>
      </c>
      <c r="AG26" s="23">
        <v>0.22500000000000001</v>
      </c>
      <c r="AH26" s="23">
        <v>0.17499999999999999</v>
      </c>
      <c r="AI26" s="28" t="s">
        <v>164</v>
      </c>
      <c r="AK26" s="22"/>
      <c r="AL26" s="22"/>
      <c r="AM26" s="22"/>
    </row>
    <row r="27" spans="19:39">
      <c r="S27" s="31" t="s">
        <v>25</v>
      </c>
      <c r="T27" s="28" t="s">
        <v>166</v>
      </c>
      <c r="U27" s="24">
        <v>16.714074744000001</v>
      </c>
      <c r="V27" s="24">
        <v>82.463759572000015</v>
      </c>
      <c r="W27" s="24">
        <v>128.043449227</v>
      </c>
      <c r="X27" s="24">
        <v>29.214642775000002</v>
      </c>
      <c r="Y27" s="24">
        <v>139.65842273000001</v>
      </c>
      <c r="Z27" s="24">
        <v>217.69715566799999</v>
      </c>
      <c r="AA27" s="24">
        <v>31.68215537</v>
      </c>
      <c r="AB27" s="24">
        <v>150.91939507199999</v>
      </c>
      <c r="AC27" s="24">
        <v>235.46725776299999</v>
      </c>
      <c r="AD27" s="21"/>
      <c r="AF27" s="23">
        <v>0.26379999999999998</v>
      </c>
      <c r="AG27" s="23">
        <v>0.22500000000000001</v>
      </c>
      <c r="AH27" s="23">
        <v>0.17499999999999999</v>
      </c>
      <c r="AI27" s="28" t="s">
        <v>166</v>
      </c>
      <c r="AK27" s="22"/>
      <c r="AL27" s="22"/>
      <c r="AM27" s="22"/>
    </row>
    <row r="28" spans="19:39">
      <c r="S28" s="31" t="s">
        <v>28</v>
      </c>
      <c r="T28" s="28" t="s">
        <v>152</v>
      </c>
      <c r="U28" s="24">
        <v>4.7722566610000001</v>
      </c>
      <c r="V28" s="24">
        <v>5.0686223049999999</v>
      </c>
      <c r="W28" s="24">
        <v>4.4019053479999997</v>
      </c>
      <c r="X28" s="24">
        <v>14.168210658</v>
      </c>
      <c r="Y28" s="24">
        <v>15.124249636</v>
      </c>
      <c r="Z28" s="24">
        <v>15.904709191</v>
      </c>
      <c r="AA28" s="24">
        <v>16.281671192000001</v>
      </c>
      <c r="AB28" s="24">
        <v>17.389291463999999</v>
      </c>
      <c r="AC28" s="24">
        <v>18.731234156999999</v>
      </c>
      <c r="AD28" s="21"/>
      <c r="AF28" s="23">
        <v>0.26960000000000001</v>
      </c>
      <c r="AG28" s="23">
        <v>0.22500000000000001</v>
      </c>
      <c r="AH28" s="23">
        <v>0.17499999999999999</v>
      </c>
      <c r="AI28" s="28" t="s">
        <v>152</v>
      </c>
      <c r="AK28" s="22"/>
      <c r="AL28" s="22"/>
      <c r="AM28" s="22"/>
    </row>
    <row r="29" spans="19:39">
      <c r="S29" s="31" t="s">
        <v>27</v>
      </c>
      <c r="T29" s="28" t="s">
        <v>153</v>
      </c>
      <c r="U29" s="24">
        <v>0.12029271</v>
      </c>
      <c r="V29" s="24">
        <v>0.801909714</v>
      </c>
      <c r="W29" s="24">
        <v>1.683122681</v>
      </c>
      <c r="X29" s="24">
        <v>0.366633761</v>
      </c>
      <c r="Y29" s="24">
        <v>2.0578955590000003</v>
      </c>
      <c r="Z29" s="24">
        <v>4.3090214150000001</v>
      </c>
      <c r="AA29" s="24">
        <v>0.45872387399999998</v>
      </c>
      <c r="AB29" s="24">
        <v>2.4317123560000002</v>
      </c>
      <c r="AC29" s="24">
        <v>5.0872315229999998</v>
      </c>
      <c r="AD29" s="21"/>
      <c r="AF29" s="23">
        <v>0.2651</v>
      </c>
      <c r="AG29" s="23">
        <v>0.22500000000000001</v>
      </c>
      <c r="AH29" s="23">
        <v>0.17499999999999999</v>
      </c>
      <c r="AI29" s="28" t="s">
        <v>153</v>
      </c>
      <c r="AK29" s="22"/>
      <c r="AL29" s="22"/>
      <c r="AM29" s="22"/>
    </row>
    <row r="30" spans="19:39">
      <c r="S30" s="31" t="s">
        <v>10</v>
      </c>
      <c r="T30" s="28" t="s">
        <v>170</v>
      </c>
      <c r="U30" s="24">
        <v>244.26917527500004</v>
      </c>
      <c r="V30" s="24">
        <v>291.03586979600004</v>
      </c>
      <c r="W30" s="24">
        <v>302.41972274699992</v>
      </c>
      <c r="X30" s="24">
        <v>321.44443629400007</v>
      </c>
      <c r="Y30" s="24">
        <v>382.95874247500007</v>
      </c>
      <c r="Z30" s="24">
        <v>393.91104447800012</v>
      </c>
      <c r="AA30" s="24">
        <v>333.25627832299995</v>
      </c>
      <c r="AB30" s="24">
        <v>397.37876502299997</v>
      </c>
      <c r="AC30" s="24">
        <v>409.10704075699994</v>
      </c>
      <c r="AD30" s="21"/>
      <c r="AF30" s="23">
        <v>0.28100000000000003</v>
      </c>
      <c r="AG30" s="23">
        <v>0.22500000000000001</v>
      </c>
      <c r="AH30" s="23">
        <v>0.17499999999999999</v>
      </c>
      <c r="AI30" s="28" t="s">
        <v>170</v>
      </c>
      <c r="AK30" s="22"/>
      <c r="AL30" s="22"/>
      <c r="AM30" s="22"/>
    </row>
    <row r="31" spans="19:39">
      <c r="S31" s="31" t="s">
        <v>26</v>
      </c>
      <c r="T31" s="28" t="s">
        <v>173</v>
      </c>
      <c r="U31" s="24">
        <v>100.263149591</v>
      </c>
      <c r="V31" s="24">
        <v>21.230447739000002</v>
      </c>
      <c r="W31" s="24">
        <v>3.3514026700000001</v>
      </c>
      <c r="X31" s="24">
        <v>109.76137360599998</v>
      </c>
      <c r="Y31" s="24">
        <v>24.103476471999997</v>
      </c>
      <c r="Z31" s="24">
        <v>3.8751499219999999</v>
      </c>
      <c r="AA31" s="24">
        <v>153.77241135900002</v>
      </c>
      <c r="AB31" s="24">
        <v>37.890322117000004</v>
      </c>
      <c r="AC31" s="24">
        <v>6.147266525</v>
      </c>
      <c r="AD31" s="21"/>
      <c r="AF31" s="23">
        <v>0.34060000000000001</v>
      </c>
      <c r="AG31" s="23">
        <v>0.22500000000000001</v>
      </c>
      <c r="AH31" s="23">
        <v>0.17499999999999999</v>
      </c>
      <c r="AI31" s="28" t="s">
        <v>173</v>
      </c>
      <c r="AK31" s="22"/>
      <c r="AL31" s="22"/>
      <c r="AM31" s="22"/>
    </row>
    <row r="32" spans="19:39">
      <c r="S32" s="31" t="s">
        <v>29</v>
      </c>
      <c r="T32" s="28" t="s">
        <v>392</v>
      </c>
      <c r="U32" s="24">
        <v>153.66323682399994</v>
      </c>
      <c r="V32" s="24">
        <v>12.236763175999998</v>
      </c>
      <c r="W32" s="24">
        <v>0</v>
      </c>
      <c r="X32" s="24">
        <v>220.19681822100011</v>
      </c>
      <c r="Y32" s="24">
        <v>9.8081817789999999</v>
      </c>
      <c r="Z32" s="24">
        <v>0</v>
      </c>
      <c r="AA32" s="24">
        <v>420.45142718799991</v>
      </c>
      <c r="AB32" s="24">
        <v>15.93857281</v>
      </c>
      <c r="AC32" s="24">
        <v>0</v>
      </c>
      <c r="AD32" s="21"/>
      <c r="AF32" s="23">
        <v>0.37340000000000001</v>
      </c>
      <c r="AG32" s="23">
        <v>0.22500000000000001</v>
      </c>
      <c r="AH32" s="23">
        <v>0.17499999999999999</v>
      </c>
      <c r="AI32" s="28" t="s">
        <v>392</v>
      </c>
      <c r="AK32" s="22"/>
      <c r="AL32" s="22"/>
      <c r="AM32" s="22"/>
    </row>
    <row r="33" spans="20:32">
      <c r="T33" s="19" t="s">
        <v>349</v>
      </c>
      <c r="U33" s="18">
        <f t="shared" ref="U33:AC33" si="0">SUM(U5:U32)</f>
        <v>1185.1938659490002</v>
      </c>
      <c r="V33" s="18">
        <f t="shared" si="0"/>
        <v>850.89688764984032</v>
      </c>
      <c r="W33" s="18">
        <f t="shared" si="0"/>
        <v>854.94655955215956</v>
      </c>
      <c r="X33" s="18">
        <f t="shared" si="0"/>
        <v>2067.114712997</v>
      </c>
      <c r="Y33" s="18">
        <f t="shared" si="0"/>
        <v>1353.2747862596893</v>
      </c>
      <c r="Z33" s="18">
        <f t="shared" si="0"/>
        <v>1289.7271473463113</v>
      </c>
      <c r="AA33" s="18">
        <f t="shared" si="0"/>
        <v>2967.825621385</v>
      </c>
      <c r="AB33" s="18">
        <f t="shared" si="0"/>
        <v>1790.8567476066726</v>
      </c>
      <c r="AC33" s="18">
        <f t="shared" si="0"/>
        <v>1589.0288653923274</v>
      </c>
      <c r="AF33" s="21"/>
    </row>
  </sheetData>
  <mergeCells count="4">
    <mergeCell ref="U3:W3"/>
    <mergeCell ref="X3:Z3"/>
    <mergeCell ref="AA3:AC3"/>
    <mergeCell ref="AF3:AH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S2:AR32"/>
  <sheetViews>
    <sheetView zoomScale="70" zoomScaleNormal="70" workbookViewId="0"/>
  </sheetViews>
  <sheetFormatPr defaultRowHeight="15"/>
  <cols>
    <col min="1" max="19" width="9.140625" style="28"/>
    <col min="20" max="20" width="15.42578125" style="28" bestFit="1" customWidth="1"/>
    <col min="21" max="23" width="10.7109375" style="28" customWidth="1"/>
    <col min="24" max="24" width="2.7109375" style="28" customWidth="1"/>
    <col min="25" max="27" width="10.7109375" style="28" customWidth="1"/>
    <col min="28" max="28" width="2.140625" style="28" customWidth="1"/>
    <col min="29" max="32" width="10.7109375" style="28" customWidth="1"/>
    <col min="33" max="33" width="10.5703125" style="28" customWidth="1"/>
    <col min="34" max="34" width="10.7109375" style="28" customWidth="1"/>
    <col min="35" max="35" width="12" style="28" customWidth="1"/>
    <col min="36" max="36" width="4.85546875" style="28" customWidth="1"/>
    <col min="37" max="37" width="10.28515625" style="28" customWidth="1"/>
    <col min="38" max="41" width="9.140625" style="28"/>
    <col min="42" max="42" width="9.7109375" style="28" bestFit="1" customWidth="1"/>
    <col min="43" max="44" width="9.28515625" style="28" bestFit="1" customWidth="1"/>
    <col min="45" max="16384" width="9.140625" style="28"/>
  </cols>
  <sheetData>
    <row r="2" spans="19:44" ht="23.25">
      <c r="U2" s="17" t="s">
        <v>451</v>
      </c>
    </row>
    <row r="3" spans="19:44" ht="18.75">
      <c r="U3" s="33" t="s">
        <v>444</v>
      </c>
      <c r="V3" s="33"/>
      <c r="W3" s="33"/>
      <c r="Y3" s="34" t="s">
        <v>445</v>
      </c>
      <c r="Z3" s="34"/>
      <c r="AA3" s="34"/>
      <c r="AC3" s="35" t="s">
        <v>446</v>
      </c>
      <c r="AD3" s="35"/>
      <c r="AE3" s="35"/>
      <c r="AF3" s="35"/>
      <c r="AG3" s="35"/>
      <c r="AH3" s="35"/>
      <c r="AI3" s="35"/>
      <c r="AL3" s="36"/>
      <c r="AM3" s="36"/>
    </row>
    <row r="4" spans="19:44" ht="293.25">
      <c r="T4" s="28" t="s">
        <v>448</v>
      </c>
      <c r="U4" s="16" t="s">
        <v>452</v>
      </c>
      <c r="V4" s="15" t="s">
        <v>453</v>
      </c>
      <c r="W4" s="14" t="s">
        <v>454</v>
      </c>
      <c r="Y4" s="16" t="s">
        <v>452</v>
      </c>
      <c r="Z4" s="15" t="s">
        <v>453</v>
      </c>
      <c r="AA4" s="14" t="s">
        <v>454</v>
      </c>
      <c r="AC4" s="13" t="s">
        <v>455</v>
      </c>
      <c r="AD4" s="16" t="s">
        <v>452</v>
      </c>
      <c r="AE4" s="15" t="s">
        <v>453</v>
      </c>
      <c r="AF4" s="14" t="s">
        <v>454</v>
      </c>
      <c r="AG4" s="12" t="s">
        <v>456</v>
      </c>
      <c r="AH4" s="12" t="s">
        <v>457</v>
      </c>
      <c r="AI4" s="12" t="s">
        <v>458</v>
      </c>
      <c r="AK4" s="27" t="s">
        <v>449</v>
      </c>
    </row>
    <row r="5" spans="19:44">
      <c r="S5" s="31" t="s">
        <v>3</v>
      </c>
      <c r="T5" s="28" t="s">
        <v>145</v>
      </c>
      <c r="U5" s="24">
        <v>0</v>
      </c>
      <c r="V5" s="24">
        <v>0</v>
      </c>
      <c r="W5" s="24">
        <v>0</v>
      </c>
      <c r="Y5" s="24">
        <v>0</v>
      </c>
      <c r="Z5" s="24">
        <v>0.14499999999999999</v>
      </c>
      <c r="AA5" s="24">
        <v>1.7050000000000001</v>
      </c>
      <c r="AC5" s="24">
        <v>0</v>
      </c>
      <c r="AD5" s="24">
        <v>0</v>
      </c>
      <c r="AE5" s="24">
        <v>0.14499999999999999</v>
      </c>
      <c r="AF5" s="24">
        <v>0.16500000000000001</v>
      </c>
      <c r="AG5" s="24">
        <v>0</v>
      </c>
      <c r="AH5" s="24">
        <v>9.9999999999999655E-4</v>
      </c>
      <c r="AI5" s="24">
        <v>1.5409999999999999</v>
      </c>
      <c r="AK5" s="23">
        <v>0.46899999999999997</v>
      </c>
      <c r="AL5" s="28" t="s">
        <v>145</v>
      </c>
      <c r="AP5" s="22"/>
      <c r="AQ5" s="22"/>
      <c r="AR5" s="22"/>
    </row>
    <row r="6" spans="19:44">
      <c r="S6" s="31" t="s">
        <v>38</v>
      </c>
      <c r="T6" s="28" t="s">
        <v>157</v>
      </c>
      <c r="U6" s="24">
        <v>0</v>
      </c>
      <c r="V6" s="24">
        <v>0</v>
      </c>
      <c r="W6" s="24">
        <v>0</v>
      </c>
      <c r="Y6" s="24">
        <v>0</v>
      </c>
      <c r="Z6" s="24">
        <v>0.435</v>
      </c>
      <c r="AA6" s="24">
        <v>0.01</v>
      </c>
      <c r="AC6" s="24">
        <v>26.97</v>
      </c>
      <c r="AD6" s="24">
        <v>11.47</v>
      </c>
      <c r="AE6" s="24">
        <v>1.33</v>
      </c>
      <c r="AF6" s="24">
        <v>0</v>
      </c>
      <c r="AG6" s="24">
        <v>3.4270000000000005</v>
      </c>
      <c r="AH6" s="24">
        <v>12.467000000000001</v>
      </c>
      <c r="AI6" s="24">
        <v>6.72</v>
      </c>
      <c r="AK6" s="23">
        <v>0.33700000000000002</v>
      </c>
      <c r="AL6" s="28" t="s">
        <v>157</v>
      </c>
      <c r="AN6" s="24"/>
      <c r="AP6" s="22"/>
      <c r="AQ6" s="22"/>
      <c r="AR6" s="22"/>
    </row>
    <row r="7" spans="19:44">
      <c r="S7" s="31" t="s">
        <v>92</v>
      </c>
      <c r="T7" s="28" t="s">
        <v>155</v>
      </c>
      <c r="U7" s="24">
        <v>0</v>
      </c>
      <c r="V7" s="24">
        <v>0.254</v>
      </c>
      <c r="W7" s="24">
        <v>4.0000000000000001E-3</v>
      </c>
      <c r="Y7" s="24">
        <v>0</v>
      </c>
      <c r="Z7" s="24">
        <v>2.0819999999999999</v>
      </c>
      <c r="AA7" s="24">
        <v>4.0000000000000001E-3</v>
      </c>
      <c r="AC7" s="24">
        <v>20.20511764602</v>
      </c>
      <c r="AD7" s="24">
        <v>7.2270098035499997</v>
      </c>
      <c r="AE7" s="24">
        <v>8.6361813721049998</v>
      </c>
      <c r="AF7" s="24">
        <v>0.18687254901</v>
      </c>
      <c r="AG7" s="24">
        <v>12.862933332672</v>
      </c>
      <c r="AH7" s="24">
        <v>12.890773528749</v>
      </c>
      <c r="AI7" s="24">
        <v>6.0893754898830004</v>
      </c>
      <c r="AK7" s="23">
        <v>0.27500000000000002</v>
      </c>
      <c r="AL7" s="28" t="s">
        <v>155</v>
      </c>
      <c r="AN7" s="24"/>
      <c r="AP7" s="22"/>
      <c r="AQ7" s="22"/>
      <c r="AR7" s="22"/>
    </row>
    <row r="8" spans="19:44">
      <c r="S8" s="31" t="s">
        <v>5</v>
      </c>
      <c r="T8" s="28" t="s">
        <v>150</v>
      </c>
      <c r="U8" s="24">
        <v>0</v>
      </c>
      <c r="V8" s="24">
        <v>0</v>
      </c>
      <c r="W8" s="24">
        <v>0</v>
      </c>
      <c r="Y8" s="24">
        <v>0</v>
      </c>
      <c r="Z8" s="24">
        <v>0</v>
      </c>
      <c r="AA8" s="24">
        <v>0</v>
      </c>
      <c r="AC8" s="24">
        <v>5.4669558848100008</v>
      </c>
      <c r="AD8" s="24">
        <v>0</v>
      </c>
      <c r="AE8" s="24">
        <v>0</v>
      </c>
      <c r="AF8" s="24">
        <v>0</v>
      </c>
      <c r="AG8" s="24">
        <v>0.29841176484000004</v>
      </c>
      <c r="AH8" s="24">
        <v>0.27485294129999999</v>
      </c>
      <c r="AI8" s="24">
        <v>0.26700000011999997</v>
      </c>
      <c r="AK8" s="23">
        <v>0.254</v>
      </c>
      <c r="AL8" s="28" t="s">
        <v>150</v>
      </c>
      <c r="AN8" s="24"/>
      <c r="AP8" s="22"/>
      <c r="AQ8" s="22"/>
      <c r="AR8" s="22"/>
    </row>
    <row r="9" spans="19:44">
      <c r="S9" s="31" t="s">
        <v>8</v>
      </c>
      <c r="T9" s="28" t="s">
        <v>180</v>
      </c>
      <c r="U9" s="24">
        <v>0</v>
      </c>
      <c r="V9" s="24">
        <v>0</v>
      </c>
      <c r="W9" s="24">
        <v>0</v>
      </c>
      <c r="Y9" s="24">
        <v>0</v>
      </c>
      <c r="Z9" s="24">
        <v>22.33</v>
      </c>
      <c r="AA9" s="24">
        <v>4.9800000000000004</v>
      </c>
      <c r="AC9" s="24">
        <v>9.41</v>
      </c>
      <c r="AD9" s="24">
        <v>18.555</v>
      </c>
      <c r="AE9" s="24">
        <v>81.25</v>
      </c>
      <c r="AF9" s="24">
        <v>28.99</v>
      </c>
      <c r="AG9" s="24">
        <v>4.9789999999999983</v>
      </c>
      <c r="AH9" s="24">
        <v>7.8479999999999928</v>
      </c>
      <c r="AI9" s="24">
        <v>84.367999999999995</v>
      </c>
      <c r="AJ9" s="21"/>
      <c r="AK9" s="20">
        <v>0.47099999999999997</v>
      </c>
      <c r="AL9" s="28" t="s">
        <v>180</v>
      </c>
      <c r="AN9" s="24"/>
      <c r="AP9" s="22"/>
      <c r="AQ9" s="22"/>
      <c r="AR9" s="22"/>
    </row>
    <row r="10" spans="19:44">
      <c r="S10" s="31" t="s">
        <v>9</v>
      </c>
      <c r="T10" s="28" t="s">
        <v>371</v>
      </c>
      <c r="U10" s="24">
        <v>0</v>
      </c>
      <c r="V10" s="24">
        <v>0.155</v>
      </c>
      <c r="W10" s="24">
        <v>2.5000000000000001E-2</v>
      </c>
      <c r="Y10" s="24">
        <v>0</v>
      </c>
      <c r="Z10" s="24">
        <v>1.2</v>
      </c>
      <c r="AA10" s="24">
        <v>0.08</v>
      </c>
      <c r="AC10" s="24">
        <v>8.39</v>
      </c>
      <c r="AD10" s="24">
        <v>6.4550000000000001</v>
      </c>
      <c r="AE10" s="24">
        <v>7.2450000000000001</v>
      </c>
      <c r="AF10" s="24">
        <v>0.97499999999999998</v>
      </c>
      <c r="AG10" s="24">
        <v>8.6140000000000008</v>
      </c>
      <c r="AH10" s="24">
        <v>12.930999999999999</v>
      </c>
      <c r="AI10" s="24">
        <v>17.603999999999999</v>
      </c>
      <c r="AJ10" s="21"/>
      <c r="AK10" s="23">
        <v>0.45800000000000002</v>
      </c>
      <c r="AL10" s="28" t="s">
        <v>371</v>
      </c>
      <c r="AN10" s="24"/>
      <c r="AP10" s="22"/>
      <c r="AQ10" s="22"/>
      <c r="AR10" s="22"/>
    </row>
    <row r="11" spans="19:44">
      <c r="S11" s="31" t="s">
        <v>11</v>
      </c>
      <c r="T11" s="28" t="s">
        <v>159</v>
      </c>
      <c r="U11" s="24">
        <v>0</v>
      </c>
      <c r="V11" s="24">
        <v>7.83</v>
      </c>
      <c r="W11" s="24">
        <v>5.79</v>
      </c>
      <c r="Y11" s="24">
        <v>0</v>
      </c>
      <c r="Z11" s="24">
        <v>15.065</v>
      </c>
      <c r="AA11" s="24">
        <v>6.2</v>
      </c>
      <c r="AC11" s="24">
        <v>53</v>
      </c>
      <c r="AD11" s="24">
        <v>68.444999999999993</v>
      </c>
      <c r="AE11" s="24">
        <v>33.475000000000001</v>
      </c>
      <c r="AF11" s="24">
        <v>8.51</v>
      </c>
      <c r="AG11" s="24">
        <v>3.2259999999999946</v>
      </c>
      <c r="AH11" s="24">
        <v>29.973999999999997</v>
      </c>
      <c r="AI11" s="24">
        <v>96.221999999999994</v>
      </c>
      <c r="AJ11" s="21"/>
      <c r="AK11" s="23">
        <v>0.45400000000000001</v>
      </c>
      <c r="AL11" s="28" t="s">
        <v>159</v>
      </c>
      <c r="AN11" s="24"/>
      <c r="AP11" s="22"/>
      <c r="AQ11" s="22"/>
      <c r="AR11" s="22"/>
    </row>
    <row r="12" spans="19:44">
      <c r="S12" s="31" t="s">
        <v>12</v>
      </c>
      <c r="T12" s="28" t="s">
        <v>172</v>
      </c>
      <c r="U12" s="24">
        <v>0</v>
      </c>
      <c r="V12" s="24">
        <v>2.75</v>
      </c>
      <c r="W12" s="24">
        <v>0.55500000000000005</v>
      </c>
      <c r="Y12" s="24">
        <v>0</v>
      </c>
      <c r="Z12" s="24">
        <v>13.9</v>
      </c>
      <c r="AA12" s="24">
        <v>1.7450000000000001</v>
      </c>
      <c r="AC12" s="24">
        <v>405.065</v>
      </c>
      <c r="AD12" s="24">
        <v>86.924999999999997</v>
      </c>
      <c r="AE12" s="24">
        <v>42.55</v>
      </c>
      <c r="AF12" s="24">
        <v>2.5249999999999999</v>
      </c>
      <c r="AG12" s="24">
        <v>44.511000000000003</v>
      </c>
      <c r="AH12" s="24">
        <v>56.578000000000003</v>
      </c>
      <c r="AI12" s="24">
        <v>98.085999999999999</v>
      </c>
      <c r="AJ12" s="21"/>
      <c r="AK12" s="23">
        <v>0.41799999999999998</v>
      </c>
      <c r="AL12" s="28" t="s">
        <v>172</v>
      </c>
      <c r="AN12" s="24"/>
      <c r="AP12" s="22"/>
      <c r="AQ12" s="22"/>
      <c r="AR12" s="22"/>
    </row>
    <row r="13" spans="19:44">
      <c r="S13" s="31" t="s">
        <v>7</v>
      </c>
      <c r="T13" s="28" t="s">
        <v>165</v>
      </c>
      <c r="U13" s="24">
        <v>0</v>
      </c>
      <c r="V13" s="24">
        <v>0</v>
      </c>
      <c r="W13" s="24">
        <v>1.08</v>
      </c>
      <c r="Y13" s="24">
        <v>0</v>
      </c>
      <c r="Z13" s="24">
        <v>17.55</v>
      </c>
      <c r="AA13" s="24">
        <v>10.29</v>
      </c>
      <c r="AC13" s="24">
        <v>0</v>
      </c>
      <c r="AD13" s="24">
        <v>0</v>
      </c>
      <c r="AE13" s="24">
        <v>53.03</v>
      </c>
      <c r="AF13" s="24">
        <v>27.18</v>
      </c>
      <c r="AG13" s="24">
        <v>0</v>
      </c>
      <c r="AH13" s="24">
        <v>1.7999999999992723E-2</v>
      </c>
      <c r="AI13" s="24">
        <v>25.395</v>
      </c>
      <c r="AJ13" s="21"/>
      <c r="AK13" s="23">
        <v>0.437</v>
      </c>
      <c r="AL13" s="28" t="s">
        <v>165</v>
      </c>
      <c r="AN13" s="24"/>
      <c r="AP13" s="22"/>
      <c r="AQ13" s="22"/>
      <c r="AR13" s="22"/>
    </row>
    <row r="14" spans="19:44">
      <c r="S14" s="31" t="s">
        <v>285</v>
      </c>
      <c r="T14" s="28" t="s">
        <v>373</v>
      </c>
      <c r="U14" s="24">
        <v>0</v>
      </c>
      <c r="V14" s="24">
        <v>0</v>
      </c>
      <c r="W14" s="24">
        <v>4.0000000000000001E-3</v>
      </c>
      <c r="Y14" s="24">
        <v>0</v>
      </c>
      <c r="Z14" s="24">
        <v>7.0000000000000001E-3</v>
      </c>
      <c r="AA14" s="24">
        <v>1.0999999999999999E-2</v>
      </c>
      <c r="AC14" s="24">
        <v>105.54179478371999</v>
      </c>
      <c r="AD14" s="24">
        <v>2.2371702136200002</v>
      </c>
      <c r="AE14" s="24">
        <v>1.4622027539999999E-2</v>
      </c>
      <c r="AF14" s="24">
        <v>3.6555068849999997E-3</v>
      </c>
      <c r="AG14" s="24">
        <v>58.39306698099</v>
      </c>
      <c r="AH14" s="24">
        <v>32.972672102700002</v>
      </c>
      <c r="AI14" s="24">
        <v>20.705522098016999</v>
      </c>
      <c r="AJ14" s="21"/>
      <c r="AK14" s="23">
        <v>0.32500000000000001</v>
      </c>
      <c r="AL14" s="28" t="s">
        <v>373</v>
      </c>
      <c r="AN14" s="24"/>
      <c r="AP14" s="22"/>
      <c r="AQ14" s="22"/>
      <c r="AR14" s="22"/>
    </row>
    <row r="15" spans="19:44">
      <c r="S15" s="31" t="s">
        <v>14</v>
      </c>
      <c r="T15" s="28" t="s">
        <v>143</v>
      </c>
      <c r="U15" s="24">
        <v>0</v>
      </c>
      <c r="V15" s="24">
        <v>0.75</v>
      </c>
      <c r="W15" s="24">
        <v>0</v>
      </c>
      <c r="Y15" s="24">
        <v>0</v>
      </c>
      <c r="Z15" s="24">
        <v>0.99</v>
      </c>
      <c r="AA15" s="24">
        <v>0</v>
      </c>
      <c r="AC15" s="24">
        <v>592.43499999999995</v>
      </c>
      <c r="AD15" s="24">
        <v>98.055000000000007</v>
      </c>
      <c r="AE15" s="24">
        <v>5.13</v>
      </c>
      <c r="AF15" s="24">
        <v>0</v>
      </c>
      <c r="AG15" s="24">
        <v>59.893999999999998</v>
      </c>
      <c r="AH15" s="24">
        <v>45.463000000000001</v>
      </c>
      <c r="AI15" s="24">
        <v>26.704999999999998</v>
      </c>
      <c r="AJ15" s="21"/>
      <c r="AK15" s="23">
        <v>0.52700000000000002</v>
      </c>
      <c r="AL15" s="28" t="s">
        <v>143</v>
      </c>
      <c r="AN15" s="24"/>
      <c r="AP15" s="22"/>
      <c r="AQ15" s="22"/>
      <c r="AR15" s="22"/>
    </row>
    <row r="16" spans="19:44">
      <c r="S16" s="31" t="s">
        <v>16</v>
      </c>
      <c r="T16" s="28" t="s">
        <v>169</v>
      </c>
      <c r="U16" s="24">
        <v>0</v>
      </c>
      <c r="V16" s="24">
        <v>0.51200000000000001</v>
      </c>
      <c r="W16" s="24">
        <v>3.9E-2</v>
      </c>
      <c r="Y16" s="24">
        <v>0</v>
      </c>
      <c r="Z16" s="24">
        <v>2.9950000000000001</v>
      </c>
      <c r="AA16" s="24">
        <v>0.41399999999999998</v>
      </c>
      <c r="AC16" s="24">
        <v>184.06243857833996</v>
      </c>
      <c r="AD16" s="24">
        <v>13.911240647430001</v>
      </c>
      <c r="AE16" s="24">
        <v>11.813647063679998</v>
      </c>
      <c r="AF16" s="24">
        <v>1.7871497333549999</v>
      </c>
      <c r="AG16" s="24">
        <v>39.408469534916989</v>
      </c>
      <c r="AH16" s="24">
        <v>31.391187178679996</v>
      </c>
      <c r="AI16" s="24">
        <v>47.480569003475992</v>
      </c>
      <c r="AJ16" s="21"/>
      <c r="AK16" s="23">
        <v>0.29099999999999998</v>
      </c>
      <c r="AL16" s="28" t="s">
        <v>169</v>
      </c>
      <c r="AN16" s="24"/>
      <c r="AP16" s="22"/>
      <c r="AQ16" s="22"/>
      <c r="AR16" s="22"/>
    </row>
    <row r="17" spans="19:44">
      <c r="S17" s="31" t="s">
        <v>19</v>
      </c>
      <c r="T17" s="28" t="s">
        <v>148</v>
      </c>
      <c r="U17" s="24">
        <v>0</v>
      </c>
      <c r="V17" s="24">
        <v>4.5449999999999999</v>
      </c>
      <c r="W17" s="24">
        <v>0.18</v>
      </c>
      <c r="Y17" s="24">
        <v>0</v>
      </c>
      <c r="Z17" s="24">
        <v>12.77</v>
      </c>
      <c r="AA17" s="24">
        <v>2.2000000000000002</v>
      </c>
      <c r="AC17" s="24">
        <v>40.225000000000001</v>
      </c>
      <c r="AD17" s="24">
        <v>16.28</v>
      </c>
      <c r="AE17" s="24">
        <v>32.284999999999997</v>
      </c>
      <c r="AF17" s="24">
        <v>4.05</v>
      </c>
      <c r="AG17" s="24">
        <v>5.5E-2</v>
      </c>
      <c r="AH17" s="24">
        <v>15.081</v>
      </c>
      <c r="AI17" s="24">
        <v>25.568000000000001</v>
      </c>
      <c r="AJ17" s="21"/>
      <c r="AK17" s="23">
        <v>0.46400000000000002</v>
      </c>
      <c r="AL17" s="28" t="s">
        <v>148</v>
      </c>
      <c r="AN17" s="24"/>
      <c r="AP17" s="22"/>
      <c r="AQ17" s="22"/>
      <c r="AR17" s="22"/>
    </row>
    <row r="18" spans="19:44">
      <c r="S18" s="31" t="s">
        <v>17</v>
      </c>
      <c r="T18" s="28" t="s">
        <v>146</v>
      </c>
      <c r="U18" s="24">
        <v>0</v>
      </c>
      <c r="V18" s="24">
        <v>0.33</v>
      </c>
      <c r="W18" s="24">
        <v>0</v>
      </c>
      <c r="Y18" s="24">
        <v>0</v>
      </c>
      <c r="Z18" s="24">
        <v>2.5550000000000002</v>
      </c>
      <c r="AA18" s="24">
        <v>0.38500000000000001</v>
      </c>
      <c r="AC18" s="24">
        <v>9.5000000000000001E-2</v>
      </c>
      <c r="AD18" s="24">
        <v>7.11</v>
      </c>
      <c r="AE18" s="24">
        <v>7.2750000000000004</v>
      </c>
      <c r="AF18" s="24">
        <v>0.38500000000000001</v>
      </c>
      <c r="AG18" s="24">
        <v>-2.0000000000004545E-3</v>
      </c>
      <c r="AH18" s="24">
        <v>2.1539999999999999</v>
      </c>
      <c r="AI18" s="24">
        <v>4.2960000000000003</v>
      </c>
      <c r="AJ18" s="21"/>
      <c r="AK18" s="23">
        <v>0.45700000000000002</v>
      </c>
      <c r="AL18" s="28" t="s">
        <v>146</v>
      </c>
      <c r="AN18" s="24"/>
      <c r="AP18" s="22"/>
      <c r="AQ18" s="22"/>
      <c r="AR18" s="22"/>
    </row>
    <row r="19" spans="19:44">
      <c r="S19" s="31" t="s">
        <v>20</v>
      </c>
      <c r="T19" s="28" t="s">
        <v>393</v>
      </c>
      <c r="U19" s="24">
        <v>0</v>
      </c>
      <c r="V19" s="24">
        <v>0</v>
      </c>
      <c r="W19" s="24">
        <v>0</v>
      </c>
      <c r="Y19" s="24">
        <v>0</v>
      </c>
      <c r="Z19" s="24">
        <v>0</v>
      </c>
      <c r="AA19" s="24">
        <v>0</v>
      </c>
      <c r="AC19" s="24">
        <v>124.93</v>
      </c>
      <c r="AD19" s="24">
        <v>2.3450000000000002</v>
      </c>
      <c r="AE19" s="24">
        <v>0</v>
      </c>
      <c r="AF19" s="24">
        <v>0</v>
      </c>
      <c r="AG19" s="24">
        <v>1.111</v>
      </c>
      <c r="AH19" s="24">
        <v>0.30499999999999999</v>
      </c>
      <c r="AI19" s="24">
        <v>2.5000000000000001E-2</v>
      </c>
      <c r="AJ19" s="21"/>
      <c r="AK19" s="23">
        <v>0.29699999999999999</v>
      </c>
      <c r="AL19" s="28" t="s">
        <v>393</v>
      </c>
      <c r="AN19" s="24"/>
      <c r="AP19" s="22"/>
      <c r="AQ19" s="22"/>
      <c r="AR19" s="22"/>
    </row>
    <row r="20" spans="19:44">
      <c r="S20" s="31" t="s">
        <v>21</v>
      </c>
      <c r="T20" s="28" t="s">
        <v>182</v>
      </c>
      <c r="U20" s="24">
        <v>0</v>
      </c>
      <c r="V20" s="24">
        <v>0</v>
      </c>
      <c r="W20" s="24">
        <v>0</v>
      </c>
      <c r="Y20" s="24">
        <v>0</v>
      </c>
      <c r="Z20" s="24">
        <v>41.674999999999997</v>
      </c>
      <c r="AA20" s="24">
        <v>6.07</v>
      </c>
      <c r="AC20" s="24">
        <v>0</v>
      </c>
      <c r="AD20" s="24">
        <v>3.5000000000000003E-2</v>
      </c>
      <c r="AE20" s="24">
        <v>73.83</v>
      </c>
      <c r="AF20" s="24">
        <v>13.005000000000001</v>
      </c>
      <c r="AG20" s="24">
        <v>-1.0000000000000009E-3</v>
      </c>
      <c r="AH20" s="24">
        <v>-2.0000000000072759E-3</v>
      </c>
      <c r="AI20" s="24">
        <v>9.8859999999999992</v>
      </c>
      <c r="AJ20" s="21"/>
      <c r="AK20" s="23">
        <v>0.46899999999999997</v>
      </c>
      <c r="AL20" s="28" t="s">
        <v>182</v>
      </c>
      <c r="AN20" s="24"/>
      <c r="AP20" s="22"/>
      <c r="AQ20" s="22"/>
      <c r="AR20" s="22"/>
    </row>
    <row r="21" spans="19:44">
      <c r="S21" s="31" t="s">
        <v>23</v>
      </c>
      <c r="T21" s="28" t="s">
        <v>156</v>
      </c>
      <c r="U21" s="24">
        <v>0</v>
      </c>
      <c r="V21" s="24">
        <v>0.21</v>
      </c>
      <c r="W21" s="24">
        <v>0</v>
      </c>
      <c r="Y21" s="24">
        <v>0</v>
      </c>
      <c r="Z21" s="24">
        <v>6.57</v>
      </c>
      <c r="AA21" s="24">
        <v>5.74</v>
      </c>
      <c r="AC21" s="24">
        <v>5.38</v>
      </c>
      <c r="AD21" s="24">
        <v>46.82</v>
      </c>
      <c r="AE21" s="24">
        <v>24.42</v>
      </c>
      <c r="AF21" s="24">
        <v>8.2850000000000001</v>
      </c>
      <c r="AG21" s="24">
        <v>4.0650000000000004</v>
      </c>
      <c r="AH21" s="24">
        <v>4.08</v>
      </c>
      <c r="AI21" s="24">
        <v>25.666</v>
      </c>
      <c r="AJ21" s="21"/>
      <c r="AK21" s="23">
        <v>0.45200000000000001</v>
      </c>
      <c r="AL21" s="28" t="s">
        <v>156</v>
      </c>
      <c r="AN21" s="24"/>
      <c r="AP21" s="22"/>
      <c r="AQ21" s="22"/>
      <c r="AR21" s="22"/>
    </row>
    <row r="22" spans="19:44">
      <c r="S22" s="31" t="s">
        <v>24</v>
      </c>
      <c r="T22" s="28" t="s">
        <v>164</v>
      </c>
      <c r="U22" s="24">
        <v>0</v>
      </c>
      <c r="V22" s="24">
        <v>0</v>
      </c>
      <c r="W22" s="24">
        <v>0</v>
      </c>
      <c r="Y22" s="24">
        <v>0</v>
      </c>
      <c r="Z22" s="24">
        <v>0</v>
      </c>
      <c r="AA22" s="24">
        <v>5.0000000000000001E-3</v>
      </c>
      <c r="AC22" s="24">
        <v>57.615000000000002</v>
      </c>
      <c r="AD22" s="24">
        <v>7.21</v>
      </c>
      <c r="AE22" s="24">
        <v>0.115</v>
      </c>
      <c r="AF22" s="24">
        <v>0</v>
      </c>
      <c r="AG22" s="24">
        <v>18.712</v>
      </c>
      <c r="AH22" s="24">
        <v>20.084</v>
      </c>
      <c r="AI22" s="24">
        <v>11.08</v>
      </c>
      <c r="AK22" s="20">
        <v>0.33900000000000002</v>
      </c>
      <c r="AL22" s="28" t="s">
        <v>164</v>
      </c>
      <c r="AN22" s="24"/>
      <c r="AP22" s="22"/>
      <c r="AQ22" s="22"/>
      <c r="AR22" s="22"/>
    </row>
    <row r="23" spans="19:44">
      <c r="S23" s="31" t="s">
        <v>25</v>
      </c>
      <c r="T23" s="28" t="s">
        <v>166</v>
      </c>
      <c r="U23" s="24">
        <v>0</v>
      </c>
      <c r="V23" s="24">
        <v>0.185</v>
      </c>
      <c r="W23" s="24">
        <v>0</v>
      </c>
      <c r="Y23" s="24">
        <v>0</v>
      </c>
      <c r="Z23" s="24">
        <v>8.75</v>
      </c>
      <c r="AA23" s="24">
        <v>1.4999999999999999E-2</v>
      </c>
      <c r="AC23" s="24">
        <v>29.65</v>
      </c>
      <c r="AD23" s="24">
        <v>38.75</v>
      </c>
      <c r="AE23" s="24">
        <v>29.91</v>
      </c>
      <c r="AF23" s="24">
        <v>0</v>
      </c>
      <c r="AG23" s="24">
        <v>1.9999999999981812E-3</v>
      </c>
      <c r="AH23" s="24">
        <v>6.9729999999999972</v>
      </c>
      <c r="AI23" s="24">
        <v>4.0049999999999999</v>
      </c>
      <c r="AJ23" s="21"/>
      <c r="AK23" s="20">
        <v>0.35699999999999998</v>
      </c>
      <c r="AL23" s="28" t="s">
        <v>166</v>
      </c>
      <c r="AN23" s="24"/>
      <c r="AP23" s="22"/>
      <c r="AQ23" s="22"/>
      <c r="AR23" s="22"/>
    </row>
    <row r="24" spans="19:44">
      <c r="S24" s="31" t="s">
        <v>10</v>
      </c>
      <c r="T24" s="28" t="s">
        <v>170</v>
      </c>
      <c r="U24" s="24">
        <v>0</v>
      </c>
      <c r="V24" s="24">
        <v>0</v>
      </c>
      <c r="W24" s="24">
        <v>0</v>
      </c>
      <c r="Y24" s="24">
        <v>0</v>
      </c>
      <c r="Z24" s="24">
        <v>0.55300000000000005</v>
      </c>
      <c r="AA24" s="24">
        <v>0.105</v>
      </c>
      <c r="AC24" s="24">
        <v>235.67264868754003</v>
      </c>
      <c r="AD24" s="24">
        <v>18.586104931525004</v>
      </c>
      <c r="AE24" s="24">
        <v>0.87587281413500007</v>
      </c>
      <c r="AF24" s="24">
        <v>0.10476947537500002</v>
      </c>
      <c r="AG24" s="24">
        <v>50.296891582226998</v>
      </c>
      <c r="AH24" s="24">
        <v>34.126351674948005</v>
      </c>
      <c r="AI24" s="24">
        <v>24.110389829098001</v>
      </c>
      <c r="AJ24" s="21"/>
      <c r="AK24" s="23">
        <v>0.32400000000000001</v>
      </c>
      <c r="AL24" s="28" t="s">
        <v>170</v>
      </c>
      <c r="AN24" s="24"/>
      <c r="AP24" s="22"/>
      <c r="AQ24" s="22"/>
      <c r="AR24" s="22"/>
    </row>
    <row r="25" spans="19:44">
      <c r="S25" s="31" t="s">
        <v>26</v>
      </c>
      <c r="T25" s="28" t="s">
        <v>173</v>
      </c>
      <c r="U25" s="24">
        <v>0</v>
      </c>
      <c r="V25" s="24">
        <v>7.51</v>
      </c>
      <c r="W25" s="24">
        <v>3.43</v>
      </c>
      <c r="Y25" s="24">
        <v>0</v>
      </c>
      <c r="Z25" s="24">
        <v>21.05</v>
      </c>
      <c r="AA25" s="24">
        <v>9.9849999999999994</v>
      </c>
      <c r="AC25" s="24">
        <v>151.89500000000001</v>
      </c>
      <c r="AD25" s="24">
        <v>106.73</v>
      </c>
      <c r="AE25" s="24">
        <v>69.715000000000003</v>
      </c>
      <c r="AF25" s="24">
        <v>17.484999999999999</v>
      </c>
      <c r="AG25" s="24">
        <v>44.786999999999985</v>
      </c>
      <c r="AH25" s="24">
        <v>74.873999999999995</v>
      </c>
      <c r="AI25" s="24">
        <v>89.061000000000007</v>
      </c>
      <c r="AJ25" s="21"/>
      <c r="AK25" s="23">
        <v>0.44</v>
      </c>
      <c r="AL25" s="28" t="s">
        <v>173</v>
      </c>
      <c r="AN25" s="24"/>
      <c r="AP25" s="22"/>
      <c r="AQ25" s="22"/>
      <c r="AR25" s="22"/>
    </row>
    <row r="26" spans="19:44">
      <c r="S26" s="31" t="s">
        <v>29</v>
      </c>
      <c r="T26" s="28" t="s">
        <v>392</v>
      </c>
      <c r="U26" s="24">
        <v>0</v>
      </c>
      <c r="V26" s="24">
        <v>30.35</v>
      </c>
      <c r="W26" s="24">
        <v>13.555</v>
      </c>
      <c r="Y26" s="24">
        <v>0</v>
      </c>
      <c r="Z26" s="24">
        <v>56.945</v>
      </c>
      <c r="AA26" s="24">
        <v>46.66</v>
      </c>
      <c r="AC26" s="24">
        <v>968.245</v>
      </c>
      <c r="AD26" s="24">
        <v>452.51499999999999</v>
      </c>
      <c r="AE26" s="24">
        <v>128.69999999999999</v>
      </c>
      <c r="AF26" s="24">
        <v>62.115000000000002</v>
      </c>
      <c r="AG26" s="24">
        <v>153.54399999999995</v>
      </c>
      <c r="AH26" s="24">
        <v>146.31</v>
      </c>
      <c r="AI26" s="24">
        <v>96.498999999999995</v>
      </c>
      <c r="AJ26" s="21"/>
      <c r="AK26" s="23">
        <v>0.48599999999999999</v>
      </c>
      <c r="AL26" s="28" t="s">
        <v>392</v>
      </c>
      <c r="AN26" s="24"/>
      <c r="AP26" s="22"/>
      <c r="AQ26" s="22"/>
      <c r="AR26" s="22"/>
    </row>
    <row r="27" spans="19:44">
      <c r="T27" s="19" t="s">
        <v>349</v>
      </c>
      <c r="U27" s="18">
        <f t="shared" ref="U27:AI27" si="0">SUM(U5:U26)</f>
        <v>0</v>
      </c>
      <c r="V27" s="18">
        <f t="shared" si="0"/>
        <v>55.381</v>
      </c>
      <c r="W27" s="18">
        <f t="shared" si="0"/>
        <v>24.661999999999999</v>
      </c>
      <c r="Y27" s="18">
        <f t="shared" si="0"/>
        <v>0</v>
      </c>
      <c r="Z27" s="18">
        <f t="shared" si="0"/>
        <v>227.56700000000001</v>
      </c>
      <c r="AA27" s="18">
        <f t="shared" si="0"/>
        <v>96.603999999999999</v>
      </c>
      <c r="AC27" s="18">
        <f t="shared" ref="AC27:AF27" si="1">SUM(AC5:AC26)</f>
        <v>3024.2539555804301</v>
      </c>
      <c r="AD27" s="18">
        <f t="shared" si="1"/>
        <v>1009.661525596125</v>
      </c>
      <c r="AE27" s="18">
        <f t="shared" si="1"/>
        <v>611.7453232774601</v>
      </c>
      <c r="AF27" s="18">
        <f t="shared" si="1"/>
        <v>175.75244726462498</v>
      </c>
      <c r="AG27" s="18">
        <f t="shared" si="0"/>
        <v>508.18377319564593</v>
      </c>
      <c r="AH27" s="18">
        <f t="shared" si="0"/>
        <v>546.79483742637694</v>
      </c>
      <c r="AI27" s="18">
        <f t="shared" si="0"/>
        <v>721.37985642059402</v>
      </c>
      <c r="AJ27" s="21"/>
      <c r="AP27" s="22"/>
      <c r="AQ27" s="22"/>
      <c r="AR27" s="22"/>
    </row>
    <row r="28" spans="19:44">
      <c r="AJ28" s="21"/>
      <c r="AP28" s="22"/>
      <c r="AQ28" s="22"/>
      <c r="AR28" s="22"/>
    </row>
    <row r="29" spans="19:44">
      <c r="AJ29" s="21"/>
      <c r="AP29" s="22"/>
      <c r="AQ29" s="22"/>
      <c r="AR29" s="22"/>
    </row>
    <row r="30" spans="19:44">
      <c r="AJ30" s="21"/>
      <c r="AP30" s="22"/>
      <c r="AQ30" s="22"/>
      <c r="AR30" s="22"/>
    </row>
    <row r="31" spans="19:44">
      <c r="AJ31" s="21"/>
      <c r="AP31" s="22"/>
      <c r="AQ31" s="22"/>
      <c r="AR31" s="22"/>
    </row>
    <row r="32" spans="19:44">
      <c r="AJ32" s="21"/>
      <c r="AP32" s="22"/>
      <c r="AQ32" s="22"/>
      <c r="AR32" s="22"/>
    </row>
  </sheetData>
  <mergeCells count="4">
    <mergeCell ref="U3:W3"/>
    <mergeCell ref="Y3:AA3"/>
    <mergeCell ref="AC3:AI3"/>
    <mergeCell ref="AL3:AM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70"/>
  <sheetViews>
    <sheetView zoomScale="70" zoomScaleNormal="70" workbookViewId="0"/>
  </sheetViews>
  <sheetFormatPr defaultRowHeight="12.75"/>
  <cols>
    <col min="1" max="1" width="21.5703125" bestFit="1" customWidth="1"/>
    <col min="2" max="2" width="23" bestFit="1" customWidth="1"/>
    <col min="3" max="3" width="35.7109375" bestFit="1" customWidth="1"/>
    <col min="4" max="4" width="14.28515625" customWidth="1"/>
    <col min="5" max="5" width="25.140625" bestFit="1" customWidth="1"/>
    <col min="6" max="6" width="16.28515625" bestFit="1" customWidth="1"/>
    <col min="7" max="7" width="8.42578125" bestFit="1" customWidth="1"/>
    <col min="8" max="8" width="5.5703125" customWidth="1"/>
    <col min="9" max="9" width="7.7109375" customWidth="1"/>
    <col min="10" max="10" width="6.7109375" bestFit="1" customWidth="1"/>
    <col min="11" max="11" width="5.140625" bestFit="1" customWidth="1"/>
    <col min="12" max="12" width="5.7109375" bestFit="1" customWidth="1"/>
    <col min="13" max="13" width="6.5703125" bestFit="1" customWidth="1"/>
    <col min="14" max="15" width="5.5703125" bestFit="1" customWidth="1"/>
    <col min="16" max="17" width="6.5703125" bestFit="1" customWidth="1"/>
    <col min="18" max="18" width="7.7109375" bestFit="1" customWidth="1"/>
    <col min="19" max="19" width="6.5703125" bestFit="1" customWidth="1"/>
    <col min="20" max="20" width="6.7109375" bestFit="1" customWidth="1"/>
    <col min="21" max="21" width="5.5703125" bestFit="1" customWidth="1"/>
    <col min="22" max="22" width="7.85546875" customWidth="1"/>
    <col min="23" max="23" width="6.5703125" bestFit="1" customWidth="1"/>
    <col min="24" max="24" width="5.5703125" bestFit="1" customWidth="1"/>
    <col min="25" max="25" width="4.28515625" customWidth="1"/>
    <col min="26" max="27" width="4.5703125" bestFit="1" customWidth="1"/>
    <col min="28" max="30" width="6.5703125" bestFit="1" customWidth="1"/>
    <col min="31" max="31" width="5.5703125" bestFit="1" customWidth="1"/>
    <col min="32" max="32" width="6.7109375" bestFit="1" customWidth="1"/>
    <col min="33" max="33" width="6.5703125" bestFit="1" customWidth="1"/>
    <col min="34" max="35" width="5.5703125" bestFit="1" customWidth="1"/>
    <col min="36" max="36" width="6.5703125" bestFit="1" customWidth="1"/>
    <col min="37" max="38" width="5.5703125" customWidth="1"/>
    <col min="39" max="39" width="7.140625" customWidth="1"/>
    <col min="40" max="42" width="5.5703125" customWidth="1"/>
    <col min="43" max="51" width="10.28515625" customWidth="1"/>
  </cols>
  <sheetData>
    <row r="1" spans="1:42">
      <c r="F1" t="s">
        <v>318</v>
      </c>
      <c r="G1">
        <v>0.01</v>
      </c>
      <c r="I1" t="s">
        <v>320</v>
      </c>
    </row>
    <row r="2" spans="1:42">
      <c r="B2" t="s">
        <v>33</v>
      </c>
      <c r="AK2" t="s">
        <v>96</v>
      </c>
    </row>
    <row r="3" spans="1:42">
      <c r="F3" t="s">
        <v>319</v>
      </c>
      <c r="AK3" t="s">
        <v>97</v>
      </c>
    </row>
    <row r="6" spans="1:42">
      <c r="D6" t="s">
        <v>312</v>
      </c>
    </row>
    <row r="7" spans="1:42">
      <c r="D7" t="s">
        <v>39</v>
      </c>
    </row>
    <row r="8" spans="1:42">
      <c r="A8" t="s">
        <v>0</v>
      </c>
      <c r="B8" t="s">
        <v>36</v>
      </c>
      <c r="C8" t="s">
        <v>35</v>
      </c>
      <c r="D8" t="s">
        <v>31</v>
      </c>
      <c r="E8" t="s">
        <v>34</v>
      </c>
      <c r="F8" t="s">
        <v>37</v>
      </c>
      <c r="G8" t="s">
        <v>2</v>
      </c>
      <c r="H8" t="s">
        <v>3</v>
      </c>
      <c r="I8" t="s">
        <v>38</v>
      </c>
      <c r="J8" t="s">
        <v>4</v>
      </c>
      <c r="K8" t="s">
        <v>5</v>
      </c>
      <c r="L8" t="s">
        <v>6</v>
      </c>
      <c r="M8" t="s">
        <v>7</v>
      </c>
      <c r="N8" t="s">
        <v>8</v>
      </c>
      <c r="O8" t="s">
        <v>9</v>
      </c>
      <c r="P8" t="s">
        <v>10</v>
      </c>
      <c r="Q8" t="s">
        <v>11</v>
      </c>
      <c r="R8" t="s">
        <v>12</v>
      </c>
      <c r="S8" t="s">
        <v>285</v>
      </c>
      <c r="T8" t="s">
        <v>13</v>
      </c>
      <c r="U8" t="s">
        <v>14</v>
      </c>
      <c r="V8" t="s">
        <v>15</v>
      </c>
      <c r="W8" t="s">
        <v>16</v>
      </c>
      <c r="X8" t="s">
        <v>17</v>
      </c>
      <c r="Y8" t="s">
        <v>18</v>
      </c>
      <c r="Z8" t="s">
        <v>19</v>
      </c>
      <c r="AA8" t="s">
        <v>20</v>
      </c>
      <c r="AB8" t="s">
        <v>21</v>
      </c>
      <c r="AC8" t="s">
        <v>22</v>
      </c>
      <c r="AD8" t="s">
        <v>23</v>
      </c>
      <c r="AE8" t="s">
        <v>24</v>
      </c>
      <c r="AF8" t="s">
        <v>25</v>
      </c>
      <c r="AG8" t="s">
        <v>26</v>
      </c>
      <c r="AH8" t="s">
        <v>27</v>
      </c>
      <c r="AI8" t="s">
        <v>28</v>
      </c>
      <c r="AJ8" t="s">
        <v>29</v>
      </c>
      <c r="AK8" t="s">
        <v>91</v>
      </c>
      <c r="AL8" t="s">
        <v>129</v>
      </c>
      <c r="AM8" t="s">
        <v>92</v>
      </c>
      <c r="AN8" t="s">
        <v>93</v>
      </c>
      <c r="AO8" t="s">
        <v>94</v>
      </c>
      <c r="AP8" t="s">
        <v>95</v>
      </c>
    </row>
    <row r="9" spans="1:42">
      <c r="A9" t="s">
        <v>315</v>
      </c>
      <c r="B9" t="s">
        <v>321</v>
      </c>
      <c r="C9" t="s">
        <v>324</v>
      </c>
      <c r="D9">
        <v>2006</v>
      </c>
      <c r="E9">
        <v>1</v>
      </c>
      <c r="F9">
        <v>15</v>
      </c>
      <c r="G9">
        <f t="shared" ref="G9:U9" si="0">G41*$G$1</f>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V10/3</f>
        <v>6</v>
      </c>
      <c r="W9">
        <f>W10</f>
        <v>19.8</v>
      </c>
      <c r="X9">
        <f t="shared" ref="X9:AP9" si="1">X41*$G$1</f>
        <v>0</v>
      </c>
      <c r="Y9">
        <f t="shared" si="1"/>
        <v>0</v>
      </c>
      <c r="Z9">
        <f t="shared" si="1"/>
        <v>0</v>
      </c>
      <c r="AA9">
        <f t="shared" si="1"/>
        <v>0</v>
      </c>
      <c r="AB9">
        <f t="shared" si="1"/>
        <v>0</v>
      </c>
      <c r="AC9">
        <f t="shared" si="1"/>
        <v>0</v>
      </c>
      <c r="AD9">
        <f t="shared" si="1"/>
        <v>0</v>
      </c>
      <c r="AE9">
        <f t="shared" si="1"/>
        <v>0</v>
      </c>
      <c r="AF9">
        <f t="shared" si="1"/>
        <v>0</v>
      </c>
      <c r="AG9">
        <f t="shared" si="1"/>
        <v>0</v>
      </c>
      <c r="AH9">
        <f t="shared" si="1"/>
        <v>0</v>
      </c>
      <c r="AI9">
        <f t="shared" si="1"/>
        <v>0</v>
      </c>
      <c r="AJ9">
        <f t="shared" si="1"/>
        <v>0</v>
      </c>
      <c r="AK9">
        <f t="shared" si="1"/>
        <v>0</v>
      </c>
      <c r="AL9">
        <f t="shared" si="1"/>
        <v>0</v>
      </c>
      <c r="AM9">
        <f t="shared" si="1"/>
        <v>0</v>
      </c>
      <c r="AN9">
        <f t="shared" si="1"/>
        <v>0</v>
      </c>
      <c r="AO9">
        <f t="shared" si="1"/>
        <v>0</v>
      </c>
      <c r="AP9">
        <f t="shared" si="1"/>
        <v>0</v>
      </c>
    </row>
    <row r="10" spans="1:42">
      <c r="B10" t="s">
        <v>321</v>
      </c>
      <c r="C10" t="s">
        <v>324</v>
      </c>
      <c r="D10">
        <v>2010</v>
      </c>
      <c r="E10">
        <v>1</v>
      </c>
      <c r="T10">
        <f>T42*$G$1</f>
        <v>0</v>
      </c>
      <c r="V10">
        <f>5000*3.6/1000</f>
        <v>18</v>
      </c>
      <c r="W10">
        <f>5500*3.6/1000</f>
        <v>19.8</v>
      </c>
    </row>
    <row r="11" spans="1:42">
      <c r="B11" t="s">
        <v>321</v>
      </c>
      <c r="C11" t="s">
        <v>324</v>
      </c>
      <c r="D11">
        <v>2020</v>
      </c>
      <c r="E11">
        <v>1</v>
      </c>
      <c r="T11">
        <f>T10</f>
        <v>0</v>
      </c>
      <c r="V11">
        <f>V10</f>
        <v>18</v>
      </c>
      <c r="W11">
        <f>W10</f>
        <v>19.8</v>
      </c>
    </row>
    <row r="12" spans="1:42">
      <c r="B12" t="s">
        <v>321</v>
      </c>
      <c r="C12" t="s">
        <v>324</v>
      </c>
      <c r="D12">
        <v>2030</v>
      </c>
      <c r="E12">
        <v>1</v>
      </c>
      <c r="G12">
        <v>0</v>
      </c>
      <c r="H12">
        <v>0</v>
      </c>
      <c r="I12">
        <v>0</v>
      </c>
      <c r="J12">
        <v>0</v>
      </c>
      <c r="K12">
        <v>0</v>
      </c>
      <c r="L12">
        <v>0</v>
      </c>
      <c r="M12">
        <v>0</v>
      </c>
      <c r="N12">
        <v>0</v>
      </c>
      <c r="O12">
        <v>0</v>
      </c>
      <c r="P12">
        <v>0</v>
      </c>
      <c r="Q12">
        <v>0</v>
      </c>
      <c r="R12">
        <v>0</v>
      </c>
      <c r="S12">
        <v>0</v>
      </c>
      <c r="T12">
        <f>T44*$G$1</f>
        <v>0.31536000000000003</v>
      </c>
      <c r="U12">
        <v>0</v>
      </c>
      <c r="V12">
        <f>V44*0.05</f>
        <v>1.5768000000000002</v>
      </c>
      <c r="W12">
        <f>W44*0.03</f>
        <v>1.0406880000000001</v>
      </c>
      <c r="X12">
        <v>0</v>
      </c>
      <c r="Y12">
        <v>0</v>
      </c>
      <c r="Z12">
        <v>0</v>
      </c>
      <c r="AA12">
        <v>0</v>
      </c>
      <c r="AB12">
        <v>0</v>
      </c>
      <c r="AC12">
        <v>0</v>
      </c>
      <c r="AD12">
        <v>0</v>
      </c>
      <c r="AE12">
        <v>0</v>
      </c>
      <c r="AF12">
        <v>0</v>
      </c>
      <c r="AG12">
        <v>0</v>
      </c>
      <c r="AH12">
        <v>0</v>
      </c>
      <c r="AI12">
        <v>0</v>
      </c>
      <c r="AJ12">
        <v>0</v>
      </c>
      <c r="AK12">
        <v>0</v>
      </c>
      <c r="AL12">
        <v>0</v>
      </c>
      <c r="AM12">
        <v>0</v>
      </c>
      <c r="AN12">
        <v>0</v>
      </c>
      <c r="AO12">
        <v>0</v>
      </c>
      <c r="AP12">
        <v>0</v>
      </c>
    </row>
    <row r="15" spans="1:42">
      <c r="D15" t="s">
        <v>313</v>
      </c>
    </row>
    <row r="16" spans="1:42">
      <c r="D16" t="s">
        <v>39</v>
      </c>
    </row>
    <row r="17" spans="1:42">
      <c r="A17" t="s">
        <v>0</v>
      </c>
      <c r="B17" t="s">
        <v>36</v>
      </c>
      <c r="C17" t="s">
        <v>35</v>
      </c>
      <c r="D17" t="s">
        <v>31</v>
      </c>
      <c r="E17" t="s">
        <v>34</v>
      </c>
      <c r="F17" t="s">
        <v>37</v>
      </c>
      <c r="G17" t="s">
        <v>2</v>
      </c>
      <c r="H17" t="s">
        <v>3</v>
      </c>
      <c r="I17" t="s">
        <v>38</v>
      </c>
      <c r="J17" t="s">
        <v>4</v>
      </c>
      <c r="K17" t="s">
        <v>5</v>
      </c>
      <c r="L17" t="s">
        <v>6</v>
      </c>
      <c r="M17" t="s">
        <v>7</v>
      </c>
      <c r="N17" t="s">
        <v>8</v>
      </c>
      <c r="O17" t="s">
        <v>9</v>
      </c>
      <c r="P17" t="s">
        <v>10</v>
      </c>
      <c r="Q17" t="s">
        <v>11</v>
      </c>
      <c r="R17" t="s">
        <v>12</v>
      </c>
      <c r="S17" t="s">
        <v>285</v>
      </c>
      <c r="T17" t="s">
        <v>13</v>
      </c>
      <c r="U17" t="s">
        <v>14</v>
      </c>
      <c r="V17" t="s">
        <v>15</v>
      </c>
      <c r="W17" t="s">
        <v>16</v>
      </c>
      <c r="X17" t="s">
        <v>17</v>
      </c>
      <c r="Y17" t="s">
        <v>18</v>
      </c>
      <c r="Z17" t="s">
        <v>19</v>
      </c>
      <c r="AA17" t="s">
        <v>20</v>
      </c>
      <c r="AB17" t="s">
        <v>21</v>
      </c>
      <c r="AC17" t="s">
        <v>22</v>
      </c>
      <c r="AD17" t="s">
        <v>23</v>
      </c>
      <c r="AE17" t="s">
        <v>24</v>
      </c>
      <c r="AF17" t="s">
        <v>25</v>
      </c>
      <c r="AG17" t="s">
        <v>26</v>
      </c>
      <c r="AH17" t="s">
        <v>27</v>
      </c>
      <c r="AI17" t="s">
        <v>28</v>
      </c>
      <c r="AJ17" t="s">
        <v>29</v>
      </c>
      <c r="AK17" t="s">
        <v>91</v>
      </c>
      <c r="AL17" t="s">
        <v>129</v>
      </c>
      <c r="AM17" t="s">
        <v>92</v>
      </c>
      <c r="AN17" t="s">
        <v>93</v>
      </c>
      <c r="AO17" t="s">
        <v>94</v>
      </c>
      <c r="AP17" t="s">
        <v>95</v>
      </c>
    </row>
    <row r="18" spans="1:42">
      <c r="A18" t="s">
        <v>316</v>
      </c>
      <c r="B18" t="s">
        <v>322</v>
      </c>
      <c r="C18" t="s">
        <v>324</v>
      </c>
      <c r="D18">
        <v>2006</v>
      </c>
      <c r="E18">
        <v>1</v>
      </c>
      <c r="F18">
        <v>15</v>
      </c>
      <c r="G18">
        <f t="shared" ref="G18:AP18" si="2">G41*$G$2</f>
        <v>0</v>
      </c>
      <c r="H18">
        <f t="shared" si="2"/>
        <v>0</v>
      </c>
      <c r="I18">
        <f t="shared" si="2"/>
        <v>0</v>
      </c>
      <c r="J18">
        <f t="shared" si="2"/>
        <v>0</v>
      </c>
      <c r="K18">
        <f t="shared" si="2"/>
        <v>0</v>
      </c>
      <c r="L18">
        <f t="shared" si="2"/>
        <v>0</v>
      </c>
      <c r="M18">
        <f t="shared" si="2"/>
        <v>0</v>
      </c>
      <c r="N18">
        <f t="shared" si="2"/>
        <v>0</v>
      </c>
      <c r="O18">
        <f t="shared" si="2"/>
        <v>0</v>
      </c>
      <c r="P18">
        <f t="shared" si="2"/>
        <v>0</v>
      </c>
      <c r="Q18">
        <f t="shared" si="2"/>
        <v>0</v>
      </c>
      <c r="R18">
        <f t="shared" si="2"/>
        <v>0</v>
      </c>
      <c r="S18">
        <f t="shared" si="2"/>
        <v>0</v>
      </c>
      <c r="T18">
        <f t="shared" si="2"/>
        <v>0</v>
      </c>
      <c r="U18">
        <f t="shared" si="2"/>
        <v>0</v>
      </c>
      <c r="V18">
        <f t="shared" si="2"/>
        <v>0</v>
      </c>
      <c r="W18">
        <f t="shared" si="2"/>
        <v>0</v>
      </c>
      <c r="X18">
        <f t="shared" si="2"/>
        <v>0</v>
      </c>
      <c r="Y18">
        <f t="shared" si="2"/>
        <v>0</v>
      </c>
      <c r="Z18">
        <f t="shared" si="2"/>
        <v>0</v>
      </c>
      <c r="AA18">
        <f t="shared" si="2"/>
        <v>0</v>
      </c>
      <c r="AB18">
        <f t="shared" si="2"/>
        <v>0</v>
      </c>
      <c r="AC18">
        <f t="shared" si="2"/>
        <v>0</v>
      </c>
      <c r="AD18">
        <f t="shared" si="2"/>
        <v>0</v>
      </c>
      <c r="AE18">
        <f t="shared" si="2"/>
        <v>0</v>
      </c>
      <c r="AF18">
        <f t="shared" si="2"/>
        <v>0</v>
      </c>
      <c r="AG18">
        <f t="shared" si="2"/>
        <v>0</v>
      </c>
      <c r="AH18">
        <f t="shared" si="2"/>
        <v>0</v>
      </c>
      <c r="AI18">
        <f t="shared" si="2"/>
        <v>0</v>
      </c>
      <c r="AJ18">
        <f t="shared" si="2"/>
        <v>0</v>
      </c>
      <c r="AK18">
        <f t="shared" si="2"/>
        <v>0</v>
      </c>
      <c r="AL18">
        <f t="shared" si="2"/>
        <v>0</v>
      </c>
      <c r="AM18">
        <f t="shared" si="2"/>
        <v>0</v>
      </c>
      <c r="AN18">
        <f t="shared" si="2"/>
        <v>0</v>
      </c>
      <c r="AO18">
        <f t="shared" si="2"/>
        <v>0</v>
      </c>
      <c r="AP18">
        <f t="shared" si="2"/>
        <v>0</v>
      </c>
    </row>
    <row r="19" spans="1:42">
      <c r="B19" t="s">
        <v>322</v>
      </c>
      <c r="C19" t="s">
        <v>324</v>
      </c>
      <c r="D19">
        <v>2010</v>
      </c>
      <c r="E19">
        <v>1</v>
      </c>
      <c r="G19">
        <f>G42*$G$2</f>
        <v>0</v>
      </c>
      <c r="I19">
        <f t="shared" ref="I19:P19" si="3">I42*$G$2</f>
        <v>0</v>
      </c>
      <c r="J19">
        <f t="shared" si="3"/>
        <v>0</v>
      </c>
      <c r="K19">
        <f t="shared" si="3"/>
        <v>0</v>
      </c>
      <c r="L19">
        <f t="shared" si="3"/>
        <v>0</v>
      </c>
      <c r="M19">
        <f t="shared" si="3"/>
        <v>0</v>
      </c>
      <c r="N19">
        <f t="shared" si="3"/>
        <v>0</v>
      </c>
      <c r="O19">
        <f t="shared" si="3"/>
        <v>0</v>
      </c>
      <c r="P19">
        <f t="shared" si="3"/>
        <v>0</v>
      </c>
      <c r="R19">
        <f t="shared" ref="R19:AF19" si="4">R42*$G$2</f>
        <v>0</v>
      </c>
      <c r="S19">
        <f t="shared" si="4"/>
        <v>0</v>
      </c>
      <c r="T19">
        <f t="shared" si="4"/>
        <v>0</v>
      </c>
      <c r="U19">
        <f t="shared" si="4"/>
        <v>0</v>
      </c>
      <c r="V19">
        <f t="shared" si="4"/>
        <v>0</v>
      </c>
      <c r="W19">
        <f t="shared" si="4"/>
        <v>0</v>
      </c>
      <c r="X19">
        <f t="shared" si="4"/>
        <v>0</v>
      </c>
      <c r="Y19">
        <f t="shared" si="4"/>
        <v>0</v>
      </c>
      <c r="Z19">
        <f t="shared" si="4"/>
        <v>0</v>
      </c>
      <c r="AA19">
        <f t="shared" si="4"/>
        <v>0</v>
      </c>
      <c r="AB19">
        <f t="shared" si="4"/>
        <v>0</v>
      </c>
      <c r="AC19">
        <f t="shared" si="4"/>
        <v>0</v>
      </c>
      <c r="AD19">
        <f t="shared" si="4"/>
        <v>0</v>
      </c>
      <c r="AE19">
        <f t="shared" si="4"/>
        <v>0</v>
      </c>
      <c r="AF19">
        <f t="shared" si="4"/>
        <v>0</v>
      </c>
      <c r="AH19">
        <f t="shared" ref="AH19:AP19" si="5">AH42*$G$2</f>
        <v>0</v>
      </c>
      <c r="AI19">
        <f t="shared" si="5"/>
        <v>0</v>
      </c>
      <c r="AJ19">
        <f t="shared" si="5"/>
        <v>0</v>
      </c>
      <c r="AK19">
        <f t="shared" si="5"/>
        <v>0</v>
      </c>
      <c r="AL19">
        <f t="shared" si="5"/>
        <v>0</v>
      </c>
      <c r="AM19">
        <f t="shared" si="5"/>
        <v>0</v>
      </c>
      <c r="AN19">
        <f t="shared" si="5"/>
        <v>0</v>
      </c>
      <c r="AO19">
        <f t="shared" si="5"/>
        <v>0</v>
      </c>
      <c r="AP19">
        <f t="shared" si="5"/>
        <v>0</v>
      </c>
    </row>
    <row r="20" spans="1:42">
      <c r="B20" t="s">
        <v>322</v>
      </c>
      <c r="C20" t="s">
        <v>324</v>
      </c>
      <c r="D20">
        <v>2020</v>
      </c>
      <c r="E20">
        <v>1</v>
      </c>
      <c r="G20">
        <f>G43*$G$2</f>
        <v>0</v>
      </c>
      <c r="H20">
        <v>0.1</v>
      </c>
      <c r="I20">
        <f>I43*$G$2</f>
        <v>0</v>
      </c>
      <c r="J20">
        <f>J43*$G$2</f>
        <v>0</v>
      </c>
      <c r="K20">
        <f>K43*$G$2</f>
        <v>0</v>
      </c>
      <c r="L20">
        <v>7.0000000000000007E-2</v>
      </c>
      <c r="M20">
        <v>6</v>
      </c>
      <c r="N20">
        <f>N43*$G$2</f>
        <v>0</v>
      </c>
      <c r="O20">
        <f>O43*$G$2</f>
        <v>0</v>
      </c>
      <c r="P20">
        <v>1.1000000000000001</v>
      </c>
      <c r="R20">
        <v>1.7</v>
      </c>
      <c r="S20">
        <f>S43*$G$2</f>
        <v>0</v>
      </c>
      <c r="T20">
        <v>1.5</v>
      </c>
      <c r="U20">
        <f>U43*$G$2</f>
        <v>0</v>
      </c>
      <c r="V20">
        <f>V43*$G$2</f>
        <v>0</v>
      </c>
      <c r="W20">
        <f>24.3-W11</f>
        <v>4.5</v>
      </c>
      <c r="X20">
        <f t="shared" ref="X20:AD20" si="6">X43*$G$2</f>
        <v>0</v>
      </c>
      <c r="Y20">
        <f t="shared" si="6"/>
        <v>0</v>
      </c>
      <c r="Z20">
        <f t="shared" si="6"/>
        <v>0</v>
      </c>
      <c r="AA20">
        <f t="shared" si="6"/>
        <v>0</v>
      </c>
      <c r="AB20">
        <f t="shared" si="6"/>
        <v>0</v>
      </c>
      <c r="AC20">
        <f t="shared" si="6"/>
        <v>0</v>
      </c>
      <c r="AD20">
        <f t="shared" si="6"/>
        <v>0</v>
      </c>
      <c r="AE20">
        <v>1.8</v>
      </c>
      <c r="AF20">
        <f>AF43*$G$2</f>
        <v>0</v>
      </c>
      <c r="AH20">
        <f>AH43*$G$2</f>
        <v>0</v>
      </c>
      <c r="AI20">
        <v>0.1</v>
      </c>
      <c r="AJ20">
        <f t="shared" ref="AJ20:AP20" si="7">AJ43*$G$2</f>
        <v>0</v>
      </c>
      <c r="AK20">
        <f t="shared" si="7"/>
        <v>0</v>
      </c>
      <c r="AL20">
        <f t="shared" si="7"/>
        <v>0</v>
      </c>
      <c r="AM20">
        <f t="shared" si="7"/>
        <v>0</v>
      </c>
      <c r="AN20">
        <f t="shared" si="7"/>
        <v>0</v>
      </c>
      <c r="AO20">
        <f t="shared" si="7"/>
        <v>0</v>
      </c>
      <c r="AP20">
        <f t="shared" si="7"/>
        <v>0</v>
      </c>
    </row>
    <row r="21" spans="1:42">
      <c r="B21" t="s">
        <v>322</v>
      </c>
      <c r="C21" t="s">
        <v>324</v>
      </c>
      <c r="D21">
        <v>2050</v>
      </c>
      <c r="E21">
        <v>1</v>
      </c>
      <c r="G21">
        <f>G23*G44</f>
        <v>1.4078571428571429</v>
      </c>
      <c r="H21">
        <f t="shared" ref="H21:AP21" si="8">H23*H44</f>
        <v>0.20679344262295085</v>
      </c>
      <c r="I21">
        <f t="shared" si="8"/>
        <v>9.4608000000000012E-2</v>
      </c>
      <c r="J21">
        <f t="shared" si="8"/>
        <v>4.7304000000000006E-2</v>
      </c>
      <c r="K21">
        <f t="shared" si="8"/>
        <v>0</v>
      </c>
      <c r="L21">
        <f t="shared" si="8"/>
        <v>6.3072000000000003E-2</v>
      </c>
      <c r="M21">
        <f t="shared" si="8"/>
        <v>2.0147999999999997</v>
      </c>
      <c r="N21">
        <f t="shared" si="8"/>
        <v>3.1536000000000002E-2</v>
      </c>
      <c r="O21">
        <f t="shared" si="8"/>
        <v>0</v>
      </c>
      <c r="P21">
        <f t="shared" si="8"/>
        <v>1.5768000000000002</v>
      </c>
      <c r="Q21">
        <f t="shared" si="8"/>
        <v>4.7304000000000006E-2</v>
      </c>
      <c r="R21">
        <f t="shared" si="8"/>
        <v>2.2173750000000001</v>
      </c>
      <c r="S21">
        <f t="shared" si="8"/>
        <v>0.12614400000000001</v>
      </c>
      <c r="T21">
        <f t="shared" si="8"/>
        <v>23.652000000000001</v>
      </c>
      <c r="U21">
        <f t="shared" si="8"/>
        <v>4.7304000000000006E-2</v>
      </c>
      <c r="V21">
        <f t="shared" si="8"/>
        <v>23.652000000000001</v>
      </c>
      <c r="W21">
        <f t="shared" si="8"/>
        <v>0.58995918367346956</v>
      </c>
      <c r="X21">
        <f t="shared" si="8"/>
        <v>3.1536000000000002E-2</v>
      </c>
      <c r="Y21">
        <f t="shared" si="8"/>
        <v>0</v>
      </c>
      <c r="Z21">
        <f t="shared" si="8"/>
        <v>1.5768000000000001E-2</v>
      </c>
      <c r="AA21">
        <f t="shared" si="8"/>
        <v>0</v>
      </c>
      <c r="AB21">
        <f t="shared" si="8"/>
        <v>0.37101176470588237</v>
      </c>
      <c r="AC21">
        <f t="shared" si="8"/>
        <v>9.4608000000000012E-2</v>
      </c>
      <c r="AD21">
        <f t="shared" si="8"/>
        <v>0.18921600000000002</v>
      </c>
      <c r="AE21">
        <f t="shared" si="8"/>
        <v>0.24637500000000001</v>
      </c>
      <c r="AF21">
        <f t="shared" si="8"/>
        <v>0.14191200000000001</v>
      </c>
      <c r="AG21">
        <f t="shared" si="8"/>
        <v>0.204984</v>
      </c>
      <c r="AH21">
        <f t="shared" si="8"/>
        <v>1.5768000000000001E-2</v>
      </c>
      <c r="AI21">
        <f t="shared" si="8"/>
        <v>0.96538775510204089</v>
      </c>
      <c r="AJ21">
        <f t="shared" si="8"/>
        <v>0.15768000000000001</v>
      </c>
      <c r="AK21">
        <f t="shared" si="8"/>
        <v>0</v>
      </c>
      <c r="AL21">
        <f t="shared" si="8"/>
        <v>3.1536000000000002E-2</v>
      </c>
      <c r="AM21">
        <f t="shared" si="8"/>
        <v>3.319578947368421</v>
      </c>
      <c r="AN21">
        <f t="shared" si="8"/>
        <v>0</v>
      </c>
      <c r="AO21">
        <f t="shared" si="8"/>
        <v>3.1536000000000002E-2</v>
      </c>
      <c r="AP21">
        <f t="shared" si="8"/>
        <v>1.6382337662337663</v>
      </c>
    </row>
    <row r="23" spans="1:42">
      <c r="G23">
        <f>7.5/84</f>
        <v>8.9285714285714288E-2</v>
      </c>
      <c r="H23">
        <f>1/30.5</f>
        <v>3.2786885245901641E-2</v>
      </c>
      <c r="I23">
        <v>5.0000000000000001E-3</v>
      </c>
      <c r="J23">
        <v>5.0000000000000001E-3</v>
      </c>
      <c r="K23">
        <v>5.0000000000000001E-3</v>
      </c>
      <c r="L23">
        <v>5.0000000000000001E-3</v>
      </c>
      <c r="M23">
        <f>10/360</f>
        <v>2.7777777777777776E-2</v>
      </c>
      <c r="N23">
        <v>5.0000000000000001E-3</v>
      </c>
      <c r="O23">
        <v>5.0000000000000001E-3</v>
      </c>
      <c r="P23">
        <f>R23</f>
        <v>1.5625E-2</v>
      </c>
      <c r="Q23">
        <v>5.0000000000000001E-3</v>
      </c>
      <c r="R23">
        <f>10/640</f>
        <v>1.5625E-2</v>
      </c>
      <c r="S23">
        <v>5.0000000000000001E-3</v>
      </c>
      <c r="T23">
        <f>0.75</f>
        <v>0.75</v>
      </c>
      <c r="U23">
        <v>5.0000000000000001E-3</v>
      </c>
      <c r="V23">
        <v>0.75</v>
      </c>
      <c r="W23">
        <f>5/294</f>
        <v>1.7006802721088437E-2</v>
      </c>
      <c r="X23">
        <v>5.0000000000000001E-3</v>
      </c>
      <c r="Y23">
        <v>5.0000000000000001E-3</v>
      </c>
      <c r="Z23">
        <v>5.0000000000000001E-3</v>
      </c>
      <c r="AA23">
        <v>5.0000000000000001E-3</v>
      </c>
      <c r="AB23">
        <f>2/34</f>
        <v>5.8823529411764705E-2</v>
      </c>
      <c r="AC23">
        <v>5.0000000000000001E-3</v>
      </c>
      <c r="AD23">
        <v>5.0000000000000001E-3</v>
      </c>
      <c r="AE23">
        <f>R23</f>
        <v>1.5625E-2</v>
      </c>
      <c r="AF23">
        <v>5.0000000000000001E-3</v>
      </c>
      <c r="AG23">
        <v>5.0000000000000001E-3</v>
      </c>
      <c r="AH23">
        <v>5.0000000000000001E-3</v>
      </c>
      <c r="AI23">
        <f>5/49</f>
        <v>0.10204081632653061</v>
      </c>
      <c r="AJ23">
        <v>5.0000000000000001E-3</v>
      </c>
      <c r="AK23">
        <v>5.0000000000000001E-3</v>
      </c>
      <c r="AL23">
        <v>5.0000000000000001E-3</v>
      </c>
      <c r="AM23">
        <f>20/57</f>
        <v>0.35087719298245612</v>
      </c>
      <c r="AN23">
        <v>5.0000000000000001E-3</v>
      </c>
      <c r="AO23">
        <v>5.0000000000000001E-3</v>
      </c>
      <c r="AP23">
        <f>5/77</f>
        <v>6.4935064935064929E-2</v>
      </c>
    </row>
    <row r="25" spans="1:42">
      <c r="D25" t="s">
        <v>314</v>
      </c>
    </row>
    <row r="26" spans="1:42">
      <c r="D26" t="s">
        <v>39</v>
      </c>
    </row>
    <row r="27" spans="1:42">
      <c r="A27" t="s">
        <v>0</v>
      </c>
      <c r="B27" t="s">
        <v>36</v>
      </c>
      <c r="C27" t="s">
        <v>35</v>
      </c>
      <c r="D27" t="s">
        <v>31</v>
      </c>
      <c r="E27" t="s">
        <v>34</v>
      </c>
      <c r="F27" t="s">
        <v>37</v>
      </c>
      <c r="G27" t="s">
        <v>2</v>
      </c>
      <c r="H27" t="s">
        <v>3</v>
      </c>
      <c r="I27" t="s">
        <v>38</v>
      </c>
      <c r="J27" t="s">
        <v>4</v>
      </c>
      <c r="K27" t="s">
        <v>5</v>
      </c>
      <c r="L27" t="s">
        <v>6</v>
      </c>
      <c r="M27" t="s">
        <v>7</v>
      </c>
      <c r="N27" t="s">
        <v>8</v>
      </c>
      <c r="O27" t="s">
        <v>9</v>
      </c>
      <c r="P27" t="s">
        <v>10</v>
      </c>
      <c r="Q27" t="s">
        <v>11</v>
      </c>
      <c r="R27" t="s">
        <v>12</v>
      </c>
      <c r="S27" t="s">
        <v>285</v>
      </c>
      <c r="T27" t="s">
        <v>13</v>
      </c>
      <c r="U27" t="s">
        <v>14</v>
      </c>
      <c r="V27" t="s">
        <v>15</v>
      </c>
      <c r="W27" t="s">
        <v>16</v>
      </c>
      <c r="X27" t="s">
        <v>17</v>
      </c>
      <c r="Y27" t="s">
        <v>18</v>
      </c>
      <c r="Z27" t="s">
        <v>19</v>
      </c>
      <c r="AA27" t="s">
        <v>20</v>
      </c>
      <c r="AB27" t="s">
        <v>21</v>
      </c>
      <c r="AC27" t="s">
        <v>22</v>
      </c>
      <c r="AD27" t="s">
        <v>23</v>
      </c>
      <c r="AE27" t="s">
        <v>24</v>
      </c>
      <c r="AF27" t="s">
        <v>25</v>
      </c>
      <c r="AG27" t="s">
        <v>26</v>
      </c>
      <c r="AH27" t="s">
        <v>27</v>
      </c>
      <c r="AI27" t="s">
        <v>28</v>
      </c>
      <c r="AJ27" t="s">
        <v>29</v>
      </c>
      <c r="AK27" t="s">
        <v>91</v>
      </c>
      <c r="AL27" t="s">
        <v>129</v>
      </c>
      <c r="AM27" t="s">
        <v>92</v>
      </c>
      <c r="AN27" t="s">
        <v>93</v>
      </c>
      <c r="AO27" t="s">
        <v>94</v>
      </c>
      <c r="AP27" t="s">
        <v>95</v>
      </c>
    </row>
    <row r="28" spans="1:42">
      <c r="A28" t="s">
        <v>317</v>
      </c>
      <c r="B28" t="s">
        <v>323</v>
      </c>
      <c r="C28" t="s">
        <v>324</v>
      </c>
      <c r="D28">
        <v>2006</v>
      </c>
      <c r="E28">
        <v>1</v>
      </c>
      <c r="F28">
        <v>15</v>
      </c>
      <c r="G28">
        <f t="shared" ref="G28:AP28" si="9">$G$3*G41</f>
        <v>0</v>
      </c>
      <c r="H28">
        <f t="shared" si="9"/>
        <v>0</v>
      </c>
      <c r="I28">
        <f t="shared" si="9"/>
        <v>0</v>
      </c>
      <c r="J28">
        <f t="shared" si="9"/>
        <v>0</v>
      </c>
      <c r="K28">
        <f t="shared" si="9"/>
        <v>0</v>
      </c>
      <c r="L28">
        <f t="shared" si="9"/>
        <v>0</v>
      </c>
      <c r="M28">
        <f t="shared" si="9"/>
        <v>0</v>
      </c>
      <c r="N28">
        <f t="shared" si="9"/>
        <v>0</v>
      </c>
      <c r="O28">
        <f t="shared" si="9"/>
        <v>0</v>
      </c>
      <c r="P28">
        <f t="shared" si="9"/>
        <v>0</v>
      </c>
      <c r="Q28">
        <f t="shared" si="9"/>
        <v>0</v>
      </c>
      <c r="R28">
        <f t="shared" si="9"/>
        <v>0</v>
      </c>
      <c r="S28">
        <f t="shared" si="9"/>
        <v>0</v>
      </c>
      <c r="T28">
        <f t="shared" si="9"/>
        <v>0</v>
      </c>
      <c r="U28">
        <f t="shared" si="9"/>
        <v>0</v>
      </c>
      <c r="V28">
        <f t="shared" si="9"/>
        <v>0</v>
      </c>
      <c r="W28">
        <f t="shared" si="9"/>
        <v>0</v>
      </c>
      <c r="X28">
        <f t="shared" si="9"/>
        <v>0</v>
      </c>
      <c r="Y28">
        <f t="shared" si="9"/>
        <v>0</v>
      </c>
      <c r="Z28">
        <f t="shared" si="9"/>
        <v>0</v>
      </c>
      <c r="AA28">
        <f t="shared" si="9"/>
        <v>0</v>
      </c>
      <c r="AB28">
        <f t="shared" si="9"/>
        <v>0</v>
      </c>
      <c r="AC28">
        <f t="shared" si="9"/>
        <v>0</v>
      </c>
      <c r="AD28">
        <f t="shared" si="9"/>
        <v>0</v>
      </c>
      <c r="AE28">
        <f t="shared" si="9"/>
        <v>0</v>
      </c>
      <c r="AF28">
        <f t="shared" si="9"/>
        <v>0</v>
      </c>
      <c r="AG28">
        <f t="shared" si="9"/>
        <v>0</v>
      </c>
      <c r="AH28">
        <f t="shared" si="9"/>
        <v>0</v>
      </c>
      <c r="AI28">
        <f t="shared" si="9"/>
        <v>0</v>
      </c>
      <c r="AJ28">
        <f t="shared" si="9"/>
        <v>0</v>
      </c>
      <c r="AK28">
        <f t="shared" si="9"/>
        <v>0</v>
      </c>
      <c r="AL28">
        <f t="shared" si="9"/>
        <v>0</v>
      </c>
      <c r="AM28">
        <f t="shared" si="9"/>
        <v>0</v>
      </c>
      <c r="AN28">
        <f t="shared" si="9"/>
        <v>0</v>
      </c>
      <c r="AO28">
        <f t="shared" si="9"/>
        <v>0</v>
      </c>
      <c r="AP28">
        <f t="shared" si="9"/>
        <v>0</v>
      </c>
    </row>
    <row r="29" spans="1:42">
      <c r="B29" t="s">
        <v>323</v>
      </c>
      <c r="C29" t="s">
        <v>324</v>
      </c>
      <c r="D29">
        <v>2020</v>
      </c>
      <c r="E29">
        <v>1</v>
      </c>
      <c r="G29">
        <f t="shared" ref="G29:AP29" si="10">$G$3*G43</f>
        <v>0</v>
      </c>
      <c r="H29">
        <f t="shared" si="10"/>
        <v>0</v>
      </c>
      <c r="I29">
        <f t="shared" si="10"/>
        <v>0</v>
      </c>
      <c r="J29">
        <f t="shared" si="10"/>
        <v>0</v>
      </c>
      <c r="K29">
        <f t="shared" si="10"/>
        <v>0</v>
      </c>
      <c r="L29">
        <f t="shared" si="10"/>
        <v>0</v>
      </c>
      <c r="M29">
        <f>50/1000*30</f>
        <v>1.5</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B30" t="s">
        <v>323</v>
      </c>
      <c r="C30" t="s">
        <v>324</v>
      </c>
      <c r="D30">
        <v>2050</v>
      </c>
      <c r="E30">
        <v>1</v>
      </c>
      <c r="G30">
        <f t="shared" ref="G30:AP30" si="11">G44-G21-G12</f>
        <v>14.360142857142858</v>
      </c>
      <c r="H30">
        <f t="shared" si="11"/>
        <v>6.1004065573770498</v>
      </c>
      <c r="I30">
        <f t="shared" si="11"/>
        <v>18.826992000000001</v>
      </c>
      <c r="J30">
        <f t="shared" si="11"/>
        <v>9.4134960000000003</v>
      </c>
      <c r="K30">
        <f t="shared" si="11"/>
        <v>0</v>
      </c>
      <c r="L30">
        <f t="shared" si="11"/>
        <v>12.551328000000002</v>
      </c>
      <c r="M30">
        <f t="shared" si="11"/>
        <v>70.518000000000001</v>
      </c>
      <c r="N30">
        <f t="shared" si="11"/>
        <v>6.2756640000000008</v>
      </c>
      <c r="O30">
        <f t="shared" si="11"/>
        <v>0</v>
      </c>
      <c r="P30">
        <f t="shared" si="11"/>
        <v>99.338400000000007</v>
      </c>
      <c r="Q30">
        <f t="shared" si="11"/>
        <v>9.4134960000000003</v>
      </c>
      <c r="R30">
        <f t="shared" si="11"/>
        <v>139.694625</v>
      </c>
      <c r="S30">
        <f t="shared" si="11"/>
        <v>25.102656000000003</v>
      </c>
      <c r="T30">
        <f t="shared" si="11"/>
        <v>7.5686400000000003</v>
      </c>
      <c r="U30">
        <f t="shared" si="11"/>
        <v>9.4134960000000003</v>
      </c>
      <c r="V30">
        <f t="shared" si="11"/>
        <v>6.3071999999999999</v>
      </c>
      <c r="W30">
        <f t="shared" si="11"/>
        <v>33.058952816326531</v>
      </c>
      <c r="X30">
        <f t="shared" si="11"/>
        <v>6.2756640000000008</v>
      </c>
      <c r="Y30">
        <f t="shared" si="11"/>
        <v>0</v>
      </c>
      <c r="Z30">
        <f t="shared" si="11"/>
        <v>3.1378320000000004</v>
      </c>
      <c r="AA30">
        <f t="shared" si="11"/>
        <v>0</v>
      </c>
      <c r="AB30">
        <f t="shared" si="11"/>
        <v>5.936188235294118</v>
      </c>
      <c r="AC30">
        <f t="shared" si="11"/>
        <v>18.826992000000001</v>
      </c>
      <c r="AD30">
        <f t="shared" si="11"/>
        <v>37.653984000000001</v>
      </c>
      <c r="AE30">
        <f t="shared" si="11"/>
        <v>15.521625</v>
      </c>
      <c r="AF30">
        <f t="shared" si="11"/>
        <v>28.240487999999999</v>
      </c>
      <c r="AG30">
        <f t="shared" si="11"/>
        <v>40.791815999999997</v>
      </c>
      <c r="AH30">
        <f t="shared" si="11"/>
        <v>3.1378320000000004</v>
      </c>
      <c r="AI30">
        <f t="shared" si="11"/>
        <v>8.4954122448979597</v>
      </c>
      <c r="AJ30">
        <f t="shared" si="11"/>
        <v>31.378320000000002</v>
      </c>
      <c r="AK30">
        <f t="shared" si="11"/>
        <v>0</v>
      </c>
      <c r="AL30">
        <f t="shared" si="11"/>
        <v>6.2756640000000008</v>
      </c>
      <c r="AM30">
        <f t="shared" si="11"/>
        <v>6.1412210526315798</v>
      </c>
      <c r="AN30">
        <f t="shared" si="11"/>
        <v>0</v>
      </c>
      <c r="AO30">
        <f t="shared" si="11"/>
        <v>6.2756640000000008</v>
      </c>
      <c r="AP30">
        <f t="shared" si="11"/>
        <v>23.590566233766236</v>
      </c>
    </row>
    <row r="32" spans="1:42">
      <c r="D32" t="s">
        <v>314</v>
      </c>
    </row>
    <row r="33" spans="1:42">
      <c r="D33" t="s">
        <v>39</v>
      </c>
    </row>
    <row r="34" spans="1:42">
      <c r="A34" t="s">
        <v>0</v>
      </c>
      <c r="B34" t="s">
        <v>36</v>
      </c>
      <c r="C34" t="s">
        <v>35</v>
      </c>
      <c r="D34" t="s">
        <v>31</v>
      </c>
      <c r="E34" t="s">
        <v>389</v>
      </c>
      <c r="F34" t="s">
        <v>37</v>
      </c>
      <c r="G34" t="s">
        <v>2</v>
      </c>
      <c r="H34" t="s">
        <v>3</v>
      </c>
      <c r="I34" t="s">
        <v>38</v>
      </c>
      <c r="J34" t="s">
        <v>4</v>
      </c>
      <c r="K34" t="s">
        <v>5</v>
      </c>
      <c r="L34" t="s">
        <v>6</v>
      </c>
      <c r="M34" t="s">
        <v>7</v>
      </c>
      <c r="N34" t="s">
        <v>8</v>
      </c>
      <c r="O34" t="s">
        <v>9</v>
      </c>
      <c r="P34" t="s">
        <v>10</v>
      </c>
      <c r="Q34" t="s">
        <v>11</v>
      </c>
      <c r="R34" t="s">
        <v>12</v>
      </c>
      <c r="S34" t="s">
        <v>285</v>
      </c>
      <c r="T34" t="s">
        <v>13</v>
      </c>
      <c r="U34" t="s">
        <v>14</v>
      </c>
      <c r="V34" t="s">
        <v>15</v>
      </c>
      <c r="W34" t="s">
        <v>16</v>
      </c>
      <c r="X34" t="s">
        <v>17</v>
      </c>
      <c r="Y34" t="s">
        <v>18</v>
      </c>
      <c r="Z34" t="s">
        <v>19</v>
      </c>
      <c r="AA34" t="s">
        <v>20</v>
      </c>
      <c r="AB34" t="s">
        <v>21</v>
      </c>
      <c r="AC34" t="s">
        <v>22</v>
      </c>
      <c r="AD34" t="s">
        <v>23</v>
      </c>
      <c r="AE34" t="s">
        <v>24</v>
      </c>
      <c r="AF34" t="s">
        <v>25</v>
      </c>
      <c r="AG34" t="s">
        <v>26</v>
      </c>
      <c r="AH34" t="s">
        <v>27</v>
      </c>
      <c r="AI34" t="s">
        <v>28</v>
      </c>
      <c r="AJ34" t="s">
        <v>29</v>
      </c>
      <c r="AK34" t="s">
        <v>91</v>
      </c>
      <c r="AL34" t="s">
        <v>129</v>
      </c>
      <c r="AM34" t="s">
        <v>92</v>
      </c>
      <c r="AN34" t="s">
        <v>93</v>
      </c>
      <c r="AO34" t="s">
        <v>94</v>
      </c>
      <c r="AP34" t="s">
        <v>95</v>
      </c>
    </row>
    <row r="35" spans="1:42">
      <c r="A35" t="s">
        <v>390</v>
      </c>
      <c r="B35" t="s">
        <v>391</v>
      </c>
      <c r="D35">
        <v>2006</v>
      </c>
      <c r="E35">
        <v>1</v>
      </c>
      <c r="F35">
        <v>15</v>
      </c>
      <c r="G35">
        <f>G28/0.12+G18/0.12+G9+1</f>
        <v>1</v>
      </c>
      <c r="H35">
        <f t="shared" ref="H35:AP37" si="12">H28/0.12+H18/0.12+H9+1</f>
        <v>1</v>
      </c>
      <c r="I35">
        <f t="shared" si="12"/>
        <v>1</v>
      </c>
      <c r="J35">
        <f t="shared" si="12"/>
        <v>1</v>
      </c>
      <c r="K35">
        <f t="shared" si="12"/>
        <v>1</v>
      </c>
      <c r="L35">
        <f t="shared" si="12"/>
        <v>1</v>
      </c>
      <c r="M35">
        <f t="shared" si="12"/>
        <v>1</v>
      </c>
      <c r="N35">
        <f t="shared" si="12"/>
        <v>1</v>
      </c>
      <c r="O35">
        <f t="shared" si="12"/>
        <v>1</v>
      </c>
      <c r="P35">
        <f t="shared" si="12"/>
        <v>1</v>
      </c>
      <c r="Q35">
        <f t="shared" si="12"/>
        <v>1</v>
      </c>
      <c r="R35">
        <f t="shared" si="12"/>
        <v>1</v>
      </c>
      <c r="S35">
        <f t="shared" si="12"/>
        <v>1</v>
      </c>
      <c r="T35">
        <f t="shared" si="12"/>
        <v>1</v>
      </c>
      <c r="U35">
        <f t="shared" si="12"/>
        <v>1</v>
      </c>
      <c r="V35">
        <f t="shared" si="12"/>
        <v>7</v>
      </c>
      <c r="W35">
        <f t="shared" si="12"/>
        <v>20.8</v>
      </c>
      <c r="X35">
        <f t="shared" si="12"/>
        <v>1</v>
      </c>
      <c r="Y35">
        <f t="shared" si="12"/>
        <v>1</v>
      </c>
      <c r="Z35">
        <f t="shared" si="12"/>
        <v>1</v>
      </c>
      <c r="AA35">
        <f t="shared" si="12"/>
        <v>1</v>
      </c>
      <c r="AB35">
        <f t="shared" si="12"/>
        <v>1</v>
      </c>
      <c r="AC35">
        <f t="shared" si="12"/>
        <v>1</v>
      </c>
      <c r="AD35">
        <f t="shared" si="12"/>
        <v>1</v>
      </c>
      <c r="AE35">
        <f t="shared" si="12"/>
        <v>1</v>
      </c>
      <c r="AF35">
        <f t="shared" si="12"/>
        <v>1</v>
      </c>
      <c r="AG35">
        <f t="shared" si="12"/>
        <v>1</v>
      </c>
      <c r="AH35">
        <f t="shared" si="12"/>
        <v>1</v>
      </c>
      <c r="AI35">
        <f t="shared" si="12"/>
        <v>1</v>
      </c>
      <c r="AJ35">
        <f t="shared" si="12"/>
        <v>1</v>
      </c>
      <c r="AK35">
        <f t="shared" si="12"/>
        <v>1</v>
      </c>
      <c r="AL35">
        <f t="shared" si="12"/>
        <v>1</v>
      </c>
      <c r="AM35">
        <f t="shared" si="12"/>
        <v>1</v>
      </c>
      <c r="AN35">
        <f t="shared" si="12"/>
        <v>1</v>
      </c>
      <c r="AO35">
        <f t="shared" si="12"/>
        <v>1</v>
      </c>
      <c r="AP35">
        <f t="shared" si="12"/>
        <v>1</v>
      </c>
    </row>
    <row r="36" spans="1:42">
      <c r="B36" t="s">
        <v>391</v>
      </c>
      <c r="D36">
        <v>2020</v>
      </c>
      <c r="E36">
        <v>1</v>
      </c>
      <c r="G36">
        <f t="shared" ref="G36:V37" si="13">G29/0.12+G19/0.12+G10+1</f>
        <v>1</v>
      </c>
      <c r="H36">
        <f t="shared" si="13"/>
        <v>1</v>
      </c>
      <c r="I36">
        <f t="shared" si="13"/>
        <v>1</v>
      </c>
      <c r="J36">
        <f t="shared" si="13"/>
        <v>1</v>
      </c>
      <c r="K36">
        <f t="shared" si="13"/>
        <v>1</v>
      </c>
      <c r="L36">
        <f t="shared" si="13"/>
        <v>1</v>
      </c>
      <c r="M36">
        <f t="shared" si="13"/>
        <v>13.5</v>
      </c>
      <c r="N36">
        <f t="shared" si="13"/>
        <v>1</v>
      </c>
      <c r="O36">
        <f t="shared" si="13"/>
        <v>1</v>
      </c>
      <c r="P36">
        <f t="shared" si="13"/>
        <v>1</v>
      </c>
      <c r="Q36">
        <f t="shared" si="13"/>
        <v>1</v>
      </c>
      <c r="R36">
        <f t="shared" si="13"/>
        <v>1</v>
      </c>
      <c r="S36">
        <f t="shared" si="13"/>
        <v>1</v>
      </c>
      <c r="T36">
        <f t="shared" si="13"/>
        <v>1</v>
      </c>
      <c r="U36">
        <f t="shared" si="13"/>
        <v>1</v>
      </c>
      <c r="V36">
        <f t="shared" si="13"/>
        <v>19</v>
      </c>
      <c r="W36">
        <f t="shared" si="12"/>
        <v>20.8</v>
      </c>
      <c r="X36">
        <f t="shared" si="12"/>
        <v>1</v>
      </c>
      <c r="Y36">
        <f t="shared" si="12"/>
        <v>1</v>
      </c>
      <c r="Z36">
        <f t="shared" si="12"/>
        <v>1</v>
      </c>
      <c r="AA36">
        <f t="shared" si="12"/>
        <v>1</v>
      </c>
      <c r="AB36">
        <f t="shared" si="12"/>
        <v>1</v>
      </c>
      <c r="AC36">
        <f t="shared" si="12"/>
        <v>1</v>
      </c>
      <c r="AD36">
        <f t="shared" si="12"/>
        <v>1</v>
      </c>
      <c r="AE36">
        <f t="shared" si="12"/>
        <v>1</v>
      </c>
      <c r="AF36">
        <f t="shared" si="12"/>
        <v>1</v>
      </c>
      <c r="AG36">
        <f t="shared" si="12"/>
        <v>1</v>
      </c>
      <c r="AH36">
        <f t="shared" si="12"/>
        <v>1</v>
      </c>
      <c r="AI36">
        <f t="shared" si="12"/>
        <v>1</v>
      </c>
      <c r="AJ36">
        <f t="shared" si="12"/>
        <v>1</v>
      </c>
      <c r="AK36">
        <f t="shared" si="12"/>
        <v>1</v>
      </c>
      <c r="AL36">
        <f t="shared" si="12"/>
        <v>1</v>
      </c>
      <c r="AM36">
        <f t="shared" si="12"/>
        <v>1</v>
      </c>
      <c r="AN36">
        <f t="shared" si="12"/>
        <v>1</v>
      </c>
      <c r="AO36">
        <f t="shared" si="12"/>
        <v>1</v>
      </c>
      <c r="AP36">
        <f t="shared" si="12"/>
        <v>1</v>
      </c>
    </row>
    <row r="37" spans="1:42">
      <c r="B37" t="s">
        <v>391</v>
      </c>
      <c r="D37">
        <v>2050</v>
      </c>
      <c r="E37">
        <v>1</v>
      </c>
      <c r="G37">
        <f t="shared" si="13"/>
        <v>120.66785714285716</v>
      </c>
      <c r="H37">
        <f t="shared" si="12"/>
        <v>52.670054644808751</v>
      </c>
      <c r="I37">
        <f t="shared" si="12"/>
        <v>157.89160000000001</v>
      </c>
      <c r="J37">
        <f t="shared" si="12"/>
        <v>79.445800000000006</v>
      </c>
      <c r="K37">
        <f t="shared" si="12"/>
        <v>1</v>
      </c>
      <c r="L37">
        <f t="shared" si="12"/>
        <v>106.17773333333335</v>
      </c>
      <c r="M37">
        <f t="shared" si="12"/>
        <v>638.65</v>
      </c>
      <c r="N37">
        <f t="shared" si="12"/>
        <v>53.297200000000011</v>
      </c>
      <c r="O37">
        <f t="shared" si="12"/>
        <v>1</v>
      </c>
      <c r="P37">
        <f>P30/0.12+P20/0.12+P11+1</f>
        <v>837.98666666666668</v>
      </c>
      <c r="Q37">
        <f t="shared" si="12"/>
        <v>79.445800000000006</v>
      </c>
      <c r="R37">
        <f t="shared" si="12"/>
        <v>1179.2885416666668</v>
      </c>
      <c r="S37">
        <f t="shared" si="12"/>
        <v>210.18880000000004</v>
      </c>
      <c r="T37">
        <f t="shared" si="12"/>
        <v>76.572000000000003</v>
      </c>
      <c r="U37">
        <f t="shared" si="12"/>
        <v>79.445800000000006</v>
      </c>
      <c r="V37">
        <f t="shared" si="12"/>
        <v>71.56</v>
      </c>
      <c r="W37">
        <f t="shared" si="12"/>
        <v>333.79127346938776</v>
      </c>
      <c r="X37">
        <f t="shared" si="12"/>
        <v>53.297200000000011</v>
      </c>
      <c r="Y37">
        <f t="shared" si="12"/>
        <v>1</v>
      </c>
      <c r="Z37">
        <f t="shared" si="12"/>
        <v>27.148600000000005</v>
      </c>
      <c r="AA37">
        <f t="shared" si="12"/>
        <v>1</v>
      </c>
      <c r="AB37">
        <f t="shared" si="12"/>
        <v>50.468235294117655</v>
      </c>
      <c r="AC37">
        <f t="shared" si="12"/>
        <v>157.89160000000001</v>
      </c>
      <c r="AD37">
        <f t="shared" si="12"/>
        <v>314.78320000000002</v>
      </c>
      <c r="AE37">
        <f t="shared" si="12"/>
        <v>145.34687500000001</v>
      </c>
      <c r="AF37">
        <f t="shared" si="12"/>
        <v>236.3374</v>
      </c>
      <c r="AG37">
        <f t="shared" si="12"/>
        <v>340.93180000000001</v>
      </c>
      <c r="AH37">
        <f t="shared" si="12"/>
        <v>27.148600000000005</v>
      </c>
      <c r="AI37">
        <f t="shared" si="12"/>
        <v>72.62843537414966</v>
      </c>
      <c r="AJ37">
        <f t="shared" si="12"/>
        <v>262.48600000000005</v>
      </c>
      <c r="AK37">
        <f t="shared" si="12"/>
        <v>1</v>
      </c>
      <c r="AL37">
        <f t="shared" si="12"/>
        <v>53.297200000000011</v>
      </c>
      <c r="AM37">
        <f t="shared" si="12"/>
        <v>52.176842105263169</v>
      </c>
      <c r="AN37">
        <f t="shared" si="12"/>
        <v>1</v>
      </c>
      <c r="AO37">
        <f t="shared" si="12"/>
        <v>53.297200000000011</v>
      </c>
      <c r="AP37">
        <f t="shared" si="12"/>
        <v>197.58805194805197</v>
      </c>
    </row>
    <row r="39" spans="1:42">
      <c r="D39" t="s">
        <v>54</v>
      </c>
    </row>
    <row r="40" spans="1:42">
      <c r="D40" t="s">
        <v>31</v>
      </c>
      <c r="E40" t="s">
        <v>34</v>
      </c>
      <c r="F40" t="s">
        <v>37</v>
      </c>
      <c r="G40" t="s">
        <v>2</v>
      </c>
      <c r="H40" t="s">
        <v>3</v>
      </c>
      <c r="I40" t="s">
        <v>38</v>
      </c>
      <c r="J40" t="s">
        <v>4</v>
      </c>
      <c r="K40" t="s">
        <v>5</v>
      </c>
      <c r="L40" t="s">
        <v>6</v>
      </c>
      <c r="M40" t="s">
        <v>7</v>
      </c>
      <c r="N40" t="s">
        <v>8</v>
      </c>
      <c r="O40" t="s">
        <v>9</v>
      </c>
      <c r="P40" t="s">
        <v>10</v>
      </c>
      <c r="Q40" t="s">
        <v>11</v>
      </c>
      <c r="R40" t="s">
        <v>12</v>
      </c>
      <c r="S40" t="s">
        <v>285</v>
      </c>
      <c r="T40" t="s">
        <v>13</v>
      </c>
      <c r="U40" t="s">
        <v>14</v>
      </c>
      <c r="V40" t="s">
        <v>15</v>
      </c>
      <c r="W40" t="s">
        <v>16</v>
      </c>
      <c r="X40" t="s">
        <v>17</v>
      </c>
      <c r="Y40" t="s">
        <v>18</v>
      </c>
      <c r="Z40" t="s">
        <v>19</v>
      </c>
      <c r="AA40" t="s">
        <v>20</v>
      </c>
      <c r="AB40" t="s">
        <v>21</v>
      </c>
      <c r="AC40" t="s">
        <v>22</v>
      </c>
      <c r="AD40" t="s">
        <v>23</v>
      </c>
      <c r="AE40" t="s">
        <v>24</v>
      </c>
      <c r="AF40" t="s">
        <v>25</v>
      </c>
      <c r="AG40" t="s">
        <v>26</v>
      </c>
      <c r="AH40" t="s">
        <v>27</v>
      </c>
      <c r="AI40" t="s">
        <v>28</v>
      </c>
      <c r="AJ40" t="s">
        <v>29</v>
      </c>
      <c r="AK40" t="s">
        <v>91</v>
      </c>
      <c r="AL40" t="s">
        <v>129</v>
      </c>
      <c r="AM40" t="s">
        <v>92</v>
      </c>
      <c r="AN40" t="s">
        <v>93</v>
      </c>
      <c r="AO40" t="s">
        <v>94</v>
      </c>
      <c r="AP40" t="s">
        <v>95</v>
      </c>
    </row>
    <row r="41" spans="1:42">
      <c r="D41">
        <v>2006</v>
      </c>
      <c r="E41">
        <v>1</v>
      </c>
      <c r="F41">
        <v>15</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row>
    <row r="42" spans="1:42">
      <c r="D42">
        <v>2010</v>
      </c>
      <c r="E42">
        <v>1</v>
      </c>
      <c r="G42">
        <v>0</v>
      </c>
      <c r="H42">
        <v>0</v>
      </c>
      <c r="I42">
        <v>0</v>
      </c>
      <c r="J42">
        <f>J43*10%</f>
        <v>0</v>
      </c>
      <c r="K42">
        <f t="shared" ref="K42:AP42" si="14">K43*10%</f>
        <v>0</v>
      </c>
      <c r="L42">
        <v>0</v>
      </c>
      <c r="M42">
        <v>0</v>
      </c>
      <c r="N42">
        <f t="shared" si="14"/>
        <v>0</v>
      </c>
      <c r="O42">
        <f t="shared" si="14"/>
        <v>0</v>
      </c>
      <c r="P42">
        <v>0</v>
      </c>
      <c r="Q42">
        <f t="shared" si="14"/>
        <v>0</v>
      </c>
      <c r="R42">
        <f t="shared" si="14"/>
        <v>0</v>
      </c>
      <c r="S42">
        <f t="shared" si="14"/>
        <v>0</v>
      </c>
      <c r="T42">
        <v>0</v>
      </c>
      <c r="U42">
        <f t="shared" si="14"/>
        <v>0</v>
      </c>
      <c r="V42">
        <v>0</v>
      </c>
      <c r="W42">
        <v>0</v>
      </c>
      <c r="X42">
        <f t="shared" si="14"/>
        <v>0</v>
      </c>
      <c r="Y42">
        <f t="shared" si="14"/>
        <v>0</v>
      </c>
      <c r="Z42">
        <f t="shared" si="14"/>
        <v>0</v>
      </c>
      <c r="AA42">
        <f t="shared" si="14"/>
        <v>0</v>
      </c>
      <c r="AB42">
        <f t="shared" si="14"/>
        <v>0</v>
      </c>
      <c r="AC42">
        <f t="shared" si="14"/>
        <v>0</v>
      </c>
      <c r="AD42">
        <v>0</v>
      </c>
      <c r="AE42">
        <v>0</v>
      </c>
      <c r="AF42">
        <f t="shared" si="14"/>
        <v>0</v>
      </c>
      <c r="AG42">
        <f t="shared" si="14"/>
        <v>0</v>
      </c>
      <c r="AH42">
        <f t="shared" si="14"/>
        <v>0</v>
      </c>
      <c r="AI42">
        <v>0</v>
      </c>
      <c r="AJ42">
        <f t="shared" si="14"/>
        <v>0</v>
      </c>
      <c r="AK42">
        <f t="shared" si="14"/>
        <v>0</v>
      </c>
      <c r="AL42">
        <f t="shared" si="14"/>
        <v>0</v>
      </c>
      <c r="AM42">
        <v>0</v>
      </c>
      <c r="AN42">
        <f t="shared" si="14"/>
        <v>0</v>
      </c>
      <c r="AO42">
        <f t="shared" si="14"/>
        <v>0</v>
      </c>
      <c r="AP42">
        <f t="shared" si="14"/>
        <v>0</v>
      </c>
    </row>
    <row r="43" spans="1:42">
      <c r="D43">
        <v>2020</v>
      </c>
      <c r="E43">
        <v>1</v>
      </c>
      <c r="G43">
        <v>0</v>
      </c>
      <c r="H43">
        <v>0</v>
      </c>
      <c r="I43">
        <v>0</v>
      </c>
      <c r="J43">
        <v>0</v>
      </c>
      <c r="K43">
        <f t="shared" ref="K43:AP43" si="15">K59*3.6</f>
        <v>0</v>
      </c>
      <c r="L43">
        <v>0</v>
      </c>
      <c r="M43">
        <v>0</v>
      </c>
      <c r="N43">
        <f t="shared" si="15"/>
        <v>0</v>
      </c>
      <c r="O43">
        <f t="shared" si="15"/>
        <v>0</v>
      </c>
      <c r="P43">
        <v>0</v>
      </c>
      <c r="Q43">
        <f t="shared" si="15"/>
        <v>0</v>
      </c>
      <c r="R43">
        <f t="shared" si="15"/>
        <v>0</v>
      </c>
      <c r="S43">
        <v>0</v>
      </c>
      <c r="T43">
        <f>T44/2</f>
        <v>15.768000000000001</v>
      </c>
      <c r="U43">
        <f t="shared" si="15"/>
        <v>0</v>
      </c>
      <c r="V43">
        <f>V44/2</f>
        <v>15.768000000000001</v>
      </c>
      <c r="W43">
        <f>W44/2</f>
        <v>17.344800000000003</v>
      </c>
      <c r="X43">
        <f t="shared" si="15"/>
        <v>0</v>
      </c>
      <c r="Y43">
        <f t="shared" si="15"/>
        <v>0</v>
      </c>
      <c r="Z43">
        <f t="shared" si="15"/>
        <v>0</v>
      </c>
      <c r="AA43">
        <f t="shared" si="15"/>
        <v>0</v>
      </c>
      <c r="AB43">
        <f t="shared" si="15"/>
        <v>0</v>
      </c>
      <c r="AC43">
        <f t="shared" si="15"/>
        <v>0</v>
      </c>
      <c r="AD43">
        <v>0</v>
      </c>
      <c r="AE43">
        <v>0</v>
      </c>
      <c r="AF43">
        <f t="shared" si="15"/>
        <v>0</v>
      </c>
      <c r="AG43">
        <f t="shared" si="15"/>
        <v>0</v>
      </c>
      <c r="AH43">
        <f t="shared" si="15"/>
        <v>0</v>
      </c>
      <c r="AI43">
        <v>0</v>
      </c>
      <c r="AJ43">
        <f t="shared" si="15"/>
        <v>0</v>
      </c>
      <c r="AK43">
        <f t="shared" si="15"/>
        <v>0</v>
      </c>
      <c r="AL43">
        <f t="shared" si="15"/>
        <v>0</v>
      </c>
      <c r="AM43">
        <f>AM59*3.6</f>
        <v>3.6</v>
      </c>
      <c r="AN43">
        <f t="shared" si="15"/>
        <v>0</v>
      </c>
      <c r="AO43">
        <f t="shared" si="15"/>
        <v>0</v>
      </c>
      <c r="AP43">
        <f t="shared" si="15"/>
        <v>0</v>
      </c>
    </row>
    <row r="44" spans="1:42">
      <c r="D44">
        <v>2050</v>
      </c>
      <c r="E44">
        <v>1</v>
      </c>
      <c r="G44">
        <f>'Geothermal Chamorro'!E18</f>
        <v>15.768000000000001</v>
      </c>
      <c r="H44">
        <f>'Geothermal Chamorro'!F18</f>
        <v>6.3072000000000008</v>
      </c>
      <c r="I44">
        <f>'Geothermal Chamorro'!G18</f>
        <v>18.921600000000002</v>
      </c>
      <c r="J44">
        <f>'Geothermal Chamorro'!H18</f>
        <v>9.4608000000000008</v>
      </c>
      <c r="K44">
        <f>'Geothermal Chamorro'!I18</f>
        <v>0</v>
      </c>
      <c r="L44">
        <f>'Geothermal Chamorro'!J18</f>
        <v>12.614400000000002</v>
      </c>
      <c r="M44">
        <f>'Geothermal Chamorro'!K18</f>
        <v>72.532799999999995</v>
      </c>
      <c r="N44">
        <f>'Geothermal Chamorro'!L18</f>
        <v>6.3072000000000008</v>
      </c>
      <c r="O44">
        <f>'Geothermal Chamorro'!M18</f>
        <v>0</v>
      </c>
      <c r="P44">
        <f>'Geothermal Chamorro'!N18</f>
        <v>100.91520000000001</v>
      </c>
      <c r="Q44">
        <f>'Geothermal Chamorro'!O18</f>
        <v>9.4608000000000008</v>
      </c>
      <c r="R44">
        <f>'Geothermal Chamorro'!P18</f>
        <v>141.91200000000001</v>
      </c>
      <c r="S44">
        <f>'Geothermal Chamorro'!Q18</f>
        <v>25.228800000000003</v>
      </c>
      <c r="T44">
        <f>'Geothermal Chamorro'!R18</f>
        <v>31.536000000000001</v>
      </c>
      <c r="U44">
        <f>'Geothermal Chamorro'!S18</f>
        <v>9.4608000000000008</v>
      </c>
      <c r="V44">
        <f>'Geothermal Chamorro'!T18</f>
        <v>31.536000000000001</v>
      </c>
      <c r="W44">
        <f>'Geothermal Chamorro'!U18</f>
        <v>34.689600000000006</v>
      </c>
      <c r="X44">
        <f>'Geothermal Chamorro'!V18</f>
        <v>6.3072000000000008</v>
      </c>
      <c r="Y44">
        <f>'Geothermal Chamorro'!W18</f>
        <v>0</v>
      </c>
      <c r="Z44">
        <f>'Geothermal Chamorro'!X18</f>
        <v>3.1536000000000004</v>
      </c>
      <c r="AA44">
        <f>'Geothermal Chamorro'!Y18</f>
        <v>0</v>
      </c>
      <c r="AB44">
        <f>'Geothermal Chamorro'!Z18</f>
        <v>6.3072000000000008</v>
      </c>
      <c r="AC44">
        <f>'Geothermal Chamorro'!AA18</f>
        <v>18.921600000000002</v>
      </c>
      <c r="AD44">
        <f>'Geothermal Chamorro'!AB18</f>
        <v>37.843200000000003</v>
      </c>
      <c r="AE44">
        <f>'Geothermal Chamorro'!AC18</f>
        <v>15.768000000000001</v>
      </c>
      <c r="AF44">
        <f>'Geothermal Chamorro'!AD18</f>
        <v>28.382400000000001</v>
      </c>
      <c r="AG44">
        <f>'Geothermal Chamorro'!AE18</f>
        <v>40.9968</v>
      </c>
      <c r="AH44">
        <f>'Geothermal Chamorro'!AF18</f>
        <v>3.1536000000000004</v>
      </c>
      <c r="AI44">
        <f>'Geothermal Chamorro'!AG18</f>
        <v>9.4608000000000008</v>
      </c>
      <c r="AJ44">
        <f>'Geothermal Chamorro'!AH18</f>
        <v>31.536000000000001</v>
      </c>
      <c r="AK44">
        <f>'Geothermal Chamorro'!AI18</f>
        <v>0</v>
      </c>
      <c r="AL44">
        <f>'Geothermal Chamorro'!AJ18</f>
        <v>6.3072000000000008</v>
      </c>
      <c r="AM44">
        <f>'Geothermal Chamorro'!AK18</f>
        <v>9.4608000000000008</v>
      </c>
      <c r="AN44">
        <f>'Geothermal Chamorro'!AL18</f>
        <v>0</v>
      </c>
      <c r="AO44">
        <f>'Geothermal Chamorro'!AM18</f>
        <v>6.3072000000000008</v>
      </c>
      <c r="AP44">
        <f>'Geothermal Chamorro'!AN18</f>
        <v>25.228800000000003</v>
      </c>
    </row>
    <row r="49" spans="2:43">
      <c r="C49" t="s">
        <v>68</v>
      </c>
    </row>
    <row r="50" spans="2:43" ht="13.5" thickBot="1">
      <c r="C50" t="s">
        <v>69</v>
      </c>
      <c r="D50" t="s">
        <v>1</v>
      </c>
      <c r="E50" t="s">
        <v>32</v>
      </c>
      <c r="F50" t="s">
        <v>31</v>
      </c>
      <c r="G50" t="str">
        <f>G40</f>
        <v>AT</v>
      </c>
      <c r="H50" t="str">
        <f t="shared" ref="H50:AJ50" si="16">H40</f>
        <v>BE</v>
      </c>
      <c r="I50" t="str">
        <f t="shared" si="16"/>
        <v>BG</v>
      </c>
      <c r="J50" t="str">
        <f t="shared" si="16"/>
        <v>CH</v>
      </c>
      <c r="K50" t="str">
        <f t="shared" si="16"/>
        <v>CY</v>
      </c>
      <c r="L50" t="str">
        <f t="shared" si="16"/>
        <v>CZ</v>
      </c>
      <c r="M50" t="str">
        <f t="shared" si="16"/>
        <v>DE</v>
      </c>
      <c r="N50" t="str">
        <f t="shared" si="16"/>
        <v>DK</v>
      </c>
      <c r="O50" t="str">
        <f t="shared" si="16"/>
        <v>EE</v>
      </c>
      <c r="P50" t="str">
        <f t="shared" si="16"/>
        <v>ES</v>
      </c>
      <c r="Q50" t="str">
        <f t="shared" si="16"/>
        <v>FI</v>
      </c>
      <c r="R50" t="str">
        <f t="shared" si="16"/>
        <v>FR</v>
      </c>
      <c r="S50" t="str">
        <f t="shared" si="16"/>
        <v>EL</v>
      </c>
      <c r="T50" t="str">
        <f t="shared" si="16"/>
        <v>HU</v>
      </c>
      <c r="U50" t="str">
        <f t="shared" si="16"/>
        <v>IE</v>
      </c>
      <c r="V50" t="str">
        <f t="shared" si="16"/>
        <v>IS</v>
      </c>
      <c r="W50" t="str">
        <f t="shared" si="16"/>
        <v>IT</v>
      </c>
      <c r="X50" t="str">
        <f t="shared" si="16"/>
        <v>LT</v>
      </c>
      <c r="Y50" t="str">
        <f t="shared" si="16"/>
        <v>LU</v>
      </c>
      <c r="Z50" t="str">
        <f t="shared" si="16"/>
        <v>LV</v>
      </c>
      <c r="AA50" t="str">
        <f t="shared" si="16"/>
        <v>MT</v>
      </c>
      <c r="AB50" t="str">
        <f t="shared" si="16"/>
        <v>NL</v>
      </c>
      <c r="AC50" t="str">
        <f t="shared" si="16"/>
        <v>NO</v>
      </c>
      <c r="AD50" t="str">
        <f t="shared" si="16"/>
        <v>PL</v>
      </c>
      <c r="AE50" t="str">
        <f t="shared" si="16"/>
        <v>PT</v>
      </c>
      <c r="AF50" t="str">
        <f t="shared" si="16"/>
        <v>RO</v>
      </c>
      <c r="AG50" t="str">
        <f t="shared" si="16"/>
        <v>SE</v>
      </c>
      <c r="AH50" t="str">
        <f t="shared" si="16"/>
        <v>SI</v>
      </c>
      <c r="AI50" t="str">
        <f t="shared" si="16"/>
        <v>SK</v>
      </c>
      <c r="AJ50" t="str">
        <f t="shared" si="16"/>
        <v>UK</v>
      </c>
      <c r="AK50" t="s">
        <v>91</v>
      </c>
      <c r="AL50" t="s">
        <v>129</v>
      </c>
      <c r="AM50" t="s">
        <v>92</v>
      </c>
      <c r="AN50" t="s">
        <v>93</v>
      </c>
      <c r="AO50" t="s">
        <v>94</v>
      </c>
      <c r="AP50" t="s">
        <v>95</v>
      </c>
      <c r="AQ50" t="s">
        <v>36</v>
      </c>
    </row>
    <row r="51" spans="2:43">
      <c r="D51" t="s">
        <v>71</v>
      </c>
      <c r="E51" t="s">
        <v>70</v>
      </c>
      <c r="F51">
        <v>0</v>
      </c>
      <c r="K51">
        <v>2</v>
      </c>
      <c r="O51">
        <v>2</v>
      </c>
      <c r="Q51">
        <v>2</v>
      </c>
      <c r="Z51">
        <v>2</v>
      </c>
      <c r="AA51">
        <v>2</v>
      </c>
      <c r="AC51">
        <v>2</v>
      </c>
      <c r="AG51">
        <v>2</v>
      </c>
      <c r="AK51">
        <v>2</v>
      </c>
      <c r="AQ51" t="str">
        <f>B9</f>
        <v>EUSTGEO*,EUGEOF*</v>
      </c>
    </row>
    <row r="52" spans="2:43">
      <c r="D52" t="s">
        <v>71</v>
      </c>
      <c r="E52" t="s">
        <v>70</v>
      </c>
      <c r="F52">
        <v>0</v>
      </c>
      <c r="G52" t="str">
        <f t="shared" ref="G52:J53" si="17">IF(SUM(G19:G23)=0,2,"")</f>
        <v/>
      </c>
      <c r="H52" t="str">
        <f t="shared" si="17"/>
        <v/>
      </c>
      <c r="I52" t="str">
        <f t="shared" si="17"/>
        <v/>
      </c>
      <c r="J52" t="str">
        <f t="shared" si="17"/>
        <v/>
      </c>
      <c r="K52">
        <v>2</v>
      </c>
      <c r="L52" t="str">
        <f t="shared" ref="L52:N53" si="18">IF(SUM(L19:L23)=0,2,"")</f>
        <v/>
      </c>
      <c r="M52" t="str">
        <f t="shared" si="18"/>
        <v/>
      </c>
      <c r="N52" t="str">
        <f t="shared" si="18"/>
        <v/>
      </c>
      <c r="O52">
        <v>2</v>
      </c>
      <c r="Q52">
        <v>2</v>
      </c>
      <c r="R52" t="str">
        <f t="shared" ref="R52:Y53" si="19">IF(SUM(R19:R23)=0,2,"")</f>
        <v/>
      </c>
      <c r="S52" t="str">
        <f t="shared" si="19"/>
        <v/>
      </c>
      <c r="T52" t="str">
        <f t="shared" si="19"/>
        <v/>
      </c>
      <c r="U52" t="str">
        <f t="shared" si="19"/>
        <v/>
      </c>
      <c r="V52" t="str">
        <f t="shared" si="19"/>
        <v/>
      </c>
      <c r="W52" t="str">
        <f t="shared" si="19"/>
        <v/>
      </c>
      <c r="X52" t="str">
        <f t="shared" si="19"/>
        <v/>
      </c>
      <c r="Y52" t="str">
        <f t="shared" si="19"/>
        <v/>
      </c>
      <c r="Z52">
        <v>2</v>
      </c>
      <c r="AA52">
        <v>2</v>
      </c>
      <c r="AB52" t="str">
        <f>IF(SUM(AB19:AB23)=0,2,"")</f>
        <v/>
      </c>
      <c r="AC52">
        <v>2</v>
      </c>
      <c r="AD52" t="str">
        <f t="shared" ref="AD52:AF53" si="20">IF(SUM(AD19:AD23)=0,2,"")</f>
        <v/>
      </c>
      <c r="AE52" t="str">
        <f t="shared" si="20"/>
        <v/>
      </c>
      <c r="AF52" t="str">
        <f t="shared" si="20"/>
        <v/>
      </c>
      <c r="AG52">
        <v>2</v>
      </c>
      <c r="AH52" t="str">
        <f t="shared" ref="AH52:AJ53" si="21">IF(SUM(AH19:AH23)=0,2,"")</f>
        <v/>
      </c>
      <c r="AI52" t="str">
        <f t="shared" si="21"/>
        <v/>
      </c>
      <c r="AJ52" t="str">
        <f t="shared" si="21"/>
        <v/>
      </c>
      <c r="AK52">
        <v>2</v>
      </c>
      <c r="AL52" t="str">
        <f t="shared" ref="AL52:AP53" si="22">IF(SUM(AL19:AL23)=0,2,"")</f>
        <v/>
      </c>
      <c r="AM52" t="str">
        <f t="shared" si="22"/>
        <v/>
      </c>
      <c r="AN52" t="str">
        <f t="shared" si="22"/>
        <v/>
      </c>
      <c r="AO52" t="str">
        <f t="shared" si="22"/>
        <v/>
      </c>
      <c r="AP52" t="str">
        <f t="shared" si="22"/>
        <v/>
      </c>
      <c r="AQ52" t="str">
        <f>B19</f>
        <v>EUGEOORC*</v>
      </c>
    </row>
    <row r="53" spans="2:43">
      <c r="D53" t="s">
        <v>71</v>
      </c>
      <c r="E53" t="s">
        <v>70</v>
      </c>
      <c r="F53">
        <v>0</v>
      </c>
      <c r="G53" t="str">
        <f t="shared" si="17"/>
        <v/>
      </c>
      <c r="H53" t="str">
        <f t="shared" si="17"/>
        <v/>
      </c>
      <c r="I53" t="str">
        <f t="shared" si="17"/>
        <v/>
      </c>
      <c r="J53" t="str">
        <f t="shared" si="17"/>
        <v/>
      </c>
      <c r="K53">
        <v>2</v>
      </c>
      <c r="L53" t="str">
        <f t="shared" si="18"/>
        <v/>
      </c>
      <c r="M53" t="str">
        <f t="shared" si="18"/>
        <v/>
      </c>
      <c r="N53" t="str">
        <f t="shared" si="18"/>
        <v/>
      </c>
      <c r="O53">
        <v>2</v>
      </c>
      <c r="Q53">
        <v>2</v>
      </c>
      <c r="R53" t="str">
        <f t="shared" si="19"/>
        <v/>
      </c>
      <c r="S53" t="str">
        <f t="shared" si="19"/>
        <v/>
      </c>
      <c r="T53" t="str">
        <f t="shared" si="19"/>
        <v/>
      </c>
      <c r="U53" t="str">
        <f t="shared" si="19"/>
        <v/>
      </c>
      <c r="V53" t="str">
        <f t="shared" si="19"/>
        <v/>
      </c>
      <c r="W53" t="str">
        <f t="shared" si="19"/>
        <v/>
      </c>
      <c r="X53" t="str">
        <f t="shared" si="19"/>
        <v/>
      </c>
      <c r="Y53" t="str">
        <f t="shared" si="19"/>
        <v/>
      </c>
      <c r="Z53">
        <v>2</v>
      </c>
      <c r="AA53">
        <v>2</v>
      </c>
      <c r="AB53" t="str">
        <f>IF(SUM(AB20:AB24)=0,2,"")</f>
        <v/>
      </c>
      <c r="AC53">
        <v>2</v>
      </c>
      <c r="AD53" t="str">
        <f t="shared" si="20"/>
        <v/>
      </c>
      <c r="AE53" t="str">
        <f t="shared" si="20"/>
        <v/>
      </c>
      <c r="AF53" t="str">
        <f t="shared" si="20"/>
        <v/>
      </c>
      <c r="AG53">
        <v>2</v>
      </c>
      <c r="AH53" t="str">
        <f t="shared" si="21"/>
        <v/>
      </c>
      <c r="AI53" t="str">
        <f t="shared" si="21"/>
        <v/>
      </c>
      <c r="AJ53" t="str">
        <f t="shared" si="21"/>
        <v/>
      </c>
      <c r="AK53">
        <v>2</v>
      </c>
      <c r="AL53" t="str">
        <f t="shared" si="22"/>
        <v/>
      </c>
      <c r="AM53" t="str">
        <f t="shared" si="22"/>
        <v/>
      </c>
      <c r="AN53" t="str">
        <f t="shared" si="22"/>
        <v/>
      </c>
      <c r="AO53" t="str">
        <f t="shared" si="22"/>
        <v/>
      </c>
      <c r="AP53" t="str">
        <f t="shared" si="22"/>
        <v/>
      </c>
      <c r="AQ53" t="str">
        <f>B28</f>
        <v>EUGEOEGS*</v>
      </c>
    </row>
    <row r="57" spans="2:43">
      <c r="C57" t="s">
        <v>301</v>
      </c>
      <c r="D57" t="s">
        <v>302</v>
      </c>
    </row>
    <row r="58" spans="2:43">
      <c r="E58" t="s">
        <v>303</v>
      </c>
      <c r="G58" t="s">
        <v>2</v>
      </c>
      <c r="H58" t="s">
        <v>3</v>
      </c>
      <c r="I58" t="s">
        <v>38</v>
      </c>
      <c r="J58" t="s">
        <v>4</v>
      </c>
      <c r="K58" t="s">
        <v>5</v>
      </c>
      <c r="L58" t="s">
        <v>6</v>
      </c>
      <c r="M58" t="s">
        <v>7</v>
      </c>
      <c r="N58" t="s">
        <v>8</v>
      </c>
      <c r="O58" t="s">
        <v>9</v>
      </c>
      <c r="P58" t="s">
        <v>10</v>
      </c>
      <c r="Q58" t="s">
        <v>11</v>
      </c>
      <c r="R58" t="s">
        <v>12</v>
      </c>
      <c r="S58" t="s">
        <v>285</v>
      </c>
      <c r="T58" t="s">
        <v>13</v>
      </c>
      <c r="U58" t="s">
        <v>14</v>
      </c>
      <c r="V58" t="s">
        <v>15</v>
      </c>
      <c r="W58" t="s">
        <v>16</v>
      </c>
      <c r="X58" t="s">
        <v>17</v>
      </c>
      <c r="Y58" t="s">
        <v>18</v>
      </c>
      <c r="Z58" t="s">
        <v>19</v>
      </c>
      <c r="AA58" t="s">
        <v>20</v>
      </c>
      <c r="AB58" t="s">
        <v>21</v>
      </c>
      <c r="AC58" t="s">
        <v>22</v>
      </c>
      <c r="AD58" t="s">
        <v>23</v>
      </c>
      <c r="AE58" t="s">
        <v>24</v>
      </c>
      <c r="AF58" t="s">
        <v>25</v>
      </c>
      <c r="AG58" t="s">
        <v>26</v>
      </c>
      <c r="AH58" t="s">
        <v>27</v>
      </c>
      <c r="AI58" t="s">
        <v>28</v>
      </c>
      <c r="AJ58" t="s">
        <v>29</v>
      </c>
      <c r="AK58" t="s">
        <v>91</v>
      </c>
      <c r="AL58" t="s">
        <v>129</v>
      </c>
      <c r="AM58" t="s">
        <v>92</v>
      </c>
      <c r="AN58" t="s">
        <v>93</v>
      </c>
      <c r="AO58" t="s">
        <v>94</v>
      </c>
      <c r="AP58" t="s">
        <v>95</v>
      </c>
    </row>
    <row r="59" spans="2:43">
      <c r="F59">
        <v>2020</v>
      </c>
      <c r="G59">
        <v>0</v>
      </c>
      <c r="H59">
        <v>0</v>
      </c>
      <c r="I59">
        <v>0</v>
      </c>
      <c r="J59">
        <v>0</v>
      </c>
      <c r="K59">
        <v>0</v>
      </c>
      <c r="L59">
        <v>0</v>
      </c>
      <c r="M59">
        <v>0</v>
      </c>
      <c r="N59">
        <v>0</v>
      </c>
      <c r="O59">
        <v>0</v>
      </c>
      <c r="P59">
        <v>0</v>
      </c>
      <c r="Q59">
        <v>0</v>
      </c>
      <c r="R59">
        <v>0</v>
      </c>
      <c r="S59">
        <v>0</v>
      </c>
      <c r="T59">
        <v>9</v>
      </c>
      <c r="U59">
        <v>0</v>
      </c>
      <c r="V59">
        <v>73</v>
      </c>
      <c r="W59">
        <v>11</v>
      </c>
      <c r="X59">
        <v>0</v>
      </c>
      <c r="Y59">
        <v>0</v>
      </c>
      <c r="Z59">
        <v>0</v>
      </c>
      <c r="AB59">
        <v>0</v>
      </c>
      <c r="AC59">
        <v>0</v>
      </c>
      <c r="AD59">
        <v>0</v>
      </c>
      <c r="AE59">
        <v>0</v>
      </c>
      <c r="AF59">
        <v>0</v>
      </c>
      <c r="AG59">
        <v>0</v>
      </c>
      <c r="AH59">
        <v>0</v>
      </c>
      <c r="AI59">
        <v>0</v>
      </c>
      <c r="AJ59">
        <v>0</v>
      </c>
      <c r="AL59">
        <v>0</v>
      </c>
      <c r="AM59">
        <v>1</v>
      </c>
      <c r="AN59">
        <v>0</v>
      </c>
      <c r="AO59">
        <v>0</v>
      </c>
      <c r="AP59">
        <v>0</v>
      </c>
    </row>
    <row r="60" spans="2:43">
      <c r="F60">
        <v>2030</v>
      </c>
      <c r="G60">
        <v>0</v>
      </c>
      <c r="H60">
        <v>0</v>
      </c>
      <c r="I60">
        <v>0</v>
      </c>
      <c r="J60">
        <v>0</v>
      </c>
      <c r="K60">
        <v>0</v>
      </c>
      <c r="L60">
        <v>0</v>
      </c>
      <c r="M60">
        <v>1</v>
      </c>
      <c r="N60">
        <v>0</v>
      </c>
      <c r="O60">
        <v>0</v>
      </c>
      <c r="P60">
        <v>1</v>
      </c>
      <c r="Q60">
        <v>0</v>
      </c>
      <c r="R60">
        <v>0</v>
      </c>
      <c r="S60">
        <v>0</v>
      </c>
      <c r="T60">
        <v>17</v>
      </c>
      <c r="U60">
        <v>0</v>
      </c>
      <c r="V60">
        <v>74</v>
      </c>
      <c r="W60">
        <v>12</v>
      </c>
      <c r="X60">
        <v>0</v>
      </c>
      <c r="Y60">
        <v>0</v>
      </c>
      <c r="Z60">
        <v>0</v>
      </c>
      <c r="AB60">
        <v>0</v>
      </c>
      <c r="AC60">
        <v>0</v>
      </c>
      <c r="AD60">
        <v>0</v>
      </c>
      <c r="AE60">
        <v>0</v>
      </c>
      <c r="AF60">
        <v>0</v>
      </c>
      <c r="AG60">
        <v>0</v>
      </c>
      <c r="AH60">
        <v>0</v>
      </c>
      <c r="AI60">
        <v>1</v>
      </c>
      <c r="AJ60">
        <v>0</v>
      </c>
      <c r="AL60">
        <v>0</v>
      </c>
      <c r="AM60">
        <v>3</v>
      </c>
      <c r="AN60">
        <v>0</v>
      </c>
      <c r="AO60">
        <v>0</v>
      </c>
      <c r="AP60">
        <v>0</v>
      </c>
    </row>
    <row r="61" spans="2:43">
      <c r="F61">
        <v>2050</v>
      </c>
      <c r="G61">
        <v>67</v>
      </c>
      <c r="H61">
        <v>22</v>
      </c>
      <c r="I61">
        <v>72</v>
      </c>
      <c r="J61">
        <v>43</v>
      </c>
      <c r="K61">
        <v>0</v>
      </c>
      <c r="L61">
        <v>31</v>
      </c>
      <c r="M61">
        <v>346</v>
      </c>
      <c r="N61">
        <v>29</v>
      </c>
      <c r="O61">
        <v>2</v>
      </c>
      <c r="P61">
        <v>349</v>
      </c>
      <c r="Q61">
        <v>0</v>
      </c>
      <c r="R61">
        <v>653</v>
      </c>
      <c r="S61">
        <v>81</v>
      </c>
      <c r="T61">
        <v>174</v>
      </c>
      <c r="U61">
        <v>27</v>
      </c>
      <c r="V61">
        <v>322</v>
      </c>
      <c r="W61">
        <v>226</v>
      </c>
      <c r="X61">
        <v>19</v>
      </c>
      <c r="Y61">
        <v>3</v>
      </c>
      <c r="Z61">
        <v>3</v>
      </c>
      <c r="AB61">
        <v>52</v>
      </c>
      <c r="AC61">
        <v>0</v>
      </c>
      <c r="AD61">
        <v>144</v>
      </c>
      <c r="AE61">
        <v>63</v>
      </c>
      <c r="AF61">
        <v>105</v>
      </c>
      <c r="AG61">
        <v>1</v>
      </c>
      <c r="AH61">
        <v>8</v>
      </c>
      <c r="AI61">
        <v>55</v>
      </c>
      <c r="AJ61">
        <v>42</v>
      </c>
      <c r="AL61">
        <v>25</v>
      </c>
      <c r="AM61">
        <v>50</v>
      </c>
      <c r="AN61">
        <v>2</v>
      </c>
      <c r="AO61">
        <v>10</v>
      </c>
      <c r="AP61">
        <v>2</v>
      </c>
    </row>
    <row r="62" spans="2:43">
      <c r="B62" t="s">
        <v>304</v>
      </c>
    </row>
    <row r="63" spans="2:43">
      <c r="B63" t="s">
        <v>305</v>
      </c>
    </row>
    <row r="64" spans="2:43">
      <c r="B64" t="s">
        <v>306</v>
      </c>
      <c r="F64" t="s">
        <v>307</v>
      </c>
      <c r="G64" t="s">
        <v>2</v>
      </c>
      <c r="H64" t="s">
        <v>3</v>
      </c>
      <c r="I64" t="s">
        <v>38</v>
      </c>
      <c r="J64" t="s">
        <v>4</v>
      </c>
      <c r="K64" t="s">
        <v>5</v>
      </c>
      <c r="L64" t="s">
        <v>6</v>
      </c>
      <c r="M64" t="s">
        <v>7</v>
      </c>
      <c r="N64" t="s">
        <v>8</v>
      </c>
      <c r="O64" t="s">
        <v>9</v>
      </c>
      <c r="P64" t="s">
        <v>10</v>
      </c>
      <c r="Q64" t="s">
        <v>11</v>
      </c>
      <c r="R64" t="s">
        <v>12</v>
      </c>
      <c r="S64" t="s">
        <v>285</v>
      </c>
      <c r="T64" t="s">
        <v>13</v>
      </c>
      <c r="U64" t="s">
        <v>14</v>
      </c>
      <c r="V64" t="s">
        <v>15</v>
      </c>
      <c r="W64" t="s">
        <v>16</v>
      </c>
      <c r="X64" t="s">
        <v>17</v>
      </c>
      <c r="Y64" t="s">
        <v>18</v>
      </c>
      <c r="Z64" t="s">
        <v>19</v>
      </c>
      <c r="AA64" t="s">
        <v>20</v>
      </c>
      <c r="AB64" t="s">
        <v>21</v>
      </c>
      <c r="AC64" t="s">
        <v>22</v>
      </c>
      <c r="AD64" t="s">
        <v>23</v>
      </c>
      <c r="AE64" t="s">
        <v>24</v>
      </c>
      <c r="AF64" t="s">
        <v>25</v>
      </c>
      <c r="AG64" t="s">
        <v>26</v>
      </c>
      <c r="AH64" t="s">
        <v>27</v>
      </c>
      <c r="AI64" t="s">
        <v>28</v>
      </c>
      <c r="AJ64" t="s">
        <v>29</v>
      </c>
      <c r="AK64" t="s">
        <v>91</v>
      </c>
      <c r="AL64" t="s">
        <v>129</v>
      </c>
      <c r="AM64" t="s">
        <v>92</v>
      </c>
      <c r="AN64" t="s">
        <v>93</v>
      </c>
      <c r="AO64" t="s">
        <v>94</v>
      </c>
      <c r="AP64" t="s">
        <v>95</v>
      </c>
    </row>
    <row r="65" spans="2:42">
      <c r="B65" t="s">
        <v>308</v>
      </c>
      <c r="G65">
        <v>0</v>
      </c>
      <c r="H65">
        <v>0</v>
      </c>
      <c r="I65">
        <v>0</v>
      </c>
      <c r="J65">
        <v>0</v>
      </c>
      <c r="K65">
        <v>0</v>
      </c>
      <c r="L65">
        <v>0</v>
      </c>
      <c r="M65">
        <v>0</v>
      </c>
      <c r="N65">
        <v>0</v>
      </c>
      <c r="O65">
        <v>0</v>
      </c>
      <c r="P65">
        <v>0</v>
      </c>
      <c r="Q65">
        <v>0</v>
      </c>
      <c r="R65">
        <v>0</v>
      </c>
      <c r="S65">
        <v>0</v>
      </c>
      <c r="T65">
        <v>0</v>
      </c>
      <c r="U65">
        <v>0</v>
      </c>
      <c r="V65">
        <f>1.5*3.6</f>
        <v>5.4</v>
      </c>
      <c r="W65">
        <v>19.8</v>
      </c>
      <c r="X65">
        <v>0</v>
      </c>
      <c r="Y65">
        <v>0</v>
      </c>
      <c r="Z65">
        <v>0</v>
      </c>
      <c r="AA65">
        <v>0</v>
      </c>
      <c r="AB65">
        <v>0</v>
      </c>
      <c r="AC65">
        <v>0</v>
      </c>
      <c r="AD65">
        <v>0</v>
      </c>
      <c r="AE65">
        <v>0</v>
      </c>
      <c r="AF65">
        <v>0</v>
      </c>
      <c r="AG65">
        <v>0</v>
      </c>
      <c r="AH65">
        <v>0</v>
      </c>
      <c r="AI65">
        <v>0</v>
      </c>
      <c r="AJ65">
        <v>0</v>
      </c>
      <c r="AK65">
        <f>S65</f>
        <v>0</v>
      </c>
      <c r="AL65">
        <f>AH65</f>
        <v>0</v>
      </c>
      <c r="AM65">
        <f>AH65</f>
        <v>0</v>
      </c>
      <c r="AN65">
        <v>0</v>
      </c>
      <c r="AO65">
        <f>I65</f>
        <v>0</v>
      </c>
      <c r="AP65">
        <f>I65</f>
        <v>0</v>
      </c>
    </row>
    <row r="66" spans="2:42">
      <c r="F66">
        <v>2006</v>
      </c>
      <c r="G66">
        <v>0</v>
      </c>
      <c r="H66">
        <v>0</v>
      </c>
      <c r="J66">
        <v>0</v>
      </c>
      <c r="K66">
        <v>0</v>
      </c>
      <c r="L66">
        <v>5</v>
      </c>
      <c r="M66">
        <v>4.2736842105263158</v>
      </c>
      <c r="N66">
        <v>0</v>
      </c>
      <c r="O66">
        <v>0</v>
      </c>
      <c r="P66">
        <v>0</v>
      </c>
      <c r="Q66">
        <v>0</v>
      </c>
      <c r="R66">
        <v>0</v>
      </c>
      <c r="S66">
        <v>0</v>
      </c>
      <c r="T66">
        <v>2.16</v>
      </c>
      <c r="U66">
        <v>0</v>
      </c>
      <c r="W66" t="s">
        <v>41</v>
      </c>
      <c r="X66">
        <v>0</v>
      </c>
      <c r="Y66">
        <v>0</v>
      </c>
      <c r="Z66">
        <v>0</v>
      </c>
      <c r="AA66">
        <v>0</v>
      </c>
      <c r="AB66">
        <v>0</v>
      </c>
      <c r="AC66">
        <v>0</v>
      </c>
      <c r="AD66">
        <v>4.84</v>
      </c>
      <c r="AE66">
        <v>0.4</v>
      </c>
      <c r="AF66">
        <v>0</v>
      </c>
      <c r="AG66">
        <v>0</v>
      </c>
      <c r="AH66">
        <v>0</v>
      </c>
      <c r="AI66">
        <v>0.14400000000000002</v>
      </c>
      <c r="AJ66">
        <v>0</v>
      </c>
      <c r="AK66">
        <f>S66</f>
        <v>0</v>
      </c>
      <c r="AL66">
        <f>AH66</f>
        <v>0</v>
      </c>
      <c r="AM66">
        <f>AH66</f>
        <v>0</v>
      </c>
    </row>
    <row r="67" spans="2:42">
      <c r="F67">
        <v>2010</v>
      </c>
      <c r="L67">
        <v>7</v>
      </c>
      <c r="M67">
        <v>6.9702857142857146</v>
      </c>
      <c r="P67">
        <v>0</v>
      </c>
      <c r="S67">
        <v>0</v>
      </c>
      <c r="T67">
        <v>2.16</v>
      </c>
      <c r="W67" t="s">
        <v>41</v>
      </c>
      <c r="AD67">
        <v>6.7350000000000003</v>
      </c>
      <c r="AI67">
        <v>0.15840000000000004</v>
      </c>
      <c r="AK67">
        <f>S67</f>
        <v>0</v>
      </c>
    </row>
    <row r="68" spans="2:42">
      <c r="F68">
        <v>2020</v>
      </c>
      <c r="I68">
        <v>2.52</v>
      </c>
      <c r="L68">
        <v>11</v>
      </c>
      <c r="M68">
        <v>10.907744107744108</v>
      </c>
      <c r="P68">
        <v>20.844000000000001</v>
      </c>
      <c r="S68" t="s">
        <v>41</v>
      </c>
      <c r="T68">
        <v>2.16</v>
      </c>
      <c r="W68">
        <v>26.172000000000001</v>
      </c>
      <c r="AD68">
        <v>8.6300000000000008</v>
      </c>
      <c r="AE68">
        <v>1.08</v>
      </c>
      <c r="AI68">
        <v>0.17424000000000006</v>
      </c>
      <c r="AK68" t="str">
        <f>S68</f>
        <v xml:space="preserve"> </v>
      </c>
      <c r="AO68">
        <f>I68</f>
        <v>2.52</v>
      </c>
      <c r="AP68">
        <f>I68</f>
        <v>2.52</v>
      </c>
    </row>
    <row r="69" spans="2:42">
      <c r="F69">
        <v>2030</v>
      </c>
      <c r="G69">
        <v>0</v>
      </c>
      <c r="H69">
        <v>0</v>
      </c>
      <c r="J69">
        <v>0</v>
      </c>
      <c r="K69">
        <v>0</v>
      </c>
      <c r="L69">
        <v>24</v>
      </c>
      <c r="M69">
        <v>20.52</v>
      </c>
      <c r="N69">
        <v>0</v>
      </c>
      <c r="O69">
        <v>0</v>
      </c>
      <c r="P69">
        <v>34.776000000000003</v>
      </c>
      <c r="Q69">
        <v>0</v>
      </c>
      <c r="R69">
        <v>0</v>
      </c>
      <c r="T69">
        <v>2.16</v>
      </c>
      <c r="U69">
        <v>0</v>
      </c>
      <c r="W69">
        <v>26.172000000000001</v>
      </c>
      <c r="X69">
        <v>0</v>
      </c>
      <c r="Y69">
        <v>0</v>
      </c>
      <c r="Z69">
        <v>0</v>
      </c>
      <c r="AA69">
        <v>0</v>
      </c>
      <c r="AB69">
        <v>0</v>
      </c>
      <c r="AC69">
        <v>0</v>
      </c>
      <c r="AD69">
        <v>12.6</v>
      </c>
      <c r="AE69" t="s">
        <v>41</v>
      </c>
      <c r="AF69">
        <v>0</v>
      </c>
      <c r="AG69">
        <v>0</v>
      </c>
      <c r="AH69">
        <v>0</v>
      </c>
      <c r="AI69">
        <v>0.21083040000000011</v>
      </c>
      <c r="AJ69">
        <v>0</v>
      </c>
    </row>
    <row r="70" spans="2:42">
      <c r="F70">
        <v>2050</v>
      </c>
      <c r="G70">
        <v>0</v>
      </c>
      <c r="H70">
        <v>0</v>
      </c>
      <c r="I70">
        <f>I68</f>
        <v>2.52</v>
      </c>
      <c r="J70">
        <v>0</v>
      </c>
      <c r="K70">
        <v>0</v>
      </c>
      <c r="L70">
        <v>24</v>
      </c>
      <c r="M70">
        <v>20.52</v>
      </c>
      <c r="N70">
        <v>0</v>
      </c>
      <c r="O70">
        <v>0</v>
      </c>
      <c r="P70">
        <v>34.776000000000003</v>
      </c>
      <c r="Q70">
        <v>0</v>
      </c>
      <c r="R70">
        <v>0</v>
      </c>
      <c r="S70">
        <f>S67</f>
        <v>0</v>
      </c>
      <c r="T70">
        <v>2.16</v>
      </c>
      <c r="U70">
        <v>0</v>
      </c>
      <c r="W70">
        <v>26.172000000000001</v>
      </c>
      <c r="X70">
        <v>0</v>
      </c>
      <c r="Y70">
        <v>0</v>
      </c>
      <c r="Z70">
        <v>0</v>
      </c>
      <c r="AA70">
        <v>0</v>
      </c>
      <c r="AB70">
        <v>0</v>
      </c>
      <c r="AC70">
        <v>0</v>
      </c>
      <c r="AD70">
        <v>12.6</v>
      </c>
      <c r="AE70">
        <f>AE68</f>
        <v>1.08</v>
      </c>
      <c r="AF70">
        <v>0</v>
      </c>
      <c r="AG70">
        <v>0</v>
      </c>
      <c r="AH70">
        <v>0</v>
      </c>
      <c r="AI70">
        <v>0.21083040000000011</v>
      </c>
      <c r="AJ70">
        <v>0</v>
      </c>
      <c r="AK70">
        <f>S70</f>
        <v>0</v>
      </c>
      <c r="AL70">
        <f>AH70</f>
        <v>0</v>
      </c>
      <c r="AM70">
        <f>AH70</f>
        <v>0</v>
      </c>
      <c r="AN70">
        <v>0</v>
      </c>
      <c r="AO70">
        <f>I70</f>
        <v>2.52</v>
      </c>
      <c r="AP70">
        <f>I70</f>
        <v>2.52</v>
      </c>
    </row>
  </sheetData>
  <pageMargins left="0.7" right="0.7" top="0.75" bottom="0.75" header="0.3" footer="0.3"/>
  <pageSetup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N93"/>
  <sheetViews>
    <sheetView zoomScale="85" zoomScaleNormal="85" workbookViewId="0"/>
  </sheetViews>
  <sheetFormatPr defaultRowHeight="12.75"/>
  <cols>
    <col min="3" max="3" width="57.140625" customWidth="1"/>
  </cols>
  <sheetData>
    <row r="2" spans="3:40">
      <c r="C2" t="s">
        <v>341</v>
      </c>
      <c r="E2" t="s">
        <v>2</v>
      </c>
      <c r="F2" t="s">
        <v>3</v>
      </c>
      <c r="G2" t="s">
        <v>38</v>
      </c>
      <c r="H2" t="s">
        <v>4</v>
      </c>
      <c r="I2" t="s">
        <v>5</v>
      </c>
      <c r="J2" t="s">
        <v>6</v>
      </c>
      <c r="K2" t="s">
        <v>7</v>
      </c>
      <c r="L2" t="s">
        <v>8</v>
      </c>
      <c r="M2" t="s">
        <v>9</v>
      </c>
      <c r="N2" t="s">
        <v>10</v>
      </c>
      <c r="O2" t="s">
        <v>11</v>
      </c>
      <c r="P2" t="s">
        <v>12</v>
      </c>
      <c r="Q2" t="s">
        <v>285</v>
      </c>
      <c r="R2" t="s">
        <v>13</v>
      </c>
      <c r="S2" t="s">
        <v>14</v>
      </c>
      <c r="T2" t="s">
        <v>15</v>
      </c>
      <c r="U2" t="s">
        <v>16</v>
      </c>
      <c r="V2" t="s">
        <v>17</v>
      </c>
      <c r="W2" t="s">
        <v>18</v>
      </c>
      <c r="X2" t="s">
        <v>19</v>
      </c>
      <c r="Y2" t="s">
        <v>20</v>
      </c>
      <c r="Z2" t="s">
        <v>21</v>
      </c>
      <c r="AA2" t="s">
        <v>22</v>
      </c>
      <c r="AB2" t="s">
        <v>23</v>
      </c>
      <c r="AC2" t="s">
        <v>24</v>
      </c>
      <c r="AD2" t="s">
        <v>25</v>
      </c>
      <c r="AE2" t="s">
        <v>26</v>
      </c>
      <c r="AF2" t="s">
        <v>27</v>
      </c>
      <c r="AG2" t="s">
        <v>28</v>
      </c>
      <c r="AH2" t="s">
        <v>29</v>
      </c>
      <c r="AI2" t="s">
        <v>91</v>
      </c>
      <c r="AJ2" t="s">
        <v>129</v>
      </c>
      <c r="AK2" t="s">
        <v>92</v>
      </c>
      <c r="AL2" t="s">
        <v>93</v>
      </c>
      <c r="AM2" t="s">
        <v>94</v>
      </c>
      <c r="AN2" t="s">
        <v>95</v>
      </c>
    </row>
    <row r="3" spans="3:40">
      <c r="C3" t="s">
        <v>342</v>
      </c>
      <c r="D3" t="s">
        <v>343</v>
      </c>
      <c r="E3">
        <v>83870</v>
      </c>
      <c r="F3">
        <v>30528</v>
      </c>
      <c r="G3">
        <v>110910</v>
      </c>
      <c r="H3">
        <v>41290</v>
      </c>
      <c r="I3">
        <v>9250</v>
      </c>
      <c r="J3">
        <v>78866</v>
      </c>
      <c r="K3">
        <v>357021</v>
      </c>
      <c r="L3">
        <v>43094</v>
      </c>
      <c r="M3">
        <v>45226</v>
      </c>
      <c r="N3">
        <v>504782</v>
      </c>
      <c r="O3">
        <v>338145</v>
      </c>
      <c r="P3">
        <v>643548</v>
      </c>
      <c r="Q3">
        <v>131940</v>
      </c>
      <c r="R3">
        <v>93030</v>
      </c>
      <c r="S3">
        <v>70280</v>
      </c>
      <c r="T3">
        <v>103000</v>
      </c>
      <c r="U3">
        <v>301230</v>
      </c>
      <c r="V3">
        <v>65200</v>
      </c>
      <c r="W3">
        <v>2586</v>
      </c>
      <c r="X3">
        <v>64589</v>
      </c>
      <c r="Y3">
        <v>316</v>
      </c>
      <c r="Z3">
        <v>41526</v>
      </c>
      <c r="AA3">
        <v>324220</v>
      </c>
      <c r="AB3">
        <v>312685</v>
      </c>
      <c r="AC3">
        <v>92931</v>
      </c>
      <c r="AD3">
        <v>237500</v>
      </c>
      <c r="AE3">
        <v>449964</v>
      </c>
      <c r="AF3">
        <v>20273</v>
      </c>
      <c r="AG3">
        <v>48845</v>
      </c>
      <c r="AH3">
        <v>244820</v>
      </c>
      <c r="AK3">
        <v>56594</v>
      </c>
    </row>
    <row r="4" spans="3:40">
      <c r="C4" t="s">
        <v>344</v>
      </c>
      <c r="D4" t="s">
        <v>345</v>
      </c>
      <c r="E4">
        <v>75</v>
      </c>
      <c r="F4">
        <v>75</v>
      </c>
      <c r="G4">
        <v>75</v>
      </c>
      <c r="H4">
        <v>75</v>
      </c>
      <c r="I4">
        <v>75</v>
      </c>
      <c r="J4">
        <v>55</v>
      </c>
      <c r="K4">
        <v>75</v>
      </c>
      <c r="L4">
        <v>70</v>
      </c>
      <c r="M4">
        <v>40</v>
      </c>
      <c r="N4">
        <v>70</v>
      </c>
      <c r="O4">
        <v>40</v>
      </c>
      <c r="P4">
        <v>85</v>
      </c>
      <c r="Q4">
        <v>85</v>
      </c>
      <c r="R4">
        <v>95</v>
      </c>
      <c r="S4">
        <v>65</v>
      </c>
      <c r="T4">
        <v>75</v>
      </c>
      <c r="U4">
        <v>75</v>
      </c>
      <c r="V4">
        <v>65</v>
      </c>
      <c r="W4">
        <v>75</v>
      </c>
      <c r="X4">
        <v>45</v>
      </c>
      <c r="Y4">
        <v>75</v>
      </c>
      <c r="Z4">
        <v>75</v>
      </c>
      <c r="AA4">
        <v>45</v>
      </c>
      <c r="AB4">
        <v>60</v>
      </c>
      <c r="AC4">
        <v>75</v>
      </c>
      <c r="AD4">
        <v>60</v>
      </c>
      <c r="AE4">
        <v>50</v>
      </c>
      <c r="AF4">
        <v>60</v>
      </c>
      <c r="AG4">
        <v>75</v>
      </c>
      <c r="AH4">
        <v>60</v>
      </c>
      <c r="AI4">
        <v>75</v>
      </c>
      <c r="AJ4">
        <v>75</v>
      </c>
      <c r="AK4">
        <v>60</v>
      </c>
      <c r="AL4">
        <v>75</v>
      </c>
      <c r="AM4">
        <v>75</v>
      </c>
      <c r="AN4">
        <v>75</v>
      </c>
    </row>
    <row r="5" spans="3:40">
      <c r="C5" t="s">
        <v>346</v>
      </c>
      <c r="D5" t="s">
        <v>347</v>
      </c>
      <c r="E5">
        <v>100</v>
      </c>
      <c r="F5">
        <v>100</v>
      </c>
      <c r="G5">
        <v>100</v>
      </c>
      <c r="H5">
        <v>100</v>
      </c>
      <c r="I5">
        <v>100</v>
      </c>
      <c r="J5">
        <v>100</v>
      </c>
      <c r="K5">
        <v>100</v>
      </c>
      <c r="L5">
        <v>100</v>
      </c>
      <c r="M5">
        <v>100</v>
      </c>
      <c r="N5">
        <v>100</v>
      </c>
      <c r="O5">
        <v>100</v>
      </c>
      <c r="P5">
        <v>100</v>
      </c>
      <c r="Q5">
        <v>100</v>
      </c>
      <c r="R5">
        <v>100</v>
      </c>
      <c r="S5">
        <v>100</v>
      </c>
      <c r="T5">
        <v>100</v>
      </c>
      <c r="U5">
        <v>100</v>
      </c>
      <c r="V5">
        <v>100</v>
      </c>
      <c r="W5">
        <v>100</v>
      </c>
      <c r="X5">
        <v>100</v>
      </c>
      <c r="Y5">
        <v>100</v>
      </c>
      <c r="Z5">
        <v>115</v>
      </c>
      <c r="AA5">
        <v>100</v>
      </c>
      <c r="AB5">
        <v>70</v>
      </c>
      <c r="AC5">
        <v>100</v>
      </c>
      <c r="AD5">
        <v>100</v>
      </c>
      <c r="AE5">
        <v>100</v>
      </c>
      <c r="AF5">
        <v>100</v>
      </c>
      <c r="AG5">
        <v>115</v>
      </c>
      <c r="AH5">
        <v>100</v>
      </c>
      <c r="AI5">
        <v>100</v>
      </c>
      <c r="AJ5">
        <v>100</v>
      </c>
      <c r="AK5">
        <v>100</v>
      </c>
      <c r="AL5">
        <v>100</v>
      </c>
      <c r="AM5">
        <v>100</v>
      </c>
      <c r="AN5">
        <v>100</v>
      </c>
    </row>
    <row r="8" spans="3:40">
      <c r="C8" t="s">
        <v>302</v>
      </c>
    </row>
    <row r="9" spans="3:40">
      <c r="C9" t="s">
        <v>303</v>
      </c>
      <c r="E9" t="s">
        <v>2</v>
      </c>
      <c r="F9" t="s">
        <v>3</v>
      </c>
      <c r="G9" t="s">
        <v>38</v>
      </c>
      <c r="H9" t="s">
        <v>4</v>
      </c>
      <c r="I9" t="s">
        <v>5</v>
      </c>
      <c r="J9" t="s">
        <v>6</v>
      </c>
      <c r="K9" t="s">
        <v>7</v>
      </c>
      <c r="L9" t="s">
        <v>8</v>
      </c>
      <c r="M9" t="s">
        <v>9</v>
      </c>
      <c r="N9" t="s">
        <v>10</v>
      </c>
      <c r="O9" t="s">
        <v>11</v>
      </c>
      <c r="P9" t="s">
        <v>12</v>
      </c>
      <c r="Q9" t="s">
        <v>285</v>
      </c>
      <c r="R9" t="s">
        <v>13</v>
      </c>
      <c r="S9" t="s">
        <v>14</v>
      </c>
      <c r="T9" t="s">
        <v>15</v>
      </c>
      <c r="U9" t="s">
        <v>16</v>
      </c>
      <c r="V9" t="s">
        <v>17</v>
      </c>
      <c r="W9" t="s">
        <v>18</v>
      </c>
      <c r="X9" t="s">
        <v>19</v>
      </c>
      <c r="Y9" t="s">
        <v>20</v>
      </c>
      <c r="Z9" t="s">
        <v>21</v>
      </c>
      <c r="AA9" t="s">
        <v>22</v>
      </c>
      <c r="AB9" t="s">
        <v>23</v>
      </c>
      <c r="AC9" t="s">
        <v>24</v>
      </c>
      <c r="AD9" t="s">
        <v>25</v>
      </c>
      <c r="AE9" t="s">
        <v>26</v>
      </c>
      <c r="AF9" t="s">
        <v>27</v>
      </c>
      <c r="AG9" t="s">
        <v>28</v>
      </c>
      <c r="AH9" t="s">
        <v>29</v>
      </c>
      <c r="AI9" t="s">
        <v>91</v>
      </c>
      <c r="AJ9" t="s">
        <v>129</v>
      </c>
      <c r="AK9" t="s">
        <v>92</v>
      </c>
      <c r="AL9" t="s">
        <v>93</v>
      </c>
      <c r="AM9" t="s">
        <v>94</v>
      </c>
      <c r="AN9" t="s">
        <v>95</v>
      </c>
    </row>
    <row r="10" spans="3:40">
      <c r="D10">
        <v>2050</v>
      </c>
      <c r="E10">
        <v>67</v>
      </c>
      <c r="F10">
        <v>22</v>
      </c>
      <c r="G10">
        <v>72</v>
      </c>
      <c r="H10">
        <v>43</v>
      </c>
      <c r="I10">
        <v>0</v>
      </c>
      <c r="J10">
        <v>31</v>
      </c>
      <c r="K10">
        <v>346</v>
      </c>
      <c r="L10">
        <v>29</v>
      </c>
      <c r="M10">
        <v>2</v>
      </c>
      <c r="N10">
        <v>349</v>
      </c>
      <c r="O10">
        <v>0</v>
      </c>
      <c r="P10">
        <v>653</v>
      </c>
      <c r="Q10">
        <v>81</v>
      </c>
      <c r="R10">
        <v>174</v>
      </c>
      <c r="S10">
        <v>27</v>
      </c>
      <c r="T10">
        <v>322</v>
      </c>
      <c r="U10">
        <v>226</v>
      </c>
      <c r="V10">
        <v>19</v>
      </c>
      <c r="W10">
        <v>3</v>
      </c>
      <c r="X10">
        <v>3</v>
      </c>
      <c r="Z10">
        <v>52</v>
      </c>
      <c r="AA10">
        <v>0</v>
      </c>
      <c r="AB10">
        <v>144</v>
      </c>
      <c r="AC10">
        <v>63</v>
      </c>
      <c r="AD10">
        <v>105</v>
      </c>
      <c r="AE10">
        <v>1</v>
      </c>
      <c r="AF10">
        <v>8</v>
      </c>
      <c r="AG10">
        <v>55</v>
      </c>
      <c r="AH10">
        <v>42</v>
      </c>
      <c r="AJ10">
        <v>25</v>
      </c>
      <c r="AK10">
        <v>50</v>
      </c>
      <c r="AL10">
        <v>2</v>
      </c>
      <c r="AM10">
        <v>10</v>
      </c>
      <c r="AN10">
        <v>2</v>
      </c>
    </row>
    <row r="12" spans="3:40">
      <c r="C12" t="s">
        <v>388</v>
      </c>
    </row>
    <row r="13" spans="3:40">
      <c r="D13" t="s">
        <v>349</v>
      </c>
      <c r="E13" t="s">
        <v>2</v>
      </c>
      <c r="F13" t="s">
        <v>3</v>
      </c>
      <c r="G13" t="s">
        <v>38</v>
      </c>
      <c r="H13" t="s">
        <v>4</v>
      </c>
      <c r="I13" t="s">
        <v>5</v>
      </c>
      <c r="J13" t="s">
        <v>6</v>
      </c>
      <c r="K13" t="s">
        <v>7</v>
      </c>
      <c r="L13" t="s">
        <v>8</v>
      </c>
      <c r="M13" t="s">
        <v>9</v>
      </c>
      <c r="N13" t="s">
        <v>10</v>
      </c>
      <c r="O13" t="s">
        <v>11</v>
      </c>
      <c r="P13" t="s">
        <v>12</v>
      </c>
      <c r="Q13" t="s">
        <v>285</v>
      </c>
      <c r="R13" t="s">
        <v>13</v>
      </c>
      <c r="S13" t="s">
        <v>14</v>
      </c>
      <c r="T13" t="s">
        <v>15</v>
      </c>
      <c r="U13" t="s">
        <v>16</v>
      </c>
      <c r="V13" t="s">
        <v>17</v>
      </c>
      <c r="W13" t="s">
        <v>18</v>
      </c>
      <c r="X13" t="s">
        <v>19</v>
      </c>
      <c r="Y13" t="s">
        <v>20</v>
      </c>
      <c r="Z13" t="s">
        <v>21</v>
      </c>
      <c r="AA13" t="s">
        <v>22</v>
      </c>
      <c r="AB13" t="s">
        <v>23</v>
      </c>
      <c r="AC13" t="s">
        <v>24</v>
      </c>
      <c r="AD13" t="s">
        <v>25</v>
      </c>
      <c r="AE13" t="s">
        <v>26</v>
      </c>
      <c r="AF13" t="s">
        <v>27</v>
      </c>
      <c r="AG13" t="s">
        <v>28</v>
      </c>
      <c r="AH13" t="s">
        <v>29</v>
      </c>
      <c r="AI13" t="s">
        <v>91</v>
      </c>
      <c r="AJ13" t="s">
        <v>129</v>
      </c>
      <c r="AK13" t="s">
        <v>92</v>
      </c>
      <c r="AL13" t="s">
        <v>93</v>
      </c>
      <c r="AM13" t="s">
        <v>94</v>
      </c>
      <c r="AN13" t="s">
        <v>95</v>
      </c>
    </row>
    <row r="14" spans="3:40">
      <c r="C14" t="s">
        <v>350</v>
      </c>
    </row>
    <row r="15" spans="3:40">
      <c r="C15" t="s">
        <v>351</v>
      </c>
    </row>
    <row r="16" spans="3:40">
      <c r="C16" t="s">
        <v>352</v>
      </c>
    </row>
    <row r="17" spans="2:40">
      <c r="C17" t="s">
        <v>353</v>
      </c>
    </row>
    <row r="18" spans="2:40">
      <c r="C18" t="s">
        <v>354</v>
      </c>
      <c r="D18">
        <f>SUM(E18:G18,I18:S18,U18:Z18,AB18:AH18,AK18)</f>
        <v>678.02399999999977</v>
      </c>
      <c r="E18">
        <f>E43*3.6*8760/1000</f>
        <v>15.768000000000001</v>
      </c>
      <c r="F18">
        <f>F43*3.6*8760/1000</f>
        <v>6.3072000000000008</v>
      </c>
      <c r="G18">
        <f t="shared" ref="G18:AN18" si="0">G43*3.6*8760/1000</f>
        <v>18.921600000000002</v>
      </c>
      <c r="H18">
        <f t="shared" si="0"/>
        <v>9.4608000000000008</v>
      </c>
      <c r="I18">
        <f t="shared" si="0"/>
        <v>0</v>
      </c>
      <c r="J18">
        <f t="shared" si="0"/>
        <v>12.614400000000002</v>
      </c>
      <c r="K18">
        <f t="shared" si="0"/>
        <v>72.532799999999995</v>
      </c>
      <c r="L18">
        <f t="shared" si="0"/>
        <v>6.3072000000000008</v>
      </c>
      <c r="M18">
        <f t="shared" si="0"/>
        <v>0</v>
      </c>
      <c r="N18">
        <f t="shared" si="0"/>
        <v>100.91520000000001</v>
      </c>
      <c r="O18">
        <f t="shared" si="0"/>
        <v>9.4608000000000008</v>
      </c>
      <c r="P18">
        <f t="shared" si="0"/>
        <v>141.91200000000001</v>
      </c>
      <c r="Q18">
        <f t="shared" si="0"/>
        <v>25.228800000000003</v>
      </c>
      <c r="R18">
        <f t="shared" si="0"/>
        <v>31.536000000000001</v>
      </c>
      <c r="S18">
        <f t="shared" si="0"/>
        <v>9.4608000000000008</v>
      </c>
      <c r="T18">
        <f t="shared" si="0"/>
        <v>31.536000000000001</v>
      </c>
      <c r="U18">
        <f t="shared" si="0"/>
        <v>34.689600000000006</v>
      </c>
      <c r="V18">
        <f t="shared" si="0"/>
        <v>6.3072000000000008</v>
      </c>
      <c r="W18">
        <f t="shared" si="0"/>
        <v>0</v>
      </c>
      <c r="X18">
        <f t="shared" si="0"/>
        <v>3.1536000000000004</v>
      </c>
      <c r="Y18">
        <f t="shared" si="0"/>
        <v>0</v>
      </c>
      <c r="Z18">
        <f t="shared" si="0"/>
        <v>6.3072000000000008</v>
      </c>
      <c r="AA18">
        <f t="shared" si="0"/>
        <v>18.921600000000002</v>
      </c>
      <c r="AB18">
        <f t="shared" si="0"/>
        <v>37.843200000000003</v>
      </c>
      <c r="AC18">
        <f t="shared" si="0"/>
        <v>15.768000000000001</v>
      </c>
      <c r="AD18">
        <f t="shared" si="0"/>
        <v>28.382400000000001</v>
      </c>
      <c r="AE18">
        <f t="shared" si="0"/>
        <v>40.9968</v>
      </c>
      <c r="AF18">
        <f t="shared" si="0"/>
        <v>3.1536000000000004</v>
      </c>
      <c r="AG18">
        <f t="shared" si="0"/>
        <v>9.4608000000000008</v>
      </c>
      <c r="AH18">
        <f t="shared" si="0"/>
        <v>31.536000000000001</v>
      </c>
      <c r="AI18">
        <f t="shared" si="0"/>
        <v>0</v>
      </c>
      <c r="AJ18">
        <f t="shared" si="0"/>
        <v>6.3072000000000008</v>
      </c>
      <c r="AK18">
        <f t="shared" si="0"/>
        <v>9.4608000000000008</v>
      </c>
      <c r="AL18">
        <f t="shared" si="0"/>
        <v>0</v>
      </c>
      <c r="AM18">
        <f t="shared" si="0"/>
        <v>6.3072000000000008</v>
      </c>
      <c r="AN18">
        <f t="shared" si="0"/>
        <v>25.228800000000003</v>
      </c>
    </row>
    <row r="19" spans="2:40">
      <c r="C19" t="s">
        <v>355</v>
      </c>
    </row>
    <row r="20" spans="2:40">
      <c r="C20" t="s">
        <v>356</v>
      </c>
    </row>
    <row r="21" spans="2:40">
      <c r="C21" t="s">
        <v>357</v>
      </c>
    </row>
    <row r="23" spans="2:40">
      <c r="C23" t="s">
        <v>348</v>
      </c>
    </row>
    <row r="24" spans="2:40">
      <c r="D24" t="s">
        <v>349</v>
      </c>
      <c r="E24" t="s">
        <v>2</v>
      </c>
      <c r="F24" t="s">
        <v>3</v>
      </c>
      <c r="G24" t="s">
        <v>38</v>
      </c>
      <c r="H24" t="s">
        <v>4</v>
      </c>
      <c r="I24" t="s">
        <v>5</v>
      </c>
      <c r="J24" t="s">
        <v>6</v>
      </c>
      <c r="K24" t="s">
        <v>7</v>
      </c>
      <c r="L24" t="s">
        <v>8</v>
      </c>
      <c r="M24" t="s">
        <v>9</v>
      </c>
      <c r="N24" t="s">
        <v>10</v>
      </c>
      <c r="O24" t="s">
        <v>11</v>
      </c>
      <c r="P24" t="s">
        <v>12</v>
      </c>
      <c r="Q24" t="s">
        <v>285</v>
      </c>
      <c r="R24" t="s">
        <v>13</v>
      </c>
      <c r="S24" t="s">
        <v>14</v>
      </c>
      <c r="T24" t="s">
        <v>15</v>
      </c>
      <c r="U24" t="s">
        <v>16</v>
      </c>
      <c r="V24" t="s">
        <v>17</v>
      </c>
      <c r="W24" t="s">
        <v>18</v>
      </c>
      <c r="X24" t="s">
        <v>19</v>
      </c>
      <c r="Y24" t="s">
        <v>20</v>
      </c>
      <c r="Z24" t="s">
        <v>21</v>
      </c>
      <c r="AA24" t="s">
        <v>22</v>
      </c>
      <c r="AB24" t="s">
        <v>23</v>
      </c>
      <c r="AC24" t="s">
        <v>24</v>
      </c>
      <c r="AD24" t="s">
        <v>25</v>
      </c>
      <c r="AE24" t="s">
        <v>26</v>
      </c>
      <c r="AF24" t="s">
        <v>27</v>
      </c>
      <c r="AG24" t="s">
        <v>28</v>
      </c>
      <c r="AH24" t="s">
        <v>29</v>
      </c>
      <c r="AI24" t="s">
        <v>91</v>
      </c>
      <c r="AJ24" t="s">
        <v>129</v>
      </c>
      <c r="AK24" t="s">
        <v>92</v>
      </c>
      <c r="AL24" t="s">
        <v>93</v>
      </c>
      <c r="AM24" t="s">
        <v>94</v>
      </c>
      <c r="AN24" t="s">
        <v>95</v>
      </c>
    </row>
    <row r="25" spans="2:40">
      <c r="C25" t="s">
        <v>350</v>
      </c>
      <c r="D25">
        <f t="shared" ref="D25:D31" si="1">SUM(E25:G25,I25:S25,U25:Z25,AB25:AH25,AK25)</f>
        <v>439929.91499999998</v>
      </c>
      <c r="E25">
        <f t="shared" ref="E25:AN25" si="2">E3*E5/1000</f>
        <v>8387</v>
      </c>
      <c r="F25">
        <f t="shared" si="2"/>
        <v>3052.8</v>
      </c>
      <c r="G25">
        <f t="shared" si="2"/>
        <v>11091</v>
      </c>
      <c r="H25">
        <f t="shared" si="2"/>
        <v>4129</v>
      </c>
      <c r="I25">
        <f t="shared" si="2"/>
        <v>925</v>
      </c>
      <c r="J25">
        <f t="shared" si="2"/>
        <v>7886.6</v>
      </c>
      <c r="K25">
        <f t="shared" si="2"/>
        <v>35702.1</v>
      </c>
      <c r="L25">
        <f t="shared" si="2"/>
        <v>4309.3999999999996</v>
      </c>
      <c r="M25">
        <f t="shared" si="2"/>
        <v>4522.6000000000004</v>
      </c>
      <c r="N25">
        <f t="shared" si="2"/>
        <v>50478.2</v>
      </c>
      <c r="O25">
        <f t="shared" si="2"/>
        <v>33814.5</v>
      </c>
      <c r="P25">
        <f t="shared" si="2"/>
        <v>64354.8</v>
      </c>
      <c r="Q25">
        <f t="shared" si="2"/>
        <v>13194</v>
      </c>
      <c r="R25">
        <f t="shared" si="2"/>
        <v>9303</v>
      </c>
      <c r="S25">
        <f t="shared" si="2"/>
        <v>7028</v>
      </c>
      <c r="T25">
        <f t="shared" si="2"/>
        <v>10300</v>
      </c>
      <c r="U25">
        <f t="shared" si="2"/>
        <v>30123</v>
      </c>
      <c r="V25">
        <f t="shared" si="2"/>
        <v>6520</v>
      </c>
      <c r="W25">
        <f t="shared" si="2"/>
        <v>258.60000000000002</v>
      </c>
      <c r="X25">
        <f t="shared" si="2"/>
        <v>6458.9</v>
      </c>
      <c r="Y25">
        <f t="shared" si="2"/>
        <v>31.6</v>
      </c>
      <c r="Z25">
        <f t="shared" si="2"/>
        <v>4775.49</v>
      </c>
      <c r="AA25">
        <f t="shared" si="2"/>
        <v>32422</v>
      </c>
      <c r="AB25">
        <f t="shared" si="2"/>
        <v>21887.95</v>
      </c>
      <c r="AC25">
        <f t="shared" si="2"/>
        <v>9293.1</v>
      </c>
      <c r="AD25">
        <f t="shared" si="2"/>
        <v>23750</v>
      </c>
      <c r="AE25">
        <f t="shared" si="2"/>
        <v>44996.4</v>
      </c>
      <c r="AF25">
        <f t="shared" si="2"/>
        <v>2027.3</v>
      </c>
      <c r="AG25">
        <f t="shared" si="2"/>
        <v>5617.1750000000002</v>
      </c>
      <c r="AH25">
        <f t="shared" si="2"/>
        <v>24482</v>
      </c>
      <c r="AI25">
        <f t="shared" si="2"/>
        <v>0</v>
      </c>
      <c r="AJ25">
        <f t="shared" si="2"/>
        <v>0</v>
      </c>
      <c r="AK25">
        <f t="shared" si="2"/>
        <v>5659.4</v>
      </c>
      <c r="AL25">
        <f t="shared" si="2"/>
        <v>0</v>
      </c>
      <c r="AM25">
        <f t="shared" si="2"/>
        <v>0</v>
      </c>
      <c r="AN25">
        <f t="shared" si="2"/>
        <v>0</v>
      </c>
    </row>
    <row r="26" spans="2:40">
      <c r="B26">
        <v>0.12</v>
      </c>
      <c r="C26" t="s">
        <v>351</v>
      </c>
      <c r="D26">
        <f t="shared" si="1"/>
        <v>78720.000000000015</v>
      </c>
      <c r="E26">
        <f t="shared" ref="E26:AN26" si="3">E10*3.6/$B$26</f>
        <v>2010.0000000000002</v>
      </c>
      <c r="F26">
        <f t="shared" si="3"/>
        <v>660</v>
      </c>
      <c r="G26">
        <f t="shared" si="3"/>
        <v>2160</v>
      </c>
      <c r="H26">
        <f t="shared" si="3"/>
        <v>1290.0000000000002</v>
      </c>
      <c r="I26">
        <f t="shared" si="3"/>
        <v>0</v>
      </c>
      <c r="J26">
        <f t="shared" si="3"/>
        <v>930.00000000000011</v>
      </c>
      <c r="K26">
        <f t="shared" si="3"/>
        <v>10380.000000000002</v>
      </c>
      <c r="L26">
        <f t="shared" si="3"/>
        <v>870.00000000000011</v>
      </c>
      <c r="M26">
        <f t="shared" si="3"/>
        <v>60.000000000000007</v>
      </c>
      <c r="N26">
        <f t="shared" si="3"/>
        <v>10470.000000000002</v>
      </c>
      <c r="O26">
        <f t="shared" si="3"/>
        <v>0</v>
      </c>
      <c r="P26">
        <f t="shared" si="3"/>
        <v>19590.000000000004</v>
      </c>
      <c r="Q26">
        <f t="shared" si="3"/>
        <v>2430.0000000000005</v>
      </c>
      <c r="R26">
        <f t="shared" si="3"/>
        <v>5220</v>
      </c>
      <c r="S26">
        <f t="shared" si="3"/>
        <v>810</v>
      </c>
      <c r="T26">
        <f t="shared" si="3"/>
        <v>9660</v>
      </c>
      <c r="U26">
        <f t="shared" si="3"/>
        <v>6780</v>
      </c>
      <c r="V26">
        <f t="shared" si="3"/>
        <v>570.00000000000011</v>
      </c>
      <c r="W26">
        <f t="shared" si="3"/>
        <v>90.000000000000014</v>
      </c>
      <c r="X26">
        <f t="shared" si="3"/>
        <v>90.000000000000014</v>
      </c>
      <c r="Y26">
        <f t="shared" si="3"/>
        <v>0</v>
      </c>
      <c r="Z26">
        <f t="shared" si="3"/>
        <v>1560.0000000000002</v>
      </c>
      <c r="AA26">
        <f t="shared" si="3"/>
        <v>0</v>
      </c>
      <c r="AB26">
        <f t="shared" si="3"/>
        <v>4320</v>
      </c>
      <c r="AC26">
        <f t="shared" si="3"/>
        <v>1890.0000000000002</v>
      </c>
      <c r="AD26">
        <f t="shared" si="3"/>
        <v>3150</v>
      </c>
      <c r="AE26">
        <f t="shared" si="3"/>
        <v>30.000000000000004</v>
      </c>
      <c r="AF26">
        <f t="shared" si="3"/>
        <v>240.00000000000003</v>
      </c>
      <c r="AG26">
        <f t="shared" si="3"/>
        <v>1650</v>
      </c>
      <c r="AH26">
        <f t="shared" si="3"/>
        <v>1260.0000000000002</v>
      </c>
      <c r="AI26">
        <f t="shared" si="3"/>
        <v>0</v>
      </c>
      <c r="AJ26">
        <f t="shared" si="3"/>
        <v>750</v>
      </c>
      <c r="AK26">
        <f t="shared" si="3"/>
        <v>1500</v>
      </c>
      <c r="AL26">
        <f t="shared" si="3"/>
        <v>60.000000000000007</v>
      </c>
      <c r="AM26">
        <f t="shared" si="3"/>
        <v>300</v>
      </c>
      <c r="AN26">
        <f t="shared" si="3"/>
        <v>60.000000000000007</v>
      </c>
    </row>
    <row r="27" spans="2:40">
      <c r="C27" t="s">
        <v>352</v>
      </c>
      <c r="D27">
        <f t="shared" si="1"/>
        <v>7872.0000000000009</v>
      </c>
      <c r="E27">
        <f>E26/10</f>
        <v>201.00000000000003</v>
      </c>
      <c r="F27">
        <f t="shared" ref="F27:AN27" si="4">F26/10</f>
        <v>66</v>
      </c>
      <c r="G27">
        <f t="shared" si="4"/>
        <v>216</v>
      </c>
      <c r="H27">
        <f t="shared" si="4"/>
        <v>129.00000000000003</v>
      </c>
      <c r="I27">
        <f t="shared" si="4"/>
        <v>0</v>
      </c>
      <c r="J27">
        <f t="shared" si="4"/>
        <v>93.000000000000014</v>
      </c>
      <c r="K27">
        <f t="shared" si="4"/>
        <v>1038.0000000000002</v>
      </c>
      <c r="L27">
        <f t="shared" si="4"/>
        <v>87.000000000000014</v>
      </c>
      <c r="M27">
        <f t="shared" si="4"/>
        <v>6.0000000000000009</v>
      </c>
      <c r="N27">
        <f t="shared" si="4"/>
        <v>1047.0000000000002</v>
      </c>
      <c r="O27">
        <f t="shared" si="4"/>
        <v>0</v>
      </c>
      <c r="P27">
        <f t="shared" si="4"/>
        <v>1959.0000000000005</v>
      </c>
      <c r="Q27">
        <f t="shared" si="4"/>
        <v>243.00000000000006</v>
      </c>
      <c r="R27">
        <f t="shared" si="4"/>
        <v>522</v>
      </c>
      <c r="S27">
        <f t="shared" si="4"/>
        <v>81</v>
      </c>
      <c r="T27">
        <f t="shared" si="4"/>
        <v>966</v>
      </c>
      <c r="U27">
        <f t="shared" si="4"/>
        <v>678</v>
      </c>
      <c r="V27">
        <f t="shared" si="4"/>
        <v>57.000000000000014</v>
      </c>
      <c r="W27">
        <f t="shared" si="4"/>
        <v>9.0000000000000018</v>
      </c>
      <c r="X27">
        <f t="shared" si="4"/>
        <v>9.0000000000000018</v>
      </c>
      <c r="Y27">
        <f t="shared" si="4"/>
        <v>0</v>
      </c>
      <c r="Z27">
        <f t="shared" si="4"/>
        <v>156.00000000000003</v>
      </c>
      <c r="AA27">
        <f t="shared" si="4"/>
        <v>0</v>
      </c>
      <c r="AB27">
        <f t="shared" si="4"/>
        <v>432</v>
      </c>
      <c r="AC27">
        <f t="shared" si="4"/>
        <v>189.00000000000003</v>
      </c>
      <c r="AD27">
        <f t="shared" si="4"/>
        <v>315</v>
      </c>
      <c r="AE27">
        <f t="shared" si="4"/>
        <v>3.0000000000000004</v>
      </c>
      <c r="AF27">
        <f t="shared" si="4"/>
        <v>24.000000000000004</v>
      </c>
      <c r="AG27">
        <f t="shared" si="4"/>
        <v>165</v>
      </c>
      <c r="AH27">
        <f t="shared" si="4"/>
        <v>126.00000000000003</v>
      </c>
      <c r="AI27">
        <f t="shared" si="4"/>
        <v>0</v>
      </c>
      <c r="AJ27">
        <f t="shared" si="4"/>
        <v>75</v>
      </c>
      <c r="AK27">
        <f t="shared" si="4"/>
        <v>150</v>
      </c>
      <c r="AL27">
        <f t="shared" si="4"/>
        <v>6.0000000000000009</v>
      </c>
      <c r="AM27">
        <f t="shared" si="4"/>
        <v>30</v>
      </c>
      <c r="AN27">
        <f t="shared" si="4"/>
        <v>6.0000000000000009</v>
      </c>
    </row>
    <row r="28" spans="2:40">
      <c r="C28" t="s">
        <v>353</v>
      </c>
      <c r="D28">
        <f t="shared" si="1"/>
        <v>9467.9687635199989</v>
      </c>
      <c r="E28">
        <f t="shared" ref="E28:AN28" si="5">E4*E3*8760*3.6/1000000000</f>
        <v>198.36932400000001</v>
      </c>
      <c r="F28">
        <f t="shared" si="5"/>
        <v>72.204825600000007</v>
      </c>
      <c r="G28">
        <f t="shared" si="5"/>
        <v>262.32433200000003</v>
      </c>
      <c r="H28">
        <f t="shared" si="5"/>
        <v>97.659108000000003</v>
      </c>
      <c r="I28">
        <f t="shared" si="5"/>
        <v>21.8781</v>
      </c>
      <c r="J28">
        <f t="shared" si="5"/>
        <v>136.79149967999999</v>
      </c>
      <c r="K28">
        <f t="shared" si="5"/>
        <v>844.42606920000003</v>
      </c>
      <c r="L28">
        <f t="shared" si="5"/>
        <v>95.130866879999999</v>
      </c>
      <c r="M28">
        <f t="shared" si="5"/>
        <v>57.049885439999997</v>
      </c>
      <c r="N28">
        <f t="shared" si="5"/>
        <v>1114.3163606400001</v>
      </c>
      <c r="O28">
        <f t="shared" si="5"/>
        <v>426.54962879999999</v>
      </c>
      <c r="P28">
        <f t="shared" si="5"/>
        <v>1725.0690268799999</v>
      </c>
      <c r="Q28">
        <f t="shared" si="5"/>
        <v>353.67308639999999</v>
      </c>
      <c r="R28">
        <f t="shared" si="5"/>
        <v>278.71043759999998</v>
      </c>
      <c r="S28">
        <f t="shared" si="5"/>
        <v>144.0627552</v>
      </c>
      <c r="T28">
        <f t="shared" si="5"/>
        <v>243.6156</v>
      </c>
      <c r="U28">
        <f t="shared" si="5"/>
        <v>712.46919600000001</v>
      </c>
      <c r="V28">
        <f t="shared" si="5"/>
        <v>133.64956799999999</v>
      </c>
      <c r="W28">
        <f t="shared" si="5"/>
        <v>6.1164072000000003</v>
      </c>
      <c r="X28">
        <f t="shared" si="5"/>
        <v>91.659541680000004</v>
      </c>
      <c r="Y28">
        <f t="shared" si="5"/>
        <v>0.74740320000000005</v>
      </c>
      <c r="Z28">
        <f t="shared" si="5"/>
        <v>98.217295199999995</v>
      </c>
      <c r="AA28">
        <f t="shared" si="5"/>
        <v>460.10708640000001</v>
      </c>
      <c r="AB28">
        <f t="shared" si="5"/>
        <v>591.65004959999999</v>
      </c>
      <c r="AC28">
        <f t="shared" si="5"/>
        <v>219.80040120000001</v>
      </c>
      <c r="AD28">
        <f t="shared" si="5"/>
        <v>449.38799999999998</v>
      </c>
      <c r="AE28">
        <f t="shared" si="5"/>
        <v>709.50323519999995</v>
      </c>
      <c r="AF28">
        <f t="shared" si="5"/>
        <v>38.359759680000003</v>
      </c>
      <c r="AG28">
        <f t="shared" si="5"/>
        <v>115.528194</v>
      </c>
      <c r="AH28">
        <f t="shared" si="5"/>
        <v>463.23861119999998</v>
      </c>
      <c r="AI28">
        <f t="shared" si="5"/>
        <v>0</v>
      </c>
      <c r="AJ28">
        <f t="shared" si="5"/>
        <v>0</v>
      </c>
      <c r="AK28">
        <f t="shared" si="5"/>
        <v>107.08490304</v>
      </c>
      <c r="AL28">
        <f t="shared" si="5"/>
        <v>0</v>
      </c>
      <c r="AM28">
        <f t="shared" si="5"/>
        <v>0</v>
      </c>
      <c r="AN28">
        <f t="shared" si="5"/>
        <v>0</v>
      </c>
    </row>
    <row r="29" spans="2:40">
      <c r="C29" t="s">
        <v>354</v>
      </c>
      <c r="D29">
        <f t="shared" si="1"/>
        <v>5650.2000000000007</v>
      </c>
      <c r="E29">
        <f>E43*3.6*8760/$B$26/1000</f>
        <v>131.4</v>
      </c>
      <c r="F29">
        <f t="shared" ref="F29:AN29" si="6">F43*3.6*8760/$B$26/1000</f>
        <v>52.560000000000009</v>
      </c>
      <c r="G29">
        <f t="shared" si="6"/>
        <v>157.68000000000004</v>
      </c>
      <c r="H29">
        <f t="shared" si="6"/>
        <v>78.840000000000018</v>
      </c>
      <c r="I29">
        <f t="shared" si="6"/>
        <v>0</v>
      </c>
      <c r="J29">
        <f t="shared" si="6"/>
        <v>105.12000000000002</v>
      </c>
      <c r="K29">
        <f t="shared" si="6"/>
        <v>604.43999999999983</v>
      </c>
      <c r="L29">
        <f t="shared" si="6"/>
        <v>52.560000000000009</v>
      </c>
      <c r="M29">
        <f t="shared" si="6"/>
        <v>0</v>
      </c>
      <c r="N29">
        <f t="shared" si="6"/>
        <v>840.96000000000015</v>
      </c>
      <c r="O29">
        <f t="shared" si="6"/>
        <v>78.840000000000018</v>
      </c>
      <c r="P29">
        <f t="shared" si="6"/>
        <v>1182.5999999999999</v>
      </c>
      <c r="Q29">
        <f t="shared" si="6"/>
        <v>210.24000000000004</v>
      </c>
      <c r="R29">
        <f t="shared" si="6"/>
        <v>262.8</v>
      </c>
      <c r="S29">
        <f t="shared" si="6"/>
        <v>78.840000000000018</v>
      </c>
      <c r="T29">
        <f t="shared" si="6"/>
        <v>262.8</v>
      </c>
      <c r="U29">
        <f t="shared" si="6"/>
        <v>289.08000000000004</v>
      </c>
      <c r="V29">
        <f t="shared" si="6"/>
        <v>52.560000000000009</v>
      </c>
      <c r="W29">
        <f t="shared" si="6"/>
        <v>0</v>
      </c>
      <c r="X29">
        <f t="shared" si="6"/>
        <v>26.280000000000005</v>
      </c>
      <c r="Y29">
        <f t="shared" si="6"/>
        <v>0</v>
      </c>
      <c r="Z29">
        <f t="shared" si="6"/>
        <v>52.560000000000009</v>
      </c>
      <c r="AA29">
        <f t="shared" si="6"/>
        <v>157.68000000000004</v>
      </c>
      <c r="AB29">
        <f t="shared" si="6"/>
        <v>315.36000000000007</v>
      </c>
      <c r="AC29">
        <f t="shared" si="6"/>
        <v>131.4</v>
      </c>
      <c r="AD29">
        <f t="shared" si="6"/>
        <v>236.52000000000004</v>
      </c>
      <c r="AE29">
        <f t="shared" si="6"/>
        <v>341.64000000000004</v>
      </c>
      <c r="AF29">
        <f t="shared" si="6"/>
        <v>26.280000000000005</v>
      </c>
      <c r="AG29">
        <f t="shared" si="6"/>
        <v>78.840000000000018</v>
      </c>
      <c r="AH29">
        <f t="shared" si="6"/>
        <v>262.8</v>
      </c>
      <c r="AI29">
        <f t="shared" si="6"/>
        <v>0</v>
      </c>
      <c r="AJ29">
        <f t="shared" si="6"/>
        <v>52.560000000000009</v>
      </c>
      <c r="AK29">
        <f t="shared" si="6"/>
        <v>78.840000000000018</v>
      </c>
      <c r="AL29">
        <f t="shared" si="6"/>
        <v>0</v>
      </c>
      <c r="AM29">
        <f t="shared" si="6"/>
        <v>52.560000000000009</v>
      </c>
      <c r="AN29">
        <f t="shared" si="6"/>
        <v>210.24000000000004</v>
      </c>
    </row>
    <row r="30" spans="2:40">
      <c r="C30" t="s">
        <v>355</v>
      </c>
      <c r="D30">
        <f t="shared" si="1"/>
        <v>14201.95314528</v>
      </c>
      <c r="E30">
        <f>E28*10/(200/30)</f>
        <v>297.55398600000001</v>
      </c>
      <c r="F30">
        <f t="shared" ref="F30:AN30" si="7">F28*10/(200/30)</f>
        <v>108.3072384</v>
      </c>
      <c r="G30">
        <f t="shared" si="7"/>
        <v>393.48649800000004</v>
      </c>
      <c r="H30">
        <f t="shared" si="7"/>
        <v>146.48866200000001</v>
      </c>
      <c r="I30">
        <f t="shared" si="7"/>
        <v>32.817149999999998</v>
      </c>
      <c r="J30">
        <f t="shared" si="7"/>
        <v>205.18724951999997</v>
      </c>
      <c r="K30">
        <f t="shared" si="7"/>
        <v>1266.6391037999999</v>
      </c>
      <c r="L30">
        <f t="shared" si="7"/>
        <v>142.69630031999998</v>
      </c>
      <c r="M30">
        <f t="shared" si="7"/>
        <v>85.574828159999996</v>
      </c>
      <c r="N30">
        <f t="shared" si="7"/>
        <v>1671.47454096</v>
      </c>
      <c r="O30">
        <f t="shared" si="7"/>
        <v>639.82444320000002</v>
      </c>
      <c r="P30">
        <f t="shared" si="7"/>
        <v>2587.6035403199994</v>
      </c>
      <c r="Q30">
        <f t="shared" si="7"/>
        <v>530.50962960000004</v>
      </c>
      <c r="R30">
        <f t="shared" si="7"/>
        <v>418.06565639999997</v>
      </c>
      <c r="S30">
        <f t="shared" si="7"/>
        <v>216.09413279999998</v>
      </c>
      <c r="T30">
        <f t="shared" si="7"/>
        <v>365.42339999999996</v>
      </c>
      <c r="U30">
        <f t="shared" si="7"/>
        <v>1068.703794</v>
      </c>
      <c r="V30">
        <f t="shared" si="7"/>
        <v>200.47435199999998</v>
      </c>
      <c r="W30">
        <f t="shared" si="7"/>
        <v>9.1746108</v>
      </c>
      <c r="X30">
        <f t="shared" si="7"/>
        <v>137.48931252</v>
      </c>
      <c r="Y30">
        <f t="shared" si="7"/>
        <v>1.1211047999999999</v>
      </c>
      <c r="Z30">
        <f t="shared" si="7"/>
        <v>147.32594279999998</v>
      </c>
      <c r="AA30">
        <f t="shared" si="7"/>
        <v>690.16062959999999</v>
      </c>
      <c r="AB30">
        <f t="shared" si="7"/>
        <v>887.47507439999993</v>
      </c>
      <c r="AC30">
        <f t="shared" si="7"/>
        <v>329.70060180000002</v>
      </c>
      <c r="AD30">
        <f t="shared" si="7"/>
        <v>674.08199999999999</v>
      </c>
      <c r="AE30">
        <f t="shared" si="7"/>
        <v>1064.2548527999998</v>
      </c>
      <c r="AF30">
        <f t="shared" si="7"/>
        <v>57.539639520000001</v>
      </c>
      <c r="AG30">
        <f t="shared" si="7"/>
        <v>173.29229100000001</v>
      </c>
      <c r="AH30">
        <f t="shared" si="7"/>
        <v>694.8579168</v>
      </c>
      <c r="AI30">
        <f t="shared" si="7"/>
        <v>0</v>
      </c>
      <c r="AJ30">
        <f t="shared" si="7"/>
        <v>0</v>
      </c>
      <c r="AK30">
        <f t="shared" si="7"/>
        <v>160.62735455999999</v>
      </c>
      <c r="AL30">
        <f t="shared" si="7"/>
        <v>0</v>
      </c>
      <c r="AM30">
        <f t="shared" si="7"/>
        <v>0</v>
      </c>
      <c r="AN30">
        <f t="shared" si="7"/>
        <v>0</v>
      </c>
    </row>
    <row r="31" spans="2:40">
      <c r="C31" t="s">
        <v>356</v>
      </c>
      <c r="D31">
        <f t="shared" si="1"/>
        <v>94679.687635199996</v>
      </c>
      <c r="E31">
        <f>E28*10</f>
        <v>1983.6932400000001</v>
      </c>
      <c r="F31">
        <f t="shared" ref="F31:AM31" si="8">F28*10</f>
        <v>722.04825600000004</v>
      </c>
      <c r="G31">
        <f t="shared" si="8"/>
        <v>2623.2433200000005</v>
      </c>
      <c r="H31">
        <f t="shared" si="8"/>
        <v>976.59108000000003</v>
      </c>
      <c r="I31">
        <f t="shared" si="8"/>
        <v>218.78100000000001</v>
      </c>
      <c r="J31">
        <f t="shared" si="8"/>
        <v>1367.9149967999999</v>
      </c>
      <c r="K31">
        <f t="shared" si="8"/>
        <v>8444.2606919999998</v>
      </c>
      <c r="L31">
        <f t="shared" si="8"/>
        <v>951.30866879999996</v>
      </c>
      <c r="M31">
        <f t="shared" si="8"/>
        <v>570.49885440000003</v>
      </c>
      <c r="N31">
        <f t="shared" si="8"/>
        <v>11143.163606400001</v>
      </c>
      <c r="O31">
        <f t="shared" si="8"/>
        <v>4265.4962880000003</v>
      </c>
      <c r="P31">
        <f t="shared" si="8"/>
        <v>17250.690268799997</v>
      </c>
      <c r="Q31">
        <f t="shared" si="8"/>
        <v>3536.7308640000001</v>
      </c>
      <c r="R31">
        <f t="shared" si="8"/>
        <v>2787.1043759999998</v>
      </c>
      <c r="S31">
        <f t="shared" si="8"/>
        <v>1440.6275519999999</v>
      </c>
      <c r="T31">
        <f t="shared" si="8"/>
        <v>2436.1559999999999</v>
      </c>
      <c r="U31">
        <f t="shared" si="8"/>
        <v>7124.6919600000001</v>
      </c>
      <c r="V31">
        <f t="shared" si="8"/>
        <v>1336.49568</v>
      </c>
      <c r="W31">
        <f t="shared" si="8"/>
        <v>61.164072000000004</v>
      </c>
      <c r="X31">
        <f t="shared" si="8"/>
        <v>916.59541680000007</v>
      </c>
      <c r="Y31">
        <f t="shared" si="8"/>
        <v>7.4740320000000002</v>
      </c>
      <c r="Z31">
        <f t="shared" si="8"/>
        <v>982.1729519999999</v>
      </c>
      <c r="AA31">
        <f t="shared" si="8"/>
        <v>4601.0708640000003</v>
      </c>
      <c r="AB31">
        <f t="shared" si="8"/>
        <v>5916.5004959999997</v>
      </c>
      <c r="AC31">
        <f t="shared" si="8"/>
        <v>2198.0040120000003</v>
      </c>
      <c r="AD31">
        <f t="shared" si="8"/>
        <v>4493.88</v>
      </c>
      <c r="AE31">
        <f t="shared" si="8"/>
        <v>7095.0323519999993</v>
      </c>
      <c r="AF31">
        <f t="shared" si="8"/>
        <v>383.59759680000002</v>
      </c>
      <c r="AG31">
        <f t="shared" si="8"/>
        <v>1155.2819400000001</v>
      </c>
      <c r="AH31">
        <f t="shared" si="8"/>
        <v>4632.3861120000001</v>
      </c>
      <c r="AI31">
        <f t="shared" si="8"/>
        <v>0</v>
      </c>
      <c r="AJ31">
        <f t="shared" si="8"/>
        <v>0</v>
      </c>
      <c r="AK31">
        <f t="shared" si="8"/>
        <v>1070.8490303999999</v>
      </c>
      <c r="AL31">
        <f t="shared" si="8"/>
        <v>0</v>
      </c>
      <c r="AM31">
        <f t="shared" si="8"/>
        <v>0</v>
      </c>
      <c r="AN31">
        <f>AN25*10/(200/30)</f>
        <v>0</v>
      </c>
    </row>
    <row r="32" spans="2:40">
      <c r="C32" t="s">
        <v>357</v>
      </c>
      <c r="D32">
        <v>70000</v>
      </c>
    </row>
    <row r="34" spans="3:40">
      <c r="C34" t="s">
        <v>216</v>
      </c>
      <c r="D34">
        <f>D28/3.6</f>
        <v>2629.9913231999994</v>
      </c>
      <c r="E34">
        <f t="shared" ref="E34:AN34" si="9">E28/3.6</f>
        <v>55.102589999999999</v>
      </c>
      <c r="F34">
        <f t="shared" si="9"/>
        <v>20.056896000000002</v>
      </c>
      <c r="G34">
        <f t="shared" si="9"/>
        <v>72.867870000000011</v>
      </c>
      <c r="H34">
        <f t="shared" si="9"/>
        <v>27.12753</v>
      </c>
      <c r="I34">
        <f t="shared" si="9"/>
        <v>6.0772499999999994</v>
      </c>
      <c r="J34">
        <f t="shared" si="9"/>
        <v>37.997638799999997</v>
      </c>
      <c r="K34">
        <f t="shared" si="9"/>
        <v>234.56279699999999</v>
      </c>
      <c r="L34">
        <f t="shared" si="9"/>
        <v>26.425240799999997</v>
      </c>
      <c r="M34">
        <f t="shared" si="9"/>
        <v>15.847190399999999</v>
      </c>
      <c r="N34">
        <f t="shared" si="9"/>
        <v>309.5323224</v>
      </c>
      <c r="O34">
        <f t="shared" si="9"/>
        <v>118.486008</v>
      </c>
      <c r="P34">
        <f t="shared" si="9"/>
        <v>479.18584079999994</v>
      </c>
      <c r="Q34">
        <f t="shared" si="9"/>
        <v>98.242523999999989</v>
      </c>
      <c r="R34">
        <f t="shared" si="9"/>
        <v>77.419565999999989</v>
      </c>
      <c r="S34">
        <f t="shared" si="9"/>
        <v>40.017431999999999</v>
      </c>
      <c r="T34">
        <f t="shared" si="9"/>
        <v>67.670999999999992</v>
      </c>
      <c r="U34">
        <f t="shared" si="9"/>
        <v>197.90810999999999</v>
      </c>
      <c r="V34">
        <f t="shared" si="9"/>
        <v>37.124879999999997</v>
      </c>
      <c r="W34">
        <f t="shared" si="9"/>
        <v>1.6990020000000001</v>
      </c>
      <c r="X34">
        <f t="shared" si="9"/>
        <v>25.460983800000001</v>
      </c>
      <c r="Y34">
        <f t="shared" si="9"/>
        <v>0.20761200000000002</v>
      </c>
      <c r="Z34">
        <f t="shared" si="9"/>
        <v>27.282581999999998</v>
      </c>
      <c r="AA34">
        <f t="shared" si="9"/>
        <v>127.807524</v>
      </c>
      <c r="AB34">
        <f t="shared" si="9"/>
        <v>164.34723599999998</v>
      </c>
      <c r="AC34">
        <f t="shared" si="9"/>
        <v>61.055667</v>
      </c>
      <c r="AD34">
        <f t="shared" si="9"/>
        <v>124.82999999999998</v>
      </c>
      <c r="AE34">
        <f t="shared" si="9"/>
        <v>197.08423199999999</v>
      </c>
      <c r="AF34">
        <f t="shared" si="9"/>
        <v>10.655488800000001</v>
      </c>
      <c r="AG34">
        <f t="shared" si="9"/>
        <v>32.091164999999997</v>
      </c>
      <c r="AH34">
        <f t="shared" si="9"/>
        <v>128.677392</v>
      </c>
      <c r="AI34">
        <f t="shared" si="9"/>
        <v>0</v>
      </c>
      <c r="AJ34">
        <f t="shared" si="9"/>
        <v>0</v>
      </c>
      <c r="AK34">
        <f t="shared" si="9"/>
        <v>29.745806399999999</v>
      </c>
      <c r="AL34">
        <f t="shared" si="9"/>
        <v>0</v>
      </c>
      <c r="AM34">
        <f t="shared" si="9"/>
        <v>0</v>
      </c>
      <c r="AN34">
        <f t="shared" si="9"/>
        <v>0</v>
      </c>
    </row>
    <row r="35" spans="3:40">
      <c r="C35" t="s">
        <v>358</v>
      </c>
      <c r="D35">
        <f>D34/8760</f>
        <v>0.30022731999999991</v>
      </c>
      <c r="E35">
        <f t="shared" ref="E35:AN35" si="10">E34/8760</f>
        <v>6.2902499999999998E-3</v>
      </c>
      <c r="F35">
        <f t="shared" si="10"/>
        <v>2.2896000000000001E-3</v>
      </c>
      <c r="G35">
        <f t="shared" si="10"/>
        <v>8.318250000000001E-3</v>
      </c>
      <c r="H35">
        <f t="shared" si="10"/>
        <v>3.0967500000000001E-3</v>
      </c>
      <c r="I35">
        <f t="shared" si="10"/>
        <v>6.9374999999999992E-4</v>
      </c>
      <c r="J35">
        <f t="shared" si="10"/>
        <v>4.3376299999999994E-3</v>
      </c>
      <c r="K35">
        <f t="shared" si="10"/>
        <v>2.6776575E-2</v>
      </c>
      <c r="L35">
        <f t="shared" si="10"/>
        <v>3.0165799999999996E-3</v>
      </c>
      <c r="M35">
        <f t="shared" si="10"/>
        <v>1.8090399999999998E-3</v>
      </c>
      <c r="N35">
        <f t="shared" si="10"/>
        <v>3.5334739999999996E-2</v>
      </c>
      <c r="O35">
        <f t="shared" si="10"/>
        <v>1.3525799999999999E-2</v>
      </c>
      <c r="P35">
        <f t="shared" si="10"/>
        <v>5.4701579999999993E-2</v>
      </c>
      <c r="Q35">
        <f t="shared" si="10"/>
        <v>1.1214899999999998E-2</v>
      </c>
      <c r="R35">
        <f t="shared" si="10"/>
        <v>8.8378499999999995E-3</v>
      </c>
      <c r="S35">
        <f t="shared" si="10"/>
        <v>4.5681999999999997E-3</v>
      </c>
      <c r="T35">
        <f t="shared" si="10"/>
        <v>7.7249999999999992E-3</v>
      </c>
      <c r="U35">
        <f t="shared" si="10"/>
        <v>2.2592249999999998E-2</v>
      </c>
      <c r="V35">
        <f t="shared" si="10"/>
        <v>4.2379999999999996E-3</v>
      </c>
      <c r="W35">
        <f t="shared" si="10"/>
        <v>1.9395000000000003E-4</v>
      </c>
      <c r="X35">
        <f t="shared" si="10"/>
        <v>2.9065050000000002E-3</v>
      </c>
      <c r="Y35">
        <f t="shared" si="10"/>
        <v>2.3700000000000003E-5</v>
      </c>
      <c r="Z35">
        <f t="shared" si="10"/>
        <v>3.1144499999999999E-3</v>
      </c>
      <c r="AA35">
        <f t="shared" si="10"/>
        <v>1.4589899999999999E-2</v>
      </c>
      <c r="AB35">
        <f t="shared" si="10"/>
        <v>1.8761099999999999E-2</v>
      </c>
      <c r="AC35">
        <f t="shared" si="10"/>
        <v>6.9698249999999998E-3</v>
      </c>
      <c r="AD35">
        <f t="shared" si="10"/>
        <v>1.4249999999999999E-2</v>
      </c>
      <c r="AE35">
        <f t="shared" si="10"/>
        <v>2.2498199999999999E-2</v>
      </c>
      <c r="AF35">
        <f t="shared" si="10"/>
        <v>1.21638E-3</v>
      </c>
      <c r="AG35">
        <f t="shared" si="10"/>
        <v>3.6633749999999995E-3</v>
      </c>
      <c r="AH35">
        <f t="shared" si="10"/>
        <v>1.4689199999999999E-2</v>
      </c>
      <c r="AI35">
        <f t="shared" si="10"/>
        <v>0</v>
      </c>
      <c r="AJ35">
        <f t="shared" si="10"/>
        <v>0</v>
      </c>
      <c r="AK35">
        <f t="shared" si="10"/>
        <v>3.3956400000000001E-3</v>
      </c>
      <c r="AL35">
        <f t="shared" si="10"/>
        <v>0</v>
      </c>
      <c r="AM35">
        <f t="shared" si="10"/>
        <v>0</v>
      </c>
      <c r="AN35">
        <f t="shared" si="10"/>
        <v>0</v>
      </c>
    </row>
    <row r="36" spans="3:40">
      <c r="C36" t="s">
        <v>359</v>
      </c>
      <c r="D36">
        <f>D35*0.15*1000</f>
        <v>45.034097999999986</v>
      </c>
      <c r="E36">
        <f t="shared" ref="E36:AN36" si="11">E35*0.15*1000</f>
        <v>0.94353749999999992</v>
      </c>
      <c r="F36">
        <f t="shared" si="11"/>
        <v>0.34344000000000002</v>
      </c>
      <c r="G36">
        <f t="shared" si="11"/>
        <v>1.2477374999999999</v>
      </c>
      <c r="H36">
        <f t="shared" si="11"/>
        <v>0.46451249999999999</v>
      </c>
      <c r="I36">
        <f t="shared" si="11"/>
        <v>0.10406249999999999</v>
      </c>
      <c r="J36">
        <f t="shared" si="11"/>
        <v>0.65064449999999985</v>
      </c>
      <c r="K36">
        <f t="shared" si="11"/>
        <v>4.0164862499999998</v>
      </c>
      <c r="L36">
        <f t="shared" si="11"/>
        <v>0.45248699999999992</v>
      </c>
      <c r="M36">
        <f t="shared" si="11"/>
        <v>0.27135599999999993</v>
      </c>
      <c r="N36">
        <f t="shared" si="11"/>
        <v>5.3002109999999991</v>
      </c>
      <c r="O36">
        <f t="shared" si="11"/>
        <v>2.02887</v>
      </c>
      <c r="P36">
        <f t="shared" si="11"/>
        <v>8.2052369999999986</v>
      </c>
      <c r="Q36">
        <f t="shared" si="11"/>
        <v>1.6822349999999995</v>
      </c>
      <c r="R36">
        <f t="shared" si="11"/>
        <v>1.3256774999999998</v>
      </c>
      <c r="S36">
        <f t="shared" si="11"/>
        <v>0.68522999999999989</v>
      </c>
      <c r="T36">
        <f t="shared" si="11"/>
        <v>1.1587499999999999</v>
      </c>
      <c r="U36">
        <f t="shared" si="11"/>
        <v>3.3888374999999997</v>
      </c>
      <c r="V36">
        <f t="shared" si="11"/>
        <v>0.63569999999999993</v>
      </c>
      <c r="W36">
        <f t="shared" si="11"/>
        <v>2.9092500000000004E-2</v>
      </c>
      <c r="X36">
        <f t="shared" si="11"/>
        <v>0.43597575</v>
      </c>
      <c r="Y36">
        <f t="shared" si="11"/>
        <v>3.5550000000000004E-3</v>
      </c>
      <c r="Z36">
        <f t="shared" si="11"/>
        <v>0.46716749999999996</v>
      </c>
      <c r="AA36">
        <f t="shared" si="11"/>
        <v>2.188485</v>
      </c>
      <c r="AB36">
        <f t="shared" si="11"/>
        <v>2.814165</v>
      </c>
      <c r="AC36">
        <f t="shared" si="11"/>
        <v>1.04547375</v>
      </c>
      <c r="AD36">
        <f t="shared" si="11"/>
        <v>2.1374999999999997</v>
      </c>
      <c r="AE36">
        <f t="shared" si="11"/>
        <v>3.37473</v>
      </c>
      <c r="AF36">
        <f t="shared" si="11"/>
        <v>0.18245699999999998</v>
      </c>
      <c r="AG36">
        <f t="shared" si="11"/>
        <v>0.54950624999999997</v>
      </c>
      <c r="AH36">
        <f t="shared" si="11"/>
        <v>2.2033800000000001</v>
      </c>
      <c r="AI36">
        <f t="shared" si="11"/>
        <v>0</v>
      </c>
      <c r="AJ36">
        <f t="shared" si="11"/>
        <v>0</v>
      </c>
      <c r="AK36">
        <f t="shared" si="11"/>
        <v>0.50934600000000008</v>
      </c>
      <c r="AL36">
        <f t="shared" si="11"/>
        <v>0</v>
      </c>
      <c r="AM36">
        <f t="shared" si="11"/>
        <v>0</v>
      </c>
      <c r="AN36">
        <f t="shared" si="11"/>
        <v>0</v>
      </c>
    </row>
    <row r="38" spans="3:40">
      <c r="C38" t="s">
        <v>360</v>
      </c>
      <c r="D38" t="str">
        <f>D24</f>
        <v>EU28</v>
      </c>
      <c r="E38" t="str">
        <f t="shared" ref="E38:AN38" si="12">E24</f>
        <v>AT</v>
      </c>
      <c r="F38" t="str">
        <f t="shared" si="12"/>
        <v>BE</v>
      </c>
      <c r="G38" t="str">
        <f t="shared" si="12"/>
        <v>BG</v>
      </c>
      <c r="H38" t="str">
        <f t="shared" si="12"/>
        <v>CH</v>
      </c>
      <c r="I38" t="str">
        <f t="shared" si="12"/>
        <v>CY</v>
      </c>
      <c r="J38" t="str">
        <f t="shared" si="12"/>
        <v>CZ</v>
      </c>
      <c r="K38" t="str">
        <f t="shared" si="12"/>
        <v>DE</v>
      </c>
      <c r="L38" t="str">
        <f t="shared" si="12"/>
        <v>DK</v>
      </c>
      <c r="M38" t="str">
        <f t="shared" si="12"/>
        <v>EE</v>
      </c>
      <c r="N38" t="str">
        <f t="shared" si="12"/>
        <v>ES</v>
      </c>
      <c r="O38" t="str">
        <f t="shared" si="12"/>
        <v>FI</v>
      </c>
      <c r="P38" t="str">
        <f t="shared" si="12"/>
        <v>FR</v>
      </c>
      <c r="Q38" t="str">
        <f t="shared" si="12"/>
        <v>EL</v>
      </c>
      <c r="R38" t="str">
        <f t="shared" si="12"/>
        <v>HU</v>
      </c>
      <c r="S38" t="str">
        <f t="shared" si="12"/>
        <v>IE</v>
      </c>
      <c r="T38" t="str">
        <f t="shared" si="12"/>
        <v>IS</v>
      </c>
      <c r="U38" t="str">
        <f t="shared" si="12"/>
        <v>IT</v>
      </c>
      <c r="V38" t="str">
        <f t="shared" si="12"/>
        <v>LT</v>
      </c>
      <c r="W38" t="str">
        <f t="shared" si="12"/>
        <v>LU</v>
      </c>
      <c r="X38" t="str">
        <f t="shared" si="12"/>
        <v>LV</v>
      </c>
      <c r="Y38" t="str">
        <f t="shared" si="12"/>
        <v>MT</v>
      </c>
      <c r="Z38" t="str">
        <f t="shared" si="12"/>
        <v>NL</v>
      </c>
      <c r="AA38" t="str">
        <f t="shared" si="12"/>
        <v>NO</v>
      </c>
      <c r="AB38" t="str">
        <f t="shared" si="12"/>
        <v>PL</v>
      </c>
      <c r="AC38" t="str">
        <f t="shared" si="12"/>
        <v>PT</v>
      </c>
      <c r="AD38" t="str">
        <f t="shared" si="12"/>
        <v>RO</v>
      </c>
      <c r="AE38" t="str">
        <f t="shared" si="12"/>
        <v>SE</v>
      </c>
      <c r="AF38" t="str">
        <f t="shared" si="12"/>
        <v>SI</v>
      </c>
      <c r="AG38" t="str">
        <f t="shared" si="12"/>
        <v>SK</v>
      </c>
      <c r="AH38" t="str">
        <f t="shared" si="12"/>
        <v>UK</v>
      </c>
      <c r="AI38" t="str">
        <f t="shared" si="12"/>
        <v>AL</v>
      </c>
      <c r="AJ38" t="str">
        <f t="shared" si="12"/>
        <v>BA</v>
      </c>
      <c r="AK38" t="str">
        <f t="shared" si="12"/>
        <v>HR</v>
      </c>
      <c r="AL38" t="str">
        <f t="shared" si="12"/>
        <v>ME</v>
      </c>
      <c r="AM38" t="str">
        <f t="shared" si="12"/>
        <v>MK</v>
      </c>
      <c r="AN38" t="str">
        <f t="shared" si="12"/>
        <v>RS</v>
      </c>
    </row>
    <row r="39" spans="3:40">
      <c r="C39" t="str">
        <f t="shared" ref="C39:C46" si="13">C25</f>
        <v>ThermoGIS technical potential</v>
      </c>
      <c r="D39">
        <f>SUM(E39:G39,I39:S39,U39:Z39,AB39:AH39,AK39)</f>
        <v>1674.0103310502282</v>
      </c>
      <c r="E39">
        <f t="shared" ref="E39:AN42" si="14">E25/3.6/8760*$B$26*1000</f>
        <v>31.914003044140028</v>
      </c>
      <c r="F39">
        <f t="shared" si="14"/>
        <v>11.616438356164382</v>
      </c>
      <c r="G39">
        <f t="shared" si="14"/>
        <v>42.203196347031955</v>
      </c>
      <c r="H39">
        <f t="shared" si="14"/>
        <v>15.711567732115673</v>
      </c>
      <c r="I39">
        <f t="shared" si="14"/>
        <v>3.5197869101978694</v>
      </c>
      <c r="J39">
        <f t="shared" si="14"/>
        <v>30.009893455098936</v>
      </c>
      <c r="K39">
        <f t="shared" si="14"/>
        <v>135.85273972602741</v>
      </c>
      <c r="L39">
        <f t="shared" si="14"/>
        <v>16.398021308980212</v>
      </c>
      <c r="M39">
        <f t="shared" si="14"/>
        <v>17.209284627092849</v>
      </c>
      <c r="N39">
        <f t="shared" si="14"/>
        <v>192.07838660578386</v>
      </c>
      <c r="O39">
        <f t="shared" si="14"/>
        <v>128.67009132420091</v>
      </c>
      <c r="P39">
        <f t="shared" si="14"/>
        <v>244.88127853881278</v>
      </c>
      <c r="Q39">
        <f t="shared" si="14"/>
        <v>50.205479452054796</v>
      </c>
      <c r="R39">
        <f t="shared" si="14"/>
        <v>35.399543378995432</v>
      </c>
      <c r="S39">
        <f t="shared" si="14"/>
        <v>26.7427701674277</v>
      </c>
      <c r="T39">
        <f t="shared" si="14"/>
        <v>39.19330289193303</v>
      </c>
      <c r="U39">
        <f t="shared" si="14"/>
        <v>114.62328767123286</v>
      </c>
      <c r="V39">
        <f t="shared" si="14"/>
        <v>24.80974124809741</v>
      </c>
      <c r="W39">
        <f t="shared" si="14"/>
        <v>0.98401826484018273</v>
      </c>
      <c r="X39">
        <f t="shared" si="14"/>
        <v>24.577245053272446</v>
      </c>
      <c r="Y39">
        <f t="shared" si="14"/>
        <v>0.12024353120243531</v>
      </c>
      <c r="Z39">
        <f t="shared" si="14"/>
        <v>18.171575342465751</v>
      </c>
      <c r="AA39">
        <f t="shared" si="14"/>
        <v>123.37138508371385</v>
      </c>
      <c r="AB39">
        <f t="shared" si="14"/>
        <v>83.287480974124804</v>
      </c>
      <c r="AC39">
        <f t="shared" si="14"/>
        <v>35.361872146118714</v>
      </c>
      <c r="AD39">
        <f t="shared" si="14"/>
        <v>90.372907153729059</v>
      </c>
      <c r="AE39">
        <f t="shared" si="14"/>
        <v>171.21917808219177</v>
      </c>
      <c r="AF39">
        <f t="shared" si="14"/>
        <v>7.7142313546423127</v>
      </c>
      <c r="AG39">
        <f t="shared" si="14"/>
        <v>21.37433409436834</v>
      </c>
      <c r="AH39">
        <f t="shared" si="14"/>
        <v>93.158295281582951</v>
      </c>
      <c r="AI39">
        <f t="shared" si="14"/>
        <v>0</v>
      </c>
      <c r="AJ39">
        <f t="shared" si="14"/>
        <v>0</v>
      </c>
      <c r="AK39">
        <f t="shared" si="14"/>
        <v>21.535007610350071</v>
      </c>
      <c r="AL39">
        <f t="shared" si="14"/>
        <v>0</v>
      </c>
      <c r="AM39">
        <f t="shared" si="14"/>
        <v>0</v>
      </c>
      <c r="AN39">
        <f t="shared" si="14"/>
        <v>0</v>
      </c>
    </row>
    <row r="40" spans="3:40">
      <c r="C40" t="str">
        <f t="shared" si="13"/>
        <v>GEOELEC derived potential (all types of geothermal)</v>
      </c>
      <c r="D40">
        <f>SUM(E40:G40,I40:S40,U40:Z40,AB40:AH40,AK40)</f>
        <v>299.54337899543373</v>
      </c>
      <c r="E40">
        <f t="shared" si="14"/>
        <v>7.6484018264840188</v>
      </c>
      <c r="F40">
        <f t="shared" si="14"/>
        <v>2.5114155251141557</v>
      </c>
      <c r="G40">
        <f t="shared" si="14"/>
        <v>8.2191780821917799</v>
      </c>
      <c r="H40">
        <f t="shared" si="14"/>
        <v>4.9086757990867582</v>
      </c>
      <c r="I40">
        <f t="shared" si="14"/>
        <v>0</v>
      </c>
      <c r="J40">
        <f t="shared" si="14"/>
        <v>3.5388127853881284</v>
      </c>
      <c r="K40">
        <f t="shared" si="14"/>
        <v>39.497716894977174</v>
      </c>
      <c r="L40">
        <f t="shared" si="14"/>
        <v>3.310502283105023</v>
      </c>
      <c r="M40">
        <f t="shared" si="14"/>
        <v>0.22831050228310501</v>
      </c>
      <c r="N40">
        <f t="shared" si="14"/>
        <v>39.840182648401829</v>
      </c>
      <c r="O40">
        <f t="shared" si="14"/>
        <v>0</v>
      </c>
      <c r="P40">
        <f t="shared" si="14"/>
        <v>74.543378995433798</v>
      </c>
      <c r="Q40">
        <f t="shared" si="14"/>
        <v>9.2465753424657553</v>
      </c>
      <c r="R40">
        <f t="shared" si="14"/>
        <v>19.863013698630134</v>
      </c>
      <c r="S40">
        <f t="shared" si="14"/>
        <v>3.0821917808219177</v>
      </c>
      <c r="T40">
        <f t="shared" si="14"/>
        <v>36.757990867579906</v>
      </c>
      <c r="U40">
        <f t="shared" si="14"/>
        <v>25.799086757990867</v>
      </c>
      <c r="V40">
        <f t="shared" si="14"/>
        <v>2.1689497716894981</v>
      </c>
      <c r="W40">
        <f t="shared" si="14"/>
        <v>0.34246575342465752</v>
      </c>
      <c r="X40">
        <f t="shared" si="14"/>
        <v>0.34246575342465752</v>
      </c>
      <c r="Y40">
        <f t="shared" si="14"/>
        <v>0</v>
      </c>
      <c r="Z40">
        <f t="shared" si="14"/>
        <v>5.9360730593607309</v>
      </c>
      <c r="AA40">
        <f t="shared" si="14"/>
        <v>0</v>
      </c>
      <c r="AB40">
        <f t="shared" si="14"/>
        <v>16.43835616438356</v>
      </c>
      <c r="AC40">
        <f t="shared" si="14"/>
        <v>7.1917808219178072</v>
      </c>
      <c r="AD40">
        <f t="shared" si="14"/>
        <v>11.986301369863012</v>
      </c>
      <c r="AE40">
        <f t="shared" si="14"/>
        <v>0.11415525114155251</v>
      </c>
      <c r="AF40">
        <f t="shared" si="14"/>
        <v>0.91324200913242004</v>
      </c>
      <c r="AG40">
        <f t="shared" si="14"/>
        <v>6.2785388127853876</v>
      </c>
      <c r="AH40">
        <f t="shared" si="14"/>
        <v>4.794520547945206</v>
      </c>
      <c r="AI40">
        <f t="shared" si="14"/>
        <v>0</v>
      </c>
      <c r="AJ40">
        <f t="shared" si="14"/>
        <v>2.8538812785388128</v>
      </c>
      <c r="AK40">
        <f t="shared" si="14"/>
        <v>5.7077625570776256</v>
      </c>
      <c r="AL40">
        <f t="shared" si="14"/>
        <v>0.22831050228310501</v>
      </c>
      <c r="AM40">
        <f t="shared" si="14"/>
        <v>1.1415525114155249</v>
      </c>
      <c r="AN40">
        <f t="shared" si="14"/>
        <v>0.22831050228310501</v>
      </c>
    </row>
    <row r="41" spans="3:40">
      <c r="C41" t="str">
        <f t="shared" si="13"/>
        <v>GEOELEC with 300 years instead of 30</v>
      </c>
      <c r="D41">
        <f t="shared" ref="D41:D46" si="15">SUM(E41:G41,I41:S41,U41:Z41,AB41:AH41,AK41)</f>
        <v>29.954337899543376</v>
      </c>
      <c r="E41">
        <f t="shared" si="14"/>
        <v>0.76484018264840192</v>
      </c>
      <c r="F41">
        <f t="shared" si="14"/>
        <v>0.25114155251141551</v>
      </c>
      <c r="G41">
        <f t="shared" si="14"/>
        <v>0.82191780821917804</v>
      </c>
      <c r="H41">
        <f t="shared" si="14"/>
        <v>0.49086757990867597</v>
      </c>
      <c r="I41">
        <f t="shared" si="14"/>
        <v>0</v>
      </c>
      <c r="J41">
        <f t="shared" si="14"/>
        <v>0.35388127853881279</v>
      </c>
      <c r="K41">
        <f t="shared" si="14"/>
        <v>3.9497716894977173</v>
      </c>
      <c r="L41">
        <f t="shared" si="14"/>
        <v>0.33105022831050235</v>
      </c>
      <c r="M41">
        <f t="shared" si="14"/>
        <v>2.2831050228310508E-2</v>
      </c>
      <c r="N41">
        <f t="shared" si="14"/>
        <v>3.9840182648401825</v>
      </c>
      <c r="O41">
        <f t="shared" si="14"/>
        <v>0</v>
      </c>
      <c r="P41">
        <f t="shared" si="14"/>
        <v>7.4543378995433791</v>
      </c>
      <c r="Q41">
        <f t="shared" si="14"/>
        <v>0.92465753424657537</v>
      </c>
      <c r="R41">
        <f t="shared" si="14"/>
        <v>1.9863013698630136</v>
      </c>
      <c r="S41">
        <f t="shared" si="14"/>
        <v>0.30821917808219179</v>
      </c>
      <c r="T41">
        <f t="shared" si="14"/>
        <v>3.6757990867579906</v>
      </c>
      <c r="U41">
        <f t="shared" si="14"/>
        <v>2.579908675799087</v>
      </c>
      <c r="V41">
        <f t="shared" si="14"/>
        <v>0.21689497716894984</v>
      </c>
      <c r="W41">
        <f t="shared" si="14"/>
        <v>3.4246575342465758E-2</v>
      </c>
      <c r="X41">
        <f t="shared" si="14"/>
        <v>3.4246575342465758E-2</v>
      </c>
      <c r="Y41">
        <f t="shared" si="14"/>
        <v>0</v>
      </c>
      <c r="Z41">
        <f t="shared" si="14"/>
        <v>0.59360730593607325</v>
      </c>
      <c r="AA41">
        <f t="shared" si="14"/>
        <v>0</v>
      </c>
      <c r="AB41">
        <f t="shared" si="14"/>
        <v>1.6438356164383561</v>
      </c>
      <c r="AC41">
        <f t="shared" si="14"/>
        <v>0.71917808219178081</v>
      </c>
      <c r="AD41">
        <f t="shared" si="14"/>
        <v>1.1986301369863013</v>
      </c>
      <c r="AE41">
        <f t="shared" si="14"/>
        <v>1.1415525114155254E-2</v>
      </c>
      <c r="AF41">
        <f t="shared" si="14"/>
        <v>9.1324200913242032E-2</v>
      </c>
      <c r="AG41">
        <f t="shared" si="14"/>
        <v>0.62785388127853892</v>
      </c>
      <c r="AH41">
        <f t="shared" si="14"/>
        <v>0.47945205479452058</v>
      </c>
      <c r="AI41">
        <f t="shared" si="14"/>
        <v>0</v>
      </c>
      <c r="AJ41">
        <f t="shared" si="14"/>
        <v>0.28538812785388123</v>
      </c>
      <c r="AK41">
        <f t="shared" si="14"/>
        <v>0.57077625570776247</v>
      </c>
      <c r="AL41">
        <f t="shared" si="14"/>
        <v>2.2831050228310508E-2</v>
      </c>
      <c r="AM41">
        <f t="shared" si="14"/>
        <v>0.11415525114155251</v>
      </c>
      <c r="AN41">
        <f t="shared" si="14"/>
        <v>2.2831050228310508E-2</v>
      </c>
    </row>
    <row r="42" spans="3:40">
      <c r="C42" t="str">
        <f t="shared" si="13"/>
        <v>Renewable potential own calculation - no exclusion of areas</v>
      </c>
      <c r="D42">
        <f t="shared" si="15"/>
        <v>36.027278399999993</v>
      </c>
      <c r="E42">
        <f t="shared" si="14"/>
        <v>0.75483</v>
      </c>
      <c r="F42">
        <f t="shared" si="14"/>
        <v>0.274752</v>
      </c>
      <c r="G42">
        <f t="shared" si="14"/>
        <v>0.99819000000000013</v>
      </c>
      <c r="H42">
        <f t="shared" si="14"/>
        <v>0.37161</v>
      </c>
      <c r="I42">
        <f t="shared" si="14"/>
        <v>8.3249999999999991E-2</v>
      </c>
      <c r="J42">
        <f t="shared" si="14"/>
        <v>0.52051559999999997</v>
      </c>
      <c r="K42">
        <f t="shared" si="14"/>
        <v>3.2131889999999999</v>
      </c>
      <c r="L42">
        <f t="shared" si="14"/>
        <v>0.36198959999999997</v>
      </c>
      <c r="M42">
        <f t="shared" si="14"/>
        <v>0.21708479999999997</v>
      </c>
      <c r="N42">
        <f t="shared" si="14"/>
        <v>4.2401687999999993</v>
      </c>
      <c r="O42">
        <f t="shared" si="14"/>
        <v>1.6230959999999999</v>
      </c>
      <c r="P42">
        <f t="shared" si="14"/>
        <v>6.5641895999999988</v>
      </c>
      <c r="Q42">
        <f t="shared" si="14"/>
        <v>1.3457879999999998</v>
      </c>
      <c r="R42">
        <f t="shared" si="14"/>
        <v>1.0605419999999999</v>
      </c>
      <c r="S42">
        <f t="shared" si="14"/>
        <v>0.548184</v>
      </c>
      <c r="T42">
        <f t="shared" si="14"/>
        <v>0.92699999999999982</v>
      </c>
      <c r="U42">
        <f t="shared" si="14"/>
        <v>2.7110699999999994</v>
      </c>
      <c r="V42">
        <f t="shared" si="14"/>
        <v>0.5085599999999999</v>
      </c>
      <c r="W42">
        <f t="shared" si="14"/>
        <v>2.3274E-2</v>
      </c>
      <c r="X42">
        <f t="shared" si="14"/>
        <v>0.3487806</v>
      </c>
      <c r="Y42">
        <f t="shared" si="14"/>
        <v>2.8440000000000002E-3</v>
      </c>
      <c r="Z42">
        <f t="shared" si="14"/>
        <v>0.37373399999999996</v>
      </c>
      <c r="AA42">
        <f t="shared" si="14"/>
        <v>1.7507879999999998</v>
      </c>
      <c r="AB42">
        <f t="shared" si="14"/>
        <v>2.2513320000000001</v>
      </c>
      <c r="AC42">
        <f t="shared" si="14"/>
        <v>0.83637899999999998</v>
      </c>
      <c r="AD42">
        <f t="shared" si="14"/>
        <v>1.7099999999999997</v>
      </c>
      <c r="AE42">
        <f t="shared" si="14"/>
        <v>2.6997839999999997</v>
      </c>
      <c r="AF42">
        <f t="shared" si="14"/>
        <v>0.1459656</v>
      </c>
      <c r="AG42">
        <f t="shared" si="14"/>
        <v>0.43960499999999991</v>
      </c>
      <c r="AH42">
        <f t="shared" si="14"/>
        <v>1.7627039999999998</v>
      </c>
      <c r="AI42">
        <f t="shared" si="14"/>
        <v>0</v>
      </c>
      <c r="AJ42">
        <f t="shared" si="14"/>
        <v>0</v>
      </c>
      <c r="AK42">
        <f t="shared" si="14"/>
        <v>0.40747679999999997</v>
      </c>
      <c r="AL42">
        <f t="shared" si="14"/>
        <v>0</v>
      </c>
      <c r="AM42">
        <f t="shared" si="14"/>
        <v>0</v>
      </c>
      <c r="AN42">
        <f t="shared" si="14"/>
        <v>0</v>
      </c>
    </row>
    <row r="43" spans="3:40">
      <c r="C43" t="str">
        <f t="shared" si="13"/>
        <v>Sustainable potential Chamorro 2014</v>
      </c>
      <c r="D43">
        <f t="shared" si="15"/>
        <v>21.5</v>
      </c>
      <c r="E43">
        <v>0.5</v>
      </c>
      <c r="F43">
        <v>0.2</v>
      </c>
      <c r="G43">
        <v>0.6</v>
      </c>
      <c r="H43">
        <v>0.3</v>
      </c>
      <c r="I43">
        <v>0</v>
      </c>
      <c r="J43">
        <v>0.4</v>
      </c>
      <c r="K43">
        <v>2.2999999999999998</v>
      </c>
      <c r="L43">
        <v>0.2</v>
      </c>
      <c r="M43">
        <v>0</v>
      </c>
      <c r="N43">
        <v>3.2</v>
      </c>
      <c r="O43">
        <v>0.3</v>
      </c>
      <c r="P43">
        <v>4.5</v>
      </c>
      <c r="Q43">
        <v>0.8</v>
      </c>
      <c r="R43">
        <v>1</v>
      </c>
      <c r="S43">
        <v>0.3</v>
      </c>
      <c r="T43">
        <v>1</v>
      </c>
      <c r="U43">
        <v>1.1000000000000001</v>
      </c>
      <c r="V43">
        <v>0.2</v>
      </c>
      <c r="W43">
        <v>0</v>
      </c>
      <c r="X43">
        <v>0.1</v>
      </c>
      <c r="Y43">
        <v>0</v>
      </c>
      <c r="Z43">
        <v>0.2</v>
      </c>
      <c r="AA43">
        <v>0.6</v>
      </c>
      <c r="AB43">
        <v>1.2</v>
      </c>
      <c r="AC43">
        <v>0.5</v>
      </c>
      <c r="AD43">
        <v>0.9</v>
      </c>
      <c r="AE43">
        <v>1.3</v>
      </c>
      <c r="AF43">
        <v>0.1</v>
      </c>
      <c r="AG43">
        <v>0.3</v>
      </c>
      <c r="AH43">
        <v>1</v>
      </c>
      <c r="AI43">
        <v>0</v>
      </c>
      <c r="AJ43">
        <v>0.2</v>
      </c>
      <c r="AK43">
        <v>0.3</v>
      </c>
      <c r="AL43">
        <v>0</v>
      </c>
      <c r="AM43">
        <v>0.2</v>
      </c>
      <c r="AN43">
        <v>0.8</v>
      </c>
    </row>
    <row r="44" spans="3:40">
      <c r="C44" t="str">
        <f t="shared" si="13"/>
        <v>So called Sustainable potential (1/7th of surfaces used)</v>
      </c>
      <c r="D44">
        <f t="shared" si="15"/>
        <v>54.040917599999986</v>
      </c>
      <c r="E44">
        <f t="shared" ref="E44:AN46" si="16">E30/3.6/8760*$B$26*1000</f>
        <v>1.1322449999999999</v>
      </c>
      <c r="F44">
        <f t="shared" si="16"/>
        <v>0.41212799999999994</v>
      </c>
      <c r="G44">
        <f t="shared" si="16"/>
        <v>1.4972850000000002</v>
      </c>
      <c r="H44">
        <f t="shared" si="16"/>
        <v>0.5574150000000001</v>
      </c>
      <c r="I44">
        <f t="shared" si="16"/>
        <v>0.12487499999999999</v>
      </c>
      <c r="J44">
        <f t="shared" si="16"/>
        <v>0.78077339999999984</v>
      </c>
      <c r="K44">
        <f t="shared" si="16"/>
        <v>4.8197834999999989</v>
      </c>
      <c r="L44">
        <f t="shared" si="16"/>
        <v>0.54298439999999981</v>
      </c>
      <c r="M44">
        <f t="shared" si="16"/>
        <v>0.32562719999999995</v>
      </c>
      <c r="N44">
        <f t="shared" si="16"/>
        <v>6.3602531999999998</v>
      </c>
      <c r="O44">
        <f t="shared" si="16"/>
        <v>2.4346439999999996</v>
      </c>
      <c r="P44">
        <f t="shared" si="16"/>
        <v>9.8462843999999983</v>
      </c>
      <c r="Q44">
        <f t="shared" si="16"/>
        <v>2.0186820000000001</v>
      </c>
      <c r="R44">
        <f t="shared" si="16"/>
        <v>1.5908129999999998</v>
      </c>
      <c r="S44">
        <f t="shared" si="16"/>
        <v>0.82227599999999978</v>
      </c>
      <c r="T44">
        <f t="shared" si="16"/>
        <v>1.3904999999999998</v>
      </c>
      <c r="U44">
        <f t="shared" si="16"/>
        <v>4.066605</v>
      </c>
      <c r="V44">
        <f t="shared" si="16"/>
        <v>0.76283999999999985</v>
      </c>
      <c r="W44">
        <f t="shared" si="16"/>
        <v>3.4910999999999998E-2</v>
      </c>
      <c r="X44">
        <f t="shared" si="16"/>
        <v>0.52317089999999988</v>
      </c>
      <c r="Y44">
        <f t="shared" si="16"/>
        <v>4.2659999999999998E-3</v>
      </c>
      <c r="Z44">
        <f t="shared" si="16"/>
        <v>0.5606009999999999</v>
      </c>
      <c r="AA44">
        <f t="shared" si="16"/>
        <v>2.626182</v>
      </c>
      <c r="AB44">
        <f t="shared" si="16"/>
        <v>3.3769979999999995</v>
      </c>
      <c r="AC44">
        <f t="shared" si="16"/>
        <v>1.2545685</v>
      </c>
      <c r="AD44">
        <f t="shared" si="16"/>
        <v>2.5649999999999999</v>
      </c>
      <c r="AE44">
        <f t="shared" si="16"/>
        <v>4.0496759999999998</v>
      </c>
      <c r="AF44">
        <f t="shared" si="16"/>
        <v>0.21894840000000002</v>
      </c>
      <c r="AG44">
        <f t="shared" si="16"/>
        <v>0.65940749999999992</v>
      </c>
      <c r="AH44">
        <f t="shared" si="16"/>
        <v>2.6440559999999995</v>
      </c>
      <c r="AI44">
        <f t="shared" si="16"/>
        <v>0</v>
      </c>
      <c r="AJ44">
        <f t="shared" si="16"/>
        <v>0</v>
      </c>
      <c r="AK44">
        <f t="shared" si="16"/>
        <v>0.61121519999999985</v>
      </c>
      <c r="AL44">
        <f t="shared" si="16"/>
        <v>0</v>
      </c>
      <c r="AM44">
        <f t="shared" si="16"/>
        <v>0</v>
      </c>
      <c r="AN44">
        <f t="shared" si="16"/>
        <v>0</v>
      </c>
    </row>
    <row r="45" spans="3:40">
      <c r="C45" t="str">
        <f t="shared" si="13"/>
        <v>So called Sustainable potential (all surfaces used)</v>
      </c>
      <c r="D45">
        <f t="shared" si="15"/>
        <v>360.27278400000012</v>
      </c>
      <c r="E45">
        <f t="shared" si="16"/>
        <v>7.5483000000000002</v>
      </c>
      <c r="F45">
        <f t="shared" si="16"/>
        <v>2.7475199999999997</v>
      </c>
      <c r="G45">
        <f t="shared" si="16"/>
        <v>9.9819000000000013</v>
      </c>
      <c r="H45">
        <f t="shared" si="16"/>
        <v>3.7161</v>
      </c>
      <c r="I45">
        <f t="shared" si="16"/>
        <v>0.83250000000000002</v>
      </c>
      <c r="J45">
        <f t="shared" si="16"/>
        <v>5.2051559999999997</v>
      </c>
      <c r="K45">
        <f t="shared" si="16"/>
        <v>32.131890000000006</v>
      </c>
      <c r="L45">
        <f t="shared" si="16"/>
        <v>3.6198959999999998</v>
      </c>
      <c r="M45">
        <f t="shared" si="16"/>
        <v>2.1708479999999999</v>
      </c>
      <c r="N45">
        <f t="shared" si="16"/>
        <v>42.401688</v>
      </c>
      <c r="O45">
        <f t="shared" si="16"/>
        <v>16.230960000000003</v>
      </c>
      <c r="P45">
        <f t="shared" si="16"/>
        <v>65.641895999999988</v>
      </c>
      <c r="Q45">
        <f t="shared" si="16"/>
        <v>13.457879999999999</v>
      </c>
      <c r="R45">
        <f t="shared" si="16"/>
        <v>10.605419999999997</v>
      </c>
      <c r="S45">
        <f t="shared" si="16"/>
        <v>5.4818399999999992</v>
      </c>
      <c r="T45">
        <f t="shared" si="16"/>
        <v>9.27</v>
      </c>
      <c r="U45">
        <f t="shared" si="16"/>
        <v>27.110699999999998</v>
      </c>
      <c r="V45">
        <f t="shared" si="16"/>
        <v>5.0856000000000003</v>
      </c>
      <c r="W45">
        <f t="shared" si="16"/>
        <v>0.23274</v>
      </c>
      <c r="X45">
        <f t="shared" si="16"/>
        <v>3.487806</v>
      </c>
      <c r="Y45">
        <f t="shared" si="16"/>
        <v>2.844E-2</v>
      </c>
      <c r="Z45">
        <f t="shared" si="16"/>
        <v>3.7373399999999992</v>
      </c>
      <c r="AA45">
        <f t="shared" si="16"/>
        <v>17.50788</v>
      </c>
      <c r="AB45">
        <f t="shared" si="16"/>
        <v>22.513319999999997</v>
      </c>
      <c r="AC45">
        <f t="shared" si="16"/>
        <v>8.3637899999999998</v>
      </c>
      <c r="AD45">
        <f t="shared" si="16"/>
        <v>17.099999999999998</v>
      </c>
      <c r="AE45">
        <f t="shared" si="16"/>
        <v>26.997839999999997</v>
      </c>
      <c r="AF45">
        <f t="shared" si="16"/>
        <v>1.4596559999999998</v>
      </c>
      <c r="AG45">
        <f t="shared" si="16"/>
        <v>4.3960499999999998</v>
      </c>
      <c r="AH45">
        <f t="shared" si="16"/>
        <v>17.627040000000004</v>
      </c>
      <c r="AI45">
        <f t="shared" si="16"/>
        <v>0</v>
      </c>
      <c r="AJ45">
        <f t="shared" si="16"/>
        <v>0</v>
      </c>
      <c r="AK45">
        <f t="shared" si="16"/>
        <v>4.0747679999999997</v>
      </c>
      <c r="AL45">
        <f t="shared" si="16"/>
        <v>0</v>
      </c>
      <c r="AM45">
        <f t="shared" si="16"/>
        <v>0</v>
      </c>
      <c r="AN45">
        <f t="shared" si="16"/>
        <v>0</v>
      </c>
    </row>
    <row r="46" spans="3:40">
      <c r="C46" t="str">
        <f t="shared" si="13"/>
        <v>Average TOTAL EU28 ENERGY USE</v>
      </c>
      <c r="D46">
        <f t="shared" si="15"/>
        <v>0</v>
      </c>
      <c r="E46">
        <f t="shared" si="16"/>
        <v>0</v>
      </c>
      <c r="F46">
        <f t="shared" si="16"/>
        <v>0</v>
      </c>
      <c r="G46">
        <f t="shared" si="16"/>
        <v>0</v>
      </c>
      <c r="H46">
        <f t="shared" si="16"/>
        <v>0</v>
      </c>
      <c r="I46">
        <f t="shared" si="16"/>
        <v>0</v>
      </c>
      <c r="J46">
        <f t="shared" si="16"/>
        <v>0</v>
      </c>
      <c r="K46">
        <f t="shared" si="16"/>
        <v>0</v>
      </c>
      <c r="L46">
        <f t="shared" si="16"/>
        <v>0</v>
      </c>
      <c r="M46">
        <f t="shared" si="16"/>
        <v>0</v>
      </c>
      <c r="N46">
        <f t="shared" si="16"/>
        <v>0</v>
      </c>
      <c r="O46">
        <f t="shared" si="16"/>
        <v>0</v>
      </c>
      <c r="P46">
        <f t="shared" si="16"/>
        <v>0</v>
      </c>
      <c r="Q46">
        <f t="shared" si="16"/>
        <v>0</v>
      </c>
      <c r="R46">
        <f t="shared" si="16"/>
        <v>0</v>
      </c>
      <c r="S46">
        <f t="shared" si="16"/>
        <v>0</v>
      </c>
      <c r="T46">
        <f t="shared" si="16"/>
        <v>0</v>
      </c>
      <c r="U46">
        <f t="shared" si="16"/>
        <v>0</v>
      </c>
      <c r="V46">
        <f t="shared" si="16"/>
        <v>0</v>
      </c>
      <c r="W46">
        <f t="shared" si="16"/>
        <v>0</v>
      </c>
      <c r="X46">
        <f t="shared" si="16"/>
        <v>0</v>
      </c>
      <c r="Y46">
        <f t="shared" si="16"/>
        <v>0</v>
      </c>
      <c r="Z46">
        <f t="shared" si="16"/>
        <v>0</v>
      </c>
      <c r="AA46">
        <f t="shared" si="16"/>
        <v>0</v>
      </c>
      <c r="AB46">
        <f t="shared" si="16"/>
        <v>0</v>
      </c>
      <c r="AC46">
        <f t="shared" si="16"/>
        <v>0</v>
      </c>
      <c r="AD46">
        <f t="shared" si="16"/>
        <v>0</v>
      </c>
      <c r="AE46">
        <f t="shared" si="16"/>
        <v>0</v>
      </c>
      <c r="AF46">
        <f t="shared" si="16"/>
        <v>0</v>
      </c>
      <c r="AG46">
        <f t="shared" si="16"/>
        <v>0</v>
      </c>
      <c r="AH46">
        <f t="shared" si="16"/>
        <v>0</v>
      </c>
      <c r="AI46">
        <f t="shared" si="16"/>
        <v>0</v>
      </c>
      <c r="AJ46">
        <f t="shared" si="16"/>
        <v>0</v>
      </c>
      <c r="AK46">
        <f t="shared" si="16"/>
        <v>0</v>
      </c>
      <c r="AL46">
        <f t="shared" si="16"/>
        <v>0</v>
      </c>
      <c r="AM46">
        <f t="shared" si="16"/>
        <v>0</v>
      </c>
      <c r="AN46">
        <f t="shared" si="16"/>
        <v>0</v>
      </c>
    </row>
    <row r="49" spans="3:8">
      <c r="C49" t="s">
        <v>361</v>
      </c>
    </row>
    <row r="50" spans="3:8">
      <c r="E50" t="s">
        <v>362</v>
      </c>
      <c r="H50" t="s">
        <v>363</v>
      </c>
    </row>
    <row r="51" spans="3:8">
      <c r="C51" t="s">
        <v>364</v>
      </c>
      <c r="D51" t="s">
        <v>342</v>
      </c>
      <c r="E51" t="s">
        <v>360</v>
      </c>
      <c r="F51" t="s">
        <v>360</v>
      </c>
      <c r="G51" t="s">
        <v>360</v>
      </c>
      <c r="H51" t="s">
        <v>360</v>
      </c>
    </row>
    <row r="52" spans="3:8">
      <c r="C52" t="s">
        <v>158</v>
      </c>
      <c r="D52">
        <v>28655</v>
      </c>
      <c r="E52">
        <v>0</v>
      </c>
      <c r="F52">
        <v>0.3</v>
      </c>
      <c r="G52">
        <v>3.8</v>
      </c>
      <c r="H52">
        <v>0</v>
      </c>
    </row>
    <row r="53" spans="3:8">
      <c r="C53" t="s">
        <v>365</v>
      </c>
      <c r="D53">
        <v>29669</v>
      </c>
      <c r="E53">
        <v>3.2</v>
      </c>
      <c r="F53">
        <v>17</v>
      </c>
      <c r="G53">
        <v>46</v>
      </c>
      <c r="H53">
        <v>0.2</v>
      </c>
    </row>
    <row r="54" spans="3:8">
      <c r="C54" t="s">
        <v>366</v>
      </c>
      <c r="D54">
        <v>83946</v>
      </c>
      <c r="E54">
        <v>4.7</v>
      </c>
      <c r="F54">
        <v>29</v>
      </c>
      <c r="G54">
        <v>97</v>
      </c>
      <c r="H54">
        <v>0.5</v>
      </c>
    </row>
    <row r="55" spans="3:8">
      <c r="C55" t="s">
        <v>367</v>
      </c>
      <c r="D55">
        <v>85939</v>
      </c>
      <c r="E55">
        <v>2.5</v>
      </c>
      <c r="F55">
        <v>15</v>
      </c>
      <c r="G55">
        <v>67</v>
      </c>
      <c r="H55">
        <v>0.3</v>
      </c>
    </row>
    <row r="56" spans="3:8">
      <c r="C56" t="s">
        <v>368</v>
      </c>
      <c r="D56">
        <v>207722</v>
      </c>
      <c r="E56">
        <v>0</v>
      </c>
      <c r="F56">
        <v>1.3</v>
      </c>
      <c r="G56">
        <v>21</v>
      </c>
      <c r="H56">
        <v>0.2</v>
      </c>
    </row>
    <row r="57" spans="3:8">
      <c r="C57" t="s">
        <v>145</v>
      </c>
      <c r="D57">
        <v>30651</v>
      </c>
      <c r="E57">
        <v>0.3</v>
      </c>
      <c r="F57">
        <v>12</v>
      </c>
      <c r="G57">
        <v>42</v>
      </c>
      <c r="H57">
        <v>0.2</v>
      </c>
    </row>
    <row r="58" spans="3:8">
      <c r="C58" t="s">
        <v>369</v>
      </c>
      <c r="D58">
        <v>51527</v>
      </c>
      <c r="E58">
        <v>1.5</v>
      </c>
      <c r="F58">
        <v>11</v>
      </c>
      <c r="G58">
        <v>38</v>
      </c>
      <c r="H58">
        <v>0.2</v>
      </c>
    </row>
    <row r="59" spans="3:8">
      <c r="C59" t="s">
        <v>157</v>
      </c>
      <c r="D59">
        <v>111023</v>
      </c>
      <c r="E59">
        <v>0.4</v>
      </c>
      <c r="F59">
        <v>29</v>
      </c>
      <c r="G59">
        <v>103</v>
      </c>
      <c r="H59">
        <v>0.6</v>
      </c>
    </row>
    <row r="60" spans="3:8">
      <c r="C60" t="s">
        <v>155</v>
      </c>
      <c r="D60">
        <v>55889</v>
      </c>
      <c r="E60">
        <v>9.6999999999999993</v>
      </c>
      <c r="F60">
        <v>26</v>
      </c>
      <c r="G60">
        <v>61</v>
      </c>
      <c r="H60">
        <v>0.3</v>
      </c>
    </row>
    <row r="61" spans="3:8">
      <c r="C61" t="s">
        <v>370</v>
      </c>
      <c r="D61">
        <v>78755</v>
      </c>
      <c r="E61">
        <v>0.1</v>
      </c>
      <c r="F61">
        <v>21</v>
      </c>
      <c r="G61">
        <v>84</v>
      </c>
      <c r="H61">
        <v>0.4</v>
      </c>
    </row>
    <row r="62" spans="3:8">
      <c r="C62" t="s">
        <v>180</v>
      </c>
      <c r="D62">
        <v>42710</v>
      </c>
      <c r="E62">
        <v>0</v>
      </c>
      <c r="F62">
        <v>16</v>
      </c>
      <c r="G62">
        <v>58</v>
      </c>
      <c r="H62">
        <v>0.2</v>
      </c>
    </row>
    <row r="63" spans="3:8">
      <c r="C63" t="s">
        <v>371</v>
      </c>
      <c r="D63">
        <v>45932</v>
      </c>
      <c r="E63">
        <v>0</v>
      </c>
      <c r="F63">
        <v>0</v>
      </c>
      <c r="G63">
        <v>1.9</v>
      </c>
      <c r="H63">
        <v>0</v>
      </c>
    </row>
    <row r="64" spans="3:8">
      <c r="C64" t="s">
        <v>159</v>
      </c>
      <c r="D64">
        <v>335280</v>
      </c>
      <c r="E64">
        <v>0</v>
      </c>
      <c r="F64">
        <v>1.5</v>
      </c>
      <c r="G64">
        <v>39</v>
      </c>
      <c r="H64">
        <v>0.3</v>
      </c>
    </row>
    <row r="65" spans="3:8">
      <c r="C65" t="s">
        <v>172</v>
      </c>
      <c r="D65">
        <v>548055</v>
      </c>
      <c r="E65">
        <v>74</v>
      </c>
      <c r="F65">
        <v>364</v>
      </c>
      <c r="G65">
        <v>998</v>
      </c>
      <c r="H65">
        <v>4.5</v>
      </c>
    </row>
    <row r="66" spans="3:8">
      <c r="C66" t="s">
        <v>372</v>
      </c>
      <c r="D66">
        <v>69958</v>
      </c>
      <c r="E66">
        <v>4.3</v>
      </c>
      <c r="F66">
        <v>23</v>
      </c>
      <c r="G66">
        <v>84</v>
      </c>
      <c r="H66">
        <v>0.4</v>
      </c>
    </row>
    <row r="67" spans="3:8">
      <c r="C67" t="s">
        <v>165</v>
      </c>
      <c r="D67">
        <v>357220</v>
      </c>
      <c r="E67">
        <v>26</v>
      </c>
      <c r="F67">
        <v>186</v>
      </c>
      <c r="G67">
        <v>545</v>
      </c>
      <c r="H67">
        <v>2.2999999999999998</v>
      </c>
    </row>
    <row r="68" spans="3:8">
      <c r="C68" t="s">
        <v>373</v>
      </c>
      <c r="D68">
        <v>130065</v>
      </c>
      <c r="E68">
        <v>4.7</v>
      </c>
      <c r="F68">
        <v>37</v>
      </c>
      <c r="G68">
        <v>130</v>
      </c>
      <c r="H68">
        <v>0.8</v>
      </c>
    </row>
    <row r="69" spans="3:8">
      <c r="C69" t="s">
        <v>149</v>
      </c>
      <c r="D69">
        <v>92995</v>
      </c>
      <c r="E69">
        <v>36</v>
      </c>
      <c r="F69">
        <v>96</v>
      </c>
      <c r="G69">
        <v>213</v>
      </c>
      <c r="H69">
        <v>1</v>
      </c>
    </row>
    <row r="70" spans="3:8">
      <c r="C70" t="s">
        <v>171</v>
      </c>
      <c r="D70">
        <v>102952</v>
      </c>
      <c r="E70">
        <v>37</v>
      </c>
      <c r="F70">
        <v>93</v>
      </c>
      <c r="G70">
        <v>202</v>
      </c>
      <c r="H70">
        <v>1</v>
      </c>
    </row>
    <row r="71" spans="3:8">
      <c r="C71" t="s">
        <v>143</v>
      </c>
      <c r="D71">
        <v>69638</v>
      </c>
      <c r="E71">
        <v>0</v>
      </c>
      <c r="F71">
        <v>7.1</v>
      </c>
      <c r="G71">
        <v>60</v>
      </c>
      <c r="H71">
        <v>0.3</v>
      </c>
    </row>
    <row r="72" spans="3:8">
      <c r="C72" t="s">
        <v>169</v>
      </c>
      <c r="D72">
        <v>300077</v>
      </c>
      <c r="E72">
        <v>6.9</v>
      </c>
      <c r="F72">
        <v>42</v>
      </c>
      <c r="G72">
        <v>192</v>
      </c>
      <c r="H72">
        <v>1.1000000000000001</v>
      </c>
    </row>
    <row r="73" spans="3:8">
      <c r="C73" t="s">
        <v>148</v>
      </c>
      <c r="D73">
        <v>64643</v>
      </c>
      <c r="E73">
        <v>0</v>
      </c>
      <c r="F73">
        <v>1.2</v>
      </c>
      <c r="G73">
        <v>12</v>
      </c>
      <c r="H73">
        <v>0.1</v>
      </c>
    </row>
    <row r="74" spans="3:8">
      <c r="C74" t="s">
        <v>146</v>
      </c>
      <c r="D74">
        <v>65010</v>
      </c>
      <c r="E74">
        <v>0.3</v>
      </c>
      <c r="F74">
        <v>7.3</v>
      </c>
      <c r="G74">
        <v>35</v>
      </c>
      <c r="H74">
        <v>0.2</v>
      </c>
    </row>
    <row r="75" spans="3:8">
      <c r="C75" t="s">
        <v>142</v>
      </c>
      <c r="D75">
        <v>2581</v>
      </c>
      <c r="E75">
        <v>0</v>
      </c>
      <c r="F75">
        <v>1</v>
      </c>
      <c r="G75">
        <v>3.3</v>
      </c>
      <c r="H75">
        <v>0</v>
      </c>
    </row>
    <row r="76" spans="3:8">
      <c r="C76" t="s">
        <v>374</v>
      </c>
      <c r="D76">
        <v>25463</v>
      </c>
      <c r="E76">
        <v>1.4</v>
      </c>
      <c r="F76">
        <v>10</v>
      </c>
      <c r="G76">
        <v>32</v>
      </c>
      <c r="H76">
        <v>0.2</v>
      </c>
    </row>
    <row r="77" spans="3:8">
      <c r="C77" t="s">
        <v>144</v>
      </c>
      <c r="D77">
        <v>33688</v>
      </c>
      <c r="E77">
        <v>0</v>
      </c>
      <c r="F77">
        <v>3.5</v>
      </c>
      <c r="G77">
        <v>25</v>
      </c>
      <c r="H77">
        <v>0.1</v>
      </c>
    </row>
    <row r="78" spans="3:8">
      <c r="C78" t="s">
        <v>154</v>
      </c>
      <c r="D78">
        <v>13796</v>
      </c>
      <c r="E78">
        <v>0</v>
      </c>
      <c r="F78">
        <v>0</v>
      </c>
      <c r="G78">
        <v>0.8</v>
      </c>
      <c r="H78">
        <v>0</v>
      </c>
    </row>
    <row r="79" spans="3:8">
      <c r="C79" t="s">
        <v>182</v>
      </c>
      <c r="D79">
        <v>34951</v>
      </c>
      <c r="E79">
        <v>2.7</v>
      </c>
      <c r="F79">
        <v>21</v>
      </c>
      <c r="G79">
        <v>60</v>
      </c>
      <c r="H79">
        <v>0.2</v>
      </c>
    </row>
    <row r="80" spans="3:8">
      <c r="C80" t="s">
        <v>174</v>
      </c>
      <c r="D80">
        <v>320885</v>
      </c>
      <c r="E80">
        <v>0</v>
      </c>
      <c r="F80">
        <v>0.8</v>
      </c>
      <c r="G80">
        <v>68</v>
      </c>
      <c r="H80">
        <v>0.6</v>
      </c>
    </row>
    <row r="81" spans="3:8">
      <c r="C81" t="s">
        <v>156</v>
      </c>
      <c r="D81">
        <v>311669</v>
      </c>
      <c r="E81">
        <v>0.3</v>
      </c>
      <c r="F81">
        <v>49</v>
      </c>
      <c r="G81">
        <v>243</v>
      </c>
      <c r="H81">
        <v>1.2</v>
      </c>
    </row>
    <row r="82" spans="3:8">
      <c r="C82" t="s">
        <v>164</v>
      </c>
      <c r="D82">
        <v>88567</v>
      </c>
      <c r="E82">
        <v>5.6</v>
      </c>
      <c r="F82">
        <v>33</v>
      </c>
      <c r="G82">
        <v>112</v>
      </c>
      <c r="H82">
        <v>0.5</v>
      </c>
    </row>
    <row r="83" spans="3:8">
      <c r="C83" t="s">
        <v>166</v>
      </c>
      <c r="D83">
        <v>237377</v>
      </c>
      <c r="E83">
        <v>0.8</v>
      </c>
      <c r="F83">
        <v>31</v>
      </c>
      <c r="G83">
        <v>195</v>
      </c>
      <c r="H83">
        <v>0.9</v>
      </c>
    </row>
    <row r="84" spans="3:8">
      <c r="C84" t="s">
        <v>375</v>
      </c>
      <c r="D84">
        <v>3796805</v>
      </c>
      <c r="E84">
        <v>26</v>
      </c>
      <c r="F84">
        <v>189</v>
      </c>
      <c r="G84">
        <v>1258</v>
      </c>
      <c r="H84">
        <v>8.4</v>
      </c>
    </row>
    <row r="85" spans="3:8">
      <c r="C85" t="s">
        <v>160</v>
      </c>
      <c r="D85">
        <v>88136</v>
      </c>
      <c r="E85">
        <v>14</v>
      </c>
      <c r="F85">
        <v>54</v>
      </c>
      <c r="G85">
        <v>143</v>
      </c>
      <c r="H85">
        <v>0.8</v>
      </c>
    </row>
    <row r="86" spans="3:8">
      <c r="C86" t="s">
        <v>152</v>
      </c>
      <c r="D86">
        <v>48927</v>
      </c>
      <c r="E86">
        <v>3.6</v>
      </c>
      <c r="F86">
        <v>20</v>
      </c>
      <c r="G86">
        <v>60</v>
      </c>
      <c r="H86">
        <v>0.3</v>
      </c>
    </row>
    <row r="87" spans="3:8">
      <c r="C87" t="s">
        <v>153</v>
      </c>
      <c r="D87">
        <v>20421</v>
      </c>
      <c r="E87">
        <v>0.7</v>
      </c>
      <c r="F87">
        <v>3.7</v>
      </c>
      <c r="G87">
        <v>13</v>
      </c>
      <c r="H87">
        <v>0.1</v>
      </c>
    </row>
    <row r="88" spans="3:8">
      <c r="C88" t="s">
        <v>170</v>
      </c>
      <c r="D88">
        <v>498656</v>
      </c>
      <c r="E88">
        <v>30</v>
      </c>
      <c r="F88">
        <v>186</v>
      </c>
      <c r="G88">
        <v>596</v>
      </c>
      <c r="H88">
        <v>3.2</v>
      </c>
    </row>
    <row r="89" spans="3:8">
      <c r="C89" t="s">
        <v>173</v>
      </c>
      <c r="D89">
        <v>439961</v>
      </c>
      <c r="E89">
        <v>2.1</v>
      </c>
      <c r="F89">
        <v>25</v>
      </c>
      <c r="G89">
        <v>212</v>
      </c>
      <c r="H89">
        <v>1.3</v>
      </c>
    </row>
    <row r="90" spans="3:8">
      <c r="C90" t="s">
        <v>167</v>
      </c>
      <c r="D90">
        <v>41489</v>
      </c>
      <c r="E90">
        <v>3.2</v>
      </c>
      <c r="F90">
        <v>21</v>
      </c>
      <c r="G90">
        <v>64</v>
      </c>
      <c r="H90">
        <v>0.3</v>
      </c>
    </row>
    <row r="91" spans="3:8">
      <c r="C91" t="s">
        <v>175</v>
      </c>
      <c r="D91">
        <v>779987</v>
      </c>
      <c r="E91">
        <v>135</v>
      </c>
      <c r="F91">
        <v>510</v>
      </c>
      <c r="G91">
        <v>1320</v>
      </c>
      <c r="H91">
        <v>6</v>
      </c>
    </row>
    <row r="92" spans="3:8">
      <c r="C92" t="s">
        <v>29</v>
      </c>
      <c r="D92">
        <v>244348</v>
      </c>
      <c r="E92">
        <v>1.9</v>
      </c>
      <c r="F92">
        <v>30</v>
      </c>
      <c r="G92">
        <v>195</v>
      </c>
      <c r="H92">
        <v>1</v>
      </c>
    </row>
    <row r="93" spans="3:8">
      <c r="C93" t="s">
        <v>162</v>
      </c>
      <c r="D93">
        <v>597504</v>
      </c>
      <c r="E93">
        <v>0.9</v>
      </c>
      <c r="F93">
        <v>25</v>
      </c>
      <c r="G93">
        <v>234</v>
      </c>
      <c r="H93">
        <v>1.5</v>
      </c>
    </row>
  </sheetData>
  <conditionalFormatting sqref="E5:AN5">
    <cfRule type="colorScale" priority="1">
      <colorScale>
        <cfvo type="min"/>
        <cfvo type="percentile" val="50"/>
        <cfvo type="max"/>
        <color rgb="FF5A8AC6"/>
        <color rgb="FFFCFCFF"/>
        <color rgb="FFF8696B"/>
      </colorScale>
    </cfRule>
  </conditionalFormatting>
  <conditionalFormatting sqref="E4:AN4">
    <cfRule type="colorScale" priority="2">
      <colorScale>
        <cfvo type="min"/>
        <cfvo type="percentile" val="50"/>
        <cfvo type="max"/>
        <color rgb="FF5A8AC6"/>
        <color rgb="FFFCFCFF"/>
        <color rgb="FFF8696B"/>
      </colorScale>
    </cfRule>
  </conditionalFormatting>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D8"/>
  <sheetViews>
    <sheetView workbookViewId="0"/>
  </sheetViews>
  <sheetFormatPr defaultRowHeight="12.75"/>
  <cols>
    <col min="6" max="6" width="14.7109375" customWidth="1"/>
  </cols>
  <sheetData>
    <row r="2" spans="2:30">
      <c r="B2" t="s">
        <v>376</v>
      </c>
      <c r="C2">
        <v>2.5</v>
      </c>
      <c r="D2" t="s">
        <v>377</v>
      </c>
    </row>
    <row r="4" spans="2:30">
      <c r="C4" t="s">
        <v>378</v>
      </c>
      <c r="D4" t="s">
        <v>379</v>
      </c>
      <c r="E4" t="s">
        <v>379</v>
      </c>
      <c r="F4" t="s">
        <v>380</v>
      </c>
      <c r="G4" t="s">
        <v>378</v>
      </c>
      <c r="I4" t="s">
        <v>381</v>
      </c>
      <c r="U4" t="s">
        <v>382</v>
      </c>
    </row>
    <row r="5" spans="2:30">
      <c r="C5" t="s">
        <v>383</v>
      </c>
      <c r="D5" t="s">
        <v>384</v>
      </c>
      <c r="E5" t="s">
        <v>385</v>
      </c>
      <c r="F5" t="s">
        <v>386</v>
      </c>
      <c r="G5" t="s">
        <v>387</v>
      </c>
      <c r="I5">
        <v>1000</v>
      </c>
      <c r="J5">
        <v>2000</v>
      </c>
      <c r="K5">
        <v>3000</v>
      </c>
      <c r="L5">
        <v>4000</v>
      </c>
      <c r="M5">
        <v>5000</v>
      </c>
      <c r="N5">
        <v>6000</v>
      </c>
      <c r="O5">
        <v>7000</v>
      </c>
      <c r="P5">
        <v>8000</v>
      </c>
      <c r="Q5">
        <v>9000</v>
      </c>
      <c r="R5">
        <v>10000</v>
      </c>
      <c r="U5">
        <v>1000</v>
      </c>
      <c r="V5">
        <v>2000</v>
      </c>
      <c r="W5">
        <v>3000</v>
      </c>
      <c r="X5">
        <v>4000</v>
      </c>
      <c r="Y5">
        <v>5000</v>
      </c>
      <c r="Z5">
        <v>6000</v>
      </c>
      <c r="AA5">
        <v>7000</v>
      </c>
      <c r="AB5">
        <v>8000</v>
      </c>
      <c r="AC5">
        <v>9000</v>
      </c>
      <c r="AD5">
        <v>10000</v>
      </c>
    </row>
    <row r="6" spans="2:30">
      <c r="B6" t="s">
        <v>165</v>
      </c>
      <c r="C6">
        <f>74/1000</f>
        <v>7.3999999999999996E-2</v>
      </c>
      <c r="D6">
        <v>9</v>
      </c>
      <c r="E6">
        <v>75.8</v>
      </c>
      <c r="F6">
        <f>(C6*1000-32)/13000/1000</f>
        <v>3.2307692307692305E-6</v>
      </c>
      <c r="G6">
        <f>C6-2000*F6</f>
        <v>6.7538461538461533E-2</v>
      </c>
      <c r="I6">
        <f t="shared" ref="I6:R8" si="0">$E6+$G6*((I$5-2000)/$C$2)-$F6*((I$5-2000)^2 / (2*$C$2))</f>
        <v>48.138461538461542</v>
      </c>
      <c r="J6">
        <f t="shared" si="0"/>
        <v>75.8</v>
      </c>
      <c r="K6">
        <f t="shared" si="0"/>
        <v>102.16923076923075</v>
      </c>
      <c r="L6">
        <f t="shared" si="0"/>
        <v>127.24615384615383</v>
      </c>
      <c r="M6">
        <f t="shared" si="0"/>
        <v>151.03076923076924</v>
      </c>
      <c r="N6">
        <f t="shared" si="0"/>
        <v>173.5230769230769</v>
      </c>
      <c r="O6">
        <f t="shared" si="0"/>
        <v>194.72307692307689</v>
      </c>
      <c r="P6">
        <f t="shared" si="0"/>
        <v>214.6307692307692</v>
      </c>
      <c r="Q6">
        <f t="shared" si="0"/>
        <v>233.24615384615382</v>
      </c>
      <c r="R6">
        <f t="shared" si="0"/>
        <v>250.56923076923076</v>
      </c>
      <c r="U6">
        <f>$D6+$C6*(U$5/$C$2)-$F6*(U$5^2 / (2*$C$2))</f>
        <v>37.95384615384615</v>
      </c>
      <c r="V6">
        <f t="shared" ref="V6:AD8" si="1">$D6+$C6*(V$5/$C$2)-$F6*(V$5^2 / (2*$C$2))</f>
        <v>65.615384615384599</v>
      </c>
      <c r="W6">
        <f t="shared" si="1"/>
        <v>91.984615384615381</v>
      </c>
      <c r="X6">
        <f t="shared" si="1"/>
        <v>117.06153846153845</v>
      </c>
      <c r="Y6">
        <f t="shared" si="1"/>
        <v>140.84615384615384</v>
      </c>
      <c r="Z6">
        <f t="shared" si="1"/>
        <v>163.33846153846153</v>
      </c>
      <c r="AA6">
        <f t="shared" si="1"/>
        <v>184.53846153846152</v>
      </c>
      <c r="AB6">
        <f t="shared" si="1"/>
        <v>204.44615384615383</v>
      </c>
      <c r="AC6">
        <f t="shared" si="1"/>
        <v>223.06153846153845</v>
      </c>
      <c r="AD6">
        <f t="shared" si="1"/>
        <v>240.38461538461539</v>
      </c>
    </row>
    <row r="7" spans="2:30">
      <c r="B7" t="s">
        <v>172</v>
      </c>
      <c r="C7">
        <f>87.4/1000</f>
        <v>8.7400000000000005E-2</v>
      </c>
      <c r="D7">
        <v>12</v>
      </c>
      <c r="E7">
        <v>76.099999999999994</v>
      </c>
      <c r="F7">
        <f>(C7*1000-32)/13000/1000</f>
        <v>4.2615384615384617E-6</v>
      </c>
      <c r="G7">
        <f>C7-2000*F7/1000</f>
        <v>8.739147692307693E-2</v>
      </c>
      <c r="I7">
        <f t="shared" si="0"/>
        <v>40.291101538461533</v>
      </c>
      <c r="J7">
        <f t="shared" si="0"/>
        <v>76.099999999999994</v>
      </c>
      <c r="K7">
        <f t="shared" si="0"/>
        <v>110.20428307692308</v>
      </c>
      <c r="L7">
        <f t="shared" si="0"/>
        <v>142.60395076923078</v>
      </c>
      <c r="M7">
        <f t="shared" si="0"/>
        <v>173.2990030769231</v>
      </c>
      <c r="N7">
        <f t="shared" si="0"/>
        <v>202.28944000000001</v>
      </c>
      <c r="O7">
        <f t="shared" si="0"/>
        <v>229.57526153846158</v>
      </c>
      <c r="P7">
        <f t="shared" si="0"/>
        <v>255.1564676923077</v>
      </c>
      <c r="Q7">
        <f t="shared" si="0"/>
        <v>279.03305846153847</v>
      </c>
      <c r="R7">
        <f t="shared" si="0"/>
        <v>301.20503384615387</v>
      </c>
      <c r="U7">
        <f>$D7+$C7*(U$5/$C$2)-$F7*(U$5^2 / (2*$C$2))</f>
        <v>46.107692307692311</v>
      </c>
      <c r="V7">
        <f t="shared" si="1"/>
        <v>78.510769230769228</v>
      </c>
      <c r="W7">
        <f t="shared" si="1"/>
        <v>109.20923076923077</v>
      </c>
      <c r="X7">
        <f t="shared" si="1"/>
        <v>138.20307692307694</v>
      </c>
      <c r="Y7">
        <f t="shared" si="1"/>
        <v>165.49230769230769</v>
      </c>
      <c r="Z7">
        <f t="shared" si="1"/>
        <v>191.07692307692309</v>
      </c>
      <c r="AA7">
        <f t="shared" si="1"/>
        <v>214.95692307692309</v>
      </c>
      <c r="AB7">
        <f t="shared" si="1"/>
        <v>237.13230769230771</v>
      </c>
      <c r="AC7">
        <f t="shared" si="1"/>
        <v>257.60307692307697</v>
      </c>
      <c r="AD7">
        <f t="shared" si="1"/>
        <v>276.3692307692308</v>
      </c>
    </row>
    <row r="8" spans="2:30">
      <c r="B8" t="s">
        <v>155</v>
      </c>
      <c r="C8">
        <f>55.5/1000</f>
        <v>5.5500000000000001E-2</v>
      </c>
      <c r="D8">
        <v>11.8</v>
      </c>
      <c r="E8">
        <v>80.7</v>
      </c>
      <c r="F8">
        <f>(C8*1000-32)/13000/1000</f>
        <v>1.8076923076923078E-6</v>
      </c>
      <c r="G8">
        <f>C8-2000*F8/1000</f>
        <v>5.5496384615384614E-2</v>
      </c>
      <c r="I8">
        <f t="shared" si="0"/>
        <v>58.139907692307702</v>
      </c>
      <c r="J8">
        <f t="shared" si="0"/>
        <v>80.7</v>
      </c>
      <c r="K8">
        <f t="shared" si="0"/>
        <v>102.53701538461539</v>
      </c>
      <c r="L8">
        <f t="shared" si="0"/>
        <v>123.65095384615385</v>
      </c>
      <c r="M8">
        <f t="shared" si="0"/>
        <v>144.0418153846154</v>
      </c>
      <c r="N8">
        <f t="shared" si="0"/>
        <v>163.70959999999999</v>
      </c>
      <c r="O8">
        <f t="shared" si="0"/>
        <v>182.65430769230767</v>
      </c>
      <c r="P8">
        <f t="shared" si="0"/>
        <v>200.87593846153845</v>
      </c>
      <c r="Q8">
        <f t="shared" si="0"/>
        <v>218.37449230769232</v>
      </c>
      <c r="R8">
        <f t="shared" si="0"/>
        <v>235.14996923076924</v>
      </c>
      <c r="U8">
        <f>$D8+$C8*(U$5/$C$2)-$F8*(U$5^2 / (2*$C$2))</f>
        <v>33.638461538461542</v>
      </c>
      <c r="V8">
        <f t="shared" si="1"/>
        <v>54.753846153846155</v>
      </c>
      <c r="W8">
        <f t="shared" si="1"/>
        <v>75.146153846153837</v>
      </c>
      <c r="X8">
        <f t="shared" si="1"/>
        <v>94.815384615384616</v>
      </c>
      <c r="Y8">
        <f t="shared" si="1"/>
        <v>113.76153846153846</v>
      </c>
      <c r="Z8">
        <f t="shared" si="1"/>
        <v>131.98461538461538</v>
      </c>
      <c r="AA8">
        <f t="shared" si="1"/>
        <v>149.48461538461541</v>
      </c>
      <c r="AB8">
        <f t="shared" si="1"/>
        <v>166.26153846153846</v>
      </c>
      <c r="AC8">
        <f t="shared" si="1"/>
        <v>182.31538461538463</v>
      </c>
      <c r="AD8">
        <f t="shared" si="1"/>
        <v>197.64615384615385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AQ41"/>
  <sheetViews>
    <sheetView tabSelected="1" zoomScaleNormal="100" workbookViewId="0">
      <selection activeCell="A8" sqref="A8"/>
    </sheetView>
  </sheetViews>
  <sheetFormatPr defaultColWidth="10.28515625" defaultRowHeight="12.75"/>
  <cols>
    <col min="1" max="1" width="15.7109375" bestFit="1" customWidth="1"/>
    <col min="2" max="2" width="23" bestFit="1" customWidth="1"/>
    <col min="3" max="3" width="28.7109375" bestFit="1" customWidth="1"/>
    <col min="4" max="4" width="14.28515625" customWidth="1"/>
    <col min="5" max="5" width="7.7109375" bestFit="1" customWidth="1"/>
    <col min="6" max="6" width="16.28515625" bestFit="1" customWidth="1"/>
    <col min="7" max="7" width="6.7109375" bestFit="1" customWidth="1"/>
    <col min="8" max="8" width="5.5703125" customWidth="1"/>
    <col min="9" max="9" width="5.7109375" bestFit="1" customWidth="1"/>
    <col min="10" max="10" width="6.7109375" bestFit="1" customWidth="1"/>
    <col min="11" max="11" width="5.140625" bestFit="1" customWidth="1"/>
    <col min="12" max="12" width="5.7109375" bestFit="1" customWidth="1"/>
    <col min="13" max="13" width="6.5703125" bestFit="1" customWidth="1"/>
    <col min="14" max="15" width="5.5703125" bestFit="1" customWidth="1"/>
    <col min="16" max="19" width="6.5703125" bestFit="1" customWidth="1"/>
    <col min="20" max="21" width="5.5703125" bestFit="1" customWidth="1"/>
    <col min="22" max="22" width="5.28515625" bestFit="1" customWidth="1"/>
    <col min="23" max="23" width="6.5703125" bestFit="1" customWidth="1"/>
    <col min="24" max="24" width="5.5703125" bestFit="1" customWidth="1"/>
    <col min="25" max="25" width="3.140625" bestFit="1" customWidth="1"/>
    <col min="26" max="27" width="4.5703125" bestFit="1" customWidth="1"/>
    <col min="28" max="30" width="6.5703125" bestFit="1" customWidth="1"/>
    <col min="31" max="32" width="5.5703125" bestFit="1" customWidth="1"/>
    <col min="33" max="33" width="6.5703125" bestFit="1" customWidth="1"/>
    <col min="34" max="35" width="5.5703125" bestFit="1" customWidth="1"/>
    <col min="36" max="36" width="6.5703125" bestFit="1" customWidth="1"/>
    <col min="37" max="42" width="5.5703125" customWidth="1"/>
    <col min="43" max="51" width="10.28515625" customWidth="1"/>
  </cols>
  <sheetData>
    <row r="2" spans="1:42">
      <c r="B2" t="s">
        <v>310</v>
      </c>
      <c r="AK2" t="s">
        <v>96</v>
      </c>
    </row>
    <row r="3" spans="1:42">
      <c r="AK3" t="s">
        <v>97</v>
      </c>
    </row>
    <row r="5" spans="1:42">
      <c r="D5" t="s">
        <v>51</v>
      </c>
      <c r="AK5" t="s">
        <v>285</v>
      </c>
      <c r="AL5" t="s">
        <v>98</v>
      </c>
      <c r="AM5" t="s">
        <v>98</v>
      </c>
      <c r="AO5" t="s">
        <v>38</v>
      </c>
      <c r="AP5" t="s">
        <v>38</v>
      </c>
    </row>
    <row r="6" spans="1:42">
      <c r="D6" t="s">
        <v>309</v>
      </c>
    </row>
    <row r="7" spans="1:42">
      <c r="A7" t="s">
        <v>0</v>
      </c>
      <c r="B7" t="s">
        <v>36</v>
      </c>
      <c r="C7" t="s">
        <v>35</v>
      </c>
      <c r="D7" t="s">
        <v>31</v>
      </c>
      <c r="E7" t="s">
        <v>40</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row>
    <row r="8" spans="1:42">
      <c r="A8" t="s">
        <v>59</v>
      </c>
      <c r="B8" t="s">
        <v>185</v>
      </c>
      <c r="D8">
        <v>2010</v>
      </c>
      <c r="E8">
        <v>1</v>
      </c>
      <c r="F8">
        <v>15</v>
      </c>
      <c r="G8">
        <v>0</v>
      </c>
      <c r="H8">
        <v>0</v>
      </c>
      <c r="I8">
        <v>0</v>
      </c>
      <c r="J8">
        <v>0</v>
      </c>
      <c r="K8">
        <v>0</v>
      </c>
      <c r="L8">
        <v>0.18652818813979169</v>
      </c>
      <c r="M8">
        <v>0</v>
      </c>
      <c r="N8">
        <v>0</v>
      </c>
      <c r="O8">
        <v>0</v>
      </c>
      <c r="P8">
        <v>0</v>
      </c>
      <c r="Q8">
        <v>0</v>
      </c>
      <c r="R8">
        <v>0</v>
      </c>
      <c r="S8">
        <v>0</v>
      </c>
      <c r="T8">
        <v>7.4611275255916668E-2</v>
      </c>
      <c r="U8">
        <v>0</v>
      </c>
      <c r="W8">
        <v>0</v>
      </c>
      <c r="X8">
        <v>0</v>
      </c>
      <c r="Y8">
        <v>0</v>
      </c>
      <c r="Z8">
        <v>0</v>
      </c>
      <c r="AA8">
        <v>0</v>
      </c>
      <c r="AB8">
        <v>0</v>
      </c>
      <c r="AC8">
        <v>0</v>
      </c>
      <c r="AD8">
        <v>0.18055928611931837</v>
      </c>
      <c r="AE8">
        <v>0</v>
      </c>
      <c r="AF8">
        <v>0</v>
      </c>
      <c r="AG8">
        <v>0</v>
      </c>
      <c r="AH8">
        <v>0</v>
      </c>
      <c r="AI8">
        <v>5.3720118184260018E-3</v>
      </c>
      <c r="AJ8">
        <v>0</v>
      </c>
      <c r="AK8">
        <f>S8</f>
        <v>0</v>
      </c>
      <c r="AL8">
        <f>AH8</f>
        <v>0</v>
      </c>
      <c r="AM8">
        <f>AH8</f>
        <v>0</v>
      </c>
      <c r="AN8">
        <v>0</v>
      </c>
      <c r="AO8">
        <f>I8</f>
        <v>0</v>
      </c>
      <c r="AP8">
        <f>I8</f>
        <v>0</v>
      </c>
    </row>
    <row r="9" spans="1:42">
      <c r="B9" t="s">
        <v>185</v>
      </c>
      <c r="D9">
        <v>2015</v>
      </c>
      <c r="E9">
        <v>1</v>
      </c>
      <c r="L9">
        <v>0.26113946339570837</v>
      </c>
      <c r="P9">
        <v>0</v>
      </c>
      <c r="T9">
        <v>7.4611275255916668E-2</v>
      </c>
      <c r="AD9">
        <v>0.25125346942429944</v>
      </c>
      <c r="AI9">
        <v>5.9092130002686019E-3</v>
      </c>
    </row>
    <row r="10" spans="1:42">
      <c r="B10" t="s">
        <v>185</v>
      </c>
      <c r="D10">
        <v>2020</v>
      </c>
      <c r="E10">
        <v>1</v>
      </c>
      <c r="L10">
        <v>0.41036201390754173</v>
      </c>
      <c r="P10">
        <v>0.8</v>
      </c>
      <c r="T10">
        <v>7.4611275255916668E-2</v>
      </c>
      <c r="AD10">
        <v>0.32194765272928044</v>
      </c>
      <c r="AI10">
        <v>6.5001343002954624E-3</v>
      </c>
    </row>
    <row r="11" spans="1:42">
      <c r="B11" t="s">
        <v>185</v>
      </c>
      <c r="D11">
        <v>2030</v>
      </c>
      <c r="E11">
        <v>1</v>
      </c>
      <c r="G11">
        <v>0</v>
      </c>
      <c r="H11">
        <v>0</v>
      </c>
      <c r="I11">
        <v>0</v>
      </c>
      <c r="J11">
        <v>0</v>
      </c>
      <c r="K11">
        <v>0</v>
      </c>
      <c r="L11">
        <v>0.89533530307100007</v>
      </c>
      <c r="M11">
        <v>0</v>
      </c>
      <c r="N11">
        <v>0</v>
      </c>
      <c r="O11">
        <v>0</v>
      </c>
      <c r="P11">
        <v>1.4</v>
      </c>
      <c r="Q11">
        <v>0</v>
      </c>
      <c r="R11">
        <v>0</v>
      </c>
      <c r="S11">
        <v>0</v>
      </c>
      <c r="T11">
        <v>7.4611275255916668E-2</v>
      </c>
      <c r="U11">
        <v>0</v>
      </c>
      <c r="W11">
        <v>0</v>
      </c>
      <c r="X11">
        <v>0</v>
      </c>
      <c r="Y11">
        <v>0</v>
      </c>
      <c r="Z11">
        <v>0</v>
      </c>
      <c r="AA11">
        <v>0</v>
      </c>
      <c r="AB11">
        <v>0</v>
      </c>
      <c r="AC11">
        <v>0</v>
      </c>
      <c r="AD11">
        <v>0.46333601933924251</v>
      </c>
      <c r="AE11">
        <v>0.05</v>
      </c>
      <c r="AF11">
        <v>0</v>
      </c>
      <c r="AG11">
        <v>0</v>
      </c>
      <c r="AH11">
        <v>0</v>
      </c>
      <c r="AI11">
        <v>7.8651625033575104E-3</v>
      </c>
      <c r="AJ11">
        <v>0</v>
      </c>
      <c r="AK11">
        <f>S11</f>
        <v>0</v>
      </c>
      <c r="AL11">
        <f>AH11</f>
        <v>0</v>
      </c>
      <c r="AM11">
        <f>AH11</f>
        <v>0</v>
      </c>
      <c r="AO11">
        <f>I11</f>
        <v>0</v>
      </c>
      <c r="AP11">
        <f>I11</f>
        <v>0</v>
      </c>
    </row>
    <row r="12" spans="1:42">
      <c r="B12" t="s">
        <v>185</v>
      </c>
      <c r="D12">
        <v>2050</v>
      </c>
      <c r="E12">
        <v>1</v>
      </c>
      <c r="G12">
        <f>G11</f>
        <v>0</v>
      </c>
      <c r="H12">
        <f t="shared" ref="H12:AJ12" si="0">H11</f>
        <v>0</v>
      </c>
      <c r="I12">
        <f t="shared" si="0"/>
        <v>0</v>
      </c>
      <c r="J12">
        <f t="shared" si="0"/>
        <v>0</v>
      </c>
      <c r="K12">
        <f t="shared" si="0"/>
        <v>0</v>
      </c>
      <c r="L12">
        <f t="shared" si="0"/>
        <v>0.89533530307100007</v>
      </c>
      <c r="M12">
        <f t="shared" si="0"/>
        <v>0</v>
      </c>
      <c r="N12">
        <f t="shared" si="0"/>
        <v>0</v>
      </c>
      <c r="O12">
        <f t="shared" si="0"/>
        <v>0</v>
      </c>
      <c r="P12">
        <f t="shared" si="0"/>
        <v>1.4</v>
      </c>
      <c r="Q12">
        <f t="shared" si="0"/>
        <v>0</v>
      </c>
      <c r="R12">
        <f t="shared" si="0"/>
        <v>0</v>
      </c>
      <c r="S12">
        <f t="shared" si="0"/>
        <v>0</v>
      </c>
      <c r="T12">
        <f t="shared" si="0"/>
        <v>7.4611275255916668E-2</v>
      </c>
      <c r="U12">
        <f t="shared" si="0"/>
        <v>0</v>
      </c>
      <c r="V12">
        <f t="shared" si="0"/>
        <v>0</v>
      </c>
      <c r="W12">
        <f t="shared" si="0"/>
        <v>0</v>
      </c>
      <c r="X12">
        <f t="shared" si="0"/>
        <v>0</v>
      </c>
      <c r="Y12">
        <f t="shared" si="0"/>
        <v>0</v>
      </c>
      <c r="Z12">
        <f t="shared" si="0"/>
        <v>0</v>
      </c>
      <c r="AA12">
        <f t="shared" si="0"/>
        <v>0</v>
      </c>
      <c r="AB12">
        <f t="shared" si="0"/>
        <v>0</v>
      </c>
      <c r="AC12">
        <f t="shared" si="0"/>
        <v>0</v>
      </c>
      <c r="AD12">
        <f t="shared" si="0"/>
        <v>0.46333601933924251</v>
      </c>
      <c r="AE12">
        <f t="shared" si="0"/>
        <v>0.05</v>
      </c>
      <c r="AF12">
        <f t="shared" si="0"/>
        <v>0</v>
      </c>
      <c r="AG12">
        <f t="shared" si="0"/>
        <v>0</v>
      </c>
      <c r="AH12">
        <f t="shared" si="0"/>
        <v>0</v>
      </c>
      <c r="AI12">
        <f t="shared" si="0"/>
        <v>7.8651625033575104E-3</v>
      </c>
      <c r="AJ12">
        <f t="shared" si="0"/>
        <v>0</v>
      </c>
      <c r="AK12">
        <f>S12</f>
        <v>0</v>
      </c>
      <c r="AL12">
        <f>AH12</f>
        <v>0</v>
      </c>
      <c r="AM12">
        <f>AH12</f>
        <v>0</v>
      </c>
      <c r="AN12">
        <v>0</v>
      </c>
      <c r="AO12">
        <f>I12</f>
        <v>0</v>
      </c>
      <c r="AP12">
        <f>I12</f>
        <v>0</v>
      </c>
    </row>
    <row r="15" spans="1:42">
      <c r="D15" t="s">
        <v>53</v>
      </c>
    </row>
    <row r="16" spans="1:42">
      <c r="D16" t="s">
        <v>309</v>
      </c>
    </row>
    <row r="17" spans="1:42">
      <c r="B17" t="s">
        <v>187</v>
      </c>
    </row>
    <row r="18" spans="1:42">
      <c r="A18" t="s">
        <v>0</v>
      </c>
      <c r="B18" t="s">
        <v>36</v>
      </c>
      <c r="C18" t="s">
        <v>35</v>
      </c>
      <c r="D18" t="s">
        <v>31</v>
      </c>
      <c r="E18" t="s">
        <v>40</v>
      </c>
      <c r="F18" t="s">
        <v>37</v>
      </c>
      <c r="G18" t="s">
        <v>2</v>
      </c>
      <c r="H18" t="s">
        <v>3</v>
      </c>
      <c r="I18" t="s">
        <v>38</v>
      </c>
      <c r="J18" t="s">
        <v>4</v>
      </c>
      <c r="K18" t="s">
        <v>5</v>
      </c>
      <c r="L18" t="s">
        <v>6</v>
      </c>
      <c r="M18" t="s">
        <v>7</v>
      </c>
      <c r="N18" t="s">
        <v>8</v>
      </c>
      <c r="O18" t="s">
        <v>9</v>
      </c>
      <c r="P18" t="s">
        <v>10</v>
      </c>
      <c r="Q18" t="s">
        <v>11</v>
      </c>
      <c r="R18" t="s">
        <v>12</v>
      </c>
      <c r="S18" t="s">
        <v>285</v>
      </c>
      <c r="T18" t="s">
        <v>13</v>
      </c>
      <c r="U18" t="s">
        <v>14</v>
      </c>
      <c r="V18" t="s">
        <v>15</v>
      </c>
      <c r="W18" t="s">
        <v>16</v>
      </c>
      <c r="X18" t="s">
        <v>17</v>
      </c>
      <c r="Y18" t="s">
        <v>18</v>
      </c>
      <c r="Z18" t="s">
        <v>19</v>
      </c>
      <c r="AA18" t="s">
        <v>20</v>
      </c>
      <c r="AB18" t="s">
        <v>21</v>
      </c>
      <c r="AC18" t="s">
        <v>22</v>
      </c>
      <c r="AD18" t="s">
        <v>23</v>
      </c>
      <c r="AE18" t="s">
        <v>24</v>
      </c>
      <c r="AF18" t="s">
        <v>25</v>
      </c>
      <c r="AG18" t="s">
        <v>26</v>
      </c>
      <c r="AH18" t="s">
        <v>27</v>
      </c>
      <c r="AI18" t="s">
        <v>28</v>
      </c>
      <c r="AJ18" t="s">
        <v>29</v>
      </c>
      <c r="AK18" t="s">
        <v>91</v>
      </c>
      <c r="AL18" t="s">
        <v>129</v>
      </c>
      <c r="AM18" t="s">
        <v>92</v>
      </c>
      <c r="AN18" t="s">
        <v>93</v>
      </c>
      <c r="AO18" t="s">
        <v>94</v>
      </c>
      <c r="AP18" t="s">
        <v>95</v>
      </c>
    </row>
    <row r="19" spans="1:42">
      <c r="A19" t="s">
        <v>60</v>
      </c>
      <c r="B19" t="s">
        <v>186</v>
      </c>
      <c r="D19">
        <v>2006</v>
      </c>
      <c r="E19">
        <v>1</v>
      </c>
      <c r="F19">
        <v>15</v>
      </c>
      <c r="I19">
        <v>0</v>
      </c>
      <c r="V19">
        <v>0.2</v>
      </c>
      <c r="AE19">
        <v>2.3E-2</v>
      </c>
      <c r="AK19">
        <f t="shared" ref="AK19:AK24" si="1">S19</f>
        <v>0</v>
      </c>
      <c r="AL19">
        <f>AH19</f>
        <v>0</v>
      </c>
      <c r="AM19">
        <f>AH19</f>
        <v>0</v>
      </c>
      <c r="AN19">
        <v>0</v>
      </c>
      <c r="AO19">
        <f>I19</f>
        <v>0</v>
      </c>
      <c r="AP19">
        <f>I19</f>
        <v>0</v>
      </c>
    </row>
    <row r="20" spans="1:42">
      <c r="B20" t="s">
        <v>186</v>
      </c>
      <c r="D20">
        <v>2010</v>
      </c>
      <c r="E20">
        <v>1</v>
      </c>
      <c r="G20">
        <v>0</v>
      </c>
      <c r="H20">
        <v>0</v>
      </c>
      <c r="J20">
        <v>0</v>
      </c>
      <c r="K20">
        <v>0</v>
      </c>
      <c r="L20">
        <v>0</v>
      </c>
      <c r="M20">
        <v>0.15944429522189393</v>
      </c>
      <c r="N20">
        <v>0</v>
      </c>
      <c r="O20">
        <v>0</v>
      </c>
      <c r="P20">
        <v>0</v>
      </c>
      <c r="Q20">
        <v>0</v>
      </c>
      <c r="R20">
        <v>0</v>
      </c>
      <c r="S20">
        <v>0</v>
      </c>
      <c r="T20">
        <v>0</v>
      </c>
      <c r="U20">
        <v>0</v>
      </c>
      <c r="W20">
        <v>0.79100000000000004</v>
      </c>
      <c r="X20">
        <v>0</v>
      </c>
      <c r="Y20">
        <v>0</v>
      </c>
      <c r="Z20">
        <v>0</v>
      </c>
      <c r="AA20">
        <v>0</v>
      </c>
      <c r="AB20">
        <v>0</v>
      </c>
      <c r="AC20">
        <v>0</v>
      </c>
      <c r="AD20">
        <v>0</v>
      </c>
      <c r="AE20">
        <v>0.03</v>
      </c>
      <c r="AF20">
        <v>0</v>
      </c>
      <c r="AG20">
        <v>0</v>
      </c>
      <c r="AH20">
        <v>0</v>
      </c>
      <c r="AI20">
        <v>0</v>
      </c>
      <c r="AJ20">
        <v>0</v>
      </c>
    </row>
    <row r="21" spans="1:42">
      <c r="B21" t="s">
        <v>186</v>
      </c>
      <c r="D21">
        <v>2015</v>
      </c>
      <c r="E21">
        <v>1</v>
      </c>
      <c r="M21">
        <v>0.26002029426686957</v>
      </c>
      <c r="S21" t="s">
        <v>41</v>
      </c>
      <c r="W21" t="s">
        <v>41</v>
      </c>
      <c r="AE21">
        <v>3.3000000000000002E-2</v>
      </c>
      <c r="AF21">
        <v>0.01</v>
      </c>
    </row>
    <row r="22" spans="1:42">
      <c r="B22" t="s">
        <v>186</v>
      </c>
      <c r="D22">
        <v>2020</v>
      </c>
      <c r="E22">
        <v>1</v>
      </c>
      <c r="I22">
        <v>9.3333333333333338E-2</v>
      </c>
      <c r="M22">
        <v>0.40692989524576956</v>
      </c>
      <c r="S22">
        <v>0.12</v>
      </c>
      <c r="W22">
        <v>0.81</v>
      </c>
      <c r="AE22">
        <v>5.1999999999999998E-2</v>
      </c>
      <c r="AF22">
        <v>2.5000000000000001E-2</v>
      </c>
      <c r="AK22">
        <f t="shared" si="1"/>
        <v>0.12</v>
      </c>
      <c r="AO22">
        <f>I22</f>
        <v>9.3333333333333338E-2</v>
      </c>
      <c r="AP22">
        <f>I22</f>
        <v>9.3333333333333338E-2</v>
      </c>
    </row>
    <row r="23" spans="1:42">
      <c r="B23" t="s">
        <v>186</v>
      </c>
      <c r="D23">
        <v>2030</v>
      </c>
      <c r="E23">
        <v>1</v>
      </c>
      <c r="G23">
        <v>0</v>
      </c>
      <c r="H23">
        <v>0</v>
      </c>
      <c r="J23">
        <v>0</v>
      </c>
      <c r="K23">
        <v>0</v>
      </c>
      <c r="L23">
        <v>0</v>
      </c>
      <c r="M23">
        <v>0.76549999999999996</v>
      </c>
      <c r="N23">
        <v>0</v>
      </c>
      <c r="O23">
        <v>0</v>
      </c>
      <c r="P23">
        <v>0</v>
      </c>
      <c r="Q23">
        <v>0</v>
      </c>
      <c r="R23">
        <v>0</v>
      </c>
      <c r="S23">
        <v>0.2</v>
      </c>
      <c r="T23">
        <v>0</v>
      </c>
      <c r="U23">
        <v>0</v>
      </c>
      <c r="V23">
        <v>0.65</v>
      </c>
      <c r="W23">
        <v>0.81</v>
      </c>
      <c r="X23">
        <v>0</v>
      </c>
      <c r="Y23">
        <v>0</v>
      </c>
      <c r="Z23">
        <v>0</v>
      </c>
      <c r="AA23">
        <v>0</v>
      </c>
      <c r="AB23">
        <v>0</v>
      </c>
      <c r="AC23">
        <v>0</v>
      </c>
      <c r="AD23">
        <v>0</v>
      </c>
      <c r="AE23" t="s">
        <v>41</v>
      </c>
      <c r="AF23">
        <v>0.1</v>
      </c>
      <c r="AG23">
        <v>0</v>
      </c>
      <c r="AH23">
        <v>0</v>
      </c>
      <c r="AI23">
        <v>0</v>
      </c>
      <c r="AJ23">
        <v>0</v>
      </c>
      <c r="AK23">
        <f t="shared" si="1"/>
        <v>0.2</v>
      </c>
    </row>
    <row r="24" spans="1:42">
      <c r="B24" t="s">
        <v>186</v>
      </c>
      <c r="D24">
        <v>2050</v>
      </c>
      <c r="E24">
        <v>1</v>
      </c>
      <c r="G24">
        <v>0</v>
      </c>
      <c r="H24">
        <v>0</v>
      </c>
      <c r="J24">
        <v>0</v>
      </c>
      <c r="K24">
        <v>0</v>
      </c>
      <c r="L24">
        <v>0</v>
      </c>
      <c r="M24">
        <v>0.76549999999999996</v>
      </c>
      <c r="N24">
        <v>0</v>
      </c>
      <c r="O24">
        <v>0</v>
      </c>
      <c r="P24">
        <v>0</v>
      </c>
      <c r="Q24">
        <v>0</v>
      </c>
      <c r="R24">
        <v>0</v>
      </c>
      <c r="S24">
        <v>0.2</v>
      </c>
      <c r="T24">
        <v>0</v>
      </c>
      <c r="U24">
        <v>0</v>
      </c>
      <c r="W24">
        <v>0.81</v>
      </c>
      <c r="X24">
        <v>0</v>
      </c>
      <c r="Y24">
        <v>0</v>
      </c>
      <c r="Z24">
        <v>0</v>
      </c>
      <c r="AA24">
        <v>0</v>
      </c>
      <c r="AB24">
        <v>0</v>
      </c>
      <c r="AC24">
        <v>0</v>
      </c>
      <c r="AD24">
        <v>0</v>
      </c>
      <c r="AE24">
        <f>AE22</f>
        <v>5.1999999999999998E-2</v>
      </c>
      <c r="AF24">
        <v>0.1</v>
      </c>
      <c r="AG24">
        <v>0</v>
      </c>
      <c r="AH24">
        <v>0</v>
      </c>
      <c r="AI24">
        <v>0</v>
      </c>
      <c r="AJ24">
        <v>0</v>
      </c>
      <c r="AK24">
        <f t="shared" si="1"/>
        <v>0.2</v>
      </c>
      <c r="AL24">
        <f>AH24</f>
        <v>0</v>
      </c>
      <c r="AM24">
        <f>AH24</f>
        <v>0</v>
      </c>
      <c r="AN24">
        <v>0</v>
      </c>
    </row>
    <row r="26" spans="1:42">
      <c r="D26" t="s">
        <v>54</v>
      </c>
    </row>
    <row r="27" spans="1:42">
      <c r="D27" t="s">
        <v>309</v>
      </c>
    </row>
    <row r="28" spans="1:42">
      <c r="A28" t="s">
        <v>0</v>
      </c>
      <c r="B28" t="s">
        <v>36</v>
      </c>
      <c r="C28" t="s">
        <v>35</v>
      </c>
      <c r="D28" t="s">
        <v>31</v>
      </c>
      <c r="E28" t="s">
        <v>34</v>
      </c>
      <c r="F28" t="s">
        <v>37</v>
      </c>
      <c r="G28" t="s">
        <v>2</v>
      </c>
      <c r="H28" t="s">
        <v>3</v>
      </c>
      <c r="I28" t="s">
        <v>38</v>
      </c>
      <c r="J28" t="s">
        <v>4</v>
      </c>
      <c r="K28" t="s">
        <v>5</v>
      </c>
      <c r="L28" t="s">
        <v>6</v>
      </c>
      <c r="M28" t="s">
        <v>7</v>
      </c>
      <c r="N28" t="s">
        <v>8</v>
      </c>
      <c r="O28" t="s">
        <v>9</v>
      </c>
      <c r="P28" t="s">
        <v>10</v>
      </c>
      <c r="Q28" t="s">
        <v>11</v>
      </c>
      <c r="R28" t="s">
        <v>12</v>
      </c>
      <c r="S28" t="s">
        <v>285</v>
      </c>
      <c r="T28" t="s">
        <v>13</v>
      </c>
      <c r="U28" t="s">
        <v>14</v>
      </c>
      <c r="V28" t="s">
        <v>15</v>
      </c>
      <c r="W28" t="s">
        <v>16</v>
      </c>
      <c r="X28" t="s">
        <v>17</v>
      </c>
      <c r="Y28" t="s">
        <v>18</v>
      </c>
      <c r="Z28" t="s">
        <v>19</v>
      </c>
      <c r="AA28" t="s">
        <v>20</v>
      </c>
      <c r="AB28" t="s">
        <v>21</v>
      </c>
      <c r="AC28" t="s">
        <v>22</v>
      </c>
      <c r="AD28" t="s">
        <v>23</v>
      </c>
      <c r="AE28" t="s">
        <v>24</v>
      </c>
      <c r="AF28" t="s">
        <v>25</v>
      </c>
      <c r="AG28" t="s">
        <v>26</v>
      </c>
      <c r="AH28" t="s">
        <v>27</v>
      </c>
      <c r="AI28" t="s">
        <v>28</v>
      </c>
      <c r="AJ28" t="s">
        <v>29</v>
      </c>
      <c r="AK28" t="s">
        <v>91</v>
      </c>
      <c r="AL28" t="s">
        <v>129</v>
      </c>
      <c r="AM28" t="s">
        <v>92</v>
      </c>
      <c r="AN28" t="s">
        <v>93</v>
      </c>
      <c r="AO28" t="s">
        <v>94</v>
      </c>
      <c r="AP28" t="s">
        <v>95</v>
      </c>
    </row>
    <row r="29" spans="1:42">
      <c r="A29" t="s">
        <v>55</v>
      </c>
      <c r="B29" t="s">
        <v>186</v>
      </c>
      <c r="C29" t="s">
        <v>30</v>
      </c>
      <c r="D29">
        <v>2006</v>
      </c>
      <c r="E29">
        <v>1</v>
      </c>
      <c r="F29">
        <v>15</v>
      </c>
      <c r="G29">
        <v>0</v>
      </c>
      <c r="H29">
        <v>0</v>
      </c>
      <c r="I29">
        <v>0</v>
      </c>
      <c r="J29">
        <v>0</v>
      </c>
      <c r="K29">
        <v>0</v>
      </c>
      <c r="L29">
        <v>0</v>
      </c>
      <c r="M29">
        <v>0</v>
      </c>
      <c r="N29">
        <v>0</v>
      </c>
      <c r="O29">
        <v>0</v>
      </c>
      <c r="P29">
        <v>0</v>
      </c>
      <c r="Q29">
        <v>0</v>
      </c>
      <c r="R29">
        <v>0</v>
      </c>
      <c r="S29">
        <v>0</v>
      </c>
      <c r="T29">
        <v>0</v>
      </c>
      <c r="U29">
        <v>0</v>
      </c>
      <c r="V29">
        <f>1.5*3.6</f>
        <v>5.4</v>
      </c>
      <c r="W29">
        <v>19.8</v>
      </c>
      <c r="X29">
        <v>0</v>
      </c>
      <c r="Y29">
        <v>0</v>
      </c>
      <c r="Z29">
        <v>0</v>
      </c>
      <c r="AA29">
        <v>0</v>
      </c>
      <c r="AB29">
        <v>0</v>
      </c>
      <c r="AC29">
        <v>0</v>
      </c>
      <c r="AD29">
        <v>0</v>
      </c>
      <c r="AE29">
        <v>0</v>
      </c>
      <c r="AF29">
        <v>0</v>
      </c>
      <c r="AG29">
        <v>0</v>
      </c>
      <c r="AH29">
        <v>0</v>
      </c>
      <c r="AI29">
        <v>0</v>
      </c>
      <c r="AJ29">
        <v>0</v>
      </c>
      <c r="AK29">
        <f t="shared" ref="AK29:AK34" si="2">S29</f>
        <v>0</v>
      </c>
      <c r="AL29">
        <f>AH29</f>
        <v>0</v>
      </c>
      <c r="AM29">
        <f>AH29</f>
        <v>0</v>
      </c>
      <c r="AN29">
        <v>0</v>
      </c>
      <c r="AO29">
        <f>I29</f>
        <v>0</v>
      </c>
      <c r="AP29">
        <f t="shared" ref="AP29:AP34" si="3">I29</f>
        <v>0</v>
      </c>
    </row>
    <row r="30" spans="1:42">
      <c r="B30" t="s">
        <v>186</v>
      </c>
      <c r="C30" t="s">
        <v>30</v>
      </c>
      <c r="D30">
        <v>2010</v>
      </c>
      <c r="E30">
        <v>1</v>
      </c>
      <c r="G30">
        <v>0</v>
      </c>
      <c r="H30">
        <v>0</v>
      </c>
      <c r="J30">
        <v>0</v>
      </c>
      <c r="K30">
        <v>0</v>
      </c>
      <c r="L30">
        <v>5</v>
      </c>
      <c r="M30">
        <v>4.2736842105263158</v>
      </c>
      <c r="N30">
        <v>0</v>
      </c>
      <c r="O30">
        <v>0</v>
      </c>
      <c r="P30">
        <v>0</v>
      </c>
      <c r="Q30">
        <v>0</v>
      </c>
      <c r="R30">
        <v>0</v>
      </c>
      <c r="S30">
        <v>0</v>
      </c>
      <c r="T30">
        <v>2.16</v>
      </c>
      <c r="U30">
        <v>0</v>
      </c>
      <c r="W30" t="s">
        <v>41</v>
      </c>
      <c r="X30">
        <v>0</v>
      </c>
      <c r="Y30">
        <v>0</v>
      </c>
      <c r="Z30">
        <v>0</v>
      </c>
      <c r="AA30">
        <v>0</v>
      </c>
      <c r="AB30">
        <v>0</v>
      </c>
      <c r="AC30">
        <v>0</v>
      </c>
      <c r="AD30">
        <v>4.84</v>
      </c>
      <c r="AE30">
        <v>0.4</v>
      </c>
      <c r="AF30">
        <v>0</v>
      </c>
      <c r="AG30">
        <v>0</v>
      </c>
      <c r="AH30">
        <v>0</v>
      </c>
      <c r="AI30">
        <v>0.14400000000000002</v>
      </c>
      <c r="AJ30">
        <v>0</v>
      </c>
      <c r="AK30">
        <f t="shared" si="2"/>
        <v>0</v>
      </c>
      <c r="AL30">
        <f>AH30</f>
        <v>0</v>
      </c>
      <c r="AM30">
        <f>AH30</f>
        <v>0</v>
      </c>
    </row>
    <row r="31" spans="1:42">
      <c r="B31" t="s">
        <v>186</v>
      </c>
      <c r="C31" t="s">
        <v>30</v>
      </c>
      <c r="D31">
        <v>2015</v>
      </c>
      <c r="E31">
        <v>1</v>
      </c>
      <c r="L31">
        <v>7</v>
      </c>
      <c r="M31">
        <v>6.9702857142857146</v>
      </c>
      <c r="P31">
        <v>0</v>
      </c>
      <c r="S31">
        <v>0</v>
      </c>
      <c r="T31">
        <v>2.16</v>
      </c>
      <c r="W31" t="s">
        <v>41</v>
      </c>
      <c r="AD31">
        <v>6.7350000000000003</v>
      </c>
      <c r="AI31">
        <v>0.15840000000000004</v>
      </c>
      <c r="AK31">
        <f t="shared" si="2"/>
        <v>0</v>
      </c>
    </row>
    <row r="32" spans="1:42">
      <c r="B32" t="s">
        <v>186</v>
      </c>
      <c r="C32" t="s">
        <v>30</v>
      </c>
      <c r="D32">
        <v>2020</v>
      </c>
      <c r="E32">
        <v>1</v>
      </c>
      <c r="I32">
        <v>2.52</v>
      </c>
      <c r="L32">
        <v>11</v>
      </c>
      <c r="M32">
        <v>10.907744107744108</v>
      </c>
      <c r="P32">
        <v>20.844000000000001</v>
      </c>
      <c r="S32" t="s">
        <v>41</v>
      </c>
      <c r="T32">
        <v>2.16</v>
      </c>
      <c r="W32">
        <v>26.172000000000001</v>
      </c>
      <c r="AD32">
        <v>8.6300000000000008</v>
      </c>
      <c r="AE32">
        <v>1.08</v>
      </c>
      <c r="AI32">
        <v>0.17424000000000006</v>
      </c>
      <c r="AK32" t="str">
        <f t="shared" si="2"/>
        <v xml:space="preserve"> </v>
      </c>
      <c r="AO32">
        <f>I32</f>
        <v>2.52</v>
      </c>
      <c r="AP32">
        <f t="shared" si="3"/>
        <v>2.52</v>
      </c>
    </row>
    <row r="33" spans="2:43">
      <c r="B33" t="s">
        <v>186</v>
      </c>
      <c r="C33" t="s">
        <v>30</v>
      </c>
      <c r="D33">
        <v>2030</v>
      </c>
      <c r="E33">
        <v>1</v>
      </c>
      <c r="G33">
        <v>0</v>
      </c>
      <c r="H33">
        <v>0</v>
      </c>
      <c r="J33">
        <v>0</v>
      </c>
      <c r="K33">
        <v>0</v>
      </c>
      <c r="L33">
        <v>24</v>
      </c>
      <c r="M33">
        <v>20.52</v>
      </c>
      <c r="N33">
        <v>0</v>
      </c>
      <c r="O33">
        <v>0</v>
      </c>
      <c r="P33">
        <v>34.776000000000003</v>
      </c>
      <c r="Q33">
        <v>0</v>
      </c>
      <c r="R33">
        <v>0</v>
      </c>
      <c r="T33">
        <v>2.16</v>
      </c>
      <c r="U33">
        <v>0</v>
      </c>
      <c r="W33">
        <v>26.172000000000001</v>
      </c>
      <c r="X33">
        <v>0</v>
      </c>
      <c r="Y33">
        <v>0</v>
      </c>
      <c r="Z33">
        <v>0</v>
      </c>
      <c r="AA33">
        <v>0</v>
      </c>
      <c r="AB33">
        <v>0</v>
      </c>
      <c r="AC33">
        <v>0</v>
      </c>
      <c r="AD33">
        <v>12.6</v>
      </c>
      <c r="AE33" t="s">
        <v>41</v>
      </c>
      <c r="AF33">
        <v>0</v>
      </c>
      <c r="AG33">
        <v>0</v>
      </c>
      <c r="AH33">
        <v>0</v>
      </c>
      <c r="AI33">
        <v>0.21083040000000011</v>
      </c>
      <c r="AJ33">
        <v>0</v>
      </c>
    </row>
    <row r="34" spans="2:43">
      <c r="B34" t="s">
        <v>186</v>
      </c>
      <c r="C34" t="s">
        <v>30</v>
      </c>
      <c r="D34">
        <v>2050</v>
      </c>
      <c r="E34">
        <v>1</v>
      </c>
      <c r="G34">
        <v>0</v>
      </c>
      <c r="H34">
        <v>0</v>
      </c>
      <c r="I34">
        <f>I32</f>
        <v>2.52</v>
      </c>
      <c r="J34">
        <v>0</v>
      </c>
      <c r="K34">
        <v>0</v>
      </c>
      <c r="L34">
        <v>24</v>
      </c>
      <c r="M34">
        <v>20.52</v>
      </c>
      <c r="N34">
        <v>0</v>
      </c>
      <c r="O34">
        <v>0</v>
      </c>
      <c r="P34">
        <v>34.776000000000003</v>
      </c>
      <c r="Q34">
        <v>0</v>
      </c>
      <c r="R34">
        <v>0</v>
      </c>
      <c r="S34">
        <f>S31</f>
        <v>0</v>
      </c>
      <c r="T34">
        <v>2.16</v>
      </c>
      <c r="U34">
        <v>0</v>
      </c>
      <c r="W34">
        <v>26.172000000000001</v>
      </c>
      <c r="X34">
        <v>0</v>
      </c>
      <c r="Y34">
        <v>0</v>
      </c>
      <c r="Z34">
        <v>0</v>
      </c>
      <c r="AA34">
        <v>0</v>
      </c>
      <c r="AB34">
        <v>0</v>
      </c>
      <c r="AC34">
        <v>0</v>
      </c>
      <c r="AD34">
        <v>12.6</v>
      </c>
      <c r="AE34">
        <f>AE32</f>
        <v>1.08</v>
      </c>
      <c r="AF34">
        <v>0</v>
      </c>
      <c r="AG34">
        <v>0</v>
      </c>
      <c r="AH34">
        <v>0</v>
      </c>
      <c r="AI34">
        <v>0.21083040000000011</v>
      </c>
      <c r="AJ34">
        <v>0</v>
      </c>
      <c r="AK34">
        <f t="shared" si="2"/>
        <v>0</v>
      </c>
      <c r="AL34">
        <f>AH34</f>
        <v>0</v>
      </c>
      <c r="AM34">
        <f>AH34</f>
        <v>0</v>
      </c>
      <c r="AN34">
        <v>0</v>
      </c>
      <c r="AO34">
        <f>I34</f>
        <v>2.52</v>
      </c>
      <c r="AP34">
        <f t="shared" si="3"/>
        <v>2.52</v>
      </c>
    </row>
    <row r="38" spans="2:43">
      <c r="C38" t="s">
        <v>311</v>
      </c>
    </row>
    <row r="39" spans="2:43" ht="13.5" thickBot="1">
      <c r="C39" t="s">
        <v>69</v>
      </c>
      <c r="D39" t="s">
        <v>1</v>
      </c>
      <c r="E39" t="s">
        <v>32</v>
      </c>
      <c r="F39" t="s">
        <v>31</v>
      </c>
      <c r="G39" t="str">
        <f>G28</f>
        <v>AT</v>
      </c>
      <c r="H39" t="str">
        <f t="shared" ref="H39:AJ39" si="4">H28</f>
        <v>BE</v>
      </c>
      <c r="I39" t="str">
        <f t="shared" si="4"/>
        <v>BG</v>
      </c>
      <c r="J39" t="str">
        <f t="shared" si="4"/>
        <v>CH</v>
      </c>
      <c r="K39" t="str">
        <f t="shared" si="4"/>
        <v>CY</v>
      </c>
      <c r="L39" t="str">
        <f t="shared" si="4"/>
        <v>CZ</v>
      </c>
      <c r="M39" t="str">
        <f t="shared" si="4"/>
        <v>DE</v>
      </c>
      <c r="N39" t="str">
        <f t="shared" si="4"/>
        <v>DK</v>
      </c>
      <c r="O39" t="str">
        <f t="shared" si="4"/>
        <v>EE</v>
      </c>
      <c r="P39" t="str">
        <f t="shared" si="4"/>
        <v>ES</v>
      </c>
      <c r="Q39" t="str">
        <f t="shared" si="4"/>
        <v>FI</v>
      </c>
      <c r="R39" t="str">
        <f t="shared" si="4"/>
        <v>FR</v>
      </c>
      <c r="S39" t="str">
        <f t="shared" si="4"/>
        <v>EL</v>
      </c>
      <c r="T39" t="str">
        <f t="shared" si="4"/>
        <v>HU</v>
      </c>
      <c r="U39" t="str">
        <f t="shared" si="4"/>
        <v>IE</v>
      </c>
      <c r="V39" t="str">
        <f t="shared" si="4"/>
        <v>IS</v>
      </c>
      <c r="W39" t="str">
        <f t="shared" si="4"/>
        <v>IT</v>
      </c>
      <c r="X39" t="str">
        <f t="shared" si="4"/>
        <v>LT</v>
      </c>
      <c r="Y39" t="str">
        <f t="shared" si="4"/>
        <v>LU</v>
      </c>
      <c r="Z39" t="str">
        <f t="shared" si="4"/>
        <v>LV</v>
      </c>
      <c r="AA39" t="str">
        <f t="shared" si="4"/>
        <v>MT</v>
      </c>
      <c r="AB39" t="str">
        <f t="shared" si="4"/>
        <v>NL</v>
      </c>
      <c r="AC39" t="str">
        <f t="shared" si="4"/>
        <v>NO</v>
      </c>
      <c r="AD39" t="str">
        <f t="shared" si="4"/>
        <v>PL</v>
      </c>
      <c r="AE39" t="str">
        <f t="shared" si="4"/>
        <v>PT</v>
      </c>
      <c r="AF39" t="str">
        <f t="shared" si="4"/>
        <v>RO</v>
      </c>
      <c r="AG39" t="str">
        <f t="shared" si="4"/>
        <v>SE</v>
      </c>
      <c r="AH39" t="str">
        <f t="shared" si="4"/>
        <v>SI</v>
      </c>
      <c r="AI39" t="str">
        <f t="shared" si="4"/>
        <v>SK</v>
      </c>
      <c r="AJ39" t="str">
        <f t="shared" si="4"/>
        <v>UK</v>
      </c>
      <c r="AK39" t="s">
        <v>91</v>
      </c>
      <c r="AL39" t="s">
        <v>129</v>
      </c>
      <c r="AM39" t="s">
        <v>92</v>
      </c>
      <c r="AN39" t="s">
        <v>93</v>
      </c>
      <c r="AO39" t="s">
        <v>94</v>
      </c>
      <c r="AP39" t="s">
        <v>95</v>
      </c>
      <c r="AQ39" t="s">
        <v>36</v>
      </c>
    </row>
    <row r="40" spans="2:43">
      <c r="D40" t="s">
        <v>71</v>
      </c>
      <c r="E40" t="s">
        <v>70</v>
      </c>
      <c r="F40">
        <v>0</v>
      </c>
      <c r="G40">
        <f>IF(SUM(G8:G12)=0,2,"")</f>
        <v>2</v>
      </c>
      <c r="H40">
        <f t="shared" ref="H40:AJ40" si="5">IF(SUM(H8:H12)=0,2,"")</f>
        <v>2</v>
      </c>
      <c r="I40">
        <f t="shared" si="5"/>
        <v>2</v>
      </c>
      <c r="J40">
        <f t="shared" si="5"/>
        <v>2</v>
      </c>
      <c r="K40">
        <f t="shared" si="5"/>
        <v>2</v>
      </c>
      <c r="L40" t="str">
        <f t="shared" si="5"/>
        <v/>
      </c>
      <c r="M40">
        <f t="shared" si="5"/>
        <v>2</v>
      </c>
      <c r="N40">
        <f t="shared" si="5"/>
        <v>2</v>
      </c>
      <c r="O40">
        <f t="shared" si="5"/>
        <v>2</v>
      </c>
      <c r="P40" t="str">
        <f t="shared" si="5"/>
        <v/>
      </c>
      <c r="Q40">
        <f t="shared" si="5"/>
        <v>2</v>
      </c>
      <c r="R40">
        <f t="shared" si="5"/>
        <v>2</v>
      </c>
      <c r="S40">
        <f t="shared" si="5"/>
        <v>2</v>
      </c>
      <c r="T40" t="str">
        <f t="shared" si="5"/>
        <v/>
      </c>
      <c r="U40">
        <f t="shared" si="5"/>
        <v>2</v>
      </c>
      <c r="V40">
        <f t="shared" si="5"/>
        <v>2</v>
      </c>
      <c r="W40">
        <f t="shared" si="5"/>
        <v>2</v>
      </c>
      <c r="X40">
        <f t="shared" si="5"/>
        <v>2</v>
      </c>
      <c r="Y40">
        <f t="shared" si="5"/>
        <v>2</v>
      </c>
      <c r="Z40">
        <f t="shared" si="5"/>
        <v>2</v>
      </c>
      <c r="AA40">
        <f t="shared" si="5"/>
        <v>2</v>
      </c>
      <c r="AB40">
        <f t="shared" si="5"/>
        <v>2</v>
      </c>
      <c r="AC40">
        <f t="shared" si="5"/>
        <v>2</v>
      </c>
      <c r="AD40" t="str">
        <f t="shared" si="5"/>
        <v/>
      </c>
      <c r="AE40" t="str">
        <f t="shared" si="5"/>
        <v/>
      </c>
      <c r="AF40">
        <f>IF(SUM(AF8:AF12)=0,2,"")</f>
        <v>2</v>
      </c>
      <c r="AG40">
        <f t="shared" si="5"/>
        <v>2</v>
      </c>
      <c r="AH40">
        <f t="shared" si="5"/>
        <v>2</v>
      </c>
      <c r="AI40" t="str">
        <f t="shared" si="5"/>
        <v/>
      </c>
      <c r="AJ40">
        <f t="shared" si="5"/>
        <v>2</v>
      </c>
      <c r="AK40">
        <f t="shared" ref="AK40:AP40" si="6">IF(SUM(AK8:AK12)=0,2,"")</f>
        <v>2</v>
      </c>
      <c r="AL40">
        <f t="shared" si="6"/>
        <v>2</v>
      </c>
      <c r="AM40">
        <f t="shared" si="6"/>
        <v>2</v>
      </c>
      <c r="AN40">
        <f t="shared" si="6"/>
        <v>2</v>
      </c>
      <c r="AO40">
        <f t="shared" si="6"/>
        <v>2</v>
      </c>
      <c r="AP40">
        <f t="shared" si="6"/>
        <v>2</v>
      </c>
      <c r="AQ40" t="str">
        <f>B8</f>
        <v>EUGEOE*</v>
      </c>
    </row>
    <row r="41" spans="2:43">
      <c r="D41" t="s">
        <v>71</v>
      </c>
      <c r="E41" t="s">
        <v>70</v>
      </c>
      <c r="F41">
        <v>0</v>
      </c>
      <c r="G41">
        <f>IF(SUM(G19:G24)=0,2,"")</f>
        <v>2</v>
      </c>
      <c r="H41">
        <f t="shared" ref="H41:AJ41" si="7">IF(SUM(H19:H24)=0,2,"")</f>
        <v>2</v>
      </c>
      <c r="I41" t="str">
        <f t="shared" si="7"/>
        <v/>
      </c>
      <c r="J41">
        <f t="shared" si="7"/>
        <v>2</v>
      </c>
      <c r="K41">
        <f t="shared" si="7"/>
        <v>2</v>
      </c>
      <c r="L41">
        <f t="shared" si="7"/>
        <v>2</v>
      </c>
      <c r="M41" t="str">
        <f t="shared" si="7"/>
        <v/>
      </c>
      <c r="N41">
        <f t="shared" si="7"/>
        <v>2</v>
      </c>
      <c r="O41">
        <f t="shared" si="7"/>
        <v>2</v>
      </c>
      <c r="P41">
        <f t="shared" si="7"/>
        <v>2</v>
      </c>
      <c r="Q41">
        <f t="shared" si="7"/>
        <v>2</v>
      </c>
      <c r="R41">
        <f t="shared" si="7"/>
        <v>2</v>
      </c>
      <c r="S41" t="str">
        <f t="shared" si="7"/>
        <v/>
      </c>
      <c r="T41">
        <f t="shared" si="7"/>
        <v>2</v>
      </c>
      <c r="U41">
        <f t="shared" si="7"/>
        <v>2</v>
      </c>
      <c r="V41" t="str">
        <f t="shared" si="7"/>
        <v/>
      </c>
      <c r="W41" t="str">
        <f t="shared" si="7"/>
        <v/>
      </c>
      <c r="X41">
        <f t="shared" si="7"/>
        <v>2</v>
      </c>
      <c r="Y41">
        <f t="shared" si="7"/>
        <v>2</v>
      </c>
      <c r="Z41">
        <f t="shared" si="7"/>
        <v>2</v>
      </c>
      <c r="AA41">
        <f t="shared" si="7"/>
        <v>2</v>
      </c>
      <c r="AB41">
        <f t="shared" si="7"/>
        <v>2</v>
      </c>
      <c r="AC41">
        <f t="shared" si="7"/>
        <v>2</v>
      </c>
      <c r="AD41">
        <f t="shared" si="7"/>
        <v>2</v>
      </c>
      <c r="AE41" t="str">
        <f t="shared" si="7"/>
        <v/>
      </c>
      <c r="AF41" t="str">
        <f t="shared" si="7"/>
        <v/>
      </c>
      <c r="AG41">
        <f t="shared" si="7"/>
        <v>2</v>
      </c>
      <c r="AH41">
        <f t="shared" si="7"/>
        <v>2</v>
      </c>
      <c r="AI41">
        <f t="shared" si="7"/>
        <v>2</v>
      </c>
      <c r="AJ41">
        <f t="shared" si="7"/>
        <v>2</v>
      </c>
      <c r="AK41" t="str">
        <f t="shared" ref="AK41:AP41" si="8">IF(SUM(AK19:AK24)=0,2,"")</f>
        <v/>
      </c>
      <c r="AL41">
        <f t="shared" si="8"/>
        <v>2</v>
      </c>
      <c r="AM41">
        <f t="shared" si="8"/>
        <v>2</v>
      </c>
      <c r="AN41">
        <f t="shared" si="8"/>
        <v>2</v>
      </c>
      <c r="AO41" t="str">
        <f t="shared" si="8"/>
        <v/>
      </c>
      <c r="AP41" t="str">
        <f t="shared" si="8"/>
        <v/>
      </c>
      <c r="AQ41" t="str">
        <f>B19</f>
        <v>EUSTGEO*,EUGEO*</v>
      </c>
    </row>
  </sheetData>
  <phoneticPr fontId="6" type="noConversion"/>
  <pageMargins left="0.7" right="0.7" top="0.75" bottom="0.75" header="0.3" footer="0.3"/>
  <pageSetup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AQ67"/>
  <sheetViews>
    <sheetView topLeftCell="G1" zoomScaleNormal="100" workbookViewId="0">
      <selection activeCell="H18" sqref="H18"/>
    </sheetView>
  </sheetViews>
  <sheetFormatPr defaultRowHeight="12.75"/>
  <cols>
    <col min="1" max="1" width="20.5703125" bestFit="1" customWidth="1"/>
    <col min="2" max="2" width="33" customWidth="1"/>
    <col min="3" max="3" width="30.5703125" bestFit="1" customWidth="1"/>
  </cols>
  <sheetData>
    <row r="2" spans="1:42">
      <c r="B2" t="s">
        <v>33</v>
      </c>
      <c r="AK2" t="s">
        <v>96</v>
      </c>
    </row>
    <row r="3" spans="1:42">
      <c r="AK3" t="s">
        <v>97</v>
      </c>
    </row>
    <row r="5" spans="1:42">
      <c r="D5" t="s">
        <v>254</v>
      </c>
      <c r="AK5" t="s">
        <v>338</v>
      </c>
      <c r="AM5" t="s">
        <v>338</v>
      </c>
    </row>
    <row r="6" spans="1:42">
      <c r="D6" t="s">
        <v>39</v>
      </c>
    </row>
    <row r="7" spans="1:42">
      <c r="A7" t="s">
        <v>0</v>
      </c>
      <c r="B7" t="s">
        <v>36</v>
      </c>
      <c r="C7" t="s">
        <v>35</v>
      </c>
      <c r="D7" t="s">
        <v>31</v>
      </c>
      <c r="E7" t="s">
        <v>34</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row>
    <row r="8" spans="1:42">
      <c r="A8" t="s">
        <v>255</v>
      </c>
      <c r="B8" t="s">
        <v>256</v>
      </c>
      <c r="C8" t="s">
        <v>30</v>
      </c>
      <c r="D8">
        <v>2006</v>
      </c>
      <c r="E8">
        <v>1</v>
      </c>
      <c r="F8">
        <v>15</v>
      </c>
      <c r="H8">
        <v>0</v>
      </c>
      <c r="I8">
        <v>0</v>
      </c>
      <c r="K8">
        <v>0</v>
      </c>
      <c r="M8">
        <v>0</v>
      </c>
      <c r="O8">
        <v>0</v>
      </c>
      <c r="T8">
        <v>0</v>
      </c>
      <c r="W8">
        <v>0</v>
      </c>
      <c r="X8">
        <v>0</v>
      </c>
      <c r="Y8">
        <v>0</v>
      </c>
      <c r="Z8">
        <v>0</v>
      </c>
      <c r="AA8">
        <v>0</v>
      </c>
      <c r="AB8">
        <v>0</v>
      </c>
      <c r="AC8">
        <v>0</v>
      </c>
      <c r="AD8">
        <v>0</v>
      </c>
      <c r="AE8">
        <v>0</v>
      </c>
      <c r="AF8">
        <v>0</v>
      </c>
      <c r="AG8">
        <v>0</v>
      </c>
      <c r="AH8">
        <v>0</v>
      </c>
      <c r="AI8">
        <v>0</v>
      </c>
      <c r="AJ8">
        <v>0</v>
      </c>
      <c r="AK8">
        <v>0</v>
      </c>
      <c r="AM8">
        <v>0</v>
      </c>
      <c r="AO8">
        <v>0</v>
      </c>
    </row>
    <row r="9" spans="1:42">
      <c r="B9" t="s">
        <v>256</v>
      </c>
      <c r="C9" t="s">
        <v>30</v>
      </c>
      <c r="D9">
        <v>2010</v>
      </c>
      <c r="E9">
        <v>1</v>
      </c>
      <c r="H9">
        <f t="shared" ref="H9:AO9" si="0">H31*50%</f>
        <v>0</v>
      </c>
      <c r="I9">
        <f t="shared" si="0"/>
        <v>0</v>
      </c>
      <c r="K9">
        <f t="shared" si="0"/>
        <v>0</v>
      </c>
      <c r="M9">
        <f t="shared" si="0"/>
        <v>0</v>
      </c>
      <c r="N9">
        <f t="shared" si="0"/>
        <v>0</v>
      </c>
      <c r="O9">
        <f t="shared" si="0"/>
        <v>0</v>
      </c>
      <c r="P9">
        <f t="shared" si="0"/>
        <v>127.8</v>
      </c>
      <c r="Q9">
        <f>Q31*50%</f>
        <v>0</v>
      </c>
      <c r="R9">
        <f t="shared" si="0"/>
        <v>84.600000000000009</v>
      </c>
      <c r="S9">
        <f t="shared" si="0"/>
        <v>0</v>
      </c>
      <c r="T9">
        <f t="shared" si="0"/>
        <v>0</v>
      </c>
      <c r="U9">
        <f t="shared" si="0"/>
        <v>561.6</v>
      </c>
      <c r="W9">
        <f t="shared" si="0"/>
        <v>0</v>
      </c>
      <c r="X9">
        <f t="shared" si="0"/>
        <v>0</v>
      </c>
      <c r="Y9">
        <f t="shared" si="0"/>
        <v>0</v>
      </c>
      <c r="Z9">
        <f t="shared" si="0"/>
        <v>0</v>
      </c>
      <c r="AA9">
        <f t="shared" si="0"/>
        <v>0</v>
      </c>
      <c r="AB9">
        <f t="shared" si="0"/>
        <v>0</v>
      </c>
      <c r="AC9">
        <f t="shared" si="0"/>
        <v>0</v>
      </c>
      <c r="AD9">
        <f t="shared" si="0"/>
        <v>2.34</v>
      </c>
      <c r="AE9">
        <f t="shared" si="0"/>
        <v>0</v>
      </c>
      <c r="AF9">
        <f t="shared" si="0"/>
        <v>0</v>
      </c>
      <c r="AG9">
        <f t="shared" si="0"/>
        <v>0</v>
      </c>
      <c r="AH9">
        <f t="shared" si="0"/>
        <v>0</v>
      </c>
      <c r="AI9">
        <f t="shared" si="0"/>
        <v>0</v>
      </c>
      <c r="AJ9">
        <f t="shared" si="0"/>
        <v>703.80000000000007</v>
      </c>
      <c r="AK9">
        <f t="shared" si="0"/>
        <v>0</v>
      </c>
      <c r="AM9">
        <f t="shared" si="0"/>
        <v>0</v>
      </c>
      <c r="AO9">
        <f t="shared" si="0"/>
        <v>0</v>
      </c>
    </row>
    <row r="10" spans="1:42">
      <c r="B10" t="s">
        <v>256</v>
      </c>
      <c r="C10" t="s">
        <v>30</v>
      </c>
      <c r="D10">
        <v>2030</v>
      </c>
      <c r="E10">
        <v>1</v>
      </c>
      <c r="I10">
        <f>I32*20%</f>
        <v>0</v>
      </c>
      <c r="M10">
        <f>M32*20%</f>
        <v>0</v>
      </c>
      <c r="N10">
        <f>N32*20%</f>
        <v>0</v>
      </c>
      <c r="O10">
        <f>O32*20%</f>
        <v>0</v>
      </c>
      <c r="P10">
        <f>P32*20%</f>
        <v>59.760000000000005</v>
      </c>
      <c r="R10">
        <f>R32*20%</f>
        <v>62.64</v>
      </c>
      <c r="T10">
        <f>T32*20%</f>
        <v>0</v>
      </c>
      <c r="U10">
        <f>U32*20%</f>
        <v>285.12000000000006</v>
      </c>
      <c r="Y10">
        <f>Y32*20%</f>
        <v>0</v>
      </c>
      <c r="Z10">
        <f>Z32*20%</f>
        <v>0</v>
      </c>
      <c r="AE10">
        <f>AE32*20%</f>
        <v>0</v>
      </c>
      <c r="AH10">
        <v>0</v>
      </c>
      <c r="AI10">
        <f>AI32*20%</f>
        <v>0</v>
      </c>
      <c r="AJ10">
        <f>AJ32*20%</f>
        <v>374.40000000000003</v>
      </c>
      <c r="AO10">
        <f>AO32*20%</f>
        <v>0</v>
      </c>
    </row>
    <row r="11" spans="1:42">
      <c r="B11" t="s">
        <v>256</v>
      </c>
      <c r="C11" t="s">
        <v>30</v>
      </c>
      <c r="D11">
        <v>2050</v>
      </c>
      <c r="E11">
        <v>1</v>
      </c>
      <c r="H11">
        <f>H33*20%</f>
        <v>0.10800000000000001</v>
      </c>
      <c r="I11">
        <f t="shared" ref="I11:AO11" si="1">I33*20%</f>
        <v>0</v>
      </c>
      <c r="K11">
        <f t="shared" si="1"/>
        <v>0.17280000000000001</v>
      </c>
      <c r="M11">
        <f t="shared" si="1"/>
        <v>0</v>
      </c>
      <c r="N11">
        <f t="shared" si="1"/>
        <v>23.040000000000003</v>
      </c>
      <c r="O11">
        <f t="shared" si="1"/>
        <v>0</v>
      </c>
      <c r="P11">
        <f t="shared" si="1"/>
        <v>120.96000000000002</v>
      </c>
      <c r="Q11">
        <f t="shared" si="1"/>
        <v>1.1088000000000002</v>
      </c>
      <c r="R11">
        <f t="shared" si="1"/>
        <v>101.52000000000001</v>
      </c>
      <c r="S11">
        <f t="shared" si="1"/>
        <v>2.8872</v>
      </c>
      <c r="T11">
        <f t="shared" si="1"/>
        <v>0</v>
      </c>
      <c r="U11">
        <f t="shared" si="1"/>
        <v>336.24</v>
      </c>
      <c r="W11">
        <f t="shared" si="1"/>
        <v>2.3184</v>
      </c>
      <c r="X11">
        <f t="shared" si="1"/>
        <v>1.4400000000000003E-2</v>
      </c>
      <c r="Y11">
        <f t="shared" si="1"/>
        <v>0</v>
      </c>
      <c r="Z11">
        <f t="shared" si="1"/>
        <v>0</v>
      </c>
      <c r="AA11">
        <f t="shared" si="1"/>
        <v>4.3200000000000002E-2</v>
      </c>
      <c r="AB11">
        <f t="shared" si="1"/>
        <v>0.74160000000000004</v>
      </c>
      <c r="AC11">
        <f t="shared" si="1"/>
        <v>15.840000000000002</v>
      </c>
      <c r="AD11">
        <f>AD33*20%</f>
        <v>4.68</v>
      </c>
      <c r="AE11">
        <f t="shared" si="1"/>
        <v>56.160000000000004</v>
      </c>
      <c r="AF11">
        <f t="shared" si="1"/>
        <v>3.5999999999999997E-2</v>
      </c>
      <c r="AG11">
        <f t="shared" si="1"/>
        <v>2.16</v>
      </c>
      <c r="AH11">
        <f t="shared" si="1"/>
        <v>0</v>
      </c>
      <c r="AI11">
        <f t="shared" si="1"/>
        <v>0</v>
      </c>
      <c r="AJ11">
        <f t="shared" si="1"/>
        <v>410.40000000000003</v>
      </c>
      <c r="AK11">
        <f t="shared" si="1"/>
        <v>0.96240000000000014</v>
      </c>
      <c r="AM11">
        <f t="shared" si="1"/>
        <v>0.96240000000000014</v>
      </c>
      <c r="AO11">
        <f t="shared" si="1"/>
        <v>0</v>
      </c>
    </row>
    <row r="13" spans="1:42">
      <c r="D13" t="s">
        <v>257</v>
      </c>
      <c r="AK13" t="s">
        <v>338</v>
      </c>
      <c r="AM13" t="s">
        <v>338</v>
      </c>
    </row>
    <row r="14" spans="1:42">
      <c r="D14" t="s">
        <v>39</v>
      </c>
    </row>
    <row r="15" spans="1:42">
      <c r="A15" t="s">
        <v>0</v>
      </c>
      <c r="B15" t="s">
        <v>36</v>
      </c>
      <c r="C15" t="s">
        <v>35</v>
      </c>
      <c r="D15" t="s">
        <v>31</v>
      </c>
      <c r="E15" t="s">
        <v>34</v>
      </c>
      <c r="F15" t="s">
        <v>37</v>
      </c>
      <c r="G15" t="s">
        <v>2</v>
      </c>
      <c r="H15" t="s">
        <v>3</v>
      </c>
      <c r="I15" t="s">
        <v>38</v>
      </c>
      <c r="J15" t="s">
        <v>4</v>
      </c>
      <c r="K15" t="s">
        <v>5</v>
      </c>
      <c r="L15" t="s">
        <v>6</v>
      </c>
      <c r="M15" t="s">
        <v>7</v>
      </c>
      <c r="N15" t="s">
        <v>8</v>
      </c>
      <c r="O15" t="s">
        <v>9</v>
      </c>
      <c r="P15" t="s">
        <v>10</v>
      </c>
      <c r="Q15" t="s">
        <v>11</v>
      </c>
      <c r="R15" t="s">
        <v>12</v>
      </c>
      <c r="S15" t="s">
        <v>285</v>
      </c>
      <c r="T15" t="s">
        <v>13</v>
      </c>
      <c r="U15" t="s">
        <v>14</v>
      </c>
      <c r="V15" t="s">
        <v>15</v>
      </c>
      <c r="W15" t="s">
        <v>16</v>
      </c>
      <c r="X15" t="s">
        <v>17</v>
      </c>
      <c r="Y15" t="s">
        <v>18</v>
      </c>
      <c r="Z15" t="s">
        <v>19</v>
      </c>
      <c r="AA15" t="s">
        <v>20</v>
      </c>
      <c r="AB15" t="s">
        <v>21</v>
      </c>
      <c r="AC15" t="s">
        <v>22</v>
      </c>
      <c r="AD15" t="s">
        <v>23</v>
      </c>
      <c r="AE15" t="s">
        <v>24</v>
      </c>
      <c r="AF15" t="s">
        <v>25</v>
      </c>
      <c r="AG15" t="s">
        <v>26</v>
      </c>
      <c r="AH15" t="s">
        <v>27</v>
      </c>
      <c r="AI15" t="s">
        <v>28</v>
      </c>
      <c r="AJ15" t="s">
        <v>29</v>
      </c>
      <c r="AK15" t="s">
        <v>91</v>
      </c>
      <c r="AL15" t="s">
        <v>129</v>
      </c>
      <c r="AM15" t="s">
        <v>92</v>
      </c>
      <c r="AN15" t="s">
        <v>93</v>
      </c>
      <c r="AO15" t="s">
        <v>94</v>
      </c>
      <c r="AP15" t="s">
        <v>95</v>
      </c>
    </row>
    <row r="16" spans="1:42">
      <c r="A16" t="s">
        <v>258</v>
      </c>
      <c r="B16" t="s">
        <v>259</v>
      </c>
      <c r="C16" t="s">
        <v>30</v>
      </c>
      <c r="D16">
        <v>2010</v>
      </c>
      <c r="E16">
        <v>1</v>
      </c>
      <c r="F16">
        <v>15</v>
      </c>
      <c r="H16">
        <v>0</v>
      </c>
      <c r="I16">
        <v>0</v>
      </c>
      <c r="K16">
        <v>0</v>
      </c>
      <c r="M16">
        <v>0</v>
      </c>
      <c r="O16">
        <v>0</v>
      </c>
      <c r="P16">
        <v>0</v>
      </c>
      <c r="Q16">
        <v>0</v>
      </c>
      <c r="R16">
        <v>0</v>
      </c>
      <c r="S16">
        <v>0</v>
      </c>
      <c r="T16">
        <v>0</v>
      </c>
      <c r="U16">
        <v>0</v>
      </c>
      <c r="W16">
        <v>0</v>
      </c>
      <c r="X16">
        <v>0</v>
      </c>
      <c r="Y16">
        <v>0</v>
      </c>
      <c r="Z16">
        <v>0</v>
      </c>
      <c r="AA16">
        <v>0</v>
      </c>
      <c r="AB16">
        <v>0</v>
      </c>
      <c r="AC16">
        <v>0</v>
      </c>
      <c r="AD16">
        <v>0</v>
      </c>
      <c r="AE16">
        <v>0</v>
      </c>
      <c r="AF16">
        <v>0</v>
      </c>
      <c r="AG16">
        <v>0</v>
      </c>
      <c r="AH16">
        <v>0</v>
      </c>
      <c r="AI16">
        <v>0</v>
      </c>
      <c r="AJ16">
        <v>0</v>
      </c>
      <c r="AK16">
        <v>0</v>
      </c>
      <c r="AM16">
        <v>0</v>
      </c>
      <c r="AO16">
        <v>0</v>
      </c>
    </row>
    <row r="17" spans="2:43">
      <c r="B17" t="s">
        <v>259</v>
      </c>
      <c r="C17" t="s">
        <v>30</v>
      </c>
      <c r="D17">
        <v>2030</v>
      </c>
      <c r="E17">
        <v>1</v>
      </c>
      <c r="I17">
        <f>I32-I10</f>
        <v>0</v>
      </c>
      <c r="M17">
        <f t="shared" ref="M17:P18" si="2">M32-M10</f>
        <v>0</v>
      </c>
      <c r="N17">
        <f t="shared" si="2"/>
        <v>0</v>
      </c>
      <c r="O17">
        <f t="shared" si="2"/>
        <v>0</v>
      </c>
      <c r="P17">
        <f t="shared" si="2"/>
        <v>239.04000000000002</v>
      </c>
      <c r="R17">
        <f>R32-R10</f>
        <v>250.56</v>
      </c>
      <c r="T17">
        <f>T32-T10</f>
        <v>0</v>
      </c>
      <c r="U17">
        <f>U32-U10</f>
        <v>1140.48</v>
      </c>
      <c r="Y17">
        <f>Y32-Y10</f>
        <v>0</v>
      </c>
      <c r="Z17">
        <f>Z32-Z10</f>
        <v>0</v>
      </c>
      <c r="AE17">
        <v>0</v>
      </c>
      <c r="AH17">
        <f t="shared" ref="AH17:AJ18" si="3">AH32-AH10</f>
        <v>0</v>
      </c>
      <c r="AI17">
        <f t="shared" si="3"/>
        <v>0</v>
      </c>
      <c r="AJ17">
        <f t="shared" si="3"/>
        <v>1497.6</v>
      </c>
      <c r="AO17">
        <f>AO32-AO10</f>
        <v>0</v>
      </c>
    </row>
    <row r="18" spans="2:43">
      <c r="B18" t="s">
        <v>259</v>
      </c>
      <c r="C18" t="s">
        <v>30</v>
      </c>
      <c r="D18">
        <v>2050</v>
      </c>
      <c r="E18">
        <v>1</v>
      </c>
      <c r="H18">
        <f>H33-H11</f>
        <v>0.43200000000000005</v>
      </c>
      <c r="I18">
        <f>I33-I11</f>
        <v>0</v>
      </c>
      <c r="K18">
        <f>K33-K11</f>
        <v>0.69120000000000004</v>
      </c>
      <c r="M18">
        <f t="shared" si="2"/>
        <v>0</v>
      </c>
      <c r="N18">
        <f t="shared" si="2"/>
        <v>92.16</v>
      </c>
      <c r="O18">
        <f t="shared" si="2"/>
        <v>0</v>
      </c>
      <c r="P18">
        <f t="shared" si="2"/>
        <v>483.84000000000003</v>
      </c>
      <c r="Q18">
        <f>Q33-Q11</f>
        <v>4.4352</v>
      </c>
      <c r="R18">
        <f>R33-R11</f>
        <v>406.08000000000004</v>
      </c>
      <c r="S18">
        <f>S33-S11</f>
        <v>11.5488</v>
      </c>
      <c r="T18">
        <f>T33-T11</f>
        <v>0</v>
      </c>
      <c r="U18">
        <f>U33-U11</f>
        <v>1344.96</v>
      </c>
      <c r="W18">
        <f>W33-W11</f>
        <v>9.2736000000000001</v>
      </c>
      <c r="X18">
        <f>X33-X11</f>
        <v>5.7600000000000005E-2</v>
      </c>
      <c r="Y18">
        <f>Y33-Y11</f>
        <v>0</v>
      </c>
      <c r="Z18">
        <f>Z33-Z11</f>
        <v>0</v>
      </c>
      <c r="AA18">
        <f t="shared" ref="AA18:AG18" si="4">AA33-AA11</f>
        <v>0.17280000000000001</v>
      </c>
      <c r="AB18">
        <f t="shared" si="4"/>
        <v>2.9664000000000001</v>
      </c>
      <c r="AC18">
        <f t="shared" si="4"/>
        <v>63.36</v>
      </c>
      <c r="AD18">
        <f t="shared" si="4"/>
        <v>18.72</v>
      </c>
      <c r="AE18">
        <f t="shared" si="4"/>
        <v>224.64000000000001</v>
      </c>
      <c r="AF18">
        <f t="shared" si="4"/>
        <v>0.14399999999999999</v>
      </c>
      <c r="AG18">
        <f t="shared" si="4"/>
        <v>8.64</v>
      </c>
      <c r="AH18">
        <f t="shared" si="3"/>
        <v>0</v>
      </c>
      <c r="AI18">
        <f t="shared" si="3"/>
        <v>0</v>
      </c>
      <c r="AJ18">
        <f t="shared" si="3"/>
        <v>1641.6</v>
      </c>
      <c r="AK18">
        <f>AK33-AK11</f>
        <v>3.8496000000000001</v>
      </c>
      <c r="AM18">
        <f>AM33-AM11</f>
        <v>3.8496000000000001</v>
      </c>
      <c r="AO18">
        <f>AO33-AO11</f>
        <v>0</v>
      </c>
    </row>
    <row r="21" spans="2:43">
      <c r="C21" t="s">
        <v>68</v>
      </c>
    </row>
    <row r="23" spans="2:43">
      <c r="C23" t="s">
        <v>69</v>
      </c>
      <c r="D23" t="s">
        <v>1</v>
      </c>
      <c r="E23" t="s">
        <v>32</v>
      </c>
      <c r="F23" t="s">
        <v>31</v>
      </c>
      <c r="G23" t="s">
        <v>2</v>
      </c>
      <c r="H23" t="s">
        <v>3</v>
      </c>
      <c r="I23" t="s">
        <v>38</v>
      </c>
      <c r="J23" t="s">
        <v>4</v>
      </c>
      <c r="K23" t="s">
        <v>5</v>
      </c>
      <c r="L23" t="s">
        <v>6</v>
      </c>
      <c r="M23" t="s">
        <v>7</v>
      </c>
      <c r="N23" t="s">
        <v>8</v>
      </c>
      <c r="O23" t="s">
        <v>9</v>
      </c>
      <c r="P23" t="s">
        <v>10</v>
      </c>
      <c r="Q23" t="s">
        <v>11</v>
      </c>
      <c r="R23" t="s">
        <v>12</v>
      </c>
      <c r="S23" t="s">
        <v>285</v>
      </c>
      <c r="T23" t="s">
        <v>13</v>
      </c>
      <c r="U23" t="s">
        <v>14</v>
      </c>
      <c r="V23" t="s">
        <v>15</v>
      </c>
      <c r="W23" t="s">
        <v>16</v>
      </c>
      <c r="X23" t="s">
        <v>17</v>
      </c>
      <c r="Y23" t="s">
        <v>18</v>
      </c>
      <c r="Z23" t="s">
        <v>19</v>
      </c>
      <c r="AA23" t="s">
        <v>20</v>
      </c>
      <c r="AB23" t="s">
        <v>21</v>
      </c>
      <c r="AC23" t="s">
        <v>22</v>
      </c>
      <c r="AD23" t="s">
        <v>23</v>
      </c>
      <c r="AE23" t="s">
        <v>24</v>
      </c>
      <c r="AF23" t="s">
        <v>25</v>
      </c>
      <c r="AG23" t="s">
        <v>26</v>
      </c>
      <c r="AH23" t="s">
        <v>27</v>
      </c>
      <c r="AI23" t="s">
        <v>28</v>
      </c>
      <c r="AJ23" t="s">
        <v>29</v>
      </c>
      <c r="AK23" t="s">
        <v>91</v>
      </c>
      <c r="AL23" t="s">
        <v>129</v>
      </c>
      <c r="AM23" t="s">
        <v>92</v>
      </c>
      <c r="AN23" t="s">
        <v>93</v>
      </c>
      <c r="AO23" t="s">
        <v>94</v>
      </c>
      <c r="AP23" t="s">
        <v>95</v>
      </c>
      <c r="AQ23" t="s">
        <v>36</v>
      </c>
    </row>
    <row r="24" spans="2:43">
      <c r="D24" t="s">
        <v>71</v>
      </c>
      <c r="E24" t="s">
        <v>70</v>
      </c>
      <c r="F24">
        <v>0</v>
      </c>
      <c r="G24">
        <v>2</v>
      </c>
      <c r="H24">
        <v>2</v>
      </c>
      <c r="I24">
        <v>2</v>
      </c>
      <c r="J24">
        <v>2</v>
      </c>
      <c r="K24">
        <v>2</v>
      </c>
      <c r="L24">
        <v>2</v>
      </c>
      <c r="M24">
        <v>2</v>
      </c>
      <c r="N24" t="s">
        <v>212</v>
      </c>
      <c r="O24">
        <v>2</v>
      </c>
      <c r="P24" t="s">
        <v>212</v>
      </c>
      <c r="Q24">
        <v>2</v>
      </c>
      <c r="R24" t="s">
        <v>212</v>
      </c>
      <c r="S24">
        <v>2</v>
      </c>
      <c r="T24">
        <v>2</v>
      </c>
      <c r="U24" t="s">
        <v>212</v>
      </c>
      <c r="V24">
        <v>2</v>
      </c>
      <c r="W24">
        <v>2</v>
      </c>
      <c r="X24">
        <v>2</v>
      </c>
      <c r="Y24">
        <v>2</v>
      </c>
      <c r="Z24">
        <v>2</v>
      </c>
      <c r="AA24">
        <v>2</v>
      </c>
      <c r="AB24">
        <v>2</v>
      </c>
      <c r="AC24">
        <v>2</v>
      </c>
      <c r="AD24">
        <v>2</v>
      </c>
      <c r="AE24" t="s">
        <v>212</v>
      </c>
      <c r="AF24">
        <v>2</v>
      </c>
      <c r="AG24">
        <v>2</v>
      </c>
      <c r="AH24">
        <v>2</v>
      </c>
      <c r="AI24">
        <v>2</v>
      </c>
      <c r="AJ24" t="s">
        <v>212</v>
      </c>
      <c r="AK24">
        <v>2</v>
      </c>
      <c r="AL24">
        <v>2</v>
      </c>
      <c r="AM24">
        <v>2</v>
      </c>
      <c r="AN24">
        <v>2</v>
      </c>
      <c r="AO24">
        <v>2</v>
      </c>
      <c r="AP24">
        <v>2</v>
      </c>
      <c r="AQ24" t="s">
        <v>211</v>
      </c>
    </row>
    <row r="27" spans="2:43">
      <c r="D27" t="s">
        <v>213</v>
      </c>
      <c r="G27" t="s">
        <v>2</v>
      </c>
      <c r="H27" t="s">
        <v>3</v>
      </c>
      <c r="I27" t="s">
        <v>38</v>
      </c>
      <c r="J27" t="s">
        <v>4</v>
      </c>
      <c r="K27" t="s">
        <v>5</v>
      </c>
      <c r="L27" t="s">
        <v>6</v>
      </c>
      <c r="M27" t="s">
        <v>7</v>
      </c>
      <c r="N27" t="s">
        <v>8</v>
      </c>
      <c r="O27" t="s">
        <v>9</v>
      </c>
      <c r="P27" t="s">
        <v>10</v>
      </c>
      <c r="Q27" t="s">
        <v>11</v>
      </c>
      <c r="R27" t="s">
        <v>12</v>
      </c>
      <c r="S27" t="s">
        <v>285</v>
      </c>
      <c r="T27" t="s">
        <v>13</v>
      </c>
      <c r="U27" t="s">
        <v>14</v>
      </c>
      <c r="V27" t="s">
        <v>15</v>
      </c>
      <c r="W27" t="s">
        <v>16</v>
      </c>
      <c r="X27" t="s">
        <v>17</v>
      </c>
      <c r="Y27" t="s">
        <v>18</v>
      </c>
      <c r="Z27" t="s">
        <v>19</v>
      </c>
      <c r="AA27" t="s">
        <v>20</v>
      </c>
      <c r="AB27" t="s">
        <v>21</v>
      </c>
      <c r="AC27" t="s">
        <v>22</v>
      </c>
      <c r="AD27" t="s">
        <v>23</v>
      </c>
      <c r="AE27" t="s">
        <v>24</v>
      </c>
      <c r="AF27" t="s">
        <v>25</v>
      </c>
      <c r="AG27" t="s">
        <v>26</v>
      </c>
      <c r="AH27" t="s">
        <v>27</v>
      </c>
      <c r="AI27" t="s">
        <v>28</v>
      </c>
      <c r="AJ27" t="s">
        <v>29</v>
      </c>
      <c r="AK27" t="s">
        <v>91</v>
      </c>
      <c r="AL27" t="s">
        <v>129</v>
      </c>
      <c r="AM27" t="s">
        <v>92</v>
      </c>
      <c r="AN27" t="s">
        <v>93</v>
      </c>
      <c r="AO27" t="s">
        <v>94</v>
      </c>
      <c r="AP27" t="s">
        <v>95</v>
      </c>
    </row>
    <row r="28" spans="2:43">
      <c r="B28" t="s">
        <v>214</v>
      </c>
      <c r="D28" t="s">
        <v>215</v>
      </c>
      <c r="E28" t="s">
        <v>216</v>
      </c>
      <c r="F28">
        <v>2010</v>
      </c>
      <c r="P28">
        <v>71</v>
      </c>
      <c r="R28">
        <v>47</v>
      </c>
      <c r="U28">
        <v>312</v>
      </c>
      <c r="AJ28">
        <v>391</v>
      </c>
    </row>
    <row r="29" spans="2:43">
      <c r="B29" t="s">
        <v>260</v>
      </c>
      <c r="D29" t="s">
        <v>217</v>
      </c>
      <c r="F29">
        <v>2030</v>
      </c>
      <c r="P29">
        <v>83</v>
      </c>
      <c r="R29">
        <v>87</v>
      </c>
      <c r="U29">
        <v>396</v>
      </c>
      <c r="AJ29">
        <v>520</v>
      </c>
    </row>
    <row r="30" spans="2:43">
      <c r="B30" t="s">
        <v>339</v>
      </c>
      <c r="D30" t="s">
        <v>218</v>
      </c>
      <c r="F30">
        <v>2050</v>
      </c>
      <c r="N30">
        <v>32</v>
      </c>
      <c r="P30">
        <v>168</v>
      </c>
      <c r="R30">
        <v>141</v>
      </c>
      <c r="U30">
        <v>467</v>
      </c>
      <c r="AE30">
        <v>78</v>
      </c>
      <c r="AJ30">
        <v>570</v>
      </c>
    </row>
    <row r="31" spans="2:43">
      <c r="E31" t="s">
        <v>84</v>
      </c>
      <c r="F31">
        <v>2010</v>
      </c>
      <c r="G31">
        <v>0</v>
      </c>
      <c r="H31">
        <f>'[2]Ocean OLD'!H9</f>
        <v>0</v>
      </c>
      <c r="I31">
        <v>0</v>
      </c>
      <c r="J31">
        <v>0</v>
      </c>
      <c r="K31">
        <f>'[2]Ocean OLD'!K9</f>
        <v>0</v>
      </c>
      <c r="L31">
        <v>0</v>
      </c>
      <c r="M31">
        <v>0</v>
      </c>
      <c r="N31">
        <v>0</v>
      </c>
      <c r="O31">
        <v>0</v>
      </c>
      <c r="P31">
        <v>255.6</v>
      </c>
      <c r="Q31">
        <f>'[2]Ocean OLD'!Q9</f>
        <v>0</v>
      </c>
      <c r="R31">
        <v>169.20000000000002</v>
      </c>
      <c r="S31">
        <f>'[2]Ocean OLD'!S9</f>
        <v>0</v>
      </c>
      <c r="T31">
        <v>0</v>
      </c>
      <c r="U31">
        <v>1123.2</v>
      </c>
      <c r="V31">
        <v>0</v>
      </c>
      <c r="W31">
        <f>'[2]Ocean OLD'!W9</f>
        <v>0</v>
      </c>
      <c r="X31">
        <f>'[2]Ocean OLD'!X9</f>
        <v>0</v>
      </c>
      <c r="Y31">
        <v>0</v>
      </c>
      <c r="Z31">
        <v>0</v>
      </c>
      <c r="AA31">
        <f>'[2]Ocean OLD'!AA9</f>
        <v>0</v>
      </c>
      <c r="AB31">
        <f>'[2]Ocean OLD'!AB9</f>
        <v>0</v>
      </c>
      <c r="AC31">
        <f>'[2]Ocean OLD'!AC9</f>
        <v>0</v>
      </c>
      <c r="AD31">
        <f>'[2]Ocean OLD'!AD9</f>
        <v>4.68</v>
      </c>
      <c r="AE31">
        <v>0</v>
      </c>
      <c r="AF31">
        <v>0</v>
      </c>
      <c r="AG31">
        <f>'[2]Ocean OLD'!AG9</f>
        <v>0</v>
      </c>
      <c r="AH31">
        <v>0</v>
      </c>
      <c r="AI31">
        <v>0</v>
      </c>
      <c r="AJ31">
        <v>1407.6000000000001</v>
      </c>
      <c r="AK31">
        <f>'[2]Ocean OLD'!AK9</f>
        <v>0</v>
      </c>
      <c r="AM31">
        <f>'[2]Ocean OLD'!AM9</f>
        <v>0</v>
      </c>
      <c r="AO31">
        <f>'[2]Ocean OLD'!AO9</f>
        <v>0</v>
      </c>
    </row>
    <row r="32" spans="2:43">
      <c r="F32">
        <v>2030</v>
      </c>
      <c r="G32">
        <v>0</v>
      </c>
      <c r="I32">
        <v>0</v>
      </c>
      <c r="J32">
        <v>0</v>
      </c>
      <c r="L32">
        <v>0</v>
      </c>
      <c r="M32">
        <v>0</v>
      </c>
      <c r="N32">
        <v>0</v>
      </c>
      <c r="O32">
        <v>0</v>
      </c>
      <c r="P32">
        <v>298.8</v>
      </c>
      <c r="R32">
        <v>313.2</v>
      </c>
      <c r="T32">
        <v>0</v>
      </c>
      <c r="U32">
        <v>1425.6000000000001</v>
      </c>
      <c r="V32">
        <v>0</v>
      </c>
      <c r="Y32">
        <v>0</v>
      </c>
      <c r="Z32">
        <v>0</v>
      </c>
      <c r="AE32">
        <v>0</v>
      </c>
      <c r="AH32">
        <v>0</v>
      </c>
      <c r="AI32">
        <v>0</v>
      </c>
      <c r="AJ32">
        <v>1872</v>
      </c>
    </row>
    <row r="33" spans="1:43">
      <c r="F33">
        <v>2050</v>
      </c>
      <c r="G33">
        <v>0</v>
      </c>
      <c r="H33">
        <f>'[2]Ocean OLD'!H13</f>
        <v>0.54</v>
      </c>
      <c r="I33">
        <v>0</v>
      </c>
      <c r="J33">
        <v>0</v>
      </c>
      <c r="K33">
        <f>'[2]Ocean OLD'!K13</f>
        <v>0.86399999999999999</v>
      </c>
      <c r="L33">
        <v>0</v>
      </c>
      <c r="M33">
        <v>0</v>
      </c>
      <c r="N33">
        <v>115.2</v>
      </c>
      <c r="O33">
        <v>0</v>
      </c>
      <c r="P33">
        <v>604.80000000000007</v>
      </c>
      <c r="Q33">
        <f>'[2]Ocean OLD'!Q13</f>
        <v>5.5440000000000005</v>
      </c>
      <c r="R33">
        <v>507.6</v>
      </c>
      <c r="S33">
        <f>'[2]Ocean OLD'!S13</f>
        <v>14.436</v>
      </c>
      <c r="T33">
        <v>0</v>
      </c>
      <c r="U33">
        <v>1681.2</v>
      </c>
      <c r="V33">
        <v>0</v>
      </c>
      <c r="W33">
        <f>'[2]Ocean OLD'!W13</f>
        <v>11.592000000000001</v>
      </c>
      <c r="X33">
        <f>'[2]Ocean OLD'!X13</f>
        <v>7.2000000000000008E-2</v>
      </c>
      <c r="Y33">
        <v>0</v>
      </c>
      <c r="Z33">
        <v>0</v>
      </c>
      <c r="AA33">
        <f>'[2]Ocean OLD'!AA13</f>
        <v>0.216</v>
      </c>
      <c r="AB33">
        <f>'[2]Ocean OLD'!AB13</f>
        <v>3.7080000000000002</v>
      </c>
      <c r="AC33">
        <f>'[2]Ocean OLD'!AC13</f>
        <v>79.2</v>
      </c>
      <c r="AD33">
        <f>'[2]Ocean OLD'!AD13</f>
        <v>23.4</v>
      </c>
      <c r="AE33">
        <v>280.8</v>
      </c>
      <c r="AF33">
        <f>'[2]Ocean OLD'!AF13</f>
        <v>0.18</v>
      </c>
      <c r="AG33">
        <f>'[2]Ocean OLD'!AG13</f>
        <v>10.8</v>
      </c>
      <c r="AH33">
        <v>0</v>
      </c>
      <c r="AI33">
        <v>0</v>
      </c>
      <c r="AJ33">
        <v>2052</v>
      </c>
      <c r="AK33">
        <f>'[2]Ocean OLD'!AK13</f>
        <v>4.8120000000000003</v>
      </c>
      <c r="AM33">
        <f>'[2]Ocean OLD'!AM13</f>
        <v>4.8120000000000003</v>
      </c>
      <c r="AO33">
        <f>'[2]Ocean OLD'!AO13</f>
        <v>0</v>
      </c>
    </row>
    <row r="37" spans="1:43">
      <c r="D37" t="s">
        <v>219</v>
      </c>
      <c r="AK37" t="s">
        <v>338</v>
      </c>
      <c r="AM37" t="s">
        <v>338</v>
      </c>
    </row>
    <row r="38" spans="1:43">
      <c r="D38" t="s">
        <v>39</v>
      </c>
    </row>
    <row r="39" spans="1:43">
      <c r="A39" t="s">
        <v>0</v>
      </c>
      <c r="B39" t="s">
        <v>36</v>
      </c>
      <c r="C39" t="s">
        <v>35</v>
      </c>
      <c r="D39" t="s">
        <v>31</v>
      </c>
      <c r="E39" t="s">
        <v>34</v>
      </c>
      <c r="F39" t="s">
        <v>37</v>
      </c>
      <c r="G39" t="s">
        <v>2</v>
      </c>
      <c r="H39" t="s">
        <v>3</v>
      </c>
      <c r="I39" t="s">
        <v>38</v>
      </c>
      <c r="J39" t="s">
        <v>4</v>
      </c>
      <c r="K39" t="s">
        <v>5</v>
      </c>
      <c r="L39" t="s">
        <v>6</v>
      </c>
      <c r="M39" t="s">
        <v>7</v>
      </c>
      <c r="N39" t="s">
        <v>8</v>
      </c>
      <c r="O39" t="s">
        <v>9</v>
      </c>
      <c r="P39" t="s">
        <v>10</v>
      </c>
      <c r="Q39" t="s">
        <v>11</v>
      </c>
      <c r="R39" t="s">
        <v>12</v>
      </c>
      <c r="S39" t="s">
        <v>285</v>
      </c>
      <c r="T39" t="s">
        <v>13</v>
      </c>
      <c r="U39" t="s">
        <v>14</v>
      </c>
      <c r="V39" t="s">
        <v>15</v>
      </c>
      <c r="W39" t="s">
        <v>16</v>
      </c>
      <c r="X39" t="s">
        <v>17</v>
      </c>
      <c r="Y39" t="s">
        <v>18</v>
      </c>
      <c r="Z39" t="s">
        <v>19</v>
      </c>
      <c r="AA39" t="s">
        <v>20</v>
      </c>
      <c r="AB39" t="s">
        <v>21</v>
      </c>
      <c r="AC39" t="s">
        <v>22</v>
      </c>
      <c r="AD39" t="s">
        <v>23</v>
      </c>
      <c r="AE39" t="s">
        <v>24</v>
      </c>
      <c r="AF39" t="s">
        <v>25</v>
      </c>
      <c r="AG39" t="s">
        <v>26</v>
      </c>
      <c r="AH39" t="s">
        <v>27</v>
      </c>
      <c r="AI39" t="s">
        <v>28</v>
      </c>
      <c r="AJ39" t="s">
        <v>29</v>
      </c>
      <c r="AK39" t="s">
        <v>91</v>
      </c>
      <c r="AL39" t="s">
        <v>129</v>
      </c>
      <c r="AM39" t="s">
        <v>92</v>
      </c>
      <c r="AN39" t="s">
        <v>93</v>
      </c>
      <c r="AO39" t="s">
        <v>94</v>
      </c>
      <c r="AP39" t="s">
        <v>95</v>
      </c>
    </row>
    <row r="40" spans="1:43">
      <c r="A40" t="s">
        <v>220</v>
      </c>
      <c r="B40" t="s">
        <v>221</v>
      </c>
      <c r="C40" t="s">
        <v>30</v>
      </c>
      <c r="D40">
        <v>2006</v>
      </c>
      <c r="E40">
        <v>1</v>
      </c>
      <c r="F40">
        <v>15</v>
      </c>
      <c r="H40">
        <v>0</v>
      </c>
      <c r="I40">
        <v>0</v>
      </c>
      <c r="K40">
        <v>0</v>
      </c>
      <c r="M40">
        <v>0</v>
      </c>
      <c r="N40">
        <v>0</v>
      </c>
      <c r="O40">
        <v>0</v>
      </c>
      <c r="P40">
        <v>0</v>
      </c>
      <c r="Q40">
        <v>0</v>
      </c>
      <c r="R40">
        <v>0</v>
      </c>
      <c r="S40">
        <v>0</v>
      </c>
      <c r="T40">
        <v>0</v>
      </c>
      <c r="U40">
        <v>0</v>
      </c>
      <c r="W40">
        <v>0</v>
      </c>
      <c r="X40">
        <v>0</v>
      </c>
      <c r="Y40">
        <v>0</v>
      </c>
      <c r="Z40">
        <v>0</v>
      </c>
      <c r="AA40">
        <v>0</v>
      </c>
      <c r="AB40">
        <v>0</v>
      </c>
      <c r="AC40">
        <v>0</v>
      </c>
      <c r="AD40">
        <v>0</v>
      </c>
      <c r="AE40">
        <v>0</v>
      </c>
      <c r="AF40">
        <v>0</v>
      </c>
      <c r="AG40">
        <v>0</v>
      </c>
      <c r="AH40">
        <v>0</v>
      </c>
      <c r="AI40">
        <v>0</v>
      </c>
      <c r="AJ40">
        <v>0</v>
      </c>
      <c r="AK40">
        <v>0</v>
      </c>
      <c r="AM40">
        <v>0</v>
      </c>
      <c r="AO40">
        <v>0</v>
      </c>
    </row>
    <row r="41" spans="1:43">
      <c r="B41" t="s">
        <v>221</v>
      </c>
      <c r="C41" t="s">
        <v>30</v>
      </c>
      <c r="D41">
        <v>2010</v>
      </c>
      <c r="E41">
        <v>1</v>
      </c>
      <c r="H41">
        <v>0</v>
      </c>
      <c r="I41">
        <v>0</v>
      </c>
      <c r="K41">
        <v>0</v>
      </c>
      <c r="M41">
        <v>2.8800000000000003</v>
      </c>
      <c r="N41">
        <v>0</v>
      </c>
      <c r="O41">
        <v>0</v>
      </c>
      <c r="P41">
        <v>0.46800000000000003</v>
      </c>
      <c r="Q41">
        <v>0</v>
      </c>
      <c r="R41">
        <v>159.84</v>
      </c>
      <c r="S41">
        <v>0</v>
      </c>
      <c r="T41">
        <v>0</v>
      </c>
      <c r="U41">
        <v>28.8</v>
      </c>
      <c r="W41">
        <v>0</v>
      </c>
      <c r="X41">
        <v>0</v>
      </c>
      <c r="Y41">
        <v>0</v>
      </c>
      <c r="Z41">
        <v>0</v>
      </c>
      <c r="AA41">
        <v>0</v>
      </c>
      <c r="AB41">
        <v>6.48</v>
      </c>
      <c r="AC41">
        <v>0</v>
      </c>
      <c r="AD41">
        <v>0</v>
      </c>
      <c r="AE41">
        <v>0</v>
      </c>
      <c r="AF41">
        <v>0</v>
      </c>
      <c r="AG41">
        <v>0</v>
      </c>
      <c r="AH41">
        <v>0</v>
      </c>
      <c r="AI41">
        <v>0</v>
      </c>
      <c r="AJ41">
        <v>180.72000000000003</v>
      </c>
      <c r="AK41">
        <v>0</v>
      </c>
      <c r="AM41">
        <v>0</v>
      </c>
      <c r="AO41">
        <v>0</v>
      </c>
    </row>
    <row r="42" spans="1:43">
      <c r="B42" t="s">
        <v>221</v>
      </c>
      <c r="C42" t="s">
        <v>30</v>
      </c>
      <c r="D42">
        <v>2030</v>
      </c>
      <c r="E42">
        <v>1</v>
      </c>
      <c r="H42">
        <v>0</v>
      </c>
      <c r="I42">
        <v>0</v>
      </c>
      <c r="K42">
        <v>0</v>
      </c>
      <c r="M42">
        <v>2.8800000000000003</v>
      </c>
      <c r="N42">
        <v>0</v>
      </c>
      <c r="O42">
        <v>0</v>
      </c>
      <c r="P42">
        <v>0.46800000000000003</v>
      </c>
      <c r="Q42">
        <v>0</v>
      </c>
      <c r="R42">
        <v>159.84</v>
      </c>
      <c r="S42">
        <v>0</v>
      </c>
      <c r="T42">
        <v>0</v>
      </c>
      <c r="U42">
        <v>34.200000000000003</v>
      </c>
      <c r="W42">
        <v>0</v>
      </c>
      <c r="X42">
        <v>0</v>
      </c>
      <c r="Y42">
        <v>0</v>
      </c>
      <c r="Z42">
        <v>0</v>
      </c>
      <c r="AA42">
        <v>0</v>
      </c>
      <c r="AB42">
        <v>6.48</v>
      </c>
      <c r="AC42">
        <v>0</v>
      </c>
      <c r="AD42">
        <v>0</v>
      </c>
      <c r="AE42">
        <v>0</v>
      </c>
      <c r="AF42">
        <v>0</v>
      </c>
      <c r="AG42">
        <v>0</v>
      </c>
      <c r="AH42">
        <v>0</v>
      </c>
      <c r="AI42">
        <v>0</v>
      </c>
      <c r="AJ42">
        <v>180.72000000000003</v>
      </c>
      <c r="AK42">
        <v>0</v>
      </c>
      <c r="AM42">
        <v>0</v>
      </c>
      <c r="AO42">
        <v>0</v>
      </c>
    </row>
    <row r="43" spans="1:43">
      <c r="B43" t="s">
        <v>221</v>
      </c>
      <c r="C43" t="s">
        <v>30</v>
      </c>
      <c r="D43">
        <v>2050</v>
      </c>
      <c r="E43">
        <v>1</v>
      </c>
      <c r="H43">
        <v>0</v>
      </c>
      <c r="I43">
        <v>0</v>
      </c>
      <c r="K43">
        <v>0</v>
      </c>
      <c r="M43">
        <v>2.8800000000000003</v>
      </c>
      <c r="N43">
        <v>0</v>
      </c>
      <c r="O43">
        <v>0</v>
      </c>
      <c r="P43">
        <v>0.46800000000000003</v>
      </c>
      <c r="Q43">
        <v>0</v>
      </c>
      <c r="R43">
        <v>159.84</v>
      </c>
      <c r="S43">
        <v>0</v>
      </c>
      <c r="T43">
        <v>0</v>
      </c>
      <c r="U43">
        <v>39.6</v>
      </c>
      <c r="W43">
        <v>0</v>
      </c>
      <c r="X43">
        <v>0</v>
      </c>
      <c r="Y43">
        <v>0</v>
      </c>
      <c r="Z43">
        <v>0</v>
      </c>
      <c r="AA43">
        <v>0</v>
      </c>
      <c r="AB43">
        <v>6.48</v>
      </c>
      <c r="AC43">
        <v>0</v>
      </c>
      <c r="AD43">
        <v>0</v>
      </c>
      <c r="AE43">
        <v>0</v>
      </c>
      <c r="AF43">
        <v>0</v>
      </c>
      <c r="AG43">
        <v>0</v>
      </c>
      <c r="AH43">
        <v>0</v>
      </c>
      <c r="AI43">
        <v>0</v>
      </c>
      <c r="AJ43">
        <v>180.72000000000003</v>
      </c>
      <c r="AK43">
        <v>0</v>
      </c>
      <c r="AM43">
        <v>0</v>
      </c>
      <c r="AO43">
        <v>0</v>
      </c>
    </row>
    <row r="46" spans="1:43">
      <c r="C46" t="s">
        <v>68</v>
      </c>
    </row>
    <row r="48" spans="1:43">
      <c r="C48" t="s">
        <v>69</v>
      </c>
      <c r="D48" t="s">
        <v>1</v>
      </c>
      <c r="E48" t="s">
        <v>32</v>
      </c>
      <c r="F48" t="s">
        <v>31</v>
      </c>
      <c r="G48" t="s">
        <v>2</v>
      </c>
      <c r="H48" t="s">
        <v>3</v>
      </c>
      <c r="I48" t="s">
        <v>38</v>
      </c>
      <c r="J48" t="s">
        <v>4</v>
      </c>
      <c r="K48" t="s">
        <v>5</v>
      </c>
      <c r="L48" t="s">
        <v>6</v>
      </c>
      <c r="M48" t="s">
        <v>7</v>
      </c>
      <c r="N48" t="s">
        <v>8</v>
      </c>
      <c r="O48" t="s">
        <v>9</v>
      </c>
      <c r="P48" t="s">
        <v>10</v>
      </c>
      <c r="Q48" t="s">
        <v>11</v>
      </c>
      <c r="R48" t="s">
        <v>12</v>
      </c>
      <c r="S48" t="s">
        <v>285</v>
      </c>
      <c r="T48" t="s">
        <v>13</v>
      </c>
      <c r="U48" t="s">
        <v>14</v>
      </c>
      <c r="V48" t="s">
        <v>15</v>
      </c>
      <c r="W48" t="s">
        <v>16</v>
      </c>
      <c r="X48" t="s">
        <v>17</v>
      </c>
      <c r="Y48" t="s">
        <v>18</v>
      </c>
      <c r="Z48" t="s">
        <v>19</v>
      </c>
      <c r="AA48" t="s">
        <v>20</v>
      </c>
      <c r="AB48" t="s">
        <v>21</v>
      </c>
      <c r="AC48" t="s">
        <v>22</v>
      </c>
      <c r="AD48" t="s">
        <v>23</v>
      </c>
      <c r="AE48" t="s">
        <v>24</v>
      </c>
      <c r="AF48" t="s">
        <v>25</v>
      </c>
      <c r="AG48" t="s">
        <v>26</v>
      </c>
      <c r="AH48" t="s">
        <v>27</v>
      </c>
      <c r="AI48" t="s">
        <v>28</v>
      </c>
      <c r="AJ48" t="s">
        <v>29</v>
      </c>
      <c r="AK48" t="s">
        <v>91</v>
      </c>
      <c r="AL48" t="s">
        <v>129</v>
      </c>
      <c r="AM48" t="s">
        <v>92</v>
      </c>
      <c r="AN48" t="s">
        <v>93</v>
      </c>
      <c r="AO48" t="s">
        <v>94</v>
      </c>
      <c r="AP48" t="s">
        <v>95</v>
      </c>
      <c r="AQ48" t="s">
        <v>36</v>
      </c>
    </row>
    <row r="49" spans="2:43">
      <c r="D49" t="s">
        <v>71</v>
      </c>
      <c r="E49" t="s">
        <v>70</v>
      </c>
      <c r="F49">
        <v>0</v>
      </c>
      <c r="G49">
        <v>2</v>
      </c>
      <c r="H49">
        <v>2</v>
      </c>
      <c r="I49">
        <v>2</v>
      </c>
      <c r="J49">
        <v>2</v>
      </c>
      <c r="K49">
        <v>2</v>
      </c>
      <c r="L49">
        <v>2</v>
      </c>
      <c r="M49">
        <v>2</v>
      </c>
      <c r="N49" t="s">
        <v>212</v>
      </c>
      <c r="O49">
        <v>2</v>
      </c>
      <c r="P49" t="s">
        <v>212</v>
      </c>
      <c r="Q49">
        <v>2</v>
      </c>
      <c r="R49" t="s">
        <v>212</v>
      </c>
      <c r="S49">
        <v>2</v>
      </c>
      <c r="T49">
        <v>2</v>
      </c>
      <c r="U49" t="s">
        <v>212</v>
      </c>
      <c r="V49">
        <v>2</v>
      </c>
      <c r="W49">
        <v>2</v>
      </c>
      <c r="X49">
        <v>2</v>
      </c>
      <c r="Y49">
        <v>2</v>
      </c>
      <c r="Z49">
        <v>2</v>
      </c>
      <c r="AA49">
        <v>2</v>
      </c>
      <c r="AB49">
        <v>2</v>
      </c>
      <c r="AC49">
        <v>2</v>
      </c>
      <c r="AD49">
        <v>2</v>
      </c>
      <c r="AE49" t="s">
        <v>212</v>
      </c>
      <c r="AF49">
        <v>2</v>
      </c>
      <c r="AG49">
        <v>2</v>
      </c>
      <c r="AH49">
        <v>2</v>
      </c>
      <c r="AI49">
        <v>2</v>
      </c>
      <c r="AJ49" t="s">
        <v>212</v>
      </c>
      <c r="AK49">
        <v>2</v>
      </c>
      <c r="AL49">
        <v>2</v>
      </c>
      <c r="AM49">
        <v>2</v>
      </c>
      <c r="AN49">
        <v>2</v>
      </c>
      <c r="AO49">
        <v>2</v>
      </c>
      <c r="AP49">
        <v>2</v>
      </c>
      <c r="AQ49" t="str">
        <f>B40</f>
        <v>EUOCETID*,-EUOCETID00</v>
      </c>
    </row>
    <row r="57" spans="2:43">
      <c r="C57" t="s">
        <v>222</v>
      </c>
      <c r="G57" t="s">
        <v>2</v>
      </c>
      <c r="H57" t="s">
        <v>3</v>
      </c>
      <c r="I57" t="s">
        <v>38</v>
      </c>
      <c r="J57" t="s">
        <v>4</v>
      </c>
      <c r="K57" t="s">
        <v>5</v>
      </c>
      <c r="L57" t="s">
        <v>6</v>
      </c>
      <c r="M57" t="s">
        <v>7</v>
      </c>
      <c r="N57" t="s">
        <v>8</v>
      </c>
      <c r="O57" t="s">
        <v>9</v>
      </c>
      <c r="P57" t="s">
        <v>10</v>
      </c>
      <c r="Q57" t="s">
        <v>11</v>
      </c>
      <c r="R57" t="s">
        <v>12</v>
      </c>
      <c r="S57" t="s">
        <v>285</v>
      </c>
      <c r="T57" t="s">
        <v>13</v>
      </c>
      <c r="U57" t="s">
        <v>14</v>
      </c>
      <c r="V57" t="s">
        <v>15</v>
      </c>
      <c r="W57" t="s">
        <v>16</v>
      </c>
      <c r="X57" t="s">
        <v>17</v>
      </c>
      <c r="Y57" t="s">
        <v>18</v>
      </c>
      <c r="Z57" t="s">
        <v>19</v>
      </c>
      <c r="AA57" t="s">
        <v>20</v>
      </c>
      <c r="AB57" t="s">
        <v>21</v>
      </c>
      <c r="AC57" t="s">
        <v>22</v>
      </c>
      <c r="AD57" t="s">
        <v>23</v>
      </c>
      <c r="AE57" t="s">
        <v>24</v>
      </c>
      <c r="AF57" t="s">
        <v>25</v>
      </c>
      <c r="AG57" t="s">
        <v>26</v>
      </c>
      <c r="AH57" t="s">
        <v>27</v>
      </c>
      <c r="AI57" t="s">
        <v>28</v>
      </c>
      <c r="AJ57" t="s">
        <v>29</v>
      </c>
      <c r="AK57" t="s">
        <v>91</v>
      </c>
      <c r="AL57" t="s">
        <v>129</v>
      </c>
      <c r="AM57" t="s">
        <v>92</v>
      </c>
      <c r="AN57" t="s">
        <v>93</v>
      </c>
      <c r="AO57" t="s">
        <v>94</v>
      </c>
      <c r="AP57" t="s">
        <v>95</v>
      </c>
    </row>
    <row r="58" spans="2:43">
      <c r="B58" t="s">
        <v>223</v>
      </c>
      <c r="E58" t="s">
        <v>216</v>
      </c>
      <c r="F58">
        <v>2010</v>
      </c>
      <c r="M58">
        <v>0.8</v>
      </c>
      <c r="P58">
        <v>0.13</v>
      </c>
      <c r="R58">
        <v>44.4</v>
      </c>
      <c r="U58">
        <v>8</v>
      </c>
      <c r="AB58">
        <v>1.8</v>
      </c>
      <c r="AJ58">
        <v>50.2</v>
      </c>
    </row>
    <row r="59" spans="2:43">
      <c r="B59" t="s">
        <v>224</v>
      </c>
      <c r="F59">
        <v>2030</v>
      </c>
      <c r="M59">
        <v>0.8</v>
      </c>
      <c r="P59">
        <v>0.13</v>
      </c>
      <c r="R59">
        <v>44.4</v>
      </c>
      <c r="U59">
        <v>9.5</v>
      </c>
      <c r="AB59">
        <v>1.8</v>
      </c>
      <c r="AJ59">
        <v>50.2</v>
      </c>
      <c r="AK59">
        <v>0</v>
      </c>
      <c r="AL59">
        <v>0</v>
      </c>
      <c r="AM59">
        <v>0</v>
      </c>
      <c r="AN59">
        <v>0</v>
      </c>
      <c r="AO59">
        <v>0</v>
      </c>
      <c r="AP59">
        <v>0</v>
      </c>
    </row>
    <row r="60" spans="2:43">
      <c r="B60" t="s">
        <v>225</v>
      </c>
      <c r="D60" t="s">
        <v>218</v>
      </c>
      <c r="F60">
        <v>2050</v>
      </c>
      <c r="M60">
        <v>0.8</v>
      </c>
      <c r="P60">
        <v>0.13</v>
      </c>
      <c r="R60">
        <v>44.4</v>
      </c>
      <c r="U60">
        <v>11</v>
      </c>
      <c r="AB60">
        <v>1.8</v>
      </c>
      <c r="AJ60">
        <v>50.2</v>
      </c>
    </row>
    <row r="61" spans="2:43">
      <c r="E61" t="s">
        <v>84</v>
      </c>
      <c r="F61">
        <v>2010</v>
      </c>
      <c r="G61">
        <v>0</v>
      </c>
      <c r="H61">
        <v>0</v>
      </c>
      <c r="I61">
        <v>0</v>
      </c>
      <c r="J61">
        <v>0</v>
      </c>
      <c r="K61">
        <v>0</v>
      </c>
      <c r="L61">
        <v>0</v>
      </c>
      <c r="M61">
        <v>2.8800000000000003</v>
      </c>
      <c r="N61">
        <v>0</v>
      </c>
      <c r="O61">
        <v>0</v>
      </c>
      <c r="P61">
        <v>0.46800000000000003</v>
      </c>
      <c r="Q61">
        <v>0</v>
      </c>
      <c r="R61">
        <v>159.84</v>
      </c>
      <c r="S61">
        <v>0</v>
      </c>
      <c r="T61">
        <v>0</v>
      </c>
      <c r="U61">
        <v>28.8</v>
      </c>
      <c r="V61">
        <v>0</v>
      </c>
      <c r="W61">
        <v>0</v>
      </c>
      <c r="X61">
        <v>0</v>
      </c>
      <c r="Y61">
        <v>0</v>
      </c>
      <c r="Z61">
        <v>0</v>
      </c>
      <c r="AA61">
        <v>0</v>
      </c>
      <c r="AB61">
        <v>6.48</v>
      </c>
      <c r="AC61">
        <v>0</v>
      </c>
      <c r="AD61">
        <v>0</v>
      </c>
      <c r="AE61">
        <v>0</v>
      </c>
      <c r="AF61">
        <v>0</v>
      </c>
      <c r="AG61">
        <v>0</v>
      </c>
      <c r="AH61">
        <v>0</v>
      </c>
      <c r="AI61">
        <v>0</v>
      </c>
      <c r="AJ61">
        <v>180.72000000000003</v>
      </c>
    </row>
    <row r="62" spans="2:43">
      <c r="F62">
        <v>2030</v>
      </c>
      <c r="G62">
        <v>0</v>
      </c>
      <c r="H62">
        <v>0</v>
      </c>
      <c r="I62">
        <v>0</v>
      </c>
      <c r="J62">
        <v>0</v>
      </c>
      <c r="K62">
        <v>0</v>
      </c>
      <c r="L62">
        <v>0</v>
      </c>
      <c r="M62">
        <v>2.8800000000000003</v>
      </c>
      <c r="N62">
        <v>0</v>
      </c>
      <c r="O62">
        <v>0</v>
      </c>
      <c r="P62">
        <v>0.46800000000000003</v>
      </c>
      <c r="Q62">
        <v>0</v>
      </c>
      <c r="R62">
        <v>159.84</v>
      </c>
      <c r="S62">
        <v>0</v>
      </c>
      <c r="T62">
        <v>0</v>
      </c>
      <c r="U62">
        <v>34.200000000000003</v>
      </c>
      <c r="V62">
        <v>0</v>
      </c>
      <c r="W62">
        <v>0</v>
      </c>
      <c r="X62">
        <v>0</v>
      </c>
      <c r="Y62">
        <v>0</v>
      </c>
      <c r="Z62">
        <v>0</v>
      </c>
      <c r="AA62">
        <v>0</v>
      </c>
      <c r="AB62">
        <v>6.48</v>
      </c>
      <c r="AC62">
        <v>0</v>
      </c>
      <c r="AD62">
        <v>0</v>
      </c>
      <c r="AE62">
        <v>0</v>
      </c>
      <c r="AF62">
        <v>0</v>
      </c>
      <c r="AG62">
        <v>0</v>
      </c>
      <c r="AH62">
        <v>0</v>
      </c>
      <c r="AI62">
        <v>0</v>
      </c>
      <c r="AJ62">
        <v>180.72000000000003</v>
      </c>
    </row>
    <row r="63" spans="2:43">
      <c r="F63">
        <v>2050</v>
      </c>
      <c r="G63">
        <v>0</v>
      </c>
      <c r="H63">
        <v>0</v>
      </c>
      <c r="I63">
        <v>0</v>
      </c>
      <c r="J63">
        <v>0</v>
      </c>
      <c r="K63">
        <v>0</v>
      </c>
      <c r="L63">
        <v>0</v>
      </c>
      <c r="M63">
        <v>2.8800000000000003</v>
      </c>
      <c r="N63">
        <v>0</v>
      </c>
      <c r="O63">
        <v>0</v>
      </c>
      <c r="P63">
        <v>0.46800000000000003</v>
      </c>
      <c r="Q63">
        <v>0</v>
      </c>
      <c r="R63">
        <v>159.84</v>
      </c>
      <c r="S63">
        <v>0</v>
      </c>
      <c r="T63">
        <v>0</v>
      </c>
      <c r="U63">
        <v>39.6</v>
      </c>
      <c r="V63">
        <v>0</v>
      </c>
      <c r="W63">
        <v>0</v>
      </c>
      <c r="X63">
        <v>0</v>
      </c>
      <c r="Y63">
        <v>0</v>
      </c>
      <c r="Z63">
        <v>0</v>
      </c>
      <c r="AA63">
        <v>0</v>
      </c>
      <c r="AB63">
        <v>6.48</v>
      </c>
      <c r="AC63">
        <v>0</v>
      </c>
      <c r="AD63">
        <v>0</v>
      </c>
      <c r="AE63">
        <v>0</v>
      </c>
      <c r="AF63">
        <v>0</v>
      </c>
      <c r="AG63">
        <v>0</v>
      </c>
      <c r="AH63">
        <v>0</v>
      </c>
      <c r="AI63">
        <v>0</v>
      </c>
      <c r="AJ63">
        <v>180.72000000000003</v>
      </c>
    </row>
    <row r="65" spans="3:7">
      <c r="G65" t="s">
        <v>226</v>
      </c>
    </row>
    <row r="66" spans="3:7">
      <c r="C66" t="s">
        <v>227</v>
      </c>
      <c r="D66">
        <v>3.6</v>
      </c>
      <c r="G66" t="s">
        <v>228</v>
      </c>
    </row>
    <row r="67" spans="3:7">
      <c r="G67" t="s">
        <v>229</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Q18"/>
  <sheetViews>
    <sheetView topLeftCell="K1" workbookViewId="0">
      <selection activeCell="S7" sqref="S7"/>
    </sheetView>
  </sheetViews>
  <sheetFormatPr defaultColWidth="10.28515625" defaultRowHeight="12.75"/>
  <cols>
    <col min="1" max="1" width="15.28515625" bestFit="1" customWidth="1"/>
    <col min="2" max="2" width="23" bestFit="1" customWidth="1"/>
    <col min="3" max="3" width="30" bestFit="1" customWidth="1"/>
    <col min="4" max="4" width="14.28515625" customWidth="1"/>
    <col min="5" max="5" width="7.7109375" bestFit="1" customWidth="1"/>
    <col min="6" max="6" width="16.140625" bestFit="1" customWidth="1"/>
    <col min="7" max="7" width="3.140625" bestFit="1" customWidth="1"/>
    <col min="8" max="8" width="5" bestFit="1" customWidth="1"/>
    <col min="9" max="9" width="5" customWidth="1"/>
    <col min="10" max="10" width="3.28515625" bestFit="1" customWidth="1"/>
    <col min="11" max="11" width="6" bestFit="1" customWidth="1"/>
    <col min="12" max="12" width="3" bestFit="1" customWidth="1"/>
    <col min="13" max="13" width="3.28515625" bestFit="1" customWidth="1"/>
    <col min="14" max="14" width="6" bestFit="1" customWidth="1"/>
    <col min="15" max="15" width="3" bestFit="1" customWidth="1"/>
    <col min="16" max="16" width="7" bestFit="1" customWidth="1"/>
    <col min="17" max="17" width="6" bestFit="1" customWidth="1"/>
    <col min="18" max="19" width="7" bestFit="1" customWidth="1"/>
    <col min="20" max="20" width="3.5703125" bestFit="1" customWidth="1"/>
    <col min="21" max="21" width="6" bestFit="1" customWidth="1"/>
    <col min="22" max="22" width="2.42578125" bestFit="1" customWidth="1"/>
    <col min="23" max="23" width="7" bestFit="1" customWidth="1"/>
    <col min="24" max="24" width="6" bestFit="1" customWidth="1"/>
    <col min="25" max="25" width="3.28515625" bestFit="1" customWidth="1"/>
    <col min="26" max="26" width="3" bestFit="1" customWidth="1"/>
    <col min="27" max="28" width="6" bestFit="1" customWidth="1"/>
    <col min="29" max="29" width="5" bestFit="1" customWidth="1"/>
    <col min="30" max="31" width="6" bestFit="1" customWidth="1"/>
    <col min="32" max="33" width="5" bestFit="1" customWidth="1"/>
    <col min="34" max="34" width="2.42578125" bestFit="1" customWidth="1"/>
    <col min="35" max="35" width="2.85546875" bestFit="1" customWidth="1"/>
    <col min="36" max="36" width="7" bestFit="1" customWidth="1"/>
    <col min="37" max="37" width="15.28515625" bestFit="1" customWidth="1"/>
    <col min="38" max="51" width="10.28515625" customWidth="1"/>
  </cols>
  <sheetData>
    <row r="2" spans="1:42">
      <c r="B2" t="s">
        <v>209</v>
      </c>
      <c r="AK2" t="s">
        <v>96</v>
      </c>
    </row>
    <row r="3" spans="1:42">
      <c r="AK3" t="s">
        <v>97</v>
      </c>
    </row>
    <row r="5" spans="1:42">
      <c r="D5" t="s">
        <v>57</v>
      </c>
      <c r="AK5" t="s">
        <v>338</v>
      </c>
      <c r="AM5" t="s">
        <v>338</v>
      </c>
    </row>
    <row r="6" spans="1:42">
      <c r="D6" t="s">
        <v>208</v>
      </c>
    </row>
    <row r="7" spans="1:42">
      <c r="A7" t="s">
        <v>0</v>
      </c>
      <c r="B7" t="s">
        <v>36</v>
      </c>
      <c r="C7" t="s">
        <v>35</v>
      </c>
      <c r="D7" t="s">
        <v>31</v>
      </c>
      <c r="E7" t="s">
        <v>34</v>
      </c>
      <c r="F7" t="s">
        <v>37</v>
      </c>
      <c r="G7" t="s">
        <v>2</v>
      </c>
      <c r="H7" t="s">
        <v>3</v>
      </c>
      <c r="I7" t="s">
        <v>38</v>
      </c>
      <c r="J7" t="s">
        <v>4</v>
      </c>
      <c r="K7" t="s">
        <v>5</v>
      </c>
      <c r="L7" t="s">
        <v>6</v>
      </c>
      <c r="M7" t="s">
        <v>7</v>
      </c>
      <c r="N7" t="s">
        <v>8</v>
      </c>
      <c r="O7" t="s">
        <v>9</v>
      </c>
      <c r="P7" t="s">
        <v>10</v>
      </c>
      <c r="Q7" t="s">
        <v>11</v>
      </c>
      <c r="R7" t="s">
        <v>12</v>
      </c>
      <c r="S7" t="s">
        <v>285</v>
      </c>
      <c r="T7" t="s">
        <v>13</v>
      </c>
      <c r="U7" t="s">
        <v>14</v>
      </c>
      <c r="V7" t="s">
        <v>15</v>
      </c>
      <c r="W7" t="s">
        <v>16</v>
      </c>
      <c r="X7" t="s">
        <v>17</v>
      </c>
      <c r="Y7" t="s">
        <v>18</v>
      </c>
      <c r="Z7" t="s">
        <v>19</v>
      </c>
      <c r="AA7" t="s">
        <v>20</v>
      </c>
      <c r="AB7" t="s">
        <v>21</v>
      </c>
      <c r="AC7" t="s">
        <v>22</v>
      </c>
      <c r="AD7" t="s">
        <v>23</v>
      </c>
      <c r="AE7" t="s">
        <v>24</v>
      </c>
      <c r="AF7" t="s">
        <v>25</v>
      </c>
      <c r="AG7" t="s">
        <v>26</v>
      </c>
      <c r="AH7" t="s">
        <v>27</v>
      </c>
      <c r="AI7" t="s">
        <v>28</v>
      </c>
      <c r="AJ7" t="s">
        <v>29</v>
      </c>
      <c r="AK7" t="s">
        <v>91</v>
      </c>
      <c r="AL7" t="s">
        <v>129</v>
      </c>
      <c r="AM7" t="s">
        <v>92</v>
      </c>
      <c r="AN7" t="s">
        <v>93</v>
      </c>
      <c r="AO7" t="s">
        <v>94</v>
      </c>
      <c r="AP7" t="s">
        <v>95</v>
      </c>
    </row>
    <row r="8" spans="1:42">
      <c r="A8" t="s">
        <v>56</v>
      </c>
      <c r="B8" t="s">
        <v>120</v>
      </c>
      <c r="C8" t="s">
        <v>30</v>
      </c>
      <c r="D8">
        <v>2006</v>
      </c>
      <c r="E8">
        <v>1</v>
      </c>
      <c r="F8">
        <v>15</v>
      </c>
      <c r="H8">
        <v>0</v>
      </c>
      <c r="I8">
        <v>0</v>
      </c>
      <c r="K8">
        <v>0</v>
      </c>
      <c r="M8">
        <v>0</v>
      </c>
      <c r="N8">
        <v>0</v>
      </c>
      <c r="O8">
        <v>0</v>
      </c>
      <c r="P8">
        <v>0</v>
      </c>
      <c r="Q8">
        <v>0</v>
      </c>
      <c r="R8">
        <v>0</v>
      </c>
      <c r="S8">
        <v>0</v>
      </c>
      <c r="U8">
        <v>0</v>
      </c>
      <c r="W8">
        <v>0</v>
      </c>
      <c r="X8">
        <v>0</v>
      </c>
      <c r="Y8">
        <v>0</v>
      </c>
      <c r="Z8">
        <v>0</v>
      </c>
      <c r="AA8">
        <v>0</v>
      </c>
      <c r="AB8">
        <v>0</v>
      </c>
      <c r="AC8">
        <v>0</v>
      </c>
      <c r="AD8">
        <v>0</v>
      </c>
      <c r="AE8">
        <v>0</v>
      </c>
      <c r="AF8">
        <v>0</v>
      </c>
      <c r="AG8">
        <v>0</v>
      </c>
      <c r="AH8">
        <v>0</v>
      </c>
      <c r="AI8">
        <v>0</v>
      </c>
      <c r="AJ8">
        <v>0</v>
      </c>
      <c r="AK8">
        <f>S8/3</f>
        <v>0</v>
      </c>
      <c r="AL8">
        <v>0</v>
      </c>
      <c r="AM8">
        <f>AK8</f>
        <v>0</v>
      </c>
      <c r="AN8">
        <v>0</v>
      </c>
      <c r="AO8">
        <v>0</v>
      </c>
      <c r="AP8">
        <v>0</v>
      </c>
    </row>
    <row r="9" spans="1:42">
      <c r="B9" t="s">
        <v>120</v>
      </c>
      <c r="C9" t="s">
        <v>30</v>
      </c>
      <c r="D9">
        <v>2010</v>
      </c>
      <c r="E9">
        <v>1</v>
      </c>
      <c r="H9">
        <v>0</v>
      </c>
      <c r="K9">
        <v>0</v>
      </c>
      <c r="N9">
        <v>0</v>
      </c>
      <c r="P9">
        <v>0</v>
      </c>
      <c r="Q9">
        <v>0</v>
      </c>
      <c r="R9" t="s">
        <v>41</v>
      </c>
      <c r="S9">
        <v>0</v>
      </c>
      <c r="U9" t="s">
        <v>41</v>
      </c>
      <c r="W9">
        <v>0</v>
      </c>
      <c r="X9">
        <v>0</v>
      </c>
      <c r="AA9">
        <v>0</v>
      </c>
      <c r="AB9">
        <v>0</v>
      </c>
      <c r="AC9">
        <v>0</v>
      </c>
      <c r="AD9">
        <v>4.68</v>
      </c>
      <c r="AE9">
        <v>5.4</v>
      </c>
      <c r="AF9">
        <v>0</v>
      </c>
      <c r="AG9">
        <v>0</v>
      </c>
      <c r="AJ9">
        <v>0</v>
      </c>
      <c r="AK9">
        <f>S9/3</f>
        <v>0</v>
      </c>
      <c r="AM9">
        <f>AK9</f>
        <v>0</v>
      </c>
    </row>
    <row r="10" spans="1:42">
      <c r="B10" t="s">
        <v>120</v>
      </c>
      <c r="C10" t="s">
        <v>30</v>
      </c>
      <c r="D10">
        <v>2015</v>
      </c>
      <c r="E10">
        <v>1</v>
      </c>
      <c r="H10" t="s">
        <v>41</v>
      </c>
      <c r="K10" t="s">
        <v>41</v>
      </c>
      <c r="N10" t="s">
        <v>41</v>
      </c>
      <c r="P10" t="s">
        <v>41</v>
      </c>
      <c r="Q10" t="s">
        <v>41</v>
      </c>
      <c r="R10" t="s">
        <v>41</v>
      </c>
      <c r="S10">
        <v>0</v>
      </c>
      <c r="U10" t="s">
        <v>41</v>
      </c>
      <c r="W10" t="s">
        <v>41</v>
      </c>
      <c r="X10" t="s">
        <v>41</v>
      </c>
      <c r="AA10">
        <v>0</v>
      </c>
      <c r="AB10" t="s">
        <v>41</v>
      </c>
      <c r="AC10">
        <v>0</v>
      </c>
      <c r="AD10">
        <v>9.36</v>
      </c>
      <c r="AE10" t="s">
        <v>41</v>
      </c>
      <c r="AF10">
        <v>0</v>
      </c>
      <c r="AG10">
        <v>0</v>
      </c>
      <c r="AJ10" t="s">
        <v>41</v>
      </c>
      <c r="AK10">
        <f>S10/3</f>
        <v>0</v>
      </c>
      <c r="AM10">
        <f>AK10</f>
        <v>0</v>
      </c>
    </row>
    <row r="11" spans="1:42">
      <c r="B11" t="s">
        <v>120</v>
      </c>
      <c r="C11" t="s">
        <v>30</v>
      </c>
      <c r="D11">
        <v>2020</v>
      </c>
      <c r="E11">
        <v>1</v>
      </c>
      <c r="H11">
        <v>0.54</v>
      </c>
      <c r="K11">
        <v>0.86399999999999999</v>
      </c>
      <c r="N11">
        <v>9.2880000000000003</v>
      </c>
      <c r="P11">
        <v>47.628</v>
      </c>
      <c r="Q11">
        <v>5.5440000000000005</v>
      </c>
      <c r="R11">
        <v>47.376000000000005</v>
      </c>
      <c r="S11">
        <v>14.436</v>
      </c>
      <c r="U11">
        <v>12.24</v>
      </c>
      <c r="W11">
        <v>11.592000000000001</v>
      </c>
      <c r="X11">
        <v>7.2000000000000008E-2</v>
      </c>
      <c r="AA11">
        <v>0.216</v>
      </c>
      <c r="AB11">
        <v>3.7080000000000002</v>
      </c>
      <c r="AC11">
        <v>75.599999999999994</v>
      </c>
      <c r="AD11">
        <v>14.04</v>
      </c>
      <c r="AE11">
        <v>26.64</v>
      </c>
      <c r="AF11">
        <v>0</v>
      </c>
      <c r="AG11">
        <v>10.8</v>
      </c>
      <c r="AJ11">
        <v>212.04</v>
      </c>
      <c r="AK11">
        <f>S11/3</f>
        <v>4.8120000000000003</v>
      </c>
      <c r="AM11">
        <f>AK11</f>
        <v>4.8120000000000003</v>
      </c>
    </row>
    <row r="12" spans="1:42">
      <c r="B12" t="s">
        <v>120</v>
      </c>
      <c r="C12" t="s">
        <v>30</v>
      </c>
      <c r="D12">
        <v>2030</v>
      </c>
      <c r="E12">
        <v>1</v>
      </c>
      <c r="H12" t="s">
        <v>41</v>
      </c>
      <c r="I12">
        <v>0</v>
      </c>
      <c r="K12" t="s">
        <v>41</v>
      </c>
      <c r="M12">
        <v>0</v>
      </c>
      <c r="O12">
        <v>0</v>
      </c>
      <c r="P12" t="s">
        <v>41</v>
      </c>
      <c r="Q12" t="s">
        <v>41</v>
      </c>
      <c r="R12" t="s">
        <v>41</v>
      </c>
      <c r="S12" t="s">
        <v>41</v>
      </c>
      <c r="U12" t="s">
        <v>41</v>
      </c>
      <c r="W12" t="s">
        <v>41</v>
      </c>
      <c r="X12" t="s">
        <v>41</v>
      </c>
      <c r="Y12">
        <v>0</v>
      </c>
      <c r="Z12">
        <v>0</v>
      </c>
      <c r="AA12" t="s">
        <v>41</v>
      </c>
      <c r="AB12" t="s">
        <v>41</v>
      </c>
      <c r="AC12">
        <v>79.2</v>
      </c>
      <c r="AD12">
        <v>23.4</v>
      </c>
      <c r="AE12">
        <v>26.64</v>
      </c>
      <c r="AF12">
        <v>0.18</v>
      </c>
      <c r="AG12" t="s">
        <v>41</v>
      </c>
      <c r="AH12">
        <v>0</v>
      </c>
      <c r="AI12">
        <v>0</v>
      </c>
      <c r="AJ12" t="s">
        <v>41</v>
      </c>
    </row>
    <row r="13" spans="1:42">
      <c r="B13" t="s">
        <v>120</v>
      </c>
      <c r="C13" t="s">
        <v>30</v>
      </c>
      <c r="D13">
        <v>2050</v>
      </c>
      <c r="E13">
        <v>1</v>
      </c>
      <c r="H13">
        <f>H11</f>
        <v>0.54</v>
      </c>
      <c r="I13">
        <v>0</v>
      </c>
      <c r="K13">
        <f>K11</f>
        <v>0.86399999999999999</v>
      </c>
      <c r="M13">
        <v>0</v>
      </c>
      <c r="N13">
        <f>N11</f>
        <v>9.2880000000000003</v>
      </c>
      <c r="O13">
        <v>0</v>
      </c>
      <c r="P13">
        <f>P11</f>
        <v>47.628</v>
      </c>
      <c r="Q13">
        <f>Q11</f>
        <v>5.5440000000000005</v>
      </c>
      <c r="R13">
        <v>55.882368</v>
      </c>
      <c r="S13">
        <f>S11</f>
        <v>14.436</v>
      </c>
      <c r="U13">
        <v>66.599999999999994</v>
      </c>
      <c r="W13">
        <f>W11</f>
        <v>11.592000000000001</v>
      </c>
      <c r="X13">
        <f>X11</f>
        <v>7.2000000000000008E-2</v>
      </c>
      <c r="Y13">
        <v>0</v>
      </c>
      <c r="Z13">
        <v>0</v>
      </c>
      <c r="AA13">
        <f>AA11</f>
        <v>0.216</v>
      </c>
      <c r="AB13">
        <f>AB11</f>
        <v>3.7080000000000002</v>
      </c>
      <c r="AC13">
        <f>AC12</f>
        <v>79.2</v>
      </c>
      <c r="AD13">
        <f>AD12</f>
        <v>23.4</v>
      </c>
      <c r="AE13">
        <v>46.8</v>
      </c>
      <c r="AF13">
        <f>AF12</f>
        <v>0.18</v>
      </c>
      <c r="AG13">
        <f>AG11</f>
        <v>10.8</v>
      </c>
      <c r="AH13">
        <v>0</v>
      </c>
      <c r="AI13">
        <v>0</v>
      </c>
      <c r="AJ13">
        <v>309.60000000000002</v>
      </c>
      <c r="AK13">
        <f>S13/3</f>
        <v>4.8120000000000003</v>
      </c>
      <c r="AL13">
        <v>0</v>
      </c>
      <c r="AM13">
        <f>AK13</f>
        <v>4.8120000000000003</v>
      </c>
      <c r="AN13">
        <v>0</v>
      </c>
      <c r="AO13">
        <v>0</v>
      </c>
      <c r="AP13">
        <v>0</v>
      </c>
    </row>
    <row r="16" spans="1:42">
      <c r="C16" t="s">
        <v>210</v>
      </c>
    </row>
    <row r="17" spans="3:43" ht="13.5" thickBot="1">
      <c r="C17" t="s">
        <v>69</v>
      </c>
      <c r="D17" t="s">
        <v>1</v>
      </c>
      <c r="E17" t="s">
        <v>32</v>
      </c>
      <c r="F17" t="s">
        <v>31</v>
      </c>
      <c r="G17" t="str">
        <f>G7</f>
        <v>AT</v>
      </c>
      <c r="H17" t="str">
        <f t="shared" ref="H17:AP17" si="0">H7</f>
        <v>BE</v>
      </c>
      <c r="I17" t="str">
        <f t="shared" si="0"/>
        <v>BG</v>
      </c>
      <c r="J17" t="str">
        <f t="shared" si="0"/>
        <v>CH</v>
      </c>
      <c r="K17" t="str">
        <f t="shared" si="0"/>
        <v>CY</v>
      </c>
      <c r="L17" t="str">
        <f t="shared" si="0"/>
        <v>CZ</v>
      </c>
      <c r="M17" t="str">
        <f t="shared" si="0"/>
        <v>DE</v>
      </c>
      <c r="N17" t="str">
        <f t="shared" si="0"/>
        <v>DK</v>
      </c>
      <c r="O17" t="str">
        <f t="shared" si="0"/>
        <v>EE</v>
      </c>
      <c r="P17" t="str">
        <f t="shared" si="0"/>
        <v>ES</v>
      </c>
      <c r="Q17" t="str">
        <f t="shared" si="0"/>
        <v>FI</v>
      </c>
      <c r="R17" t="str">
        <f t="shared" si="0"/>
        <v>FR</v>
      </c>
      <c r="S17" t="str">
        <f t="shared" si="0"/>
        <v>EL</v>
      </c>
      <c r="T17" t="str">
        <f t="shared" si="0"/>
        <v>HU</v>
      </c>
      <c r="U17" t="str">
        <f t="shared" si="0"/>
        <v>IE</v>
      </c>
      <c r="V17" t="str">
        <f t="shared" si="0"/>
        <v>IS</v>
      </c>
      <c r="W17" t="str">
        <f t="shared" si="0"/>
        <v>IT</v>
      </c>
      <c r="X17" t="str">
        <f t="shared" si="0"/>
        <v>LT</v>
      </c>
      <c r="Y17" t="str">
        <f t="shared" si="0"/>
        <v>LU</v>
      </c>
      <c r="Z17" t="str">
        <f t="shared" si="0"/>
        <v>LV</v>
      </c>
      <c r="AA17" t="str">
        <f t="shared" si="0"/>
        <v>MT</v>
      </c>
      <c r="AB17" t="str">
        <f t="shared" si="0"/>
        <v>NL</v>
      </c>
      <c r="AC17" t="str">
        <f t="shared" si="0"/>
        <v>NO</v>
      </c>
      <c r="AD17" t="str">
        <f t="shared" si="0"/>
        <v>PL</v>
      </c>
      <c r="AE17" t="str">
        <f t="shared" si="0"/>
        <v>PT</v>
      </c>
      <c r="AF17" t="str">
        <f t="shared" si="0"/>
        <v>RO</v>
      </c>
      <c r="AG17" t="str">
        <f t="shared" si="0"/>
        <v>SE</v>
      </c>
      <c r="AH17" t="str">
        <f t="shared" si="0"/>
        <v>SI</v>
      </c>
      <c r="AI17" t="str">
        <f t="shared" si="0"/>
        <v>SK</v>
      </c>
      <c r="AJ17" t="str">
        <f t="shared" si="0"/>
        <v>UK</v>
      </c>
      <c r="AK17" t="str">
        <f t="shared" si="0"/>
        <v>AL</v>
      </c>
      <c r="AL17" t="str">
        <f t="shared" si="0"/>
        <v>BA</v>
      </c>
      <c r="AM17" t="str">
        <f t="shared" si="0"/>
        <v>HR</v>
      </c>
      <c r="AN17" t="str">
        <f t="shared" si="0"/>
        <v>ME</v>
      </c>
      <c r="AO17" t="str">
        <f t="shared" si="0"/>
        <v>MK</v>
      </c>
      <c r="AP17" t="str">
        <f t="shared" si="0"/>
        <v>RS</v>
      </c>
      <c r="AQ17" t="s">
        <v>36</v>
      </c>
    </row>
    <row r="18" spans="3:43">
      <c r="D18" t="s">
        <v>71</v>
      </c>
      <c r="E18" t="s">
        <v>70</v>
      </c>
      <c r="F18">
        <v>0</v>
      </c>
      <c r="G18">
        <f>IF(SUM(G8:G13)=0,2,"")</f>
        <v>2</v>
      </c>
      <c r="H18" t="str">
        <f t="shared" ref="H18:AP18" si="1">IF(SUM(H8:H13)=0,2,"")</f>
        <v/>
      </c>
      <c r="I18">
        <f t="shared" si="1"/>
        <v>2</v>
      </c>
      <c r="J18">
        <f t="shared" si="1"/>
        <v>2</v>
      </c>
      <c r="K18" t="str">
        <f t="shared" si="1"/>
        <v/>
      </c>
      <c r="L18">
        <f t="shared" si="1"/>
        <v>2</v>
      </c>
      <c r="M18">
        <f t="shared" si="1"/>
        <v>2</v>
      </c>
      <c r="N18" t="str">
        <f t="shared" si="1"/>
        <v/>
      </c>
      <c r="O18">
        <f t="shared" si="1"/>
        <v>2</v>
      </c>
      <c r="P18" t="str">
        <f t="shared" si="1"/>
        <v/>
      </c>
      <c r="Q18" t="str">
        <f t="shared" si="1"/>
        <v/>
      </c>
      <c r="R18" t="str">
        <f t="shared" si="1"/>
        <v/>
      </c>
      <c r="S18" t="str">
        <f t="shared" si="1"/>
        <v/>
      </c>
      <c r="T18">
        <f t="shared" si="1"/>
        <v>2</v>
      </c>
      <c r="U18" t="str">
        <f t="shared" si="1"/>
        <v/>
      </c>
      <c r="V18">
        <f t="shared" si="1"/>
        <v>2</v>
      </c>
      <c r="W18" t="str">
        <f t="shared" si="1"/>
        <v/>
      </c>
      <c r="X18" t="str">
        <f t="shared" si="1"/>
        <v/>
      </c>
      <c r="Y18">
        <f t="shared" si="1"/>
        <v>2</v>
      </c>
      <c r="Z18">
        <f t="shared" si="1"/>
        <v>2</v>
      </c>
      <c r="AA18" t="str">
        <f t="shared" si="1"/>
        <v/>
      </c>
      <c r="AB18" t="str">
        <f t="shared" si="1"/>
        <v/>
      </c>
      <c r="AC18" t="str">
        <f t="shared" si="1"/>
        <v/>
      </c>
      <c r="AD18" t="str">
        <f t="shared" si="1"/>
        <v/>
      </c>
      <c r="AE18" t="str">
        <f t="shared" si="1"/>
        <v/>
      </c>
      <c r="AF18" t="str">
        <f t="shared" si="1"/>
        <v/>
      </c>
      <c r="AG18" t="str">
        <f t="shared" si="1"/>
        <v/>
      </c>
      <c r="AH18">
        <f t="shared" si="1"/>
        <v>2</v>
      </c>
      <c r="AI18">
        <f t="shared" si="1"/>
        <v>2</v>
      </c>
      <c r="AJ18" t="str">
        <f t="shared" si="1"/>
        <v/>
      </c>
      <c r="AK18" t="str">
        <f t="shared" si="1"/>
        <v/>
      </c>
      <c r="AL18">
        <f t="shared" si="1"/>
        <v>2</v>
      </c>
      <c r="AM18" t="str">
        <f t="shared" si="1"/>
        <v/>
      </c>
      <c r="AN18">
        <f t="shared" si="1"/>
        <v>2</v>
      </c>
      <c r="AO18">
        <f t="shared" si="1"/>
        <v>2</v>
      </c>
      <c r="AP18">
        <f t="shared" si="1"/>
        <v>2</v>
      </c>
      <c r="AQ18" t="str">
        <f>B8</f>
        <v>EUOCE*</v>
      </c>
    </row>
  </sheetData>
  <phoneticPr fontId="6" type="noConversion"/>
  <pageMargins left="0.7" right="0.7" top="0.75" bottom="0.75" header="0.3" footer="0.3"/>
  <pageSetup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AM34"/>
  <sheetViews>
    <sheetView workbookViewId="0">
      <selection activeCell="R6" sqref="R6:R33"/>
    </sheetView>
  </sheetViews>
  <sheetFormatPr defaultRowHeight="12.75"/>
  <cols>
    <col min="13" max="13" width="11.28515625" customWidth="1"/>
    <col min="14" max="14" width="12.42578125" customWidth="1"/>
    <col min="15" max="16" width="11.42578125" customWidth="1"/>
    <col min="21" max="21" width="12.5703125" bestFit="1" customWidth="1"/>
    <col min="22" max="26" width="10.5703125" bestFit="1" customWidth="1"/>
    <col min="39" max="39" width="10" bestFit="1" customWidth="1"/>
  </cols>
  <sheetData>
    <row r="2" spans="2:39">
      <c r="B2" t="s">
        <v>280</v>
      </c>
      <c r="S2" t="s">
        <v>286</v>
      </c>
      <c r="AC2" t="s">
        <v>281</v>
      </c>
    </row>
    <row r="4" spans="2:39">
      <c r="C4">
        <v>1</v>
      </c>
      <c r="D4">
        <v>2008</v>
      </c>
      <c r="E4">
        <v>2009</v>
      </c>
      <c r="F4">
        <v>2010</v>
      </c>
      <c r="G4">
        <v>2011</v>
      </c>
      <c r="H4">
        <v>2012</v>
      </c>
      <c r="I4">
        <v>2013</v>
      </c>
      <c r="M4" t="s">
        <v>292</v>
      </c>
      <c r="AD4">
        <v>1</v>
      </c>
      <c r="AE4">
        <v>2008</v>
      </c>
      <c r="AF4">
        <v>2009</v>
      </c>
      <c r="AG4">
        <v>2010</v>
      </c>
      <c r="AH4">
        <v>2011</v>
      </c>
      <c r="AI4">
        <v>2012</v>
      </c>
      <c r="AJ4">
        <v>2013</v>
      </c>
    </row>
    <row r="5" spans="2:39">
      <c r="B5">
        <v>1</v>
      </c>
      <c r="C5">
        <v>2</v>
      </c>
      <c r="D5">
        <v>3</v>
      </c>
      <c r="E5">
        <v>4</v>
      </c>
      <c r="F5">
        <v>5</v>
      </c>
      <c r="G5">
        <v>6</v>
      </c>
      <c r="H5">
        <v>7</v>
      </c>
      <c r="I5">
        <v>8</v>
      </c>
      <c r="J5" t="s">
        <v>287</v>
      </c>
      <c r="M5" t="s">
        <v>288</v>
      </c>
      <c r="N5" t="s">
        <v>289</v>
      </c>
      <c r="O5" t="s">
        <v>290</v>
      </c>
      <c r="P5" t="s">
        <v>291</v>
      </c>
      <c r="R5" t="s">
        <v>287</v>
      </c>
      <c r="U5">
        <v>2008</v>
      </c>
      <c r="V5">
        <v>2009</v>
      </c>
      <c r="W5">
        <v>2010</v>
      </c>
      <c r="X5">
        <v>2011</v>
      </c>
      <c r="Y5">
        <v>2012</v>
      </c>
      <c r="Z5">
        <v>2013</v>
      </c>
      <c r="AA5" t="s">
        <v>287</v>
      </c>
      <c r="AC5">
        <v>1</v>
      </c>
      <c r="AD5">
        <v>2</v>
      </c>
      <c r="AE5">
        <v>3</v>
      </c>
      <c r="AF5">
        <v>4</v>
      </c>
      <c r="AG5">
        <v>5</v>
      </c>
      <c r="AH5">
        <v>6</v>
      </c>
      <c r="AI5">
        <v>7</v>
      </c>
      <c r="AJ5">
        <v>8</v>
      </c>
      <c r="AM5" t="s">
        <v>125</v>
      </c>
    </row>
    <row r="6" spans="2:39">
      <c r="B6" t="s">
        <v>2</v>
      </c>
      <c r="C6">
        <v>3</v>
      </c>
      <c r="D6">
        <v>5</v>
      </c>
      <c r="E6">
        <v>20</v>
      </c>
      <c r="F6">
        <v>43</v>
      </c>
      <c r="G6">
        <v>92</v>
      </c>
      <c r="H6">
        <v>235</v>
      </c>
      <c r="I6">
        <v>269</v>
      </c>
      <c r="J6">
        <f>MAX(D6:I6)</f>
        <v>269</v>
      </c>
      <c r="L6" t="s">
        <v>2</v>
      </c>
      <c r="M6">
        <f>AVERAGE(D6:F6)</f>
        <v>22.666666666666668</v>
      </c>
      <c r="N6">
        <f>AVERAGE(E6:G6)</f>
        <v>51.666666666666664</v>
      </c>
      <c r="O6">
        <f>AVERAGE(F6:H6)</f>
        <v>123.33333333333333</v>
      </c>
      <c r="P6">
        <f>AVERAGE(G6:I6)</f>
        <v>198.66666666666666</v>
      </c>
      <c r="R6">
        <f>MAX(M6:P6)</f>
        <v>198.66666666666666</v>
      </c>
      <c r="T6" t="s">
        <v>2</v>
      </c>
      <c r="U6">
        <f t="shared" ref="U6:Z9" si="0">D6/$AM6*1000</f>
        <v>5.9699425333331743E-4</v>
      </c>
      <c r="V6">
        <f t="shared" si="0"/>
        <v>2.3879770133332697E-3</v>
      </c>
      <c r="W6">
        <f t="shared" si="0"/>
        <v>5.1341505786665293E-3</v>
      </c>
      <c r="X6">
        <f t="shared" si="0"/>
        <v>1.0984694261333042E-2</v>
      </c>
      <c r="Y6">
        <f t="shared" si="0"/>
        <v>2.805872990666592E-2</v>
      </c>
      <c r="Z6">
        <f t="shared" si="0"/>
        <v>3.2118290829332478E-2</v>
      </c>
      <c r="AA6">
        <f>MAX(U6:Z6)</f>
        <v>3.2118290829332478E-2</v>
      </c>
      <c r="AC6" t="s">
        <v>2</v>
      </c>
      <c r="AD6">
        <v>3</v>
      </c>
      <c r="AE6">
        <v>32</v>
      </c>
      <c r="AF6">
        <v>53</v>
      </c>
      <c r="AG6">
        <v>96</v>
      </c>
      <c r="AH6">
        <v>187</v>
      </c>
      <c r="AI6">
        <v>422</v>
      </c>
      <c r="AJ6">
        <v>690</v>
      </c>
      <c r="AL6" t="s">
        <v>2</v>
      </c>
      <c r="AM6">
        <v>8375290</v>
      </c>
    </row>
    <row r="7" spans="2:39">
      <c r="B7" t="s">
        <v>3</v>
      </c>
      <c r="C7">
        <v>4</v>
      </c>
      <c r="D7">
        <v>49</v>
      </c>
      <c r="E7">
        <v>503</v>
      </c>
      <c r="F7">
        <v>731</v>
      </c>
      <c r="G7">
        <v>996</v>
      </c>
      <c r="H7">
        <v>531</v>
      </c>
      <c r="I7">
        <v>215</v>
      </c>
      <c r="J7">
        <f t="shared" ref="J7:J33" si="1">MAX(D7:I7)</f>
        <v>996</v>
      </c>
      <c r="L7" t="s">
        <v>3</v>
      </c>
      <c r="M7">
        <f t="shared" ref="M7:M17" si="2">AVERAGE(D7:F7)</f>
        <v>427.66666666666669</v>
      </c>
      <c r="N7">
        <f t="shared" ref="N7:N17" si="3">AVERAGE(E7:G7)</f>
        <v>743.33333333333337</v>
      </c>
      <c r="O7">
        <f t="shared" ref="O7:O17" si="4">AVERAGE(F7:H7)</f>
        <v>752.66666666666663</v>
      </c>
      <c r="P7">
        <f t="shared" ref="P7:P33" si="5">AVERAGE(G7:I7)</f>
        <v>580.66666666666663</v>
      </c>
      <c r="R7">
        <f t="shared" ref="R7:R33" si="6">MAX(M7:P7)</f>
        <v>752.66666666666663</v>
      </c>
      <c r="T7" t="s">
        <v>3</v>
      </c>
      <c r="U7">
        <f t="shared" si="0"/>
        <v>4.5203348184324494E-3</v>
      </c>
      <c r="V7">
        <f t="shared" si="0"/>
        <v>4.6402620687173921E-2</v>
      </c>
      <c r="W7">
        <f t="shared" si="0"/>
        <v>6.7436015352533074E-2</v>
      </c>
      <c r="X7">
        <f t="shared" si="0"/>
        <v>9.1882724064463656E-2</v>
      </c>
      <c r="Y7">
        <f t="shared" si="0"/>
        <v>4.8985669154849608E-2</v>
      </c>
      <c r="Z7">
        <f t="shared" si="0"/>
        <v>1.9834122162509727E-2</v>
      </c>
      <c r="AA7">
        <f t="shared" ref="AA7:AA34" si="7">MAX(U7:Z7)</f>
        <v>9.1882724064463656E-2</v>
      </c>
      <c r="AC7" t="s">
        <v>3</v>
      </c>
      <c r="AD7">
        <v>4</v>
      </c>
      <c r="AE7">
        <v>71</v>
      </c>
      <c r="AF7">
        <v>574</v>
      </c>
      <c r="AG7">
        <v>1037</v>
      </c>
      <c r="AH7">
        <v>2051</v>
      </c>
      <c r="AI7">
        <v>2581</v>
      </c>
      <c r="AJ7">
        <v>2983</v>
      </c>
      <c r="AL7" t="s">
        <v>3</v>
      </c>
      <c r="AM7">
        <v>10839905</v>
      </c>
    </row>
    <row r="8" spans="2:39">
      <c r="B8" t="s">
        <v>38</v>
      </c>
      <c r="C8">
        <v>5</v>
      </c>
      <c r="D8">
        <v>1</v>
      </c>
      <c r="E8">
        <v>4</v>
      </c>
      <c r="F8">
        <v>27</v>
      </c>
      <c r="G8">
        <v>180</v>
      </c>
      <c r="H8">
        <v>721</v>
      </c>
      <c r="I8">
        <v>104</v>
      </c>
      <c r="J8">
        <f t="shared" si="1"/>
        <v>721</v>
      </c>
      <c r="L8" t="s">
        <v>38</v>
      </c>
      <c r="M8">
        <f t="shared" si="2"/>
        <v>10.666666666666666</v>
      </c>
      <c r="N8">
        <f t="shared" si="3"/>
        <v>70.333333333333329</v>
      </c>
      <c r="O8">
        <f t="shared" si="4"/>
        <v>309.33333333333331</v>
      </c>
      <c r="P8">
        <f t="shared" si="5"/>
        <v>335</v>
      </c>
      <c r="R8">
        <f t="shared" si="6"/>
        <v>335</v>
      </c>
      <c r="T8" t="s">
        <v>38</v>
      </c>
      <c r="U8">
        <f t="shared" si="0"/>
        <v>1.3221025131846673E-4</v>
      </c>
      <c r="V8">
        <f t="shared" si="0"/>
        <v>5.288410052738669E-4</v>
      </c>
      <c r="W8">
        <f t="shared" si="0"/>
        <v>3.5696767855986017E-3</v>
      </c>
      <c r="X8">
        <f t="shared" si="0"/>
        <v>2.3797845237324013E-2</v>
      </c>
      <c r="Y8">
        <f t="shared" si="0"/>
        <v>9.532359120061451E-2</v>
      </c>
      <c r="Z8">
        <f t="shared" si="0"/>
        <v>1.374986613712054E-2</v>
      </c>
      <c r="AA8">
        <f t="shared" si="7"/>
        <v>9.532359120061451E-2</v>
      </c>
      <c r="AC8" t="s">
        <v>38</v>
      </c>
      <c r="AD8">
        <v>5</v>
      </c>
      <c r="AE8">
        <v>1</v>
      </c>
      <c r="AF8">
        <v>6</v>
      </c>
      <c r="AG8">
        <v>32</v>
      </c>
      <c r="AH8">
        <v>212</v>
      </c>
      <c r="AI8">
        <v>933</v>
      </c>
      <c r="AJ8">
        <v>1019</v>
      </c>
      <c r="AL8" t="s">
        <v>38</v>
      </c>
      <c r="AM8">
        <v>7563710</v>
      </c>
    </row>
    <row r="9" spans="2:39">
      <c r="B9" t="s">
        <v>5</v>
      </c>
      <c r="C9">
        <v>6</v>
      </c>
      <c r="D9">
        <v>1</v>
      </c>
      <c r="E9">
        <v>1</v>
      </c>
      <c r="F9">
        <v>3</v>
      </c>
      <c r="G9">
        <v>4</v>
      </c>
      <c r="H9">
        <v>7</v>
      </c>
      <c r="I9">
        <v>18</v>
      </c>
      <c r="J9">
        <f t="shared" si="1"/>
        <v>18</v>
      </c>
      <c r="L9" t="s">
        <v>5</v>
      </c>
      <c r="M9">
        <f t="shared" si="2"/>
        <v>1.6666666666666667</v>
      </c>
      <c r="N9">
        <f t="shared" si="3"/>
        <v>2.6666666666666665</v>
      </c>
      <c r="O9">
        <f t="shared" si="4"/>
        <v>4.666666666666667</v>
      </c>
      <c r="P9">
        <f t="shared" si="5"/>
        <v>9.6666666666666661</v>
      </c>
      <c r="R9">
        <f t="shared" si="6"/>
        <v>9.6666666666666661</v>
      </c>
      <c r="T9" t="s">
        <v>5</v>
      </c>
      <c r="U9">
        <f t="shared" si="0"/>
        <v>1.2451020796940037E-3</v>
      </c>
      <c r="V9">
        <f t="shared" si="0"/>
        <v>1.2451020796940037E-3</v>
      </c>
      <c r="W9">
        <f t="shared" si="0"/>
        <v>3.7353062390820114E-3</v>
      </c>
      <c r="X9">
        <f t="shared" si="0"/>
        <v>4.9804083187760147E-3</v>
      </c>
      <c r="Y9">
        <f t="shared" si="0"/>
        <v>8.7157145578580248E-3</v>
      </c>
      <c r="Z9">
        <f t="shared" si="0"/>
        <v>2.2411837434492068E-2</v>
      </c>
      <c r="AA9">
        <f t="shared" si="7"/>
        <v>2.2411837434492068E-2</v>
      </c>
      <c r="AC9" t="s">
        <v>5</v>
      </c>
      <c r="AD9">
        <v>6</v>
      </c>
      <c r="AE9">
        <v>2</v>
      </c>
      <c r="AF9">
        <v>3</v>
      </c>
      <c r="AG9">
        <v>6</v>
      </c>
      <c r="AH9">
        <v>10</v>
      </c>
      <c r="AI9">
        <v>17</v>
      </c>
      <c r="AJ9">
        <v>35</v>
      </c>
      <c r="AL9" t="s">
        <v>5</v>
      </c>
      <c r="AM9">
        <v>803147</v>
      </c>
    </row>
    <row r="10" spans="2:39">
      <c r="B10" t="s">
        <v>6</v>
      </c>
      <c r="C10">
        <v>7</v>
      </c>
      <c r="D10">
        <v>49</v>
      </c>
      <c r="E10">
        <v>409</v>
      </c>
      <c r="F10">
        <v>1496</v>
      </c>
      <c r="G10" t="s">
        <v>282</v>
      </c>
      <c r="H10">
        <v>109</v>
      </c>
      <c r="I10">
        <v>110</v>
      </c>
      <c r="J10">
        <f t="shared" si="1"/>
        <v>1496</v>
      </c>
      <c r="L10" t="s">
        <v>6</v>
      </c>
      <c r="M10">
        <f t="shared" si="2"/>
        <v>651.33333333333337</v>
      </c>
      <c r="N10">
        <f t="shared" si="3"/>
        <v>952.5</v>
      </c>
      <c r="O10">
        <f t="shared" si="4"/>
        <v>802.5</v>
      </c>
      <c r="P10">
        <f t="shared" si="5"/>
        <v>109.5</v>
      </c>
      <c r="R10">
        <f t="shared" si="6"/>
        <v>952.5</v>
      </c>
      <c r="T10" t="s">
        <v>6</v>
      </c>
      <c r="U10">
        <f t="shared" ref="U10:W12" si="8">D10/$AM10*1000</f>
        <v>4.6636406301320873E-3</v>
      </c>
      <c r="V10">
        <f t="shared" si="8"/>
        <v>3.8927122810694353E-2</v>
      </c>
      <c r="W10">
        <f t="shared" si="8"/>
        <v>0.14238380372811432</v>
      </c>
      <c r="Y10">
        <f t="shared" ref="Y10:Z12" si="9">H10/$AM10*1000</f>
        <v>1.0374220993559131E-2</v>
      </c>
      <c r="Z10">
        <f t="shared" si="9"/>
        <v>1.0469397332949581E-2</v>
      </c>
      <c r="AA10">
        <f t="shared" si="7"/>
        <v>0.14238380372811432</v>
      </c>
      <c r="AC10" t="s">
        <v>6</v>
      </c>
      <c r="AD10">
        <v>7</v>
      </c>
      <c r="AE10">
        <v>55</v>
      </c>
      <c r="AF10">
        <v>463</v>
      </c>
      <c r="AG10">
        <v>1959</v>
      </c>
      <c r="AH10">
        <v>1913</v>
      </c>
      <c r="AI10">
        <v>2022</v>
      </c>
      <c r="AJ10">
        <v>2133</v>
      </c>
      <c r="AL10" t="s">
        <v>6</v>
      </c>
      <c r="AM10">
        <v>10506813</v>
      </c>
    </row>
    <row r="11" spans="2:39">
      <c r="B11" t="s">
        <v>7</v>
      </c>
      <c r="C11">
        <v>8</v>
      </c>
      <c r="D11">
        <v>1814</v>
      </c>
      <c r="E11">
        <v>3940</v>
      </c>
      <c r="F11">
        <v>7411</v>
      </c>
      <c r="G11">
        <v>7490</v>
      </c>
      <c r="H11">
        <v>7604</v>
      </c>
      <c r="I11">
        <v>3310</v>
      </c>
      <c r="J11">
        <f t="shared" si="1"/>
        <v>7604</v>
      </c>
      <c r="L11" t="s">
        <v>7</v>
      </c>
      <c r="M11">
        <f t="shared" si="2"/>
        <v>4388.333333333333</v>
      </c>
      <c r="N11">
        <f t="shared" si="3"/>
        <v>6280.333333333333</v>
      </c>
      <c r="O11">
        <f t="shared" si="4"/>
        <v>7501.666666666667</v>
      </c>
      <c r="P11">
        <f t="shared" si="5"/>
        <v>6134.666666666667</v>
      </c>
      <c r="R11">
        <f t="shared" si="6"/>
        <v>7501.666666666667</v>
      </c>
      <c r="T11" t="s">
        <v>7</v>
      </c>
      <c r="U11">
        <f t="shared" si="8"/>
        <v>2.2175427262355364E-2</v>
      </c>
      <c r="V11">
        <f t="shared" si="8"/>
        <v>4.8164930217023227E-2</v>
      </c>
      <c r="W11">
        <f t="shared" si="8"/>
        <v>9.0596522293999782E-2</v>
      </c>
      <c r="X11">
        <f t="shared" ref="X11:X17" si="10">G11/$AM11*1000</f>
        <v>9.1562265818655841E-2</v>
      </c>
      <c r="Y11">
        <f t="shared" si="9"/>
        <v>9.2955870398539253E-2</v>
      </c>
      <c r="Z11">
        <f t="shared" si="9"/>
        <v>4.0463431222930682E-2</v>
      </c>
      <c r="AA11">
        <f t="shared" si="7"/>
        <v>9.2955870398539253E-2</v>
      </c>
      <c r="AC11" t="s">
        <v>7</v>
      </c>
      <c r="AD11">
        <v>8</v>
      </c>
      <c r="AE11">
        <v>6019</v>
      </c>
      <c r="AF11">
        <v>9959</v>
      </c>
      <c r="AG11">
        <v>17370</v>
      </c>
      <c r="AH11">
        <v>25094</v>
      </c>
      <c r="AI11">
        <v>32698</v>
      </c>
      <c r="AJ11">
        <v>36013</v>
      </c>
      <c r="AL11" t="s">
        <v>7</v>
      </c>
      <c r="AM11">
        <v>81802257</v>
      </c>
    </row>
    <row r="12" spans="2:39">
      <c r="B12" t="s">
        <v>8</v>
      </c>
      <c r="C12">
        <v>9</v>
      </c>
      <c r="D12">
        <v>0</v>
      </c>
      <c r="E12">
        <v>1</v>
      </c>
      <c r="F12">
        <v>3</v>
      </c>
      <c r="G12">
        <v>10</v>
      </c>
      <c r="H12">
        <v>375</v>
      </c>
      <c r="I12">
        <v>155</v>
      </c>
      <c r="J12">
        <f t="shared" si="1"/>
        <v>375</v>
      </c>
      <c r="L12" t="s">
        <v>8</v>
      </c>
      <c r="M12">
        <f t="shared" si="2"/>
        <v>1.3333333333333333</v>
      </c>
      <c r="N12">
        <f t="shared" si="3"/>
        <v>4.666666666666667</v>
      </c>
      <c r="O12">
        <f t="shared" si="4"/>
        <v>129.33333333333334</v>
      </c>
      <c r="P12">
        <f t="shared" si="5"/>
        <v>180</v>
      </c>
      <c r="R12">
        <f t="shared" si="6"/>
        <v>180</v>
      </c>
      <c r="T12" t="s">
        <v>8</v>
      </c>
      <c r="U12">
        <f t="shared" si="8"/>
        <v>0</v>
      </c>
      <c r="V12">
        <f t="shared" si="8"/>
        <v>1.8067702572371086E-4</v>
      </c>
      <c r="W12">
        <f t="shared" si="8"/>
        <v>5.4203107717113255E-4</v>
      </c>
      <c r="X12">
        <f t="shared" si="10"/>
        <v>1.8067702572371086E-3</v>
      </c>
      <c r="Y12">
        <f t="shared" si="9"/>
        <v>6.7753884646391566E-2</v>
      </c>
      <c r="Z12">
        <f t="shared" si="9"/>
        <v>2.8004938987175182E-2</v>
      </c>
      <c r="AA12">
        <f t="shared" si="7"/>
        <v>6.7753884646391566E-2</v>
      </c>
      <c r="AC12" t="s">
        <v>8</v>
      </c>
      <c r="AD12">
        <v>9</v>
      </c>
      <c r="AE12">
        <v>3</v>
      </c>
      <c r="AF12">
        <v>5</v>
      </c>
      <c r="AG12">
        <v>7</v>
      </c>
      <c r="AH12">
        <v>17</v>
      </c>
      <c r="AI12">
        <v>399</v>
      </c>
      <c r="AJ12">
        <v>531</v>
      </c>
      <c r="AL12" t="s">
        <v>8</v>
      </c>
      <c r="AM12">
        <v>5534738</v>
      </c>
    </row>
    <row r="13" spans="2:39">
      <c r="B13" t="s">
        <v>9</v>
      </c>
      <c r="C13">
        <v>10</v>
      </c>
      <c r="D13" t="s">
        <v>282</v>
      </c>
      <c r="E13">
        <v>0</v>
      </c>
      <c r="F13" t="s">
        <v>282</v>
      </c>
      <c r="G13">
        <v>0</v>
      </c>
      <c r="H13" t="s">
        <v>283</v>
      </c>
      <c r="I13" t="s">
        <v>282</v>
      </c>
      <c r="J13">
        <f t="shared" si="1"/>
        <v>0</v>
      </c>
      <c r="L13" t="s">
        <v>9</v>
      </c>
      <c r="M13">
        <f t="shared" si="2"/>
        <v>0</v>
      </c>
      <c r="N13">
        <f t="shared" si="3"/>
        <v>0</v>
      </c>
      <c r="O13">
        <f t="shared" si="4"/>
        <v>0</v>
      </c>
      <c r="P13">
        <f t="shared" si="5"/>
        <v>0</v>
      </c>
      <c r="R13">
        <f t="shared" si="6"/>
        <v>0</v>
      </c>
      <c r="T13" t="s">
        <v>9</v>
      </c>
      <c r="V13">
        <f>E13/$AM13*1000</f>
        <v>0</v>
      </c>
      <c r="X13">
        <f t="shared" si="10"/>
        <v>0</v>
      </c>
      <c r="AA13">
        <f t="shared" si="7"/>
        <v>0</v>
      </c>
      <c r="AC13" t="s">
        <v>9</v>
      </c>
      <c r="AD13">
        <v>10</v>
      </c>
      <c r="AE13" t="s">
        <v>284</v>
      </c>
      <c r="AF13">
        <v>0</v>
      </c>
      <c r="AG13">
        <v>0</v>
      </c>
      <c r="AH13">
        <v>0</v>
      </c>
      <c r="AI13">
        <v>0</v>
      </c>
      <c r="AJ13">
        <v>0</v>
      </c>
      <c r="AL13" t="s">
        <v>9</v>
      </c>
      <c r="AM13">
        <v>1340127</v>
      </c>
    </row>
    <row r="14" spans="2:39">
      <c r="B14" t="s">
        <v>285</v>
      </c>
      <c r="C14">
        <v>11</v>
      </c>
      <c r="D14">
        <v>9</v>
      </c>
      <c r="E14">
        <v>37</v>
      </c>
      <c r="F14">
        <v>150</v>
      </c>
      <c r="G14">
        <v>426</v>
      </c>
      <c r="H14">
        <v>912</v>
      </c>
      <c r="I14">
        <v>1043</v>
      </c>
      <c r="J14">
        <f t="shared" si="1"/>
        <v>1043</v>
      </c>
      <c r="L14" t="s">
        <v>285</v>
      </c>
      <c r="M14">
        <f t="shared" si="2"/>
        <v>65.333333333333329</v>
      </c>
      <c r="N14">
        <f t="shared" si="3"/>
        <v>204.33333333333334</v>
      </c>
      <c r="O14">
        <f t="shared" si="4"/>
        <v>496</v>
      </c>
      <c r="P14">
        <f t="shared" si="5"/>
        <v>793.66666666666663</v>
      </c>
      <c r="R14">
        <f t="shared" si="6"/>
        <v>793.66666666666663</v>
      </c>
      <c r="T14" t="s">
        <v>285</v>
      </c>
      <c r="U14">
        <f>D14/$AM14*1000</f>
        <v>7.9609960727521816E-4</v>
      </c>
      <c r="V14">
        <f>E14/$AM14*1000</f>
        <v>3.2728539410203411E-3</v>
      </c>
      <c r="W14">
        <f>F14/$AM14*1000</f>
        <v>1.3268326787920302E-2</v>
      </c>
      <c r="X14">
        <f t="shared" si="10"/>
        <v>3.768204807769366E-2</v>
      </c>
      <c r="Y14">
        <f>H14/$AM14*1000</f>
        <v>8.0671426870555438E-2</v>
      </c>
      <c r="Z14">
        <f>I14/$AM14*1000</f>
        <v>9.2259098932005845E-2</v>
      </c>
      <c r="AA14">
        <f t="shared" si="7"/>
        <v>9.2259098932005845E-2</v>
      </c>
      <c r="AC14" t="s">
        <v>285</v>
      </c>
      <c r="AD14">
        <v>11</v>
      </c>
      <c r="AE14">
        <v>19</v>
      </c>
      <c r="AF14">
        <v>55</v>
      </c>
      <c r="AG14">
        <v>205</v>
      </c>
      <c r="AH14">
        <v>631</v>
      </c>
      <c r="AI14">
        <v>1543</v>
      </c>
      <c r="AJ14">
        <v>2586</v>
      </c>
      <c r="AL14" t="s">
        <v>285</v>
      </c>
      <c r="AM14">
        <v>11305118</v>
      </c>
    </row>
    <row r="15" spans="2:39">
      <c r="B15" t="s">
        <v>10</v>
      </c>
      <c r="C15">
        <v>12</v>
      </c>
      <c r="D15">
        <v>2687</v>
      </c>
      <c r="E15">
        <v>17</v>
      </c>
      <c r="F15">
        <v>371</v>
      </c>
      <c r="G15">
        <v>379</v>
      </c>
      <c r="H15">
        <v>194</v>
      </c>
      <c r="I15">
        <v>102</v>
      </c>
      <c r="J15">
        <f t="shared" si="1"/>
        <v>2687</v>
      </c>
      <c r="L15" t="s">
        <v>10</v>
      </c>
      <c r="M15">
        <f t="shared" si="2"/>
        <v>1025</v>
      </c>
      <c r="N15">
        <f t="shared" si="3"/>
        <v>255.66666666666666</v>
      </c>
      <c r="O15">
        <f t="shared" si="4"/>
        <v>314.66666666666669</v>
      </c>
      <c r="P15">
        <f t="shared" si="5"/>
        <v>225</v>
      </c>
      <c r="R15">
        <f t="shared" si="6"/>
        <v>1025</v>
      </c>
      <c r="T15" t="s">
        <v>10</v>
      </c>
      <c r="U15">
        <f>D15/$AM15*1000</f>
        <v>5.8426994828504268E-2</v>
      </c>
      <c r="V15">
        <f>E15/$AM15*1000</f>
        <v>3.6965348421457854E-4</v>
      </c>
      <c r="W15">
        <f>F15/$AM15*1000</f>
        <v>8.067143684918154E-3</v>
      </c>
      <c r="X15">
        <f t="shared" si="10"/>
        <v>8.2410982657250154E-3</v>
      </c>
      <c r="Y15">
        <f>H15/$AM15*1000</f>
        <v>4.2183985845663666E-3</v>
      </c>
      <c r="Z15">
        <f>I15/$AM15*1000</f>
        <v>2.2179209052874712E-3</v>
      </c>
      <c r="AA15">
        <f t="shared" si="7"/>
        <v>5.8426994828504268E-2</v>
      </c>
      <c r="AC15" t="s">
        <v>10</v>
      </c>
      <c r="AD15">
        <v>12</v>
      </c>
      <c r="AE15">
        <v>3421</v>
      </c>
      <c r="AF15">
        <v>3438</v>
      </c>
      <c r="AG15">
        <v>3859</v>
      </c>
      <c r="AH15">
        <v>4322</v>
      </c>
      <c r="AI15">
        <v>4517</v>
      </c>
      <c r="AJ15">
        <v>4705</v>
      </c>
      <c r="AL15" t="s">
        <v>10</v>
      </c>
      <c r="AM15">
        <v>45989016</v>
      </c>
    </row>
    <row r="16" spans="2:39">
      <c r="B16" t="s">
        <v>11</v>
      </c>
      <c r="C16">
        <v>13</v>
      </c>
      <c r="D16">
        <v>1</v>
      </c>
      <c r="E16">
        <v>2</v>
      </c>
      <c r="F16">
        <v>2</v>
      </c>
      <c r="G16">
        <v>2</v>
      </c>
      <c r="H16" t="s">
        <v>283</v>
      </c>
      <c r="I16" t="s">
        <v>282</v>
      </c>
      <c r="J16">
        <f t="shared" si="1"/>
        <v>2</v>
      </c>
      <c r="L16" t="s">
        <v>11</v>
      </c>
      <c r="M16">
        <f t="shared" si="2"/>
        <v>1.6666666666666667</v>
      </c>
      <c r="N16">
        <f t="shared" si="3"/>
        <v>2</v>
      </c>
      <c r="O16">
        <f t="shared" si="4"/>
        <v>2</v>
      </c>
      <c r="P16">
        <f t="shared" si="5"/>
        <v>2</v>
      </c>
      <c r="R16">
        <f t="shared" si="6"/>
        <v>2</v>
      </c>
      <c r="T16" t="s">
        <v>11</v>
      </c>
      <c r="U16">
        <f>D16/$AM16*1000</f>
        <v>1.8686604526231977E-4</v>
      </c>
      <c r="V16">
        <f>E16/$AM16*1000</f>
        <v>3.7373209052463953E-4</v>
      </c>
      <c r="W16">
        <f>F16/$AM16*1000</f>
        <v>3.7373209052463953E-4</v>
      </c>
      <c r="X16">
        <f t="shared" si="10"/>
        <v>3.7373209052463953E-4</v>
      </c>
      <c r="AA16">
        <f t="shared" si="7"/>
        <v>3.7373209052463953E-4</v>
      </c>
      <c r="AC16" t="s">
        <v>11</v>
      </c>
      <c r="AD16">
        <v>13</v>
      </c>
      <c r="AE16">
        <v>6</v>
      </c>
      <c r="AF16">
        <v>8</v>
      </c>
      <c r="AG16">
        <v>10</v>
      </c>
      <c r="AH16">
        <v>11</v>
      </c>
      <c r="AI16">
        <v>11</v>
      </c>
      <c r="AJ16">
        <v>11</v>
      </c>
      <c r="AL16" t="s">
        <v>11</v>
      </c>
      <c r="AM16">
        <v>5351427</v>
      </c>
    </row>
    <row r="17" spans="2:39">
      <c r="B17" t="s">
        <v>12</v>
      </c>
      <c r="C17">
        <v>14</v>
      </c>
      <c r="D17">
        <v>63</v>
      </c>
      <c r="E17">
        <v>221</v>
      </c>
      <c r="F17">
        <v>862</v>
      </c>
      <c r="G17">
        <v>1756</v>
      </c>
      <c r="H17">
        <v>1079</v>
      </c>
      <c r="I17">
        <v>613</v>
      </c>
      <c r="J17">
        <f t="shared" si="1"/>
        <v>1756</v>
      </c>
      <c r="L17" t="s">
        <v>12</v>
      </c>
      <c r="M17">
        <f t="shared" si="2"/>
        <v>382</v>
      </c>
      <c r="N17">
        <f t="shared" si="3"/>
        <v>946.33333333333337</v>
      </c>
      <c r="O17">
        <f t="shared" si="4"/>
        <v>1232.3333333333333</v>
      </c>
      <c r="P17">
        <f t="shared" si="5"/>
        <v>1149.3333333333333</v>
      </c>
      <c r="R17">
        <f t="shared" si="6"/>
        <v>1232.3333333333333</v>
      </c>
      <c r="T17" t="s">
        <v>12</v>
      </c>
      <c r="U17">
        <f>D17/$AM17*1000</f>
        <v>1.003197812455513E-3</v>
      </c>
      <c r="V17">
        <f>E17/$AM17*1000</f>
        <v>3.519154230994736E-3</v>
      </c>
      <c r="W17">
        <f>F17/$AM17*1000</f>
        <v>1.3726293878359557E-2</v>
      </c>
      <c r="X17">
        <f t="shared" si="10"/>
        <v>2.7962148550347312E-2</v>
      </c>
      <c r="Y17">
        <f>H17/$AM17*1000</f>
        <v>1.718175301015077E-2</v>
      </c>
      <c r="Z17">
        <f>I17/$AM17*1000</f>
        <v>9.7612739529401495E-3</v>
      </c>
      <c r="AA17">
        <f t="shared" si="7"/>
        <v>2.7962148550347312E-2</v>
      </c>
      <c r="AC17" t="s">
        <v>12</v>
      </c>
      <c r="AD17">
        <v>14</v>
      </c>
      <c r="AE17">
        <v>114</v>
      </c>
      <c r="AF17">
        <v>335</v>
      </c>
      <c r="AG17">
        <v>1197</v>
      </c>
      <c r="AH17">
        <v>2949</v>
      </c>
      <c r="AI17">
        <v>4028</v>
      </c>
      <c r="AJ17">
        <v>4698</v>
      </c>
      <c r="AL17" t="s">
        <v>12</v>
      </c>
      <c r="AM17">
        <v>62799180</v>
      </c>
    </row>
    <row r="18" spans="2:39">
      <c r="B18" t="s">
        <v>92</v>
      </c>
      <c r="C18">
        <v>15</v>
      </c>
      <c r="I18">
        <v>17</v>
      </c>
      <c r="J18">
        <f t="shared" si="1"/>
        <v>17</v>
      </c>
      <c r="L18" t="s">
        <v>92</v>
      </c>
      <c r="P18">
        <f t="shared" si="5"/>
        <v>17</v>
      </c>
      <c r="R18">
        <f t="shared" si="6"/>
        <v>17</v>
      </c>
      <c r="T18" t="s">
        <v>92</v>
      </c>
      <c r="AA18">
        <f t="shared" si="7"/>
        <v>0</v>
      </c>
      <c r="AC18" t="s">
        <v>92</v>
      </c>
      <c r="AD18">
        <v>15</v>
      </c>
      <c r="AJ18">
        <v>22</v>
      </c>
    </row>
    <row r="19" spans="2:39">
      <c r="B19" t="s">
        <v>13</v>
      </c>
      <c r="C19">
        <v>16</v>
      </c>
      <c r="D19">
        <v>0</v>
      </c>
      <c r="E19">
        <v>0</v>
      </c>
      <c r="F19">
        <v>1</v>
      </c>
      <c r="G19">
        <v>1</v>
      </c>
      <c r="H19">
        <v>1</v>
      </c>
      <c r="I19">
        <v>3</v>
      </c>
      <c r="J19">
        <f t="shared" si="1"/>
        <v>3</v>
      </c>
      <c r="L19" t="s">
        <v>13</v>
      </c>
      <c r="M19">
        <f t="shared" ref="M19:M33" si="11">AVERAGE(D19:F19)</f>
        <v>0.33333333333333331</v>
      </c>
      <c r="N19">
        <f t="shared" ref="N19:N33" si="12">AVERAGE(E19:G19)</f>
        <v>0.66666666666666663</v>
      </c>
      <c r="O19">
        <f t="shared" ref="O19:O33" si="13">AVERAGE(F19:H19)</f>
        <v>1</v>
      </c>
      <c r="P19">
        <f t="shared" si="5"/>
        <v>1.6666666666666667</v>
      </c>
      <c r="R19">
        <f t="shared" si="6"/>
        <v>1.6666666666666667</v>
      </c>
      <c r="T19" t="s">
        <v>13</v>
      </c>
      <c r="U19">
        <f t="shared" ref="U19:Z19" si="14">D19/$AM19*1000</f>
        <v>0</v>
      </c>
      <c r="V19">
        <f t="shared" si="14"/>
        <v>0</v>
      </c>
      <c r="W19">
        <f t="shared" si="14"/>
        <v>9.9856964883500871E-5</v>
      </c>
      <c r="X19">
        <f t="shared" si="14"/>
        <v>9.9856964883500871E-5</v>
      </c>
      <c r="Y19">
        <f t="shared" si="14"/>
        <v>9.9856964883500871E-5</v>
      </c>
      <c r="Z19">
        <f t="shared" si="14"/>
        <v>2.9957089465050259E-4</v>
      </c>
      <c r="AA19">
        <f t="shared" si="7"/>
        <v>2.9957089465050259E-4</v>
      </c>
      <c r="AC19" t="s">
        <v>13</v>
      </c>
      <c r="AD19">
        <v>16</v>
      </c>
      <c r="AE19">
        <v>1</v>
      </c>
      <c r="AF19">
        <v>1</v>
      </c>
      <c r="AG19">
        <v>2</v>
      </c>
      <c r="AH19">
        <v>3</v>
      </c>
      <c r="AI19">
        <v>4</v>
      </c>
      <c r="AJ19">
        <v>15</v>
      </c>
      <c r="AL19" t="s">
        <v>13</v>
      </c>
      <c r="AM19">
        <v>10014324</v>
      </c>
    </row>
    <row r="20" spans="2:39">
      <c r="B20" t="s">
        <v>14</v>
      </c>
      <c r="C20">
        <v>17</v>
      </c>
      <c r="D20" t="s">
        <v>282</v>
      </c>
      <c r="E20">
        <v>0</v>
      </c>
      <c r="F20">
        <v>0</v>
      </c>
      <c r="G20" t="s">
        <v>282</v>
      </c>
      <c r="H20" t="s">
        <v>283</v>
      </c>
      <c r="I20">
        <v>0</v>
      </c>
      <c r="J20">
        <f t="shared" si="1"/>
        <v>0</v>
      </c>
      <c r="L20" t="s">
        <v>14</v>
      </c>
      <c r="M20">
        <f t="shared" si="11"/>
        <v>0</v>
      </c>
      <c r="N20">
        <f t="shared" si="12"/>
        <v>0</v>
      </c>
      <c r="O20">
        <f t="shared" si="13"/>
        <v>0</v>
      </c>
      <c r="P20">
        <f t="shared" si="5"/>
        <v>0</v>
      </c>
      <c r="R20">
        <f t="shared" si="6"/>
        <v>0</v>
      </c>
      <c r="T20" t="s">
        <v>14</v>
      </c>
      <c r="V20">
        <f>E20/$AM20*1000</f>
        <v>0</v>
      </c>
      <c r="W20">
        <f>F20/$AM20*1000</f>
        <v>0</v>
      </c>
      <c r="Z20">
        <f>I20/$AM20*1000</f>
        <v>0</v>
      </c>
      <c r="AA20">
        <f t="shared" si="7"/>
        <v>0</v>
      </c>
      <c r="AC20" t="s">
        <v>14</v>
      </c>
      <c r="AD20">
        <v>17</v>
      </c>
      <c r="AE20">
        <v>0</v>
      </c>
      <c r="AF20">
        <v>1</v>
      </c>
      <c r="AG20">
        <v>1</v>
      </c>
      <c r="AH20">
        <v>1</v>
      </c>
      <c r="AI20">
        <v>1</v>
      </c>
      <c r="AJ20">
        <v>1</v>
      </c>
      <c r="AL20" t="s">
        <v>14</v>
      </c>
      <c r="AM20">
        <v>4467854</v>
      </c>
    </row>
    <row r="21" spans="2:39">
      <c r="B21" t="s">
        <v>16</v>
      </c>
      <c r="C21">
        <v>18</v>
      </c>
      <c r="D21">
        <v>338</v>
      </c>
      <c r="E21">
        <v>699</v>
      </c>
      <c r="F21">
        <v>2326</v>
      </c>
      <c r="G21">
        <v>9303</v>
      </c>
      <c r="H21">
        <v>3578</v>
      </c>
      <c r="I21">
        <v>1462</v>
      </c>
      <c r="J21">
        <f t="shared" si="1"/>
        <v>9303</v>
      </c>
      <c r="L21" t="s">
        <v>16</v>
      </c>
      <c r="M21">
        <f t="shared" si="11"/>
        <v>1121</v>
      </c>
      <c r="N21">
        <f t="shared" si="12"/>
        <v>4109.333333333333</v>
      </c>
      <c r="O21">
        <f t="shared" si="13"/>
        <v>5069</v>
      </c>
      <c r="P21">
        <f t="shared" si="5"/>
        <v>4781</v>
      </c>
      <c r="R21">
        <f t="shared" si="6"/>
        <v>5069</v>
      </c>
      <c r="T21" t="s">
        <v>16</v>
      </c>
      <c r="U21">
        <f>D21/$AM21*1000</f>
        <v>5.6015605351034886E-3</v>
      </c>
      <c r="V21">
        <f>E21/$AM21*1000</f>
        <v>1.1584292349222895E-2</v>
      </c>
      <c r="W21">
        <f>F21/$AM21*1000</f>
        <v>3.8548017173522818E-2</v>
      </c>
      <c r="X21">
        <f>G21/$AM21*1000</f>
        <v>0.15417549602978625</v>
      </c>
      <c r="Y21">
        <f>H21/$AM21*1000</f>
        <v>5.9296992883432785E-2</v>
      </c>
      <c r="Z21">
        <f>I21/$AM21*1000</f>
        <v>2.4229235213968345E-2</v>
      </c>
      <c r="AA21">
        <f t="shared" si="7"/>
        <v>0.15417549602978625</v>
      </c>
      <c r="AC21" t="s">
        <v>16</v>
      </c>
      <c r="AD21">
        <v>18</v>
      </c>
      <c r="AE21">
        <v>459</v>
      </c>
      <c r="AF21">
        <v>1157</v>
      </c>
      <c r="AG21">
        <v>3484</v>
      </c>
      <c r="AH21">
        <v>12783</v>
      </c>
      <c r="AI21">
        <v>16431</v>
      </c>
      <c r="AJ21">
        <v>17614</v>
      </c>
      <c r="AL21" t="s">
        <v>16</v>
      </c>
      <c r="AM21">
        <v>60340328</v>
      </c>
    </row>
    <row r="22" spans="2:39">
      <c r="B22" t="s">
        <v>17</v>
      </c>
      <c r="C22">
        <v>19</v>
      </c>
      <c r="D22">
        <v>0</v>
      </c>
      <c r="E22">
        <v>0</v>
      </c>
      <c r="F22" t="s">
        <v>282</v>
      </c>
      <c r="G22" t="s">
        <v>282</v>
      </c>
      <c r="H22">
        <v>6</v>
      </c>
      <c r="I22">
        <v>62</v>
      </c>
      <c r="J22">
        <f t="shared" si="1"/>
        <v>62</v>
      </c>
      <c r="L22" t="s">
        <v>17</v>
      </c>
      <c r="M22">
        <f t="shared" si="11"/>
        <v>0</v>
      </c>
      <c r="N22">
        <f t="shared" si="12"/>
        <v>0</v>
      </c>
      <c r="O22">
        <f t="shared" si="13"/>
        <v>6</v>
      </c>
      <c r="P22">
        <f t="shared" si="5"/>
        <v>34</v>
      </c>
      <c r="R22">
        <f t="shared" si="6"/>
        <v>34</v>
      </c>
      <c r="T22" t="s">
        <v>17</v>
      </c>
      <c r="U22">
        <f>D22/$AM22*1000</f>
        <v>0</v>
      </c>
      <c r="V22">
        <f t="shared" ref="V22:V34" si="15">E22/$AM22*1000</f>
        <v>0</v>
      </c>
      <c r="Y22">
        <f>H22/$AM22*1000</f>
        <v>1.8023219313441506E-3</v>
      </c>
      <c r="Z22">
        <f>I22/$AM22*1000</f>
        <v>1.8623993290556227E-2</v>
      </c>
      <c r="AA22">
        <f t="shared" si="7"/>
        <v>1.8623993290556227E-2</v>
      </c>
      <c r="AC22" t="s">
        <v>17</v>
      </c>
      <c r="AD22">
        <v>19</v>
      </c>
      <c r="AE22">
        <v>0</v>
      </c>
      <c r="AF22">
        <v>0</v>
      </c>
      <c r="AG22">
        <v>0</v>
      </c>
      <c r="AH22">
        <v>0</v>
      </c>
      <c r="AI22">
        <v>6</v>
      </c>
      <c r="AJ22">
        <v>68</v>
      </c>
      <c r="AL22" t="s">
        <v>17</v>
      </c>
      <c r="AM22">
        <v>3329039</v>
      </c>
    </row>
    <row r="23" spans="2:39">
      <c r="B23" t="s">
        <v>18</v>
      </c>
      <c r="C23">
        <v>20</v>
      </c>
      <c r="D23">
        <v>1</v>
      </c>
      <c r="E23">
        <v>2</v>
      </c>
      <c r="F23">
        <v>3</v>
      </c>
      <c r="G23">
        <v>11</v>
      </c>
      <c r="H23">
        <v>33</v>
      </c>
      <c r="I23">
        <v>23</v>
      </c>
      <c r="J23">
        <f t="shared" si="1"/>
        <v>33</v>
      </c>
      <c r="L23" t="s">
        <v>18</v>
      </c>
      <c r="M23">
        <f t="shared" si="11"/>
        <v>2</v>
      </c>
      <c r="N23">
        <f t="shared" si="12"/>
        <v>5.333333333333333</v>
      </c>
      <c r="O23">
        <f t="shared" si="13"/>
        <v>15.666666666666666</v>
      </c>
      <c r="P23">
        <f t="shared" si="5"/>
        <v>22.333333333333332</v>
      </c>
      <c r="R23">
        <f t="shared" si="6"/>
        <v>22.333333333333332</v>
      </c>
      <c r="T23" t="s">
        <v>18</v>
      </c>
      <c r="U23">
        <f>D23/$AM23*1000</f>
        <v>1.9917700063338288E-3</v>
      </c>
      <c r="V23">
        <f t="shared" si="15"/>
        <v>3.9835400126676575E-3</v>
      </c>
      <c r="W23">
        <f>F23/$AM23*1000</f>
        <v>5.9753100190014863E-3</v>
      </c>
      <c r="X23">
        <f>G23/$AM23*1000</f>
        <v>2.1909470069672116E-2</v>
      </c>
      <c r="Y23">
        <f>H23/$AM23*1000</f>
        <v>6.5728410209016347E-2</v>
      </c>
      <c r="Z23">
        <f>I23/$AM23*1000</f>
        <v>4.5810710145678057E-2</v>
      </c>
      <c r="AA23">
        <f t="shared" si="7"/>
        <v>6.5728410209016347E-2</v>
      </c>
      <c r="AC23" t="s">
        <v>18</v>
      </c>
      <c r="AD23">
        <v>20</v>
      </c>
      <c r="AE23">
        <v>25</v>
      </c>
      <c r="AF23">
        <v>26</v>
      </c>
      <c r="AG23">
        <v>30</v>
      </c>
      <c r="AH23">
        <v>41</v>
      </c>
      <c r="AI23">
        <v>74</v>
      </c>
      <c r="AJ23">
        <v>100</v>
      </c>
      <c r="AL23" t="s">
        <v>18</v>
      </c>
      <c r="AM23">
        <v>502066</v>
      </c>
    </row>
    <row r="24" spans="2:39">
      <c r="B24" t="s">
        <v>19</v>
      </c>
      <c r="C24">
        <v>21</v>
      </c>
      <c r="D24" t="s">
        <v>282</v>
      </c>
      <c r="E24">
        <v>0</v>
      </c>
      <c r="F24" t="s">
        <v>282</v>
      </c>
      <c r="G24">
        <v>2</v>
      </c>
      <c r="H24" t="s">
        <v>283</v>
      </c>
      <c r="I24" t="s">
        <v>282</v>
      </c>
      <c r="J24">
        <f t="shared" si="1"/>
        <v>2</v>
      </c>
      <c r="L24" t="s">
        <v>19</v>
      </c>
      <c r="M24">
        <f t="shared" si="11"/>
        <v>0</v>
      </c>
      <c r="N24">
        <f t="shared" si="12"/>
        <v>1</v>
      </c>
      <c r="O24">
        <f t="shared" si="13"/>
        <v>2</v>
      </c>
      <c r="P24">
        <f t="shared" si="5"/>
        <v>2</v>
      </c>
      <c r="R24">
        <f t="shared" si="6"/>
        <v>2</v>
      </c>
      <c r="T24" t="s">
        <v>19</v>
      </c>
      <c r="V24">
        <f t="shared" si="15"/>
        <v>0</v>
      </c>
      <c r="X24">
        <f t="shared" ref="X24:X34" si="16">G24/$AM24*1000</f>
        <v>8.8953172381463219E-4</v>
      </c>
      <c r="AA24">
        <f t="shared" si="7"/>
        <v>8.8953172381463219E-4</v>
      </c>
      <c r="AC24" t="s">
        <v>19</v>
      </c>
      <c r="AD24">
        <v>21</v>
      </c>
      <c r="AE24" t="s">
        <v>284</v>
      </c>
      <c r="AF24" t="s">
        <v>284</v>
      </c>
      <c r="AG24" t="s">
        <v>284</v>
      </c>
      <c r="AH24">
        <v>2</v>
      </c>
      <c r="AI24">
        <v>2</v>
      </c>
      <c r="AJ24">
        <v>2</v>
      </c>
      <c r="AL24" t="s">
        <v>19</v>
      </c>
      <c r="AM24">
        <v>2248374</v>
      </c>
    </row>
    <row r="25" spans="2:39">
      <c r="B25" t="s">
        <v>20</v>
      </c>
      <c r="C25">
        <v>22</v>
      </c>
      <c r="D25">
        <v>0</v>
      </c>
      <c r="E25">
        <v>1</v>
      </c>
      <c r="F25">
        <v>2</v>
      </c>
      <c r="G25">
        <v>3</v>
      </c>
      <c r="H25">
        <v>12</v>
      </c>
      <c r="I25">
        <v>6</v>
      </c>
      <c r="J25">
        <f t="shared" si="1"/>
        <v>12</v>
      </c>
      <c r="L25" t="s">
        <v>20</v>
      </c>
      <c r="M25">
        <f t="shared" si="11"/>
        <v>1</v>
      </c>
      <c r="N25">
        <f t="shared" si="12"/>
        <v>2</v>
      </c>
      <c r="O25">
        <f t="shared" si="13"/>
        <v>5.666666666666667</v>
      </c>
      <c r="P25">
        <f t="shared" si="5"/>
        <v>7</v>
      </c>
      <c r="R25">
        <f t="shared" si="6"/>
        <v>7</v>
      </c>
      <c r="T25" t="s">
        <v>20</v>
      </c>
      <c r="U25">
        <f t="shared" ref="U25:U34" si="17">D25/$AM25*1000</f>
        <v>0</v>
      </c>
      <c r="V25">
        <f t="shared" si="15"/>
        <v>2.4214834007312879E-3</v>
      </c>
      <c r="W25">
        <f t="shared" ref="W25:W34" si="18">F25/$AM25*1000</f>
        <v>4.8429668014625758E-3</v>
      </c>
      <c r="X25">
        <f t="shared" si="16"/>
        <v>7.2644502021938636E-3</v>
      </c>
      <c r="Y25">
        <f t="shared" ref="Y25:Z31" si="19">H25/$AM25*1000</f>
        <v>2.9057800808775455E-2</v>
      </c>
      <c r="Z25">
        <f t="shared" si="19"/>
        <v>1.4528900404387727E-2</v>
      </c>
      <c r="AA25">
        <f t="shared" si="7"/>
        <v>2.9057800808775455E-2</v>
      </c>
      <c r="AC25" t="s">
        <v>20</v>
      </c>
      <c r="AD25">
        <v>22</v>
      </c>
      <c r="AE25">
        <v>0</v>
      </c>
      <c r="AF25">
        <v>2</v>
      </c>
      <c r="AG25">
        <v>4</v>
      </c>
      <c r="AH25">
        <v>7</v>
      </c>
      <c r="AI25">
        <v>19</v>
      </c>
      <c r="AJ25">
        <v>25</v>
      </c>
      <c r="AL25" t="s">
        <v>20</v>
      </c>
      <c r="AM25">
        <v>412970</v>
      </c>
    </row>
    <row r="26" spans="2:39">
      <c r="B26" t="s">
        <v>21</v>
      </c>
      <c r="C26">
        <v>23</v>
      </c>
      <c r="D26">
        <v>4</v>
      </c>
      <c r="E26">
        <v>11</v>
      </c>
      <c r="F26">
        <v>21</v>
      </c>
      <c r="G26">
        <v>58</v>
      </c>
      <c r="H26">
        <v>219</v>
      </c>
      <c r="I26">
        <v>300</v>
      </c>
      <c r="J26">
        <f t="shared" si="1"/>
        <v>300</v>
      </c>
      <c r="L26" t="s">
        <v>21</v>
      </c>
      <c r="M26">
        <f t="shared" si="11"/>
        <v>12</v>
      </c>
      <c r="N26">
        <f t="shared" si="12"/>
        <v>30</v>
      </c>
      <c r="O26">
        <f t="shared" si="13"/>
        <v>99.333333333333329</v>
      </c>
      <c r="P26">
        <f t="shared" si="5"/>
        <v>192.33333333333334</v>
      </c>
      <c r="R26">
        <f t="shared" si="6"/>
        <v>192.33333333333334</v>
      </c>
      <c r="T26" t="s">
        <v>21</v>
      </c>
      <c r="U26">
        <f t="shared" si="17"/>
        <v>2.4132746030781679E-4</v>
      </c>
      <c r="V26">
        <f t="shared" si="15"/>
        <v>6.6365051584649616E-4</v>
      </c>
      <c r="W26">
        <f t="shared" si="18"/>
        <v>1.2669691666160382E-3</v>
      </c>
      <c r="X26">
        <f t="shared" si="16"/>
        <v>3.4992481744633435E-3</v>
      </c>
      <c r="Y26">
        <f t="shared" si="19"/>
        <v>1.321267845185297E-2</v>
      </c>
      <c r="Z26">
        <f t="shared" si="19"/>
        <v>1.809955952308626E-2</v>
      </c>
      <c r="AA26">
        <f t="shared" si="7"/>
        <v>1.809955952308626E-2</v>
      </c>
      <c r="AC26" t="s">
        <v>21</v>
      </c>
      <c r="AD26">
        <v>23</v>
      </c>
      <c r="AE26">
        <v>57</v>
      </c>
      <c r="AF26">
        <v>68</v>
      </c>
      <c r="AG26">
        <v>88</v>
      </c>
      <c r="AH26">
        <v>146</v>
      </c>
      <c r="AI26">
        <v>365</v>
      </c>
      <c r="AJ26">
        <v>665</v>
      </c>
      <c r="AL26" t="s">
        <v>21</v>
      </c>
      <c r="AM26">
        <v>16574989</v>
      </c>
    </row>
    <row r="27" spans="2:39">
      <c r="B27" t="s">
        <v>23</v>
      </c>
      <c r="C27">
        <v>24</v>
      </c>
      <c r="D27">
        <v>0</v>
      </c>
      <c r="E27">
        <v>0</v>
      </c>
      <c r="F27">
        <v>0</v>
      </c>
      <c r="G27">
        <v>1</v>
      </c>
      <c r="H27">
        <v>1</v>
      </c>
      <c r="I27">
        <v>1</v>
      </c>
      <c r="J27">
        <f t="shared" si="1"/>
        <v>1</v>
      </c>
      <c r="L27" t="s">
        <v>23</v>
      </c>
      <c r="M27">
        <f t="shared" si="11"/>
        <v>0</v>
      </c>
      <c r="N27">
        <f t="shared" si="12"/>
        <v>0.33333333333333331</v>
      </c>
      <c r="O27">
        <f t="shared" si="13"/>
        <v>0.66666666666666663</v>
      </c>
      <c r="P27">
        <f t="shared" si="5"/>
        <v>1</v>
      </c>
      <c r="R27">
        <f t="shared" si="6"/>
        <v>1</v>
      </c>
      <c r="T27" t="s">
        <v>23</v>
      </c>
      <c r="U27">
        <f t="shared" si="17"/>
        <v>0</v>
      </c>
      <c r="V27">
        <f t="shared" si="15"/>
        <v>0</v>
      </c>
      <c r="W27">
        <f t="shared" si="18"/>
        <v>0</v>
      </c>
      <c r="X27">
        <f t="shared" si="16"/>
        <v>2.6200418687930717E-5</v>
      </c>
      <c r="Y27">
        <f t="shared" si="19"/>
        <v>2.6200418687930717E-5</v>
      </c>
      <c r="Z27">
        <f t="shared" si="19"/>
        <v>2.6200418687930717E-5</v>
      </c>
      <c r="AA27">
        <f t="shared" si="7"/>
        <v>2.6200418687930717E-5</v>
      </c>
      <c r="AC27" t="s">
        <v>23</v>
      </c>
      <c r="AD27">
        <v>24</v>
      </c>
      <c r="AE27">
        <v>1</v>
      </c>
      <c r="AF27">
        <v>1</v>
      </c>
      <c r="AG27">
        <v>2</v>
      </c>
      <c r="AH27">
        <v>2</v>
      </c>
      <c r="AI27">
        <v>3</v>
      </c>
      <c r="AJ27">
        <v>4</v>
      </c>
      <c r="AL27" t="s">
        <v>23</v>
      </c>
      <c r="AM27">
        <v>38167329</v>
      </c>
    </row>
    <row r="28" spans="2:39">
      <c r="B28" t="s">
        <v>24</v>
      </c>
      <c r="C28">
        <v>25</v>
      </c>
      <c r="D28">
        <v>50</v>
      </c>
      <c r="E28">
        <v>34</v>
      </c>
      <c r="F28">
        <v>29</v>
      </c>
      <c r="G28">
        <v>38</v>
      </c>
      <c r="H28">
        <v>70</v>
      </c>
      <c r="I28">
        <v>53</v>
      </c>
      <c r="J28">
        <f t="shared" si="1"/>
        <v>70</v>
      </c>
      <c r="L28" t="s">
        <v>24</v>
      </c>
      <c r="M28">
        <f t="shared" si="11"/>
        <v>37.666666666666664</v>
      </c>
      <c r="N28">
        <f t="shared" si="12"/>
        <v>33.666666666666664</v>
      </c>
      <c r="O28">
        <f t="shared" si="13"/>
        <v>45.666666666666664</v>
      </c>
      <c r="P28">
        <f t="shared" si="5"/>
        <v>53.666666666666664</v>
      </c>
      <c r="R28">
        <f t="shared" si="6"/>
        <v>53.666666666666664</v>
      </c>
      <c r="T28" t="s">
        <v>24</v>
      </c>
      <c r="U28">
        <f t="shared" si="17"/>
        <v>4.700258410806909E-3</v>
      </c>
      <c r="V28">
        <f t="shared" si="15"/>
        <v>3.1961757193486981E-3</v>
      </c>
      <c r="W28">
        <f t="shared" si="18"/>
        <v>2.7261498782680076E-3</v>
      </c>
      <c r="X28">
        <f t="shared" si="16"/>
        <v>3.5721963922132512E-3</v>
      </c>
      <c r="Y28">
        <f t="shared" si="19"/>
        <v>6.580361775129673E-3</v>
      </c>
      <c r="Z28">
        <f t="shared" si="19"/>
        <v>4.9822739154553241E-3</v>
      </c>
      <c r="AA28">
        <f t="shared" si="7"/>
        <v>6.580361775129673E-3</v>
      </c>
      <c r="AC28" t="s">
        <v>24</v>
      </c>
      <c r="AD28">
        <v>25</v>
      </c>
      <c r="AE28">
        <v>68</v>
      </c>
      <c r="AF28">
        <v>102</v>
      </c>
      <c r="AG28">
        <v>131</v>
      </c>
      <c r="AH28">
        <v>172</v>
      </c>
      <c r="AI28">
        <v>242</v>
      </c>
      <c r="AJ28">
        <v>281</v>
      </c>
      <c r="AL28" t="s">
        <v>24</v>
      </c>
      <c r="AM28">
        <v>10637713</v>
      </c>
    </row>
    <row r="29" spans="2:39">
      <c r="B29" t="s">
        <v>25</v>
      </c>
      <c r="C29">
        <v>26</v>
      </c>
      <c r="D29">
        <v>0</v>
      </c>
      <c r="E29">
        <v>0</v>
      </c>
      <c r="F29">
        <v>1</v>
      </c>
      <c r="G29">
        <v>2</v>
      </c>
      <c r="H29">
        <v>3</v>
      </c>
      <c r="I29">
        <v>973</v>
      </c>
      <c r="J29">
        <f t="shared" si="1"/>
        <v>973</v>
      </c>
      <c r="L29" t="s">
        <v>25</v>
      </c>
      <c r="M29">
        <f t="shared" si="11"/>
        <v>0.33333333333333331</v>
      </c>
      <c r="N29">
        <f t="shared" si="12"/>
        <v>1</v>
      </c>
      <c r="O29">
        <f t="shared" si="13"/>
        <v>2</v>
      </c>
      <c r="P29">
        <f t="shared" si="5"/>
        <v>326</v>
      </c>
      <c r="R29">
        <f t="shared" si="6"/>
        <v>326</v>
      </c>
      <c r="T29" t="s">
        <v>25</v>
      </c>
      <c r="U29">
        <f t="shared" si="17"/>
        <v>0</v>
      </c>
      <c r="V29">
        <f t="shared" si="15"/>
        <v>0</v>
      </c>
      <c r="W29">
        <f t="shared" si="18"/>
        <v>4.6593576255466236E-5</v>
      </c>
      <c r="X29">
        <f t="shared" si="16"/>
        <v>9.3187152510932473E-5</v>
      </c>
      <c r="Y29">
        <f t="shared" si="19"/>
        <v>1.3978072876639873E-4</v>
      </c>
      <c r="Z29">
        <f t="shared" si="19"/>
        <v>4.5335549696568653E-2</v>
      </c>
      <c r="AA29">
        <f t="shared" si="7"/>
        <v>4.5335549696568653E-2</v>
      </c>
      <c r="AC29" t="s">
        <v>25</v>
      </c>
      <c r="AD29">
        <v>26</v>
      </c>
      <c r="AE29">
        <v>1</v>
      </c>
      <c r="AF29">
        <v>1</v>
      </c>
      <c r="AG29">
        <v>2</v>
      </c>
      <c r="AH29">
        <v>4</v>
      </c>
      <c r="AI29">
        <v>6</v>
      </c>
      <c r="AJ29">
        <v>1022</v>
      </c>
      <c r="AL29" t="s">
        <v>25</v>
      </c>
      <c r="AM29">
        <v>21462186</v>
      </c>
    </row>
    <row r="30" spans="2:39">
      <c r="B30" t="s">
        <v>26</v>
      </c>
      <c r="C30">
        <v>27</v>
      </c>
      <c r="D30">
        <v>2</v>
      </c>
      <c r="E30">
        <v>1</v>
      </c>
      <c r="F30">
        <v>3</v>
      </c>
      <c r="G30">
        <v>4</v>
      </c>
      <c r="H30">
        <v>8</v>
      </c>
      <c r="I30">
        <v>19</v>
      </c>
      <c r="J30">
        <f t="shared" si="1"/>
        <v>19</v>
      </c>
      <c r="L30" t="s">
        <v>26</v>
      </c>
      <c r="M30">
        <f t="shared" si="11"/>
        <v>2</v>
      </c>
      <c r="N30">
        <f t="shared" si="12"/>
        <v>2.6666666666666665</v>
      </c>
      <c r="O30">
        <f t="shared" si="13"/>
        <v>5</v>
      </c>
      <c r="P30">
        <f t="shared" si="5"/>
        <v>10.333333333333334</v>
      </c>
      <c r="R30">
        <f t="shared" si="6"/>
        <v>10.333333333333334</v>
      </c>
      <c r="T30" t="s">
        <v>26</v>
      </c>
      <c r="U30">
        <f t="shared" si="17"/>
        <v>2.1411712763586214E-4</v>
      </c>
      <c r="V30">
        <f t="shared" si="15"/>
        <v>1.0705856381793107E-4</v>
      </c>
      <c r="W30">
        <f t="shared" si="18"/>
        <v>3.2117569145379319E-4</v>
      </c>
      <c r="X30">
        <f t="shared" si="16"/>
        <v>4.2823425527172427E-4</v>
      </c>
      <c r="Y30">
        <f t="shared" si="19"/>
        <v>8.5646851054344854E-4</v>
      </c>
      <c r="Z30">
        <f t="shared" si="19"/>
        <v>2.0341127125406903E-3</v>
      </c>
      <c r="AA30">
        <f t="shared" si="7"/>
        <v>2.0341127125406903E-3</v>
      </c>
      <c r="AC30" t="s">
        <v>26</v>
      </c>
      <c r="AD30">
        <v>27</v>
      </c>
      <c r="AE30">
        <v>8</v>
      </c>
      <c r="AF30">
        <v>9</v>
      </c>
      <c r="AG30">
        <v>11</v>
      </c>
      <c r="AH30">
        <v>16</v>
      </c>
      <c r="AI30">
        <v>24</v>
      </c>
      <c r="AJ30">
        <v>43</v>
      </c>
      <c r="AL30" t="s">
        <v>26</v>
      </c>
      <c r="AM30">
        <v>9340682</v>
      </c>
    </row>
    <row r="31" spans="2:39">
      <c r="B31" t="s">
        <v>27</v>
      </c>
      <c r="C31">
        <v>28</v>
      </c>
      <c r="D31">
        <v>1</v>
      </c>
      <c r="E31">
        <v>7</v>
      </c>
      <c r="F31">
        <v>174</v>
      </c>
      <c r="G31">
        <v>55</v>
      </c>
      <c r="H31">
        <v>117</v>
      </c>
      <c r="I31">
        <v>33</v>
      </c>
      <c r="J31">
        <f t="shared" si="1"/>
        <v>174</v>
      </c>
      <c r="L31" t="s">
        <v>27</v>
      </c>
      <c r="M31">
        <f t="shared" si="11"/>
        <v>60.666666666666664</v>
      </c>
      <c r="N31">
        <f t="shared" si="12"/>
        <v>78.666666666666671</v>
      </c>
      <c r="O31">
        <f t="shared" si="13"/>
        <v>115.33333333333333</v>
      </c>
      <c r="P31">
        <f t="shared" si="5"/>
        <v>68.333333333333329</v>
      </c>
      <c r="R31">
        <f t="shared" si="6"/>
        <v>115.33333333333333</v>
      </c>
      <c r="T31" t="s">
        <v>27</v>
      </c>
      <c r="U31">
        <f t="shared" si="17"/>
        <v>4.8852551275637812E-4</v>
      </c>
      <c r="V31">
        <f t="shared" si="15"/>
        <v>3.4196785892946476E-3</v>
      </c>
      <c r="W31">
        <f t="shared" si="18"/>
        <v>8.5003439219609803E-2</v>
      </c>
      <c r="X31">
        <f t="shared" si="16"/>
        <v>2.6868903201600802E-2</v>
      </c>
      <c r="Y31">
        <f t="shared" si="19"/>
        <v>5.7157484992496246E-2</v>
      </c>
      <c r="Z31">
        <f t="shared" si="19"/>
        <v>1.6121341920960482E-2</v>
      </c>
      <c r="AA31">
        <f t="shared" si="7"/>
        <v>8.5003439219609803E-2</v>
      </c>
      <c r="AC31" t="s">
        <v>27</v>
      </c>
      <c r="AD31">
        <v>28</v>
      </c>
      <c r="AE31">
        <v>2</v>
      </c>
      <c r="AF31">
        <v>9</v>
      </c>
      <c r="AG31">
        <v>46</v>
      </c>
      <c r="AH31">
        <v>100</v>
      </c>
      <c r="AI31">
        <v>217</v>
      </c>
      <c r="AJ31">
        <v>255</v>
      </c>
      <c r="AL31" t="s">
        <v>27</v>
      </c>
      <c r="AM31">
        <v>2046976</v>
      </c>
    </row>
    <row r="32" spans="2:39">
      <c r="B32" t="s">
        <v>28</v>
      </c>
      <c r="C32">
        <v>29</v>
      </c>
      <c r="D32">
        <v>0</v>
      </c>
      <c r="E32">
        <v>0</v>
      </c>
      <c r="F32">
        <v>37</v>
      </c>
      <c r="G32">
        <v>313</v>
      </c>
      <c r="H32">
        <v>30</v>
      </c>
      <c r="I32" t="s">
        <v>282</v>
      </c>
      <c r="J32">
        <f t="shared" si="1"/>
        <v>313</v>
      </c>
      <c r="L32" t="s">
        <v>28</v>
      </c>
      <c r="M32">
        <f t="shared" si="11"/>
        <v>12.333333333333334</v>
      </c>
      <c r="N32">
        <f t="shared" si="12"/>
        <v>116.66666666666667</v>
      </c>
      <c r="O32">
        <f t="shared" si="13"/>
        <v>126.66666666666667</v>
      </c>
      <c r="P32">
        <f t="shared" si="5"/>
        <v>171.5</v>
      </c>
      <c r="R32">
        <f t="shared" si="6"/>
        <v>171.5</v>
      </c>
      <c r="T32" t="s">
        <v>28</v>
      </c>
      <c r="U32">
        <f t="shared" si="17"/>
        <v>0</v>
      </c>
      <c r="V32">
        <f t="shared" si="15"/>
        <v>0</v>
      </c>
      <c r="W32">
        <f t="shared" si="18"/>
        <v>6.8203707885362468E-3</v>
      </c>
      <c r="X32">
        <f t="shared" si="16"/>
        <v>5.7696650184103929E-2</v>
      </c>
      <c r="Y32">
        <f>H32/$AM32*1000</f>
        <v>5.5300303690834435E-3</v>
      </c>
      <c r="AA32">
        <f t="shared" si="7"/>
        <v>5.7696650184103929E-2</v>
      </c>
      <c r="AC32" t="s">
        <v>28</v>
      </c>
      <c r="AD32">
        <v>29</v>
      </c>
      <c r="AE32">
        <v>0</v>
      </c>
      <c r="AF32">
        <v>0</v>
      </c>
      <c r="AG32">
        <v>174</v>
      </c>
      <c r="AH32">
        <v>487</v>
      </c>
      <c r="AI32">
        <v>517</v>
      </c>
      <c r="AJ32">
        <v>537</v>
      </c>
      <c r="AL32" t="s">
        <v>28</v>
      </c>
      <c r="AM32">
        <v>5424925</v>
      </c>
    </row>
    <row r="33" spans="2:39">
      <c r="B33" t="s">
        <v>29</v>
      </c>
      <c r="C33">
        <v>30</v>
      </c>
      <c r="D33">
        <v>4</v>
      </c>
      <c r="E33">
        <v>7</v>
      </c>
      <c r="F33">
        <v>50</v>
      </c>
      <c r="G33">
        <v>899</v>
      </c>
      <c r="H33">
        <v>713</v>
      </c>
      <c r="I33">
        <v>1031</v>
      </c>
      <c r="J33">
        <f t="shared" si="1"/>
        <v>1031</v>
      </c>
      <c r="L33" t="s">
        <v>29</v>
      </c>
      <c r="M33">
        <f t="shared" si="11"/>
        <v>20.333333333333332</v>
      </c>
      <c r="N33">
        <f t="shared" si="12"/>
        <v>318.66666666666669</v>
      </c>
      <c r="O33">
        <f t="shared" si="13"/>
        <v>554</v>
      </c>
      <c r="P33">
        <f t="shared" si="5"/>
        <v>881</v>
      </c>
      <c r="R33">
        <f t="shared" si="6"/>
        <v>881</v>
      </c>
      <c r="T33" t="s">
        <v>29</v>
      </c>
      <c r="U33">
        <f t="shared" si="17"/>
        <v>6.4507755509413871E-5</v>
      </c>
      <c r="V33">
        <f t="shared" si="15"/>
        <v>1.1288857214147429E-4</v>
      </c>
      <c r="W33">
        <f t="shared" si="18"/>
        <v>8.0634694386767336E-4</v>
      </c>
      <c r="X33">
        <f t="shared" si="16"/>
        <v>1.4498118050740768E-2</v>
      </c>
      <c r="Y33">
        <f>H33/$AM33*1000</f>
        <v>1.1498507419553022E-2</v>
      </c>
      <c r="Z33">
        <f>I33/$AM33*1000</f>
        <v>1.6626873982551426E-2</v>
      </c>
      <c r="AA33">
        <f t="shared" si="7"/>
        <v>1.6626873982551426E-2</v>
      </c>
      <c r="AC33" t="s">
        <v>29</v>
      </c>
      <c r="AD33">
        <v>30</v>
      </c>
      <c r="AE33">
        <v>23</v>
      </c>
      <c r="AF33">
        <v>30</v>
      </c>
      <c r="AG33">
        <v>77</v>
      </c>
      <c r="AH33">
        <v>995</v>
      </c>
      <c r="AI33">
        <v>1708</v>
      </c>
      <c r="AJ33">
        <v>2739</v>
      </c>
      <c r="AL33" t="s">
        <v>29</v>
      </c>
      <c r="AM33">
        <v>62008048</v>
      </c>
    </row>
    <row r="34" spans="2:39">
      <c r="D34">
        <v>5080</v>
      </c>
      <c r="E34">
        <v>5918</v>
      </c>
      <c r="F34">
        <v>13746</v>
      </c>
      <c r="G34">
        <v>22023</v>
      </c>
      <c r="H34">
        <v>16558</v>
      </c>
      <c r="I34">
        <v>9922</v>
      </c>
      <c r="J34">
        <f>SUM(J6:J33)</f>
        <v>29280</v>
      </c>
      <c r="U34">
        <f t="shared" si="17"/>
        <v>1.0176515854287527E-2</v>
      </c>
      <c r="V34">
        <f t="shared" si="15"/>
        <v>1.1855240320014485E-2</v>
      </c>
      <c r="W34">
        <f t="shared" si="18"/>
        <v>2.7536690341148883E-2</v>
      </c>
      <c r="X34">
        <f t="shared" si="16"/>
        <v>4.4117600129719325E-2</v>
      </c>
      <c r="Y34">
        <f>H34/$AM34*1000</f>
        <v>3.3169832581750561E-2</v>
      </c>
      <c r="Z34">
        <f>I34/$AM34*1000</f>
        <v>1.9876257934299375E-2</v>
      </c>
      <c r="AA34">
        <f t="shared" si="7"/>
        <v>4.4117600129719325E-2</v>
      </c>
      <c r="AE34">
        <v>10386</v>
      </c>
      <c r="AF34">
        <v>16305</v>
      </c>
      <c r="AG34">
        <v>29829</v>
      </c>
      <c r="AH34">
        <v>52156</v>
      </c>
      <c r="AI34">
        <v>68791</v>
      </c>
      <c r="AJ34">
        <v>78798</v>
      </c>
      <c r="AM34">
        <f>SUM(AM6:AM33)</f>
        <v>499188531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C42"/>
  <sheetViews>
    <sheetView topLeftCell="A13" workbookViewId="0">
      <selection activeCell="B19" sqref="B19"/>
    </sheetView>
  </sheetViews>
  <sheetFormatPr defaultRowHeight="12.75"/>
  <cols>
    <col min="2" max="2" width="58.140625" bestFit="1" customWidth="1"/>
  </cols>
  <sheetData>
    <row r="2" spans="2:3">
      <c r="B2" s="4" t="s">
        <v>366</v>
      </c>
      <c r="C2" t="s">
        <v>2</v>
      </c>
    </row>
    <row r="3" spans="2:3">
      <c r="B3" s="4" t="s">
        <v>145</v>
      </c>
      <c r="C3" t="s">
        <v>3</v>
      </c>
    </row>
    <row r="4" spans="2:3">
      <c r="B4" s="4" t="s">
        <v>157</v>
      </c>
      <c r="C4" t="s">
        <v>38</v>
      </c>
    </row>
    <row r="5" spans="2:3">
      <c r="B5" s="4" t="s">
        <v>147</v>
      </c>
      <c r="C5" t="s">
        <v>6</v>
      </c>
    </row>
    <row r="6" spans="2:3">
      <c r="B6" s="4" t="s">
        <v>180</v>
      </c>
      <c r="C6" t="s">
        <v>8</v>
      </c>
    </row>
    <row r="7" spans="2:3">
      <c r="B7" s="4" t="s">
        <v>165</v>
      </c>
      <c r="C7" t="s">
        <v>7</v>
      </c>
    </row>
    <row r="8" spans="2:3">
      <c r="B8" s="4" t="s">
        <v>371</v>
      </c>
      <c r="C8" t="s">
        <v>9</v>
      </c>
    </row>
    <row r="9" spans="2:3">
      <c r="B9" s="4" t="s">
        <v>143</v>
      </c>
      <c r="C9" t="s">
        <v>14</v>
      </c>
    </row>
    <row r="10" spans="2:3">
      <c r="B10" s="4" t="s">
        <v>373</v>
      </c>
      <c r="C10" t="s">
        <v>285</v>
      </c>
    </row>
    <row r="11" spans="2:3">
      <c r="B11" s="4" t="s">
        <v>170</v>
      </c>
      <c r="C11" t="s">
        <v>10</v>
      </c>
    </row>
    <row r="12" spans="2:3">
      <c r="B12" s="4" t="s">
        <v>172</v>
      </c>
      <c r="C12" t="s">
        <v>12</v>
      </c>
    </row>
    <row r="13" spans="2:3">
      <c r="B13" s="4" t="s">
        <v>155</v>
      </c>
      <c r="C13" t="s">
        <v>92</v>
      </c>
    </row>
    <row r="14" spans="2:3">
      <c r="B14" s="4" t="s">
        <v>169</v>
      </c>
      <c r="C14" t="s">
        <v>16</v>
      </c>
    </row>
    <row r="15" spans="2:3">
      <c r="B15" s="4" t="s">
        <v>150</v>
      </c>
      <c r="C15" t="s">
        <v>5</v>
      </c>
    </row>
    <row r="16" spans="2:3">
      <c r="B16" s="4" t="s">
        <v>148</v>
      </c>
      <c r="C16" t="s">
        <v>19</v>
      </c>
    </row>
    <row r="17" spans="2:3">
      <c r="B17" s="4" t="s">
        <v>146</v>
      </c>
      <c r="C17" t="s">
        <v>17</v>
      </c>
    </row>
    <row r="18" spans="2:3">
      <c r="B18" s="4" t="s">
        <v>142</v>
      </c>
      <c r="C18" t="s">
        <v>18</v>
      </c>
    </row>
    <row r="19" spans="2:3">
      <c r="B19" s="4" t="s">
        <v>149</v>
      </c>
      <c r="C19" t="s">
        <v>13</v>
      </c>
    </row>
    <row r="20" spans="2:3">
      <c r="B20" s="4" t="s">
        <v>393</v>
      </c>
      <c r="C20" t="s">
        <v>20</v>
      </c>
    </row>
    <row r="21" spans="2:3">
      <c r="B21" s="4" t="s">
        <v>182</v>
      </c>
      <c r="C21" t="s">
        <v>21</v>
      </c>
    </row>
    <row r="22" spans="2:3">
      <c r="B22" s="4" t="s">
        <v>156</v>
      </c>
      <c r="C22" t="s">
        <v>23</v>
      </c>
    </row>
    <row r="23" spans="2:3">
      <c r="B23" s="4" t="s">
        <v>164</v>
      </c>
      <c r="C23" t="s">
        <v>24</v>
      </c>
    </row>
    <row r="24" spans="2:3">
      <c r="B24" s="4" t="s">
        <v>166</v>
      </c>
      <c r="C24" t="s">
        <v>25</v>
      </c>
    </row>
    <row r="25" spans="2:3">
      <c r="B25" s="4" t="s">
        <v>153</v>
      </c>
      <c r="C25" t="s">
        <v>27</v>
      </c>
    </row>
    <row r="26" spans="2:3">
      <c r="B26" s="4" t="s">
        <v>152</v>
      </c>
      <c r="C26" t="s">
        <v>28</v>
      </c>
    </row>
    <row r="27" spans="2:3">
      <c r="B27" s="4" t="s">
        <v>159</v>
      </c>
      <c r="C27" t="s">
        <v>11</v>
      </c>
    </row>
    <row r="28" spans="2:3">
      <c r="B28" s="4" t="s">
        <v>173</v>
      </c>
      <c r="C28" t="s">
        <v>26</v>
      </c>
    </row>
    <row r="29" spans="2:3">
      <c r="B29" s="4" t="s">
        <v>392</v>
      </c>
      <c r="C29" t="s">
        <v>29</v>
      </c>
    </row>
    <row r="30" spans="2:3">
      <c r="B30" s="4" t="s">
        <v>171</v>
      </c>
      <c r="C30" t="s">
        <v>15</v>
      </c>
    </row>
    <row r="31" spans="2:3">
      <c r="B31" s="4" t="s">
        <v>396</v>
      </c>
    </row>
    <row r="32" spans="2:3">
      <c r="B32" s="4" t="s">
        <v>174</v>
      </c>
      <c r="C32" t="s">
        <v>22</v>
      </c>
    </row>
    <row r="33" spans="2:3">
      <c r="B33" s="4" t="s">
        <v>167</v>
      </c>
      <c r="C33" t="s">
        <v>4</v>
      </c>
    </row>
    <row r="34" spans="2:3">
      <c r="B34" s="4" t="s">
        <v>154</v>
      </c>
      <c r="C34" t="s">
        <v>93</v>
      </c>
    </row>
    <row r="35" spans="2:3">
      <c r="B35" s="4" t="s">
        <v>397</v>
      </c>
      <c r="C35" t="s">
        <v>94</v>
      </c>
    </row>
    <row r="36" spans="2:3">
      <c r="B36" s="4" t="s">
        <v>158</v>
      </c>
      <c r="C36" t="s">
        <v>91</v>
      </c>
    </row>
    <row r="37" spans="2:3">
      <c r="B37" s="4" t="s">
        <v>175</v>
      </c>
    </row>
    <row r="38" spans="2:3">
      <c r="B38" s="4" t="s">
        <v>160</v>
      </c>
      <c r="C38" t="s">
        <v>95</v>
      </c>
    </row>
    <row r="39" spans="2:3">
      <c r="B39" s="4" t="s">
        <v>398</v>
      </c>
      <c r="C39" t="s">
        <v>129</v>
      </c>
    </row>
    <row r="40" spans="2:3">
      <c r="B40" s="4" t="s">
        <v>399</v>
      </c>
      <c r="C40" t="s">
        <v>132</v>
      </c>
    </row>
    <row r="41" spans="2:3">
      <c r="B41" s="4" t="s">
        <v>144</v>
      </c>
    </row>
    <row r="42" spans="2:3">
      <c r="B42" s="4" t="s">
        <v>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Notes</vt:lpstr>
      <vt:lpstr>Solar_Data</vt:lpstr>
      <vt:lpstr>Solar</vt:lpstr>
      <vt:lpstr>Solar CSP 30% EFF and 3%</vt:lpstr>
      <vt:lpstr>Hydro_Data_Eurelectric</vt:lpstr>
      <vt:lpstr>Hydro</vt:lpstr>
      <vt:lpstr>Wind</vt:lpstr>
      <vt:lpstr>ONSHORE SUMMARY + graph</vt:lpstr>
      <vt:lpstr>OFFSHORE SUMMARY + graph</vt:lpstr>
      <vt:lpstr>Geoth</vt:lpstr>
      <vt:lpstr>Geothermal Chamorro</vt:lpstr>
      <vt:lpstr>Sheet3</vt:lpstr>
      <vt:lpstr>Geoth OLD</vt:lpstr>
      <vt:lpstr>Ocean</vt:lpstr>
      <vt:lpstr>Ocean OLD</vt:lpstr>
      <vt:lpstr>Sheet1</vt:lpstr>
      <vt:lpstr>Countries</vt:lpstr>
    </vt:vector>
  </TitlesOfParts>
  <Company>Universität Stuttgart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dc:creator>
  <cp:lastModifiedBy>Amit Kanudia</cp:lastModifiedBy>
  <cp:lastPrinted>2007-07-30T11:58:37Z</cp:lastPrinted>
  <dcterms:created xsi:type="dcterms:W3CDTF">2007-06-20T07:37:11Z</dcterms:created>
  <dcterms:modified xsi:type="dcterms:W3CDTF">2020-06-29T08:18:52Z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395632147789001</vt:r8>
  </property>
</Properties>
</file>