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cku365-my.sharepoint.com/personal/e94116211_ncku_edu_tw/Documents/113-2/"/>
    </mc:Choice>
  </mc:AlternateContent>
  <xr:revisionPtr revIDLastSave="126" documentId="8_{CBD77487-8CE6-4FB8-BF48-BFDBE3AC4E7B}" xr6:coauthVersionLast="47" xr6:coauthVersionMax="47" xr10:uidLastSave="{BF88D40C-7BC0-2343-A475-888EB43B3CE9}"/>
  <bookViews>
    <workbookView xWindow="-98" yWindow="-98" windowWidth="21795" windowHeight="11625" xr2:uid="{9FD3FF89-EFA2-4438-B7B9-EAC62A75E3D8}"/>
  </bookViews>
  <sheets>
    <sheet name="工作表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1" l="1"/>
  <c r="P20" i="1"/>
  <c r="Q13" i="1"/>
  <c r="P13" i="1"/>
  <c r="P4" i="1"/>
  <c r="P15" i="1"/>
  <c r="H16" i="1"/>
  <c r="Q15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Q3" i="1"/>
  <c r="I4" i="1"/>
  <c r="P3" i="1"/>
  <c r="H4" i="1"/>
  <c r="K4" i="1"/>
  <c r="J4" i="1"/>
  <c r="M4" i="1"/>
  <c r="L4" i="1"/>
  <c r="O4" i="1"/>
  <c r="N4" i="1"/>
  <c r="Q4" i="1"/>
  <c r="I5" i="1"/>
  <c r="U5" i="1"/>
  <c r="W5" i="1"/>
  <c r="H5" i="1"/>
  <c r="K5" i="1"/>
  <c r="J5" i="1"/>
  <c r="M5" i="1"/>
  <c r="L5" i="1"/>
  <c r="O5" i="1"/>
  <c r="N5" i="1"/>
  <c r="Q5" i="1"/>
  <c r="I6" i="1"/>
  <c r="U6" i="1"/>
  <c r="W6" i="1"/>
  <c r="P5" i="1"/>
  <c r="H6" i="1"/>
  <c r="K6" i="1"/>
  <c r="J6" i="1"/>
  <c r="M6" i="1"/>
  <c r="L6" i="1"/>
  <c r="O6" i="1"/>
  <c r="N6" i="1"/>
  <c r="Q6" i="1"/>
  <c r="I7" i="1"/>
  <c r="U7" i="1"/>
  <c r="W7" i="1"/>
  <c r="P6" i="1"/>
  <c r="H7" i="1"/>
  <c r="K7" i="1"/>
  <c r="J7" i="1"/>
  <c r="M7" i="1"/>
  <c r="L7" i="1"/>
  <c r="O7" i="1"/>
  <c r="N7" i="1"/>
  <c r="Q7" i="1"/>
  <c r="I8" i="1"/>
  <c r="U8" i="1"/>
  <c r="W8" i="1"/>
  <c r="P7" i="1"/>
  <c r="H8" i="1"/>
  <c r="K8" i="1"/>
  <c r="J8" i="1"/>
  <c r="M8" i="1"/>
  <c r="L8" i="1"/>
  <c r="O8" i="1"/>
  <c r="N8" i="1"/>
  <c r="Q8" i="1"/>
  <c r="I9" i="1"/>
  <c r="U9" i="1"/>
  <c r="W9" i="1"/>
  <c r="P8" i="1"/>
  <c r="H9" i="1"/>
  <c r="K9" i="1"/>
  <c r="J9" i="1"/>
  <c r="M9" i="1"/>
  <c r="L9" i="1"/>
  <c r="O9" i="1"/>
  <c r="N9" i="1"/>
  <c r="Q9" i="1"/>
  <c r="I10" i="1"/>
  <c r="U10" i="1"/>
  <c r="W10" i="1"/>
  <c r="P9" i="1"/>
  <c r="H10" i="1"/>
  <c r="K10" i="1"/>
  <c r="J10" i="1"/>
  <c r="M10" i="1"/>
  <c r="L10" i="1"/>
  <c r="O10" i="1"/>
  <c r="N10" i="1"/>
  <c r="Q10" i="1"/>
  <c r="I11" i="1"/>
  <c r="U11" i="1"/>
  <c r="W11" i="1"/>
  <c r="P10" i="1"/>
  <c r="H11" i="1"/>
  <c r="K11" i="1"/>
  <c r="J11" i="1"/>
  <c r="M11" i="1"/>
  <c r="L11" i="1"/>
  <c r="O11" i="1"/>
  <c r="N11" i="1"/>
  <c r="Q11" i="1"/>
  <c r="I12" i="1"/>
  <c r="U12" i="1"/>
  <c r="W12" i="1"/>
  <c r="P11" i="1"/>
  <c r="H12" i="1"/>
  <c r="K12" i="1"/>
  <c r="J12" i="1"/>
  <c r="M12" i="1"/>
  <c r="L12" i="1"/>
  <c r="O12" i="1"/>
  <c r="N12" i="1"/>
  <c r="Q12" i="1"/>
  <c r="I13" i="1"/>
  <c r="U13" i="1"/>
  <c r="W13" i="1"/>
  <c r="U4" i="1"/>
  <c r="W4" i="1"/>
  <c r="T5" i="1"/>
  <c r="V5" i="1"/>
  <c r="T6" i="1"/>
  <c r="V6" i="1"/>
  <c r="T7" i="1"/>
  <c r="V7" i="1"/>
  <c r="T8" i="1"/>
  <c r="V8" i="1"/>
  <c r="T9" i="1"/>
  <c r="V9" i="1"/>
  <c r="T10" i="1"/>
  <c r="V10" i="1"/>
  <c r="T11" i="1"/>
  <c r="V11" i="1"/>
  <c r="T12" i="1"/>
  <c r="V12" i="1"/>
  <c r="P12" i="1"/>
  <c r="H13" i="1"/>
  <c r="T13" i="1"/>
  <c r="V13" i="1"/>
  <c r="T4" i="1"/>
  <c r="V4" i="1"/>
  <c r="U3" i="1"/>
  <c r="T3" i="1"/>
  <c r="J13" i="1"/>
  <c r="K13" i="1"/>
  <c r="L13" i="1"/>
  <c r="M13" i="1"/>
  <c r="N13" i="1"/>
  <c r="O13" i="1"/>
  <c r="B15" i="1"/>
  <c r="B16" i="1"/>
  <c r="D15" i="1"/>
  <c r="E15" i="1"/>
  <c r="D14" i="1"/>
  <c r="R16" i="1"/>
  <c r="S16" i="1"/>
  <c r="R17" i="1"/>
  <c r="S17" i="1"/>
  <c r="R18" i="1"/>
  <c r="S18" i="1"/>
  <c r="R19" i="1"/>
  <c r="S19" i="1"/>
  <c r="R20" i="1"/>
  <c r="S20" i="1"/>
  <c r="S15" i="1"/>
  <c r="U15" i="1"/>
  <c r="W15" i="1"/>
  <c r="R15" i="1"/>
  <c r="I15" i="1"/>
  <c r="H15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S4" i="1"/>
  <c r="R4" i="1"/>
  <c r="S3" i="1"/>
  <c r="R3" i="1"/>
  <c r="I3" i="1"/>
  <c r="H3" i="1"/>
  <c r="J3" i="1"/>
  <c r="D2" i="1"/>
  <c r="B3" i="1"/>
  <c r="D3" i="1"/>
  <c r="E3" i="1"/>
  <c r="D16" i="1"/>
  <c r="E16" i="1"/>
  <c r="B17" i="1"/>
  <c r="T15" i="1"/>
  <c r="V15" i="1"/>
  <c r="K3" i="1"/>
  <c r="L3" i="1"/>
  <c r="M3" i="1"/>
  <c r="J15" i="1"/>
  <c r="K15" i="1"/>
  <c r="B4" i="1"/>
  <c r="D17" i="1"/>
  <c r="E17" i="1"/>
  <c r="B18" i="1"/>
  <c r="M15" i="1"/>
  <c r="L15" i="1"/>
  <c r="O3" i="1"/>
  <c r="N3" i="1"/>
  <c r="B5" i="1"/>
  <c r="D4" i="1"/>
  <c r="E4" i="1"/>
  <c r="O15" i="1"/>
  <c r="N15" i="1"/>
  <c r="D18" i="1"/>
  <c r="E18" i="1"/>
  <c r="B19" i="1"/>
  <c r="B6" i="1"/>
  <c r="D5" i="1"/>
  <c r="E5" i="1"/>
  <c r="D19" i="1"/>
  <c r="E19" i="1"/>
  <c r="B20" i="1"/>
  <c r="U16" i="1"/>
  <c r="W16" i="1"/>
  <c r="B7" i="1"/>
  <c r="D6" i="1"/>
  <c r="E6" i="1"/>
  <c r="T16" i="1"/>
  <c r="V16" i="1"/>
  <c r="D20" i="1"/>
  <c r="E20" i="1"/>
  <c r="B21" i="1"/>
  <c r="B8" i="1"/>
  <c r="D7" i="1"/>
  <c r="E7" i="1"/>
  <c r="D21" i="1"/>
  <c r="E21" i="1"/>
  <c r="B22" i="1"/>
  <c r="B9" i="1"/>
  <c r="D8" i="1"/>
  <c r="E8" i="1"/>
  <c r="D22" i="1"/>
  <c r="E22" i="1"/>
  <c r="B23" i="1"/>
  <c r="U17" i="1"/>
  <c r="W17" i="1"/>
  <c r="D9" i="1"/>
  <c r="E9" i="1"/>
  <c r="B10" i="1"/>
  <c r="T17" i="1"/>
  <c r="V17" i="1"/>
  <c r="B24" i="1"/>
  <c r="D24" i="1"/>
  <c r="E24" i="1"/>
  <c r="D23" i="1"/>
  <c r="E23" i="1"/>
  <c r="D10" i="1"/>
  <c r="E10" i="1"/>
  <c r="B11" i="1"/>
  <c r="B12" i="1"/>
  <c r="D12" i="1"/>
  <c r="E12" i="1"/>
  <c r="D11" i="1"/>
  <c r="E11" i="1"/>
  <c r="T18" i="1"/>
  <c r="V18" i="1"/>
  <c r="U18" i="1"/>
  <c r="W18" i="1"/>
  <c r="U19" i="1"/>
  <c r="W19" i="1"/>
  <c r="T19" i="1"/>
  <c r="V19" i="1"/>
  <c r="T20" i="1"/>
  <c r="V20" i="1"/>
  <c r="U20" i="1"/>
  <c r="W20" i="1"/>
</calcChain>
</file>

<file path=xl/sharedStrings.xml><?xml version="1.0" encoding="utf-8"?>
<sst xmlns="http://schemas.openxmlformats.org/spreadsheetml/2006/main" count="29" uniqueCount="17">
  <si>
    <t>wi,1</t>
    <phoneticPr fontId="1" type="noConversion"/>
  </si>
  <si>
    <t>wi,2</t>
    <phoneticPr fontId="1" type="noConversion"/>
  </si>
  <si>
    <t>k1,1</t>
    <phoneticPr fontId="1" type="noConversion"/>
  </si>
  <si>
    <t>k1,2</t>
    <phoneticPr fontId="1" type="noConversion"/>
  </si>
  <si>
    <t>k2,1</t>
    <phoneticPr fontId="1" type="noConversion"/>
  </si>
  <si>
    <t>k2,2</t>
    <phoneticPr fontId="1" type="noConversion"/>
  </si>
  <si>
    <t>k3,1</t>
    <phoneticPr fontId="1" type="noConversion"/>
  </si>
  <si>
    <t>k3,2</t>
    <phoneticPr fontId="1" type="noConversion"/>
  </si>
  <si>
    <t>k4,1</t>
    <phoneticPr fontId="1" type="noConversion"/>
  </si>
  <si>
    <t>k4,2</t>
    <phoneticPr fontId="1" type="noConversion"/>
  </si>
  <si>
    <t>u1</t>
    <phoneticPr fontId="1" type="noConversion"/>
  </si>
  <si>
    <t>u2</t>
    <phoneticPr fontId="1" type="noConversion"/>
  </si>
  <si>
    <t>1-b</t>
    <phoneticPr fontId="1" type="noConversion"/>
  </si>
  <si>
    <t>1-a</t>
    <phoneticPr fontId="1" type="noConversion"/>
  </si>
  <si>
    <t>2-a</t>
    <phoneticPr fontId="1" type="noConversion"/>
  </si>
  <si>
    <t>absolute</t>
    <phoneticPr fontId="1" type="noConversion"/>
  </si>
  <si>
    <t>relative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</si>
</sst>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0.00000000_ "/>
    <numFmt numFmtId="178" formatCode="0.00000E+00"/>
    <numFmt numFmtId="179" formatCode="0.0000E+00"/>
    <numFmt numFmtId="180" formatCode="0.00000_ "/>
    <numFmt numFmtId="181" formatCode="0_ "/>
    <numFmt numFmtId="182" formatCode="0.0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1-b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cat>
          <c:val>
            <c:numRef>
              <c:f>工作表1!$B$2:$B$12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0.20832593402090022</c:v>
                </c:pt>
                <c:pt idx="3">
                  <c:v>0.3239770184936967</c:v>
                </c:pt>
                <c:pt idx="4">
                  <c:v>0.44639926342774816</c:v>
                </c:pt>
                <c:pt idx="5">
                  <c:v>0.57527203399201832</c:v>
                </c:pt>
                <c:pt idx="6">
                  <c:v>0.71040071893788659</c:v>
                </c:pt>
                <c:pt idx="7">
                  <c:v>0.85166288126073952</c:v>
                </c:pt>
                <c:pt idx="8">
                  <c:v>0.99898085617933519</c:v>
                </c:pt>
                <c:pt idx="9">
                  <c:v>1.1523075238628897</c:v>
                </c:pt>
                <c:pt idx="10">
                  <c:v>1.3116187728945934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4-4A38-A957-3639448E47D6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cat>
          <c:val>
            <c:numRef>
              <c:f>工作表1!$C$2:$C$12</c:f>
              <c:numCache>
                <c:formatCode>General</c:formatCode>
                <c:ptCount val="11"/>
                <c:pt idx="0">
                  <c:v>0</c:v>
                </c:pt>
                <c:pt idx="1">
                  <c:v>0.1052</c:v>
                </c:pt>
                <c:pt idx="2">
                  <c:v>0.22120000000000001</c:v>
                </c:pt>
                <c:pt idx="3">
                  <c:v>0.34910000000000002</c:v>
                </c:pt>
                <c:pt idx="4">
                  <c:v>0.48970000000000002</c:v>
                </c:pt>
                <c:pt idx="5">
                  <c:v>0.64390000000000003</c:v>
                </c:pt>
                <c:pt idx="6">
                  <c:v>0.81279999999999997</c:v>
                </c:pt>
                <c:pt idx="7">
                  <c:v>0.99750000000000005</c:v>
                </c:pt>
                <c:pt idx="8">
                  <c:v>1.1994</c:v>
                </c:pt>
                <c:pt idx="9">
                  <c:v>1.4200999999999999</c:v>
                </c:pt>
                <c:pt idx="10">
                  <c:v>1.6613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54-4A38-A957-3639448E4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08543"/>
        <c:axId val="781974591"/>
      </c:lineChart>
      <c:catAx>
        <c:axId val="8100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1974591"/>
        <c:crosses val="autoZero"/>
        <c:auto val="1"/>
        <c:lblAlgn val="ctr"/>
        <c:lblOffset val="100"/>
        <c:noMultiLvlLbl val="0"/>
      </c:catAx>
      <c:valAx>
        <c:axId val="7819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0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1-a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工作表1!$A$14:$A$24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cat>
          <c:val>
            <c:numRef>
              <c:f>工作表1!$B$14:$B$24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0.20991735537190082</c:v>
                </c:pt>
                <c:pt idx="3">
                  <c:v>0.33047055832555455</c:v>
                </c:pt>
                <c:pt idx="4">
                  <c:v>0.46235354742278678</c:v>
                </c:pt>
                <c:pt idx="5">
                  <c:v>0.60628547442311009</c:v>
                </c:pt>
                <c:pt idx="6">
                  <c:v>0.76304148722893772</c:v>
                </c:pt>
                <c:pt idx="7">
                  <c:v>0.9334750298382678</c:v>
                </c:pt>
                <c:pt idx="8">
                  <c:v>1.1185367316395345</c:v>
                </c:pt>
                <c:pt idx="9">
                  <c:v>1.3192926124104609</c:v>
                </c:pt>
                <c:pt idx="10">
                  <c:v>1.5369432761428903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2-47F6-A6B2-2F4D55ACF5CD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工作表1!$A$14:$A$24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cat>
          <c:val>
            <c:numRef>
              <c:f>工作表1!$C$14:$C$24</c:f>
              <c:numCache>
                <c:formatCode>General</c:formatCode>
                <c:ptCount val="11"/>
                <c:pt idx="0">
                  <c:v>0</c:v>
                </c:pt>
                <c:pt idx="1">
                  <c:v>0.1052</c:v>
                </c:pt>
                <c:pt idx="2">
                  <c:v>0.22120000000000001</c:v>
                </c:pt>
                <c:pt idx="3">
                  <c:v>0.34910000000000002</c:v>
                </c:pt>
                <c:pt idx="4">
                  <c:v>0.48970000000000002</c:v>
                </c:pt>
                <c:pt idx="5">
                  <c:v>0.64390000000000003</c:v>
                </c:pt>
                <c:pt idx="6">
                  <c:v>0.81279999999999997</c:v>
                </c:pt>
                <c:pt idx="7">
                  <c:v>0.99750000000000005</c:v>
                </c:pt>
                <c:pt idx="8">
                  <c:v>1.1994</c:v>
                </c:pt>
                <c:pt idx="9">
                  <c:v>1.4200999999999999</c:v>
                </c:pt>
                <c:pt idx="10">
                  <c:v>1.6613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D2-47F6-A6B2-2F4D55ACF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08543"/>
        <c:axId val="781974591"/>
      </c:lineChart>
      <c:catAx>
        <c:axId val="8100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1974591"/>
        <c:crosses val="autoZero"/>
        <c:auto val="1"/>
        <c:lblAlgn val="ctr"/>
        <c:lblOffset val="100"/>
        <c:noMultiLvlLbl val="0"/>
      </c:catAx>
      <c:valAx>
        <c:axId val="7819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0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2-a-u1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w1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工作表1!$G$3:$G$13</c:f>
              <c:numCache>
                <c:formatCode>0.00_);[Red]\(0.00\)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工作表1!$H$3:$H$13</c:f>
              <c:numCache>
                <c:formatCode>0.00000000_ </c:formatCode>
                <c:ptCount val="11"/>
                <c:pt idx="0">
                  <c:v>1.3333333333333333</c:v>
                </c:pt>
                <c:pt idx="1">
                  <c:v>1.7218802592164075</c:v>
                </c:pt>
                <c:pt idx="2">
                  <c:v>1.7269150467888115</c:v>
                </c:pt>
                <c:pt idx="3">
                  <c:v>1.6171606323438454</c:v>
                </c:pt>
                <c:pt idx="4">
                  <c:v>1.4816872859385362</c:v>
                </c:pt>
                <c:pt idx="5">
                  <c:v>1.3489450290645209</c:v>
                </c:pt>
                <c:pt idx="6">
                  <c:v>1.2270633004857463</c:v>
                </c:pt>
                <c:pt idx="7">
                  <c:v>1.1174781249176069</c:v>
                </c:pt>
                <c:pt idx="8">
                  <c:v>1.0195254598573045</c:v>
                </c:pt>
                <c:pt idx="9">
                  <c:v>0.93197666564086123</c:v>
                </c:pt>
                <c:pt idx="10">
                  <c:v>0.85354050677485482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29C-B900-767DB72A13E8}"/>
            </c:ext>
          </c:extLst>
        </c:ser>
        <c:ser>
          <c:idx val="1"/>
          <c:order val="1"/>
          <c:tx>
            <c:v>u1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工作表1!$G$3:$G$13</c:f>
              <c:numCache>
                <c:formatCode>0.00_);[Red]\(0.00\)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工作表1!$R$3:$R$13</c:f>
              <c:numCache>
                <c:formatCode>General</c:formatCode>
                <c:ptCount val="11"/>
                <c:pt idx="0">
                  <c:v>1.3333333333333333</c:v>
                </c:pt>
                <c:pt idx="1">
                  <c:v>1.9120586347285906</c:v>
                </c:pt>
                <c:pt idx="2">
                  <c:v>1.7930625850103068</c:v>
                </c:pt>
                <c:pt idx="3">
                  <c:v>1.6019667633974723</c:v>
                </c:pt>
                <c:pt idx="4">
                  <c:v>1.4239023964894868</c:v>
                </c:pt>
                <c:pt idx="5">
                  <c:v>1.2676456180551801</c:v>
                </c:pt>
                <c:pt idx="6">
                  <c:v>1.1315765220372396</c:v>
                </c:pt>
                <c:pt idx="7">
                  <c:v>1.0129985558426828</c:v>
                </c:pt>
                <c:pt idx="8">
                  <c:v>0.90940858727594609</c:v>
                </c:pt>
                <c:pt idx="9">
                  <c:v>0.8186295315239791</c:v>
                </c:pt>
                <c:pt idx="10">
                  <c:v>0.73878783752871602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29C-B900-767DB72A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976431"/>
        <c:axId val="349978351"/>
      </c:lineChart>
      <c:catAx>
        <c:axId val="349976431"/>
        <c:scaling>
          <c:orientation val="minMax"/>
        </c:scaling>
        <c:delete val="0"/>
        <c:axPos val="b"/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9978351"/>
        <c:crosses val="autoZero"/>
        <c:auto val="1"/>
        <c:lblAlgn val="ctr"/>
        <c:lblOffset val="100"/>
        <c:noMultiLvlLbl val="0"/>
      </c:catAx>
      <c:valAx>
        <c:axId val="34997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997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2-a-u2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w2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工作表1!$G$3:$G$13</c:f>
              <c:numCache>
                <c:formatCode>0.00_);[Red]\(0.00\)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工作表1!$I$3:$I$13</c:f>
              <c:numCache>
                <c:formatCode>0.00000000_ </c:formatCode>
                <c:ptCount val="11"/>
                <c:pt idx="0">
                  <c:v>0.66666666666666663</c:v>
                </c:pt>
                <c:pt idx="1">
                  <c:v>-0.49959934330964206</c:v>
                </c:pt>
                <c:pt idx="2">
                  <c:v>-0.83259770515012643</c:v>
                </c:pt>
                <c:pt idx="3">
                  <c:v>-0.89037299216663657</c:v>
                </c:pt>
                <c:pt idx="4">
                  <c:v>-0.86104208566527829</c:v>
                </c:pt>
                <c:pt idx="5">
                  <c:v>-0.80750452688558205</c:v>
                </c:pt>
                <c:pt idx="6">
                  <c:v>-0.75034062759334141</c:v>
                </c:pt>
                <c:pt idx="7">
                  <c:v>-0.69588591384415721</c:v>
                </c:pt>
                <c:pt idx="8">
                  <c:v>-0.64573175765049129</c:v>
                </c:pt>
                <c:pt idx="9">
                  <c:v>-0.59993424004949314</c:v>
                </c:pt>
                <c:pt idx="10">
                  <c:v>-0.55809249121064097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4-4B84-ADD6-64C20FADA083}"/>
            </c:ext>
          </c:extLst>
        </c:ser>
        <c:ser>
          <c:idx val="1"/>
          <c:order val="1"/>
          <c:tx>
            <c:v>u2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工作表1!$G$3:$G$13</c:f>
              <c:numCache>
                <c:formatCode>0.00_);[Red]\(0.00\)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工作表1!$S$3:$S$13</c:f>
              <c:numCache>
                <c:formatCode>General</c:formatCode>
                <c:ptCount val="11"/>
                <c:pt idx="0">
                  <c:v>0.66666666666666674</c:v>
                </c:pt>
                <c:pt idx="1">
                  <c:v>-0.90907658671701952</c:v>
                </c:pt>
                <c:pt idx="2">
                  <c:v>-1.0320024528827845</c:v>
                </c:pt>
                <c:pt idx="3">
                  <c:v>-0.96145871261761096</c:v>
                </c:pt>
                <c:pt idx="4">
                  <c:v>-0.87468102541648074</c:v>
                </c:pt>
                <c:pt idx="5">
                  <c:v>-0.79522077065043451</c:v>
                </c:pt>
                <c:pt idx="6">
                  <c:v>-0.72499856847747957</c:v>
                </c:pt>
                <c:pt idx="7">
                  <c:v>-0.66305962673610641</c:v>
                </c:pt>
                <c:pt idx="8">
                  <c:v>-0.60821420748099109</c:v>
                </c:pt>
                <c:pt idx="9">
                  <c:v>-0.55938924699272485</c:v>
                </c:pt>
                <c:pt idx="10">
                  <c:v>-0.51565767398201845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4-4B84-ADD6-64C20FADA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976431"/>
        <c:axId val="349978351"/>
      </c:lineChart>
      <c:catAx>
        <c:axId val="349976431"/>
        <c:scaling>
          <c:orientation val="minMax"/>
        </c:scaling>
        <c:delete val="0"/>
        <c:axPos val="b"/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9978351"/>
        <c:crosses val="autoZero"/>
        <c:auto val="1"/>
        <c:lblAlgn val="ctr"/>
        <c:lblOffset val="100"/>
        <c:noMultiLvlLbl val="0"/>
      </c:catAx>
      <c:valAx>
        <c:axId val="34997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997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250031</xdr:colOff>
      <xdr:row>24</xdr:row>
      <xdr:rowOff>73819</xdr:rowOff>
    </xdr:from>
    <xdr:to>
      <xdr:col>12</xdr:col>
      <xdr:colOff>607218</xdr:colOff>
      <xdr:row>37</xdr:row>
      <xdr:rowOff>154781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10B46E-010E-E970-F6C7-233B4E172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319088</xdr:colOff>
      <xdr:row>24</xdr:row>
      <xdr:rowOff>52388</xdr:rowOff>
    </xdr:from>
    <xdr:to>
      <xdr:col>7</xdr:col>
      <xdr:colOff>195263</xdr:colOff>
      <xdr:row>37</xdr:row>
      <xdr:rowOff>133350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FF6C088-E5AB-49F0-9131-B3E232DA8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511967</xdr:colOff>
      <xdr:row>1</xdr:row>
      <xdr:rowOff>107155</xdr:rowOff>
    </xdr:from>
    <xdr:to>
      <xdr:col>32</xdr:col>
      <xdr:colOff>550067</xdr:colOff>
      <xdr:row>14</xdr:row>
      <xdr:rowOff>188118</xdr:rowOff>
    </xdr:to>
    <xdr:graphicFrame macro="">
      <xdr:nvGraphicFramePr>
        <xdr:cNvPr id="4" name="圖表 4">
          <a:extLst>
            <a:ext uri="{FF2B5EF4-FFF2-40B4-BE49-F238E27FC236}">
              <a16:creationId xmlns:a16="http://schemas.microsoft.com/office/drawing/2014/main" id="{BD9B1D17-D9D2-C0C6-2514-88FBF2137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493771</xdr:colOff>
      <xdr:row>15</xdr:row>
      <xdr:rowOff>151454</xdr:rowOff>
    </xdr:from>
    <xdr:to>
      <xdr:col>32</xdr:col>
      <xdr:colOff>531870</xdr:colOff>
      <xdr:row>29</xdr:row>
      <xdr:rowOff>43810</xdr:rowOff>
    </xdr:to>
    <xdr:graphicFrame macro="">
      <xdr:nvGraphicFramePr>
        <xdr:cNvPr id="5" name="圖表 5">
          <a:extLst>
            <a:ext uri="{FF2B5EF4-FFF2-40B4-BE49-F238E27FC236}">
              <a16:creationId xmlns:a16="http://schemas.microsoft.com/office/drawing/2014/main" id="{766FC39C-A6C2-45CC-B8C5-36284277C7FF}"/>
            </a:ext>
            <a:ext uri="{147F2762-F138-4A5C-976F-8EAC2B608ADB}">
              <a16:predDERef xmlns:a16="http://schemas.microsoft.com/office/drawing/2014/main" pred="{BD9B1D17-D9D2-C0C6-2514-88FBF2137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DBEC-D373-4C71-B07A-88AA3AD46936}">
  <dimension ref="A1:W24"/>
  <sheetViews>
    <sheetView tabSelected="1" topLeftCell="O1" workbookViewId="0">
      <selection activeCell="Q20" sqref="Q20"/>
    </sheetView>
  </sheetViews>
  <sheetFormatPr defaultRowHeight="15" x14ac:dyDescent="0.15"/>
  <cols>
    <col min="7" max="7" width="11.30859375" bestFit="1" customWidth="1"/>
    <col min="8" max="8" width="11.44140625" bestFit="1" customWidth="1"/>
    <col min="9" max="9" width="12.10546875" bestFit="1" customWidth="1"/>
    <col min="10" max="10" width="12.90625" bestFit="1" customWidth="1"/>
    <col min="11" max="11" width="12.10546875" bestFit="1" customWidth="1"/>
    <col min="12" max="12" width="11.97265625" bestFit="1" customWidth="1"/>
    <col min="13" max="13" width="11.17578125" bestFit="1" customWidth="1"/>
    <col min="14" max="14" width="13.171875" bestFit="1" customWidth="1"/>
    <col min="15" max="15" width="13.0390625" bestFit="1" customWidth="1"/>
    <col min="16" max="16" width="14.3671875" bestFit="1" customWidth="1"/>
    <col min="17" max="17" width="13.5703125" bestFit="1" customWidth="1"/>
    <col min="20" max="20" width="11.30859375" bestFit="1" customWidth="1"/>
    <col min="21" max="21" width="11.70703125" bestFit="1" customWidth="1"/>
    <col min="22" max="22" width="11.30859375" bestFit="1" customWidth="1"/>
  </cols>
  <sheetData>
    <row r="1" spans="1:23" x14ac:dyDescent="0.15">
      <c r="A1" t="s">
        <v>12</v>
      </c>
      <c r="F1" t="s">
        <v>14</v>
      </c>
      <c r="T1" t="s">
        <v>15</v>
      </c>
      <c r="V1" t="s">
        <v>16</v>
      </c>
    </row>
    <row r="2" spans="1:23" x14ac:dyDescent="0.15">
      <c r="A2">
        <v>1</v>
      </c>
      <c r="B2">
        <v>0</v>
      </c>
      <c r="C2">
        <v>0</v>
      </c>
      <c r="D2">
        <f>C2-B2</f>
        <v>0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>
        <v>1</v>
      </c>
      <c r="U2">
        <v>2</v>
      </c>
      <c r="V2">
        <v>1</v>
      </c>
      <c r="W2">
        <v>2</v>
      </c>
    </row>
    <row r="3" spans="1:23" x14ac:dyDescent="0.15">
      <c r="A3">
        <v>1.1000000000000001</v>
      </c>
      <c r="B3">
        <f>B2+0.1*((1/A2)+(2*B2/(A2^2))+((B2^2)/(A2^3))+(2*(B2^3)/(A2^4)))</f>
        <v>0.1</v>
      </c>
      <c r="C3">
        <v>0.1052</v>
      </c>
      <c r="D3">
        <f>C3-B3</f>
        <v>5.1999999999999963E-3</v>
      </c>
      <c r="E3">
        <f>D3/C3</f>
        <v>4.9429657794676771E-2</v>
      </c>
      <c r="F3">
        <v>0</v>
      </c>
      <c r="G3" s="1">
        <v>0</v>
      </c>
      <c r="H3" s="2">
        <f>4/3</f>
        <v>1.3333333333333333</v>
      </c>
      <c r="I3" s="2">
        <f>2/3</f>
        <v>0.66666666666666663</v>
      </c>
      <c r="J3" s="2">
        <f>0.05*(9*H3+24*I3+5*COS(0.05*F3)-(1/3)*SIN(0.05*F3))</f>
        <v>1.6500000000000001</v>
      </c>
      <c r="K3" s="2">
        <f>0.05*(-24*H3-52*I3-9*COS(0.05*F3)+(1/3)*SIN(0.05*F3))</f>
        <v>-3.7833333333333332</v>
      </c>
      <c r="L3" s="2">
        <f>0.05*(9*(H3+0.5*J3)+24*(I3+0.5*K3)+5*COS(0.05*F3+0.025)-(1/3)*SIN(0.05*F3+0.025))</f>
        <v>-0.24924474419631981</v>
      </c>
      <c r="M3" s="2">
        <f>0.05*(-24*(H3+0.5*J3)-52*(I3+0.5*K3)-9*COS(0.05*F3+0.025)+(1/3)*SIN(0.05*F3+0.025))</f>
        <v>0.14555724094117931</v>
      </c>
      <c r="N3" s="2">
        <f>0.05*(9*(H3+0.5*L3)+24*(I3+0.5*M3)+5*COS(0.05*F3+0.025)-(1/3)*SIN(0.05*F3+0.025))</f>
        <v>1.6807595329242162</v>
      </c>
      <c r="O3" s="2">
        <f>0.05*(-24*(H3+0.5*L3)-52*(I3+0.5*M3)-9*COS(0.05*F3+0.025)+(1/3)*SIN(0.05*F3+0.025))</f>
        <v>-3.8224536590978957</v>
      </c>
      <c r="P3" s="2">
        <f>0.05*(9*(H3+N3)+24*(I3+O3)+5*COS(G4)-(0.333333333333333)*SIN(G4))</f>
        <v>-2.1817480221573473</v>
      </c>
      <c r="Q3" s="2">
        <f>0.05*(-24*(H3+N3)-52*(I3+O3)-9*COS(G4)+(1/3)*SIN(G4))</f>
        <v>4.1395301097889137</v>
      </c>
      <c r="R3">
        <f>2*EXP(-3*G3)-EXP(-39*G3)+(1/3)*COS(G3)</f>
        <v>1.3333333333333333</v>
      </c>
      <c r="S3">
        <f>-EXP(-3*G3)+2*EXP(-39*G3)-(1/3)*COS(G3)</f>
        <v>0.66666666666666674</v>
      </c>
      <c r="T3" s="4">
        <f>R3-H3</f>
        <v>0</v>
      </c>
      <c r="U3" s="2">
        <f>S3-I3</f>
        <v>0</v>
      </c>
    </row>
    <row r="4" spans="1:23" x14ac:dyDescent="0.15">
      <c r="A4">
        <v>1.2</v>
      </c>
      <c r="B4">
        <f t="shared" ref="B4:B12" si="0">B3+0.1*((1/A3)+(2*B3/(A3^2))+((B3^2)/(A3^3))+(2*(B3^3)/(A3^4)))</f>
        <v>0.20832593402090022</v>
      </c>
      <c r="C4">
        <v>0.22120000000000001</v>
      </c>
      <c r="D4">
        <f t="shared" ref="D4:D12" si="1">C4-B4</f>
        <v>1.2874065979099791E-2</v>
      </c>
      <c r="E4">
        <f t="shared" ref="E4:E12" si="2">D4/C4</f>
        <v>5.8201021605333594E-2</v>
      </c>
      <c r="F4">
        <v>1</v>
      </c>
      <c r="G4" s="1">
        <v>0.05</v>
      </c>
      <c r="H4" s="2">
        <f t="shared" ref="H4:I6" si="3">H3+(1/6)*(J3+2*L3+2*N3+P3)</f>
        <v>1.7218802592164075</v>
      </c>
      <c r="I4" s="2">
        <f t="shared" si="3"/>
        <v>-0.49959934330964206</v>
      </c>
      <c r="J4" s="2">
        <f>0.05*(9*H4+24*I4+5*COS(0.05*F4)-(1/3)*SIN(0.05*F4))</f>
        <v>0.42418148362004304</v>
      </c>
      <c r="K4" s="2">
        <f>0.05*(-24*H4-52*I4-9*COS(0.05*F4)+(1/3)*SIN(0.05*F4))</f>
        <v>-1.2159026494778435</v>
      </c>
      <c r="L4" s="2">
        <f>0.05*(9*(H4+0.5*J4)+24*(I4+0.5*K4)+5*COS(0.05*F4+0.025)-(1/3)*SIN(0.05*F4+0.025))</f>
        <v>-0.21072547512287731</v>
      </c>
      <c r="M4" s="2">
        <f>0.05*(-24*(H4+0.5*J4)-52*(I4+0.5*K4)-9*COS(0.05*F4+0.025)+(1/3)*SIN(0.05*F4+0.025))</f>
        <v>0.11138039599860357</v>
      </c>
      <c r="N4" s="2">
        <f>0.05*(9*(H4+0.5*L4)+24*(I4+0.5*M4)+5*COS(0.05*F4+0.025)-(1/3)*SIN(0.05*F4+0.025))</f>
        <v>0.44279028644583401</v>
      </c>
      <c r="O4" s="2">
        <f>0.05*(-24*(H4+0.5*L4)-52*(I4+0.5*M4)-9*COS(0.05*F4+0.025)+(1/3)*SIN(0.05*F4+0.025))</f>
        <v>-1.233143387875026</v>
      </c>
      <c r="P4" s="2">
        <f>0.05*(9*(H4+N4)+24*(I4+O4)+5*COS(G5)-(0.333333333333333)*SIN(G5))</f>
        <v>-0.85810238083153334</v>
      </c>
      <c r="Q4" s="2">
        <f>0.05*(-24*(H4+N4)-52*(I4+O4)-9*COS(0.05*F4+0.05)+(1/3)*SIN(0.05*F4+0.05))</f>
        <v>1.4614384621877818</v>
      </c>
      <c r="R4">
        <f>2*EXP(-3*G4)-EXP(-39*G4)+(1/3)*COS(G4)</f>
        <v>1.9120586347285906</v>
      </c>
      <c r="S4">
        <f>-EXP(-3*G4)+2*EXP(-39*G4)-(1/3)*COS(G4)</f>
        <v>-0.90907658671701952</v>
      </c>
      <c r="T4" s="4">
        <f>R4-H4</f>
        <v>0.19017837551218308</v>
      </c>
      <c r="U4" s="2">
        <f>S4-I4</f>
        <v>-0.40947724340737746</v>
      </c>
      <c r="V4" s="5">
        <f>T4/R4</f>
        <v>9.9462627378672508E-2</v>
      </c>
      <c r="W4">
        <f>U4/S4</f>
        <v>0.45043206413019293</v>
      </c>
    </row>
    <row r="5" spans="1:23" x14ac:dyDescent="0.15">
      <c r="A5">
        <v>1.3</v>
      </c>
      <c r="B5">
        <f t="shared" si="0"/>
        <v>0.3239770184936967</v>
      </c>
      <c r="C5">
        <v>0.34910000000000002</v>
      </c>
      <c r="D5">
        <f t="shared" si="1"/>
        <v>2.5122981506303321E-2</v>
      </c>
      <c r="E5">
        <f t="shared" si="2"/>
        <v>7.1965000018055919E-2</v>
      </c>
      <c r="F5">
        <v>2</v>
      </c>
      <c r="G5" s="1">
        <v>0.1</v>
      </c>
      <c r="H5" s="2">
        <f t="shared" si="3"/>
        <v>1.7269150467888115</v>
      </c>
      <c r="I5" s="2">
        <f t="shared" si="3"/>
        <v>-0.83259770515012643</v>
      </c>
      <c r="J5" s="2">
        <f>0.05*(9*H5+24*I5+5*COS(0.05*F5)-(1/3)*SIN(0.05*F5))</f>
        <v>2.5081675916872805E-2</v>
      </c>
      <c r="K5" s="2">
        <f>0.05*(-24*H5-52*I5-9*COS(0.05*F5)+(1/3)*SIN(0.05*F5))</f>
        <v>-0.35363200685390983</v>
      </c>
      <c r="L5" s="2">
        <f>0.05*(9*(H5+0.5*J5)+24*(I5+0.5*K5)+5*COS(0.05*F5+0.025)-(1/3)*SIN(0.05*F5+0.025))</f>
        <v>-0.18256979757199099</v>
      </c>
      <c r="M5" s="2">
        <f>0.05*(-24*(H5+0.5*J5)-52*(I5+0.5*K5)-9*COS(0.05*F5+0.025)+(1/3)*SIN(0.05*F5+0.025))</f>
        <v>9.2717542573603012E-2</v>
      </c>
      <c r="N5" s="2">
        <f>0.05*(9*(H5+0.5*L5)+24*(I5+0.5*M5)+5*COS(0.05*F5+0.025)-(1/3)*SIN(0.05*F5+0.025))</f>
        <v>3.8518350549522441E-2</v>
      </c>
      <c r="O5" s="2">
        <f>0.05*(-24*(H5+0.5*L5)-52*(I5+0.5*M5)-9*COS(0.05*F5+0.025)+(1/3)*SIN(0.05*F5+0.025))</f>
        <v>-0.36294598758884522</v>
      </c>
      <c r="P5" s="2">
        <f>0.05*(9*(H5+N5)+24*(I5+O5)+5*COS(G6)-(0.333333333333333)*SIN(G6))</f>
        <v>-0.39550526854173196</v>
      </c>
      <c r="Q5" s="2">
        <f>0.05*(-24*(H5+N5)-52*(I5+O5)-9*COS(G6)+(1/3)*SIN(G6))</f>
        <v>0.54743717478533371</v>
      </c>
      <c r="R5">
        <f t="shared" ref="R5:R13" si="4">2*EXP(-3*G5)-EXP(-39*G5)+(1/3)*COS(G5)</f>
        <v>1.7930625850103068</v>
      </c>
      <c r="S5">
        <f t="shared" ref="S5:S13" si="5">-EXP(-3*G5)+2*EXP(-39*G5)-(1/3)*COS(G5)</f>
        <v>-1.0320024528827845</v>
      </c>
      <c r="T5" s="4">
        <f>R5-H5</f>
        <v>6.6147538221495328E-2</v>
      </c>
      <c r="U5" s="2">
        <f>S5-I5</f>
        <v>-0.19940474773265804</v>
      </c>
      <c r="V5" s="5">
        <f>T5/R5</f>
        <v>3.6890813948423945E-2</v>
      </c>
      <c r="W5">
        <f>U5/S5</f>
        <v>0.1932211955268546</v>
      </c>
    </row>
    <row r="6" spans="1:23" x14ac:dyDescent="0.15">
      <c r="A6">
        <v>1.4</v>
      </c>
      <c r="B6">
        <f t="shared" si="0"/>
        <v>0.44639926342774816</v>
      </c>
      <c r="C6">
        <v>0.48970000000000002</v>
      </c>
      <c r="D6">
        <f t="shared" si="1"/>
        <v>4.3300736572251863E-2</v>
      </c>
      <c r="E6">
        <f t="shared" si="2"/>
        <v>8.8422986669903739E-2</v>
      </c>
      <c r="F6">
        <v>3</v>
      </c>
      <c r="G6" s="1">
        <v>0.15</v>
      </c>
      <c r="H6" s="2">
        <f t="shared" si="3"/>
        <v>1.6171606323438454</v>
      </c>
      <c r="I6" s="2">
        <f t="shared" si="3"/>
        <v>-0.89037299216663657</v>
      </c>
      <c r="J6" s="2">
        <f>0.05*(9*H6+24*I6+5*COS(0.05*F6)-(1/3)*SIN(0.05*F6))</f>
        <v>-9.6023172102449567E-2</v>
      </c>
      <c r="K6" s="2">
        <f>0.05*(-24*H6-52*I6-9*COS(0.05*F6)+(1/3)*SIN(0.05*F6))</f>
        <v>-6.8079328709352085E-2</v>
      </c>
      <c r="L6" s="2">
        <f>0.05*(9*(H6+0.5*J6)+24*(I6+0.5*K6)+5*COS(0.05*F6+0.025)-(1/3)*SIN(0.05*F6+0.025))</f>
        <v>-0.15989828456088909</v>
      </c>
      <c r="M6" s="2">
        <f>0.05*(-24*(H6+0.5*J6)-52*(I6+0.5*K6)-9*COS(0.05*F6+0.025)+(1/3)*SIN(0.05*F6+0.025))</f>
        <v>8.0268911190274433E-2</v>
      </c>
      <c r="N6" s="3">
        <f>0.05*(9*(H6+0.5*L6)+24*(I6+0.5*M6)+5*COS(0.05*F6+0.025)-(1/3)*SIN(0.05*F6+0.025))</f>
        <v>-8.5261240924262169E-2</v>
      </c>
      <c r="O6" s="2">
        <f>0.05*(-24*(H6+0.5*L6)-52*(I6+0.5*M6)-9*COS(0.05*F6+0.025)+(1/3)*SIN(0.05*F6+0.025))</f>
        <v>-7.4258733204176128E-2</v>
      </c>
      <c r="P6" s="2">
        <f>0.05*(9*(H6+N6)+24*(I6+O6)+5*COS(G7)-(0.333333333333333)*SIN(G7))</f>
        <v>-0.22649785535910333</v>
      </c>
      <c r="Q6" s="2">
        <f>0.05*(-24*(H6+N6)-52*(I6+O6)-9*COS(G7)+(1/3)*SIN(G7))</f>
        <v>0.23204441174530524</v>
      </c>
      <c r="R6">
        <f t="shared" si="4"/>
        <v>1.6019667633974723</v>
      </c>
      <c r="S6">
        <f t="shared" si="5"/>
        <v>-0.96145871261761096</v>
      </c>
      <c r="T6" s="4">
        <f>R6-H6</f>
        <v>-1.519386894637309E-2</v>
      </c>
      <c r="U6" s="2">
        <f>S6-I6</f>
        <v>-7.1085720450974388E-2</v>
      </c>
      <c r="V6" s="5">
        <f>T6/R6</f>
        <v>-9.4845094751839498E-3</v>
      </c>
      <c r="W6">
        <f>U6/S6</f>
        <v>7.3935281378272169E-2</v>
      </c>
    </row>
    <row r="7" spans="1:23" x14ac:dyDescent="0.15">
      <c r="A7">
        <v>1.5</v>
      </c>
      <c r="B7">
        <f t="shared" si="0"/>
        <v>0.57527203399201832</v>
      </c>
      <c r="C7">
        <v>0.64390000000000003</v>
      </c>
      <c r="D7">
        <f t="shared" si="1"/>
        <v>6.8627966007981711E-2</v>
      </c>
      <c r="E7">
        <f t="shared" si="2"/>
        <v>0.10658171456434494</v>
      </c>
      <c r="F7">
        <v>4</v>
      </c>
      <c r="G7" s="1">
        <v>0.2</v>
      </c>
      <c r="H7" s="2">
        <f t="shared" ref="H7:H13" si="6">H6+(1/6)*(J6+2*L6+2*N6+P6)</f>
        <v>1.4816872859385362</v>
      </c>
      <c r="I7" s="2">
        <f t="shared" ref="I7:I13" si="7">I6+(1/6)*(K6+2*M6+2*O6+Q6)</f>
        <v>-0.86104208566527829</v>
      </c>
      <c r="J7" s="2">
        <f t="shared" ref="J7:J13" si="8">0.05*(9*H7+24*I7+5*COS(0.05*F7)-(1/3)*SIN(0.05*F7))</f>
        <v>-0.12478573517893332</v>
      </c>
      <c r="K7" s="2">
        <f t="shared" ref="K7:K13" si="9">0.05*(-24*H7-52*I7-9*COS(0.05*F7)+(1/3)*SIN(0.05*F7))</f>
        <v>2.2965875088172417E-2</v>
      </c>
      <c r="L7" s="2">
        <f t="shared" ref="L7:L13" si="10">0.05*(9*(H7+0.5*J7)+24*(I7+0.5*K7)+5*COS(0.05*F7+0.025)-(1/3)*SIN(0.05*F7+0.025))</f>
        <v>-0.1408084020899758</v>
      </c>
      <c r="M7" s="2">
        <f t="shared" ref="M7:M13" si="11">0.05*(-24*(H7+0.5*J7)-52*(I7+0.5*K7)-9*COS(0.05*F7+0.025)+(1/3)*SIN(0.05*F7+0.025))</f>
        <v>7.0761574284053941E-2</v>
      </c>
      <c r="N7" s="3">
        <f t="shared" ref="N7:N13" si="12">0.05*(9*(H7+0.5*L7)+24*(I7+0.5*M7)+5*COS(0.05*F7+0.025)-(1/3)*SIN(0.05*F7+0.025))</f>
        <v>-0.11573608262743154</v>
      </c>
      <c r="O7" s="2">
        <f t="shared" ref="O7:O13" si="13">0.05*(-24*(H7+0.5*L7)-52*(I7+0.5*M7)-9*COS(0.05*F7+0.025)+(1/3)*SIN(0.05*F7+0.025))</f>
        <v>1.8240765476033396E-2</v>
      </c>
      <c r="P7" s="2">
        <f>0.05*(9*(H7+N7)+24*(I7+O7)+5*COS(G8)-(0.333333333333333)*SIN(G8))</f>
        <v>-0.15857883663034436</v>
      </c>
      <c r="Q7" s="2">
        <f>0.05*(-24*(H7+N7)-52*(I7+O7)-9*COS(G8)+(1/3)*SIN(G8))</f>
        <v>0.12025479806983</v>
      </c>
      <c r="R7">
        <f t="shared" si="4"/>
        <v>1.4239023964894868</v>
      </c>
      <c r="S7">
        <f t="shared" si="5"/>
        <v>-0.87468102541648074</v>
      </c>
      <c r="T7" s="4">
        <f>R7-H7</f>
        <v>-5.7784889449049359E-2</v>
      </c>
      <c r="U7" s="2">
        <f>S7-I7</f>
        <v>-1.363893975120245E-2</v>
      </c>
      <c r="V7" s="5">
        <f>T7/R7</f>
        <v>-4.0582057865421961E-2</v>
      </c>
      <c r="W7">
        <f>U7/S7</f>
        <v>1.5593044041064281E-2</v>
      </c>
    </row>
    <row r="8" spans="1:23" x14ac:dyDescent="0.15">
      <c r="A8">
        <v>1.6</v>
      </c>
      <c r="B8">
        <f t="shared" si="0"/>
        <v>0.71040071893788659</v>
      </c>
      <c r="C8">
        <v>0.81279999999999997</v>
      </c>
      <c r="D8">
        <f t="shared" si="1"/>
        <v>0.10239928106211338</v>
      </c>
      <c r="E8">
        <f t="shared" si="2"/>
        <v>0.12598336744846628</v>
      </c>
      <c r="F8">
        <v>5</v>
      </c>
      <c r="G8" s="1">
        <v>0.25</v>
      </c>
      <c r="H8" s="2">
        <f t="shared" si="6"/>
        <v>1.3489450290645209</v>
      </c>
      <c r="I8" s="2">
        <f t="shared" si="7"/>
        <v>-0.80750452688558205</v>
      </c>
      <c r="J8" s="2">
        <f t="shared" si="8"/>
        <v>-0.12387546307691162</v>
      </c>
      <c r="K8" s="2">
        <f t="shared" si="9"/>
        <v>4.8890544576206951E-2</v>
      </c>
      <c r="L8" s="2">
        <f t="shared" si="10"/>
        <v>-0.1244373045057873</v>
      </c>
      <c r="M8" s="2">
        <f t="shared" si="11"/>
        <v>6.2979748272060876E-2</v>
      </c>
      <c r="N8" s="3">
        <f t="shared" si="12"/>
        <v>-0.11611019660977201</v>
      </c>
      <c r="O8" s="2">
        <f t="shared" si="13"/>
        <v>4.5000888324776209E-2</v>
      </c>
      <c r="P8" s="2">
        <f>0.05*(9*(H8+N8)+24*(I8+O8)+5*COS(G9)-(0.333333333333333)*SIN(G9))</f>
        <v>-0.12631990616461752</v>
      </c>
      <c r="Q8" s="2">
        <f>0.05*(-24*(H8+N8)-52*(I8+O8)-9*COS(G9)+(1/3)*SIN(G9))</f>
        <v>7.8131577983562739E-2</v>
      </c>
      <c r="R8">
        <f t="shared" si="4"/>
        <v>1.2676456180551801</v>
      </c>
      <c r="S8">
        <f t="shared" si="5"/>
        <v>-0.79522077065043451</v>
      </c>
      <c r="T8" s="4">
        <f>R8-H8</f>
        <v>-8.1299411009340794E-2</v>
      </c>
      <c r="U8" s="2">
        <f>S8-I8</f>
        <v>1.2283756235147547E-2</v>
      </c>
      <c r="V8" s="5">
        <f>T8/R8</f>
        <v>-6.4134179025578317E-2</v>
      </c>
      <c r="W8">
        <f>U8/S8</f>
        <v>-1.5446976095833488E-2</v>
      </c>
    </row>
    <row r="9" spans="1:23" x14ac:dyDescent="0.15">
      <c r="A9">
        <v>1.7</v>
      </c>
      <c r="B9">
        <f t="shared" si="0"/>
        <v>0.85166288126073952</v>
      </c>
      <c r="C9">
        <v>0.99750000000000005</v>
      </c>
      <c r="D9">
        <f t="shared" si="1"/>
        <v>0.14583711873926053</v>
      </c>
      <c r="E9">
        <f t="shared" si="2"/>
        <v>0.14620262530251682</v>
      </c>
      <c r="F9">
        <v>6</v>
      </c>
      <c r="G9" s="1">
        <v>0.3</v>
      </c>
      <c r="H9" s="2">
        <f t="shared" si="6"/>
        <v>1.2270633004857463</v>
      </c>
      <c r="I9" s="2">
        <f t="shared" si="7"/>
        <v>-0.75034062759334141</v>
      </c>
      <c r="J9" s="2">
        <f t="shared" si="8"/>
        <v>-0.11432148238971146</v>
      </c>
      <c r="K9" s="2">
        <f t="shared" si="9"/>
        <v>5.3433587830958279E-2</v>
      </c>
      <c r="L9" s="2">
        <f t="shared" si="10"/>
        <v>-0.1103015802264469</v>
      </c>
      <c r="M9" s="2">
        <f t="shared" si="11"/>
        <v>5.6417882624323193E-2</v>
      </c>
      <c r="N9" s="3">
        <f t="shared" si="12"/>
        <v>-0.10760652536369333</v>
      </c>
      <c r="O9" s="2">
        <f t="shared" si="13"/>
        <v>5.0126358094989935E-2</v>
      </c>
      <c r="P9" s="2">
        <f>0.05*(9*(H9+N9)+24*(I9+O9)+5*COS(G10)-(0.333333333333333)*SIN(G10))</f>
        <v>-0.10737335983884413</v>
      </c>
      <c r="Q9" s="2">
        <f>0.05*(-24*(H9+N9)-52*(I9+O9)-9*COS(G10)+(1/3)*SIN(G10))</f>
        <v>6.0206213225520826E-2</v>
      </c>
      <c r="R9">
        <f t="shared" si="4"/>
        <v>1.1315765220372396</v>
      </c>
      <c r="S9">
        <f t="shared" si="5"/>
        <v>-0.72499856847747957</v>
      </c>
      <c r="T9" s="4">
        <f>R9-H9</f>
        <v>-9.5486778448506726E-2</v>
      </c>
      <c r="U9" s="2">
        <f>S9-I9</f>
        <v>2.5342059115861848E-2</v>
      </c>
      <c r="V9" s="5">
        <f>T9/R9</f>
        <v>-8.4383845536664739E-2</v>
      </c>
      <c r="W9">
        <f>U9/S9</f>
        <v>-3.495463331614708E-2</v>
      </c>
    </row>
    <row r="10" spans="1:23" x14ac:dyDescent="0.15">
      <c r="A10">
        <v>1.8</v>
      </c>
      <c r="B10">
        <f t="shared" si="0"/>
        <v>0.99898085617933519</v>
      </c>
      <c r="C10">
        <v>1.1994</v>
      </c>
      <c r="D10">
        <f t="shared" si="1"/>
        <v>0.20041914382066484</v>
      </c>
      <c r="E10">
        <f t="shared" si="2"/>
        <v>0.16709950293535503</v>
      </c>
      <c r="F10">
        <v>7</v>
      </c>
      <c r="G10" s="1">
        <v>0.35</v>
      </c>
      <c r="H10" s="2">
        <f t="shared" si="6"/>
        <v>1.1174781249176069</v>
      </c>
      <c r="I10" s="2">
        <f t="shared" si="7"/>
        <v>-0.69588591384415721</v>
      </c>
      <c r="J10" s="2">
        <f t="shared" si="8"/>
        <v>-0.10306972564581166</v>
      </c>
      <c r="K10" s="2">
        <f t="shared" si="9"/>
        <v>5.1326868769951031E-2</v>
      </c>
      <c r="L10" s="2">
        <f t="shared" si="10"/>
        <v>-9.807014408175814E-2</v>
      </c>
      <c r="M10" s="2">
        <f t="shared" si="11"/>
        <v>5.0822644371123674E-2</v>
      </c>
      <c r="N10" s="3">
        <f t="shared" si="12"/>
        <v>-9.7247772869142421E-2</v>
      </c>
      <c r="O10" s="2">
        <f t="shared" si="13"/>
        <v>4.8478387151167333E-2</v>
      </c>
      <c r="P10" s="2">
        <f>0.05*(9*(H10+N10)+24*(I10+O10)+5*COS(G11)-(0.333333333333333)*SIN(G11))</f>
        <v>-9.4010430814201601E-2</v>
      </c>
      <c r="Q10" s="2">
        <f>0.05*(-24*(H10+N10)-52*(I10+O10)-9*COS(G11)+(1/3)*SIN(G11))</f>
        <v>5.0996005347462139E-2</v>
      </c>
      <c r="R10">
        <f t="shared" si="4"/>
        <v>1.0129985558426828</v>
      </c>
      <c r="S10">
        <f t="shared" si="5"/>
        <v>-0.66305962673610641</v>
      </c>
      <c r="T10" s="4">
        <f>R10-H10</f>
        <v>-0.10447956907492406</v>
      </c>
      <c r="U10" s="2">
        <f>S10-I10</f>
        <v>3.28262871080508E-2</v>
      </c>
      <c r="V10" s="5">
        <f>T10/R10</f>
        <v>-0.10313891216558613</v>
      </c>
      <c r="W10">
        <f>U10/S10</f>
        <v>-4.9507292835242189E-2</v>
      </c>
    </row>
    <row r="11" spans="1:23" x14ac:dyDescent="0.15">
      <c r="A11">
        <v>1.9</v>
      </c>
      <c r="B11">
        <f t="shared" si="0"/>
        <v>1.1523075238628897</v>
      </c>
      <c r="C11">
        <v>1.4200999999999999</v>
      </c>
      <c r="D11">
        <f t="shared" si="1"/>
        <v>0.26779247613711021</v>
      </c>
      <c r="E11">
        <f t="shared" si="2"/>
        <v>0.18857297101409071</v>
      </c>
      <c r="F11">
        <v>8</v>
      </c>
      <c r="G11" s="1">
        <v>0.4</v>
      </c>
      <c r="H11" s="2">
        <f t="shared" si="6"/>
        <v>1.0195254598573045</v>
      </c>
      <c r="I11" s="2">
        <f t="shared" si="7"/>
        <v>-0.64573175765049129</v>
      </c>
      <c r="J11" s="2">
        <f t="shared" si="8"/>
        <v>-9.2316709449225459E-2</v>
      </c>
      <c r="K11" s="2">
        <f t="shared" si="9"/>
        <v>4.7484876466357823E-2</v>
      </c>
      <c r="L11" s="2">
        <f t="shared" si="10"/>
        <v>-8.7484315781612282E-2</v>
      </c>
      <c r="M11" s="2">
        <f t="shared" si="11"/>
        <v>4.6036287525523856E-2</v>
      </c>
      <c r="N11" s="3">
        <f t="shared" si="12"/>
        <v>-8.7266180570899687E-2</v>
      </c>
      <c r="O11" s="2">
        <f t="shared" si="13"/>
        <v>4.502001694804051E-2</v>
      </c>
      <c r="P11" s="2">
        <f>0.05*(9*(H11+N11)+24*(I11+O11)+5*COS(G12)-(0.333333333333333)*SIN(G12))</f>
        <v>-8.347506314441E-2</v>
      </c>
      <c r="Q11" s="2">
        <f>0.05*(-24*(H11+N11)-52*(I11+O11)-9*COS(G12)+(1/3)*SIN(G12))</f>
        <v>4.5187620192502179E-2</v>
      </c>
      <c r="R11">
        <f t="shared" si="4"/>
        <v>0.90940858727594609</v>
      </c>
      <c r="S11">
        <f t="shared" si="5"/>
        <v>-0.60821420748099109</v>
      </c>
      <c r="T11" s="4">
        <f>R11-H11</f>
        <v>-0.11011687258135838</v>
      </c>
      <c r="U11" s="2">
        <f>S11-I11</f>
        <v>3.7517550169500202E-2</v>
      </c>
      <c r="V11" s="5">
        <f>T11/R11</f>
        <v>-0.12108624673448912</v>
      </c>
      <c r="W11">
        <f>U11/S11</f>
        <v>-6.1684764525453413E-2</v>
      </c>
    </row>
    <row r="12" spans="1:23" x14ac:dyDescent="0.15">
      <c r="A12">
        <v>2</v>
      </c>
      <c r="B12">
        <f t="shared" si="0"/>
        <v>1.3116187728945934</v>
      </c>
      <c r="C12">
        <v>1.6613</v>
      </c>
      <c r="D12">
        <f t="shared" si="1"/>
        <v>0.34968122710540661</v>
      </c>
      <c r="E12">
        <f t="shared" si="2"/>
        <v>0.21048650280226727</v>
      </c>
      <c r="F12">
        <v>9</v>
      </c>
      <c r="G12" s="1">
        <v>0.45</v>
      </c>
      <c r="H12" s="2">
        <f t="shared" si="6"/>
        <v>0.93197666564086123</v>
      </c>
      <c r="I12" s="2">
        <f t="shared" si="7"/>
        <v>-0.59993424004949314</v>
      </c>
      <c r="J12" s="2">
        <f t="shared" si="8"/>
        <v>-8.2669238501355546E-2</v>
      </c>
      <c r="K12" s="2">
        <f t="shared" si="9"/>
        <v>4.350525486946466E-2</v>
      </c>
      <c r="L12" s="2">
        <f t="shared" si="10"/>
        <v>-7.8328141309320906E-2</v>
      </c>
      <c r="M12" s="2">
        <f t="shared" si="11"/>
        <v>4.1942319852714717E-2</v>
      </c>
      <c r="N12" s="3">
        <f t="shared" si="12"/>
        <v>-7.8289155451163148E-2</v>
      </c>
      <c r="O12" s="2">
        <f t="shared" si="13"/>
        <v>4.1369477059269001E-2</v>
      </c>
      <c r="P12" s="2">
        <f>0.05*(9*(H12+N12)+24*(I12+O12)+5*COS(G13)-(0.333333333333333)*SIN(G13))</f>
        <v>-7.4713121173715022E-2</v>
      </c>
      <c r="Q12" s="2">
        <f>0.05*(-24*(H12+N12)-52*(I12+O12)-9*COS(G13)+(1/3)*SIN(G13))</f>
        <v>4.0921644339680874E-2</v>
      </c>
      <c r="R12">
        <f t="shared" si="4"/>
        <v>0.8186295315239791</v>
      </c>
      <c r="S12">
        <f t="shared" si="5"/>
        <v>-0.55938924699272485</v>
      </c>
      <c r="T12" s="4">
        <f>R12-H12</f>
        <v>-0.11334713411688213</v>
      </c>
      <c r="U12" s="2">
        <f>S12-I12</f>
        <v>4.0544993056768286E-2</v>
      </c>
      <c r="V12" s="5">
        <f>T12/R12</f>
        <v>-0.13845962031918463</v>
      </c>
      <c r="W12">
        <f>U12/S12</f>
        <v>-7.2480823102585662E-2</v>
      </c>
    </row>
    <row r="13" spans="1:23" x14ac:dyDescent="0.15">
      <c r="A13" t="s">
        <v>13</v>
      </c>
      <c r="F13">
        <v>10</v>
      </c>
      <c r="G13" s="1">
        <v>0.5</v>
      </c>
      <c r="H13" s="2">
        <f t="shared" si="6"/>
        <v>0.85354050677485482</v>
      </c>
      <c r="I13" s="2">
        <f t="shared" si="7"/>
        <v>-0.55809249121064097</v>
      </c>
      <c r="J13" s="2">
        <f t="shared" si="8"/>
        <v>-7.4212546574894747E-2</v>
      </c>
      <c r="K13" s="2">
        <f t="shared" si="9"/>
        <v>3.9870141810576319E-2</v>
      </c>
      <c r="L13" s="2">
        <f t="shared" si="10"/>
        <v>-7.0416063969251458E-2</v>
      </c>
      <c r="M13" s="2">
        <f t="shared" si="11"/>
        <v>3.8445988956601534E-2</v>
      </c>
      <c r="N13" s="3">
        <f t="shared" si="12"/>
        <v>-7.0416347095366455E-2</v>
      </c>
      <c r="O13" s="2">
        <f t="shared" si="13"/>
        <v>3.8019498103382801E-2</v>
      </c>
      <c r="P13" s="2">
        <f>0.05*(9*(H13+N13)+24*(I13+O13)+5*COS(G13+0.05)-(0.333333333333333)*SIN(G13+0.05))</f>
        <v>-6.7262043173574676E-2</v>
      </c>
      <c r="Q13" s="2">
        <f>0.05*(-24*(H13+N13)-52*(I13+O13)-9*COS(G13+0.05)+(1/3)*SIN(G13+0.05))</f>
        <v>3.7516209352218638E-2</v>
      </c>
      <c r="R13">
        <f t="shared" si="4"/>
        <v>0.73878783752871602</v>
      </c>
      <c r="S13">
        <f t="shared" si="5"/>
        <v>-0.51565767398201845</v>
      </c>
      <c r="T13" s="4">
        <f>R13-H13</f>
        <v>-0.11475266924613881</v>
      </c>
      <c r="U13" s="2">
        <f>S13-I13</f>
        <v>4.2434817228622523E-2</v>
      </c>
      <c r="V13" s="5">
        <f>T13/R13</f>
        <v>-0.15532560691577232</v>
      </c>
      <c r="W13">
        <f>U13/S13</f>
        <v>-8.2292612657020731E-2</v>
      </c>
    </row>
    <row r="14" spans="1:23" x14ac:dyDescent="0.15">
      <c r="A14">
        <v>1</v>
      </c>
      <c r="B14">
        <v>0</v>
      </c>
      <c r="C14">
        <v>0</v>
      </c>
      <c r="D14">
        <f>C14-B14</f>
        <v>0</v>
      </c>
      <c r="H14" t="s">
        <v>0</v>
      </c>
      <c r="I14" t="s">
        <v>1</v>
      </c>
      <c r="J14" t="s">
        <v>2</v>
      </c>
      <c r="K14" t="s">
        <v>3</v>
      </c>
      <c r="L14" t="s">
        <v>4</v>
      </c>
      <c r="M14" t="s">
        <v>5</v>
      </c>
      <c r="N14" t="s">
        <v>6</v>
      </c>
      <c r="O14" t="s">
        <v>7</v>
      </c>
      <c r="P14" t="s">
        <v>8</v>
      </c>
      <c r="Q14" t="s">
        <v>9</v>
      </c>
      <c r="R14" t="s">
        <v>10</v>
      </c>
      <c r="S14" t="s">
        <v>11</v>
      </c>
      <c r="T14">
        <v>1</v>
      </c>
      <c r="U14">
        <v>2</v>
      </c>
      <c r="V14">
        <v>1</v>
      </c>
      <c r="W14">
        <v>2</v>
      </c>
    </row>
    <row r="15" spans="1:23" x14ac:dyDescent="0.15">
      <c r="A15">
        <v>1.1000000000000001</v>
      </c>
      <c r="B15">
        <f>B14+0.1*(1+(B14/A14)+((B14/A14)^2))</f>
        <v>0.1</v>
      </c>
      <c r="C15">
        <v>0.1052</v>
      </c>
      <c r="D15">
        <f>C15-B15</f>
        <v>5.1999999999999963E-3</v>
      </c>
      <c r="E15">
        <f>D15/C15</f>
        <v>4.9429657794676771E-2</v>
      </c>
      <c r="F15">
        <v>0</v>
      </c>
      <c r="G15" s="1">
        <v>0</v>
      </c>
      <c r="H15" s="5">
        <f>4/3</f>
        <v>1.3333333333333333</v>
      </c>
      <c r="I15" s="5">
        <f>2/3</f>
        <v>0.66666666666666663</v>
      </c>
      <c r="J15" s="5">
        <f t="shared" ref="J15:J20" si="14">0.1*(9*H15+24*I15+5*COS(G15)-(1/3)*SIN(G15))</f>
        <v>3.3000000000000003</v>
      </c>
      <c r="K15" s="5">
        <f t="shared" ref="K15:K20" si="15">0.1*(-24*H15-52*I15-9*COS(G15)+(1/3)*SIN(G15))</f>
        <v>-7.5666666666666664</v>
      </c>
      <c r="L15" s="5">
        <f t="shared" ref="L15:L20" si="16">0.1*(9*(H15+0.5*J15)+24*(I15+0.5*K15)+5*COS(G15+0.05)-(1/3)*SIN(G15+0.05))</f>
        <v>-4.297290842111539</v>
      </c>
      <c r="M15" s="5">
        <f t="shared" ref="M15:M20" si="17">0.1*(-24*(H15+0.5*J15)-52*(I15+0.5*K15)-9*COS(G15+0.05)+(1/3)*SIN(G15+0.05))</f>
        <v>8.1494574046202199</v>
      </c>
      <c r="N15" s="5">
        <f t="shared" ref="N15:N20" si="18">0.1*(9*(H15+0.5*L15)+24*(I15+0.5*M15)+5*COS(G15+0.05)-(1/3)*SIN(G15+0.05))</f>
        <v>11.143277164482534</v>
      </c>
      <c r="O15" s="5">
        <f t="shared" ref="O15:O20" si="19">0.1*(-24*(H15+0.5*L15)-52*(I15+0.5*M15)-9*COS(G15+0.05)+(1/3)*SIN(G15+0.05))</f>
        <v>-23.595716170191842</v>
      </c>
      <c r="P15" s="5">
        <f>0.1*(9*(H15+N15)+24*(I15+O15)+5*COS(G16)-(1/3)*SIN(G16))</f>
        <v>-43.306595058342026</v>
      </c>
      <c r="Q15" s="5">
        <f>0.1*(-24*(H15+N15)-52*(I15+O15)-9*COS(G16)+(1/3)*SIN(G16))</f>
        <v>88.395016255377485</v>
      </c>
      <c r="R15">
        <f>2*EXP(-3*G15)-EXP(-39*G15)+(1/3)*COS(G15)</f>
        <v>1.3333333333333333</v>
      </c>
      <c r="S15">
        <f>-EXP(-3*G15)+2*EXP(-39*G15)-(1/3)*COS(G15)</f>
        <v>0.66666666666666674</v>
      </c>
      <c r="T15" s="5">
        <f>R15-H15</f>
        <v>0</v>
      </c>
      <c r="U15" s="5">
        <f>S15-I15</f>
        <v>0</v>
      </c>
      <c r="V15">
        <f>T15/R15</f>
        <v>0</v>
      </c>
      <c r="W15">
        <f>U15/S15</f>
        <v>0</v>
      </c>
    </row>
    <row r="16" spans="1:23" x14ac:dyDescent="0.15">
      <c r="A16">
        <v>1.2</v>
      </c>
      <c r="B16">
        <f t="shared" ref="B16:B24" si="20">B15+0.1*(1+(B15/A15)+((B15/A15)^2))</f>
        <v>0.20991735537190082</v>
      </c>
      <c r="C16">
        <v>0.22120000000000001</v>
      </c>
      <c r="D16">
        <f t="shared" ref="D16:D24" si="21">C16-B16</f>
        <v>1.1282644628099192E-2</v>
      </c>
      <c r="E16">
        <f t="shared" ref="E16:E24" si="22">D16/C16</f>
        <v>5.1006530868441195E-2</v>
      </c>
      <c r="F16">
        <v>1</v>
      </c>
      <c r="G16" s="1">
        <v>0.1</v>
      </c>
      <c r="H16" s="5">
        <f>H15+(1/6)*(J15+2*L15+2*N15+P15)</f>
        <v>-3.0524370689333393</v>
      </c>
      <c r="I16" s="5">
        <f>I15+(1/6)*(K15+2*M15+2*O15+Q15)</f>
        <v>8.9893053429279277</v>
      </c>
      <c r="J16" s="5">
        <f t="shared" si="14"/>
        <v>19.321313763071142</v>
      </c>
      <c r="K16" s="5">
        <f t="shared" si="15"/>
        <v>-40.310714785980544</v>
      </c>
      <c r="L16" s="5">
        <f t="shared" si="16"/>
        <v>-20.361722820922051</v>
      </c>
      <c r="M16" s="5">
        <f t="shared" si="17"/>
        <v>41.318830411018851</v>
      </c>
      <c r="N16" s="5">
        <f t="shared" si="18"/>
        <v>59.736364952680304</v>
      </c>
      <c r="O16" s="5">
        <f t="shared" si="19"/>
        <v>-123.29834320038776</v>
      </c>
      <c r="P16" s="5">
        <f>0.1*(9*(H16+N16)+24*(I16+O16)+5*COS(G17)-(1/3)*SIN(G17))</f>
        <v>-222.84274478463723</v>
      </c>
      <c r="Q16" s="5">
        <f>0.1*(-24*(H16+N16)-52*(I16+O16)-9*COS(G17)+(1/3)*SIN(G17))</f>
        <v>457.49013232876769</v>
      </c>
      <c r="R16">
        <f t="shared" ref="R16:R20" si="23">2*EXP(-3*G16)-EXP(-39*G16)+(1/3)*COS(G16)</f>
        <v>1.7930625850103068</v>
      </c>
      <c r="S16">
        <f t="shared" ref="S16:S20" si="24">-EXP(-3*G16)+2*EXP(-39*G16)-(1/3)*COS(G16)</f>
        <v>-1.0320024528827845</v>
      </c>
      <c r="T16" s="5">
        <f>R16-H16</f>
        <v>4.8454996539436461</v>
      </c>
      <c r="U16" s="7">
        <f t="shared" ref="U16:U20" si="25">S16-I16</f>
        <v>-10.021307795810712</v>
      </c>
      <c r="V16">
        <f t="shared" ref="V16:V20" si="26">T16/R16</f>
        <v>2.7023594683482806</v>
      </c>
      <c r="W16">
        <f t="shared" ref="W16:W20" si="27">U16/S16</f>
        <v>9.710546489320155</v>
      </c>
    </row>
    <row r="17" spans="1:23" x14ac:dyDescent="0.15">
      <c r="A17">
        <v>1.3</v>
      </c>
      <c r="B17">
        <f t="shared" si="20"/>
        <v>0.33047055832555455</v>
      </c>
      <c r="C17">
        <v>0.34910000000000002</v>
      </c>
      <c r="D17">
        <f t="shared" si="21"/>
        <v>1.8629441674445468E-2</v>
      </c>
      <c r="E17">
        <f t="shared" si="22"/>
        <v>5.3364198437254276E-2</v>
      </c>
      <c r="F17">
        <v>2</v>
      </c>
      <c r="G17" s="1">
        <v>0.2</v>
      </c>
      <c r="H17" s="5">
        <f t="shared" ref="H17:H20" si="28">H16+(1/6)*(J16+2*L16+2*N16+P16)</f>
        <v>-23.847794861941605</v>
      </c>
      <c r="I17" s="5">
        <f t="shared" ref="I17:I20" si="29">I16+(1/6)*(K16+2*M16+2*O16+Q16)</f>
        <v>51.192704003602813</v>
      </c>
      <c r="J17" s="5">
        <f t="shared" si="14"/>
        <v>101.88288521079343</v>
      </c>
      <c r="K17" s="5">
        <f t="shared" si="15"/>
        <v>-209.84279075910536</v>
      </c>
      <c r="L17" s="5">
        <f t="shared" si="16"/>
        <v>-104.08836692095656</v>
      </c>
      <c r="M17" s="5">
        <f t="shared" si="17"/>
        <v>213.5006661897493</v>
      </c>
      <c r="N17" s="5">
        <f t="shared" si="18"/>
        <v>311.23671795838163</v>
      </c>
      <c r="O17" s="5">
        <f t="shared" si="19"/>
        <v>-640.02681931917289</v>
      </c>
      <c r="P17" s="5">
        <f>0.1*(9*(H17+N17)+24*(I17+O17)+5*COS(G18)-(1/3)*SIN(G18))</f>
        <v>-1154.0840283995647</v>
      </c>
      <c r="Q17" s="5">
        <f>0.1*(-24*(H17+N17)-52*(I17+O17)-9*COS(G18)+(1/3)*SIN(G18))</f>
        <v>2371.354032042851</v>
      </c>
      <c r="R17">
        <f t="shared" si="23"/>
        <v>1.4239023964894868</v>
      </c>
      <c r="S17">
        <f t="shared" si="24"/>
        <v>-0.87468102541648074</v>
      </c>
      <c r="T17" s="5">
        <f t="shared" ref="T17:T20" si="30">R17-H17</f>
        <v>25.271697258431093</v>
      </c>
      <c r="U17" s="7">
        <f t="shared" si="25"/>
        <v>-52.067385029019292</v>
      </c>
      <c r="V17">
        <f t="shared" si="26"/>
        <v>17.748194904886997</v>
      </c>
      <c r="W17">
        <f t="shared" si="27"/>
        <v>59.527283107836169</v>
      </c>
    </row>
    <row r="18" spans="1:23" x14ac:dyDescent="0.15">
      <c r="A18">
        <v>1.4</v>
      </c>
      <c r="B18">
        <f t="shared" si="20"/>
        <v>0.46235354742278678</v>
      </c>
      <c r="C18">
        <v>0.48970000000000002</v>
      </c>
      <c r="D18">
        <f t="shared" si="21"/>
        <v>2.7346452577213243E-2</v>
      </c>
      <c r="E18">
        <f t="shared" si="22"/>
        <v>5.5843276653488344E-2</v>
      </c>
      <c r="F18">
        <v>3</v>
      </c>
      <c r="G18" s="1">
        <v>0.3</v>
      </c>
      <c r="H18" s="5">
        <f t="shared" si="28"/>
        <v>-130.16520171426177</v>
      </c>
      <c r="I18" s="5">
        <f t="shared" si="29"/>
        <v>269.26919317441923</v>
      </c>
      <c r="J18" s="5">
        <f t="shared" si="14"/>
        <v>529.56519964677807</v>
      </c>
      <c r="K18" s="5">
        <f t="shared" si="15"/>
        <v>-1088.6532725594095</v>
      </c>
      <c r="L18" s="5">
        <f t="shared" si="16"/>
        <v>-538.52394872496222</v>
      </c>
      <c r="M18" s="5">
        <f t="shared" si="17"/>
        <v>1106.3829431709319</v>
      </c>
      <c r="N18" s="5">
        <f t="shared" si="18"/>
        <v>1614.8793933841644</v>
      </c>
      <c r="O18" s="5">
        <f t="shared" si="19"/>
        <v>-3319.0042396818667</v>
      </c>
      <c r="P18" s="5">
        <f>0.1*(9*(H18+N18)+24*(I18+O18)+5*COS(G19)-(1/3)*SIN(G19))</f>
        <v>-5982.6737892293713</v>
      </c>
      <c r="Q18" s="5">
        <f>0.1*(-24*(H18+N18)-52*(I18+O18)-9*COS(G19)+(1/3)*SIN(G19))</f>
        <v>12294.49220754777</v>
      </c>
      <c r="R18">
        <f t="shared" si="23"/>
        <v>1.1315765220372396</v>
      </c>
      <c r="S18">
        <f t="shared" si="24"/>
        <v>-0.72499856847747957</v>
      </c>
      <c r="T18" s="5">
        <f t="shared" si="30"/>
        <v>131.29677823629902</v>
      </c>
      <c r="U18" s="7">
        <f t="shared" si="25"/>
        <v>-269.9941917428967</v>
      </c>
      <c r="V18">
        <f t="shared" si="26"/>
        <v>116.02995968838077</v>
      </c>
      <c r="W18">
        <f t="shared" si="27"/>
        <v>372.40651703615532</v>
      </c>
    </row>
    <row r="19" spans="1:23" x14ac:dyDescent="0.15">
      <c r="A19">
        <v>1.5</v>
      </c>
      <c r="B19">
        <f t="shared" si="20"/>
        <v>0.60628547442311009</v>
      </c>
      <c r="C19">
        <v>0.64390000000000003</v>
      </c>
      <c r="D19">
        <f t="shared" si="21"/>
        <v>3.7614525576889934E-2</v>
      </c>
      <c r="E19">
        <f t="shared" si="22"/>
        <v>5.8416719330470462E-2</v>
      </c>
      <c r="F19">
        <v>4</v>
      </c>
      <c r="G19" s="1">
        <v>0.4</v>
      </c>
      <c r="H19" s="5">
        <f t="shared" si="28"/>
        <v>-680.23148509162661</v>
      </c>
      <c r="I19" s="5">
        <f t="shared" si="29"/>
        <v>1399.3685835021674</v>
      </c>
      <c r="J19" s="5">
        <f t="shared" si="14"/>
        <v>2746.7238137083286</v>
      </c>
      <c r="K19" s="5">
        <f t="shared" si="15"/>
        <v>-5644.9770442745585</v>
      </c>
      <c r="L19" s="5">
        <f t="shared" si="16"/>
        <v>-2791.2347484379452</v>
      </c>
      <c r="M19" s="5">
        <f t="shared" si="17"/>
        <v>5735.9147651315106</v>
      </c>
      <c r="N19" s="5">
        <f t="shared" si="18"/>
        <v>8373.7540698835164</v>
      </c>
      <c r="O19" s="5">
        <f t="shared" si="19"/>
        <v>-17208.853664748745</v>
      </c>
      <c r="P19" s="5">
        <f>0.1*(9*(H19+N19)+24*(I19+O19)+5*COS(G20)-(1/3)*SIN(G20))</f>
        <v>-31018.171058249434</v>
      </c>
      <c r="Q19" s="5">
        <f>0.1*(-24*(H19+N19)-52*(I19+O19)-9*COS(G20)+(1/3)*SIN(G20))</f>
        <v>63744.09437552726</v>
      </c>
      <c r="R19">
        <f t="shared" si="23"/>
        <v>0.90940858727594609</v>
      </c>
      <c r="S19">
        <f t="shared" si="24"/>
        <v>-0.60821420748099109</v>
      </c>
      <c r="T19" s="5">
        <f t="shared" si="30"/>
        <v>681.14089367890256</v>
      </c>
      <c r="U19" s="7">
        <f t="shared" si="25"/>
        <v>-1399.9767977096485</v>
      </c>
      <c r="V19">
        <f t="shared" si="26"/>
        <v>748.9932503487795</v>
      </c>
      <c r="W19">
        <f t="shared" si="27"/>
        <v>2301.7824649441504</v>
      </c>
    </row>
    <row r="20" spans="1:23" x14ac:dyDescent="0.15">
      <c r="A20">
        <v>1.6</v>
      </c>
      <c r="B20">
        <f t="shared" si="20"/>
        <v>0.76304148722893772</v>
      </c>
      <c r="C20">
        <v>0.81279999999999997</v>
      </c>
      <c r="D20">
        <f t="shared" si="21"/>
        <v>4.9758512771062247E-2</v>
      </c>
      <c r="E20">
        <f t="shared" si="22"/>
        <v>6.1218642680932883E-2</v>
      </c>
      <c r="F20">
        <v>5</v>
      </c>
      <c r="G20" s="1">
        <v>0.5</v>
      </c>
      <c r="H20" s="7">
        <f t="shared" si="28"/>
        <v>-3531.2995853666207</v>
      </c>
      <c r="I20" s="5">
        <f t="shared" si="29"/>
        <v>7258.2418388385395</v>
      </c>
      <c r="J20" s="6">
        <f t="shared" si="14"/>
        <v>14242.033596812193</v>
      </c>
      <c r="K20" s="6">
        <f t="shared" si="15"/>
        <v>-29268.512400534932</v>
      </c>
      <c r="L20" s="6">
        <f t="shared" si="16"/>
        <v>-14471.2801363405</v>
      </c>
      <c r="M20" s="6">
        <f t="shared" si="17"/>
        <v>29739.203518973456</v>
      </c>
      <c r="N20" s="6">
        <f t="shared" si="18"/>
        <v>43416.987787150858</v>
      </c>
      <c r="O20" s="6">
        <f t="shared" si="19"/>
        <v>-89224.881391965129</v>
      </c>
      <c r="P20" s="5">
        <f>0.1*(9*(H20+N20)+24*(I20+O20)+5*COS(G20+0.1)-(1/3)*SIN(G20+0.1))</f>
        <v>-160822.42169950635</v>
      </c>
      <c r="Q20" s="5">
        <f>0.1*(-24*(H20+N20)-52*(I20+O20)-9*COS(G20+0.1)+(1/3)*SIN(G20+0.1))</f>
        <v>330500.15001133853</v>
      </c>
      <c r="R20">
        <f t="shared" si="23"/>
        <v>0.73878783752871602</v>
      </c>
      <c r="S20">
        <f t="shared" si="24"/>
        <v>-0.51565767398201845</v>
      </c>
      <c r="T20" s="5">
        <f t="shared" si="30"/>
        <v>3532.0383732041496</v>
      </c>
      <c r="U20" s="7">
        <f t="shared" si="25"/>
        <v>-7258.7574965125214</v>
      </c>
      <c r="V20">
        <f t="shared" si="26"/>
        <v>4780.8561454111141</v>
      </c>
      <c r="W20">
        <f t="shared" si="27"/>
        <v>14076.698287953031</v>
      </c>
    </row>
    <row r="21" spans="1:23" x14ac:dyDescent="0.15">
      <c r="A21">
        <v>1.7</v>
      </c>
      <c r="B21">
        <f t="shared" si="20"/>
        <v>0.9334750298382678</v>
      </c>
      <c r="C21">
        <v>0.99750000000000005</v>
      </c>
      <c r="D21">
        <f t="shared" si="21"/>
        <v>6.4024970161732253E-2</v>
      </c>
      <c r="E21">
        <f t="shared" si="22"/>
        <v>6.4185433746097489E-2</v>
      </c>
    </row>
    <row r="22" spans="1:23" x14ac:dyDescent="0.15">
      <c r="A22">
        <v>1.8</v>
      </c>
      <c r="B22">
        <f t="shared" si="20"/>
        <v>1.1185367316395345</v>
      </c>
      <c r="C22">
        <v>1.1994</v>
      </c>
      <c r="D22">
        <f t="shared" si="21"/>
        <v>8.0863268360465534E-2</v>
      </c>
      <c r="E22">
        <f t="shared" si="22"/>
        <v>6.7419766850479845E-2</v>
      </c>
    </row>
    <row r="23" spans="1:23" x14ac:dyDescent="0.15">
      <c r="A23">
        <v>1.9</v>
      </c>
      <c r="B23">
        <f t="shared" si="20"/>
        <v>1.3192926124104609</v>
      </c>
      <c r="C23">
        <v>1.4200999999999999</v>
      </c>
      <c r="D23">
        <f t="shared" si="21"/>
        <v>0.100807387589539</v>
      </c>
      <c r="E23">
        <f t="shared" si="22"/>
        <v>7.0986118998337441E-2</v>
      </c>
    </row>
    <row r="24" spans="1:23" x14ac:dyDescent="0.15">
      <c r="A24">
        <v>2</v>
      </c>
      <c r="B24">
        <f t="shared" si="20"/>
        <v>1.5369432761428903</v>
      </c>
      <c r="C24">
        <v>1.6613</v>
      </c>
      <c r="D24">
        <f t="shared" si="21"/>
        <v>0.12435672385710972</v>
      </c>
      <c r="E24">
        <f t="shared" si="22"/>
        <v>7.4855067632041E-2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陳品蓉 CHEN, PIN-RONG</dc:creator>
  <cp:lastModifiedBy>陳品蓉 CHEN, PIN-RONG</cp:lastModifiedBy>
  <dcterms:created xsi:type="dcterms:W3CDTF">2025-04-27T12:47:49Z</dcterms:created>
  <dcterms:modified xsi:type="dcterms:W3CDTF">2025-04-28T10:34:01Z</dcterms:modified>
</cp:coreProperties>
</file>