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workbookProtection workbookPassword="DB33" lockStructure="1"/>
  <bookViews>
    <workbookView xWindow="480" yWindow="460" windowWidth="25600" windowHeight="15980" tabRatio="500"/>
  </bookViews>
  <sheets>
    <sheet name="Sample information" sheetId="1" r:id="rId1"/>
    <sheet name="DATA" sheetId="2" state="hidden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9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20" i="1"/>
  <c r="G20" i="1"/>
  <c r="M3" i="1"/>
  <c r="A18" i="2"/>
  <c r="W13" i="1"/>
  <c r="K25" i="1"/>
  <c r="L25" i="1"/>
  <c r="U25" i="1"/>
  <c r="B18" i="2"/>
  <c r="C18" i="2"/>
  <c r="K115" i="1"/>
  <c r="L115" i="1"/>
  <c r="U115" i="1"/>
  <c r="J115" i="1"/>
  <c r="I115" i="1"/>
  <c r="H115" i="1"/>
  <c r="K114" i="1"/>
  <c r="L114" i="1"/>
  <c r="U114" i="1"/>
  <c r="J114" i="1"/>
  <c r="I114" i="1"/>
  <c r="H114" i="1"/>
  <c r="K113" i="1"/>
  <c r="L113" i="1"/>
  <c r="U113" i="1"/>
  <c r="J113" i="1"/>
  <c r="I113" i="1"/>
  <c r="H113" i="1"/>
  <c r="K112" i="1"/>
  <c r="L112" i="1"/>
  <c r="U112" i="1"/>
  <c r="J112" i="1"/>
  <c r="I112" i="1"/>
  <c r="H112" i="1"/>
  <c r="K111" i="1"/>
  <c r="L111" i="1"/>
  <c r="J111" i="1"/>
  <c r="I111" i="1"/>
  <c r="H111" i="1"/>
  <c r="K110" i="1"/>
  <c r="L110" i="1"/>
  <c r="U110" i="1"/>
  <c r="J110" i="1"/>
  <c r="I110" i="1"/>
  <c r="H110" i="1"/>
  <c r="K109" i="1"/>
  <c r="L109" i="1"/>
  <c r="J109" i="1"/>
  <c r="I109" i="1"/>
  <c r="H109" i="1"/>
  <c r="K108" i="1"/>
  <c r="L108" i="1"/>
  <c r="U108" i="1"/>
  <c r="J108" i="1"/>
  <c r="I108" i="1"/>
  <c r="H108" i="1"/>
  <c r="K107" i="1"/>
  <c r="L107" i="1"/>
  <c r="J107" i="1"/>
  <c r="I107" i="1"/>
  <c r="H107" i="1"/>
  <c r="K106" i="1"/>
  <c r="L106" i="1"/>
  <c r="U106" i="1"/>
  <c r="J106" i="1"/>
  <c r="I106" i="1"/>
  <c r="H106" i="1"/>
  <c r="K105" i="1"/>
  <c r="L105" i="1"/>
  <c r="U105" i="1"/>
  <c r="J105" i="1"/>
  <c r="I105" i="1"/>
  <c r="H105" i="1"/>
  <c r="K104" i="1"/>
  <c r="L104" i="1"/>
  <c r="U104" i="1"/>
  <c r="J104" i="1"/>
  <c r="I104" i="1"/>
  <c r="H104" i="1"/>
  <c r="K103" i="1"/>
  <c r="L103" i="1"/>
  <c r="J103" i="1"/>
  <c r="I103" i="1"/>
  <c r="H103" i="1"/>
  <c r="K102" i="1"/>
  <c r="L102" i="1"/>
  <c r="U102" i="1"/>
  <c r="J102" i="1"/>
  <c r="I102" i="1"/>
  <c r="H102" i="1"/>
  <c r="K101" i="1"/>
  <c r="L101" i="1"/>
  <c r="J101" i="1"/>
  <c r="I101" i="1"/>
  <c r="H101" i="1"/>
  <c r="K100" i="1"/>
  <c r="L100" i="1"/>
  <c r="J100" i="1"/>
  <c r="I100" i="1"/>
  <c r="H100" i="1"/>
  <c r="K99" i="1"/>
  <c r="L99" i="1"/>
  <c r="J99" i="1"/>
  <c r="I99" i="1"/>
  <c r="H99" i="1"/>
  <c r="K98" i="1"/>
  <c r="L98" i="1"/>
  <c r="U98" i="1"/>
  <c r="J98" i="1"/>
  <c r="I98" i="1"/>
  <c r="H98" i="1"/>
  <c r="K97" i="1"/>
  <c r="L97" i="1"/>
  <c r="U97" i="1"/>
  <c r="J97" i="1"/>
  <c r="I97" i="1"/>
  <c r="H97" i="1"/>
  <c r="K96" i="1"/>
  <c r="L96" i="1"/>
  <c r="U96" i="1"/>
  <c r="J96" i="1"/>
  <c r="I96" i="1"/>
  <c r="H96" i="1"/>
  <c r="K95" i="1"/>
  <c r="L95" i="1"/>
  <c r="J95" i="1"/>
  <c r="I95" i="1"/>
  <c r="H95" i="1"/>
  <c r="K94" i="1"/>
  <c r="L94" i="1"/>
  <c r="U94" i="1"/>
  <c r="J94" i="1"/>
  <c r="I94" i="1"/>
  <c r="H94" i="1"/>
  <c r="K93" i="1"/>
  <c r="L93" i="1"/>
  <c r="J93" i="1"/>
  <c r="I93" i="1"/>
  <c r="H93" i="1"/>
  <c r="K92" i="1"/>
  <c r="L92" i="1"/>
  <c r="U92" i="1"/>
  <c r="J92" i="1"/>
  <c r="I92" i="1"/>
  <c r="H92" i="1"/>
  <c r="K91" i="1"/>
  <c r="L91" i="1"/>
  <c r="J91" i="1"/>
  <c r="I91" i="1"/>
  <c r="H91" i="1"/>
  <c r="K90" i="1"/>
  <c r="L90" i="1"/>
  <c r="U90" i="1"/>
  <c r="J90" i="1"/>
  <c r="I90" i="1"/>
  <c r="H90" i="1"/>
  <c r="K89" i="1"/>
  <c r="L89" i="1"/>
  <c r="U89" i="1"/>
  <c r="J89" i="1"/>
  <c r="I89" i="1"/>
  <c r="H89" i="1"/>
  <c r="K88" i="1"/>
  <c r="L88" i="1"/>
  <c r="U88" i="1"/>
  <c r="J88" i="1"/>
  <c r="I88" i="1"/>
  <c r="H88" i="1"/>
  <c r="K87" i="1"/>
  <c r="L87" i="1"/>
  <c r="J87" i="1"/>
  <c r="I87" i="1"/>
  <c r="H87" i="1"/>
  <c r="K86" i="1"/>
  <c r="L86" i="1"/>
  <c r="U86" i="1"/>
  <c r="J86" i="1"/>
  <c r="I86" i="1"/>
  <c r="H86" i="1"/>
  <c r="K85" i="1"/>
  <c r="L85" i="1"/>
  <c r="J85" i="1"/>
  <c r="I85" i="1"/>
  <c r="H85" i="1"/>
  <c r="K84" i="1"/>
  <c r="L84" i="1"/>
  <c r="J84" i="1"/>
  <c r="I84" i="1"/>
  <c r="H84" i="1"/>
  <c r="K83" i="1"/>
  <c r="L83" i="1"/>
  <c r="J83" i="1"/>
  <c r="I83" i="1"/>
  <c r="H83" i="1"/>
  <c r="K82" i="1"/>
  <c r="L82" i="1"/>
  <c r="U82" i="1"/>
  <c r="J82" i="1"/>
  <c r="I82" i="1"/>
  <c r="H82" i="1"/>
  <c r="K81" i="1"/>
  <c r="L81" i="1"/>
  <c r="U81" i="1"/>
  <c r="J81" i="1"/>
  <c r="I81" i="1"/>
  <c r="H81" i="1"/>
  <c r="K80" i="1"/>
  <c r="L80" i="1"/>
  <c r="U80" i="1"/>
  <c r="J80" i="1"/>
  <c r="I80" i="1"/>
  <c r="H80" i="1"/>
  <c r="K79" i="1"/>
  <c r="L79" i="1"/>
  <c r="J79" i="1"/>
  <c r="I79" i="1"/>
  <c r="H79" i="1"/>
  <c r="K78" i="1"/>
  <c r="L78" i="1"/>
  <c r="U78" i="1"/>
  <c r="J78" i="1"/>
  <c r="I78" i="1"/>
  <c r="H78" i="1"/>
  <c r="K77" i="1"/>
  <c r="L77" i="1"/>
  <c r="J77" i="1"/>
  <c r="I77" i="1"/>
  <c r="H77" i="1"/>
  <c r="K76" i="1"/>
  <c r="L76" i="1"/>
  <c r="U76" i="1"/>
  <c r="J76" i="1"/>
  <c r="I76" i="1"/>
  <c r="H76" i="1"/>
  <c r="K75" i="1"/>
  <c r="L75" i="1"/>
  <c r="J75" i="1"/>
  <c r="I75" i="1"/>
  <c r="H75" i="1"/>
  <c r="K74" i="1"/>
  <c r="L74" i="1"/>
  <c r="U74" i="1"/>
  <c r="J74" i="1"/>
  <c r="I74" i="1"/>
  <c r="H74" i="1"/>
  <c r="K73" i="1"/>
  <c r="L73" i="1"/>
  <c r="U73" i="1"/>
  <c r="J73" i="1"/>
  <c r="I73" i="1"/>
  <c r="H73" i="1"/>
  <c r="K72" i="1"/>
  <c r="L72" i="1"/>
  <c r="U72" i="1"/>
  <c r="J72" i="1"/>
  <c r="I72" i="1"/>
  <c r="H72" i="1"/>
  <c r="K71" i="1"/>
  <c r="L71" i="1"/>
  <c r="J71" i="1"/>
  <c r="I71" i="1"/>
  <c r="H71" i="1"/>
  <c r="K70" i="1"/>
  <c r="L70" i="1"/>
  <c r="U70" i="1"/>
  <c r="J70" i="1"/>
  <c r="I70" i="1"/>
  <c r="H70" i="1"/>
  <c r="K69" i="1"/>
  <c r="L69" i="1"/>
  <c r="J69" i="1"/>
  <c r="I69" i="1"/>
  <c r="H69" i="1"/>
  <c r="K68" i="1"/>
  <c r="L68" i="1"/>
  <c r="J68" i="1"/>
  <c r="I68" i="1"/>
  <c r="H68" i="1"/>
  <c r="K67" i="1"/>
  <c r="L67" i="1"/>
  <c r="J67" i="1"/>
  <c r="I67" i="1"/>
  <c r="H67" i="1"/>
  <c r="K66" i="1"/>
  <c r="L66" i="1"/>
  <c r="U66" i="1"/>
  <c r="J66" i="1"/>
  <c r="I66" i="1"/>
  <c r="H66" i="1"/>
  <c r="K65" i="1"/>
  <c r="L65" i="1"/>
  <c r="U65" i="1"/>
  <c r="J65" i="1"/>
  <c r="I65" i="1"/>
  <c r="H65" i="1"/>
  <c r="K64" i="1"/>
  <c r="L64" i="1"/>
  <c r="U64" i="1"/>
  <c r="J64" i="1"/>
  <c r="I64" i="1"/>
  <c r="H64" i="1"/>
  <c r="K63" i="1"/>
  <c r="L63" i="1"/>
  <c r="J63" i="1"/>
  <c r="I63" i="1"/>
  <c r="H63" i="1"/>
  <c r="K62" i="1"/>
  <c r="L62" i="1"/>
  <c r="U62" i="1"/>
  <c r="J62" i="1"/>
  <c r="I62" i="1"/>
  <c r="H62" i="1"/>
  <c r="K61" i="1"/>
  <c r="L61" i="1"/>
  <c r="J61" i="1"/>
  <c r="I61" i="1"/>
  <c r="H61" i="1"/>
  <c r="K60" i="1"/>
  <c r="L60" i="1"/>
  <c r="U60" i="1"/>
  <c r="J60" i="1"/>
  <c r="I60" i="1"/>
  <c r="H60" i="1"/>
  <c r="K59" i="1"/>
  <c r="L59" i="1"/>
  <c r="J59" i="1"/>
  <c r="I59" i="1"/>
  <c r="H59" i="1"/>
  <c r="K58" i="1"/>
  <c r="L58" i="1"/>
  <c r="U58" i="1"/>
  <c r="J58" i="1"/>
  <c r="I58" i="1"/>
  <c r="H58" i="1"/>
  <c r="K57" i="1"/>
  <c r="L57" i="1"/>
  <c r="U57" i="1"/>
  <c r="J57" i="1"/>
  <c r="I57" i="1"/>
  <c r="H57" i="1"/>
  <c r="K56" i="1"/>
  <c r="L56" i="1"/>
  <c r="U56" i="1"/>
  <c r="J56" i="1"/>
  <c r="I56" i="1"/>
  <c r="H56" i="1"/>
  <c r="K55" i="1"/>
  <c r="L55" i="1"/>
  <c r="J55" i="1"/>
  <c r="I55" i="1"/>
  <c r="H55" i="1"/>
  <c r="K54" i="1"/>
  <c r="L54" i="1"/>
  <c r="U54" i="1"/>
  <c r="J54" i="1"/>
  <c r="I54" i="1"/>
  <c r="H54" i="1"/>
  <c r="K53" i="1"/>
  <c r="L53" i="1"/>
  <c r="J53" i="1"/>
  <c r="I53" i="1"/>
  <c r="H53" i="1"/>
  <c r="K52" i="1"/>
  <c r="L52" i="1"/>
  <c r="J52" i="1"/>
  <c r="I52" i="1"/>
  <c r="H52" i="1"/>
  <c r="K51" i="1"/>
  <c r="L51" i="1"/>
  <c r="J51" i="1"/>
  <c r="I51" i="1"/>
  <c r="H51" i="1"/>
  <c r="K50" i="1"/>
  <c r="L50" i="1"/>
  <c r="U50" i="1"/>
  <c r="J50" i="1"/>
  <c r="I50" i="1"/>
  <c r="H50" i="1"/>
  <c r="K49" i="1"/>
  <c r="L49" i="1"/>
  <c r="U49" i="1"/>
  <c r="J49" i="1"/>
  <c r="I49" i="1"/>
  <c r="H49" i="1"/>
  <c r="K48" i="1"/>
  <c r="L48" i="1"/>
  <c r="U48" i="1"/>
  <c r="J48" i="1"/>
  <c r="I48" i="1"/>
  <c r="H48" i="1"/>
  <c r="K47" i="1"/>
  <c r="L47" i="1"/>
  <c r="J47" i="1"/>
  <c r="I47" i="1"/>
  <c r="H47" i="1"/>
  <c r="K46" i="1"/>
  <c r="L46" i="1"/>
  <c r="U46" i="1"/>
  <c r="J46" i="1"/>
  <c r="I46" i="1"/>
  <c r="H46" i="1"/>
  <c r="K45" i="1"/>
  <c r="L45" i="1"/>
  <c r="J45" i="1"/>
  <c r="I45" i="1"/>
  <c r="H45" i="1"/>
  <c r="K44" i="1"/>
  <c r="L44" i="1"/>
  <c r="U44" i="1"/>
  <c r="J44" i="1"/>
  <c r="I44" i="1"/>
  <c r="H44" i="1"/>
  <c r="K43" i="1"/>
  <c r="L43" i="1"/>
  <c r="J43" i="1"/>
  <c r="I43" i="1"/>
  <c r="H43" i="1"/>
  <c r="K42" i="1"/>
  <c r="L42" i="1"/>
  <c r="U42" i="1"/>
  <c r="J42" i="1"/>
  <c r="I42" i="1"/>
  <c r="H42" i="1"/>
  <c r="K41" i="1"/>
  <c r="L41" i="1"/>
  <c r="U41" i="1"/>
  <c r="J41" i="1"/>
  <c r="I41" i="1"/>
  <c r="H41" i="1"/>
  <c r="K40" i="1"/>
  <c r="L40" i="1"/>
  <c r="J40" i="1"/>
  <c r="I40" i="1"/>
  <c r="H40" i="1"/>
  <c r="K39" i="1"/>
  <c r="L39" i="1"/>
  <c r="J39" i="1"/>
  <c r="I39" i="1"/>
  <c r="H39" i="1"/>
  <c r="K38" i="1"/>
  <c r="L38" i="1"/>
  <c r="U38" i="1"/>
  <c r="J38" i="1"/>
  <c r="I38" i="1"/>
  <c r="H38" i="1"/>
  <c r="K37" i="1"/>
  <c r="L37" i="1"/>
  <c r="U37" i="1"/>
  <c r="J37" i="1"/>
  <c r="I37" i="1"/>
  <c r="H37" i="1"/>
  <c r="K36" i="1"/>
  <c r="L36" i="1"/>
  <c r="U36" i="1"/>
  <c r="J36" i="1"/>
  <c r="I36" i="1"/>
  <c r="H36" i="1"/>
  <c r="K35" i="1"/>
  <c r="L35" i="1"/>
  <c r="U35" i="1"/>
  <c r="J35" i="1"/>
  <c r="I35" i="1"/>
  <c r="H35" i="1"/>
  <c r="K34" i="1"/>
  <c r="L34" i="1"/>
  <c r="U34" i="1"/>
  <c r="J34" i="1"/>
  <c r="I34" i="1"/>
  <c r="H34" i="1"/>
  <c r="K33" i="1"/>
  <c r="L33" i="1"/>
  <c r="U33" i="1"/>
  <c r="J33" i="1"/>
  <c r="I33" i="1"/>
  <c r="H33" i="1"/>
  <c r="K32" i="1"/>
  <c r="L32" i="1"/>
  <c r="U32" i="1"/>
  <c r="J32" i="1"/>
  <c r="I32" i="1"/>
  <c r="H32" i="1"/>
  <c r="K31" i="1"/>
  <c r="L31" i="1"/>
  <c r="J31" i="1"/>
  <c r="I31" i="1"/>
  <c r="H31" i="1"/>
  <c r="K30" i="1"/>
  <c r="L30" i="1"/>
  <c r="J30" i="1"/>
  <c r="I30" i="1"/>
  <c r="H30" i="1"/>
  <c r="K29" i="1"/>
  <c r="L29" i="1"/>
  <c r="J29" i="1"/>
  <c r="I29" i="1"/>
  <c r="H29" i="1"/>
  <c r="K28" i="1"/>
  <c r="L28" i="1"/>
  <c r="J28" i="1"/>
  <c r="I28" i="1"/>
  <c r="H28" i="1"/>
  <c r="K27" i="1"/>
  <c r="L27" i="1"/>
  <c r="J27" i="1"/>
  <c r="I27" i="1"/>
  <c r="H27" i="1"/>
  <c r="K26" i="1"/>
  <c r="L26" i="1"/>
  <c r="U26" i="1"/>
  <c r="J26" i="1"/>
  <c r="I26" i="1"/>
  <c r="H26" i="1"/>
  <c r="J25" i="1"/>
  <c r="I25" i="1"/>
  <c r="H25" i="1"/>
  <c r="K24" i="1"/>
  <c r="L24" i="1"/>
  <c r="U24" i="1"/>
  <c r="J24" i="1"/>
  <c r="I24" i="1"/>
  <c r="H24" i="1"/>
  <c r="K23" i="1"/>
  <c r="L23" i="1"/>
  <c r="U23" i="1"/>
  <c r="J23" i="1"/>
  <c r="I23" i="1"/>
  <c r="H23" i="1"/>
  <c r="K22" i="1"/>
  <c r="L22" i="1"/>
  <c r="J22" i="1"/>
  <c r="I22" i="1"/>
  <c r="H22" i="1"/>
  <c r="K21" i="1"/>
  <c r="L21" i="1"/>
  <c r="U21" i="1"/>
  <c r="J21" i="1"/>
  <c r="I21" i="1"/>
  <c r="H21" i="1"/>
  <c r="K20" i="1"/>
  <c r="L20" i="1"/>
  <c r="J20" i="1"/>
  <c r="I20" i="1"/>
  <c r="H20" i="1"/>
  <c r="U53" i="1"/>
  <c r="U91" i="1"/>
  <c r="U107" i="1"/>
  <c r="U63" i="1"/>
  <c r="U79" i="1"/>
  <c r="U95" i="1"/>
  <c r="U111" i="1"/>
  <c r="U28" i="1"/>
  <c r="U69" i="1"/>
  <c r="U85" i="1"/>
  <c r="U101" i="1"/>
  <c r="U47" i="1"/>
  <c r="U22" i="1"/>
  <c r="U30" i="1"/>
  <c r="U52" i="1"/>
  <c r="U68" i="1"/>
  <c r="U84" i="1"/>
  <c r="U100" i="1"/>
  <c r="U40" i="1"/>
  <c r="U45" i="1"/>
  <c r="U61" i="1"/>
  <c r="U77" i="1"/>
  <c r="U93" i="1"/>
  <c r="U99" i="1"/>
  <c r="U109" i="1"/>
  <c r="U20" i="1"/>
  <c r="U29" i="1"/>
  <c r="U55" i="1"/>
  <c r="U71" i="1"/>
  <c r="U87" i="1"/>
  <c r="U103" i="1"/>
  <c r="D18" i="2"/>
  <c r="E114" i="1"/>
  <c r="U31" i="1"/>
  <c r="U27" i="1"/>
  <c r="U43" i="1"/>
  <c r="U51" i="1"/>
  <c r="U59" i="1"/>
  <c r="U67" i="1"/>
  <c r="U75" i="1"/>
  <c r="U83" i="1"/>
  <c r="U39" i="1"/>
  <c r="V13" i="1"/>
  <c r="D111" i="1"/>
  <c r="E65" i="1"/>
  <c r="M78" i="1"/>
  <c r="E92" i="1"/>
  <c r="D58" i="1"/>
  <c r="E86" i="1"/>
  <c r="E36" i="1"/>
  <c r="M84" i="1"/>
  <c r="M29" i="1"/>
  <c r="D99" i="1"/>
  <c r="E67" i="1"/>
  <c r="E115" i="1"/>
  <c r="M75" i="1"/>
  <c r="E109" i="1"/>
  <c r="M98" i="1"/>
  <c r="E64" i="1"/>
  <c r="E96" i="1"/>
  <c r="D63" i="1"/>
  <c r="M27" i="1"/>
  <c r="D57" i="1"/>
  <c r="D89" i="1"/>
  <c r="M42" i="1"/>
  <c r="M37" i="1"/>
  <c r="M28" i="1"/>
  <c r="M34" i="1"/>
  <c r="E81" i="1"/>
  <c r="D36" i="1"/>
  <c r="D33" i="1"/>
  <c r="D52" i="1"/>
  <c r="D68" i="1"/>
  <c r="D84" i="1"/>
  <c r="D100" i="1"/>
  <c r="E29" i="1"/>
  <c r="M65" i="1"/>
  <c r="M35" i="1"/>
  <c r="E68" i="1"/>
  <c r="E100" i="1"/>
  <c r="M36" i="1"/>
  <c r="D61" i="1"/>
  <c r="D93" i="1"/>
  <c r="D46" i="1"/>
  <c r="D62" i="1"/>
  <c r="D78" i="1"/>
  <c r="D94" i="1"/>
  <c r="D110" i="1"/>
  <c r="E30" i="1"/>
  <c r="E62" i="1"/>
  <c r="E94" i="1"/>
  <c r="D95" i="1"/>
  <c r="D81" i="1"/>
  <c r="D28" i="1"/>
  <c r="E60" i="1"/>
  <c r="D90" i="1"/>
  <c r="M25" i="1"/>
  <c r="D51" i="1"/>
  <c r="M91" i="1"/>
  <c r="M38" i="1"/>
  <c r="D41" i="1"/>
  <c r="D103" i="1"/>
  <c r="E41" i="1"/>
  <c r="E71" i="1"/>
  <c r="E103" i="1"/>
  <c r="M66" i="1"/>
  <c r="M20" i="1"/>
  <c r="M60" i="1"/>
  <c r="M92" i="1"/>
  <c r="E61" i="1"/>
  <c r="M50" i="1"/>
  <c r="E31" i="1"/>
  <c r="E37" i="1"/>
  <c r="E89" i="1"/>
  <c r="M49" i="1"/>
  <c r="D38" i="1"/>
  <c r="M53" i="1"/>
  <c r="M69" i="1"/>
  <c r="M85" i="1"/>
  <c r="M101" i="1"/>
  <c r="D35" i="1"/>
  <c r="M82" i="1"/>
  <c r="D39" i="1"/>
  <c r="E75" i="1"/>
  <c r="E107" i="1"/>
  <c r="E39" i="1"/>
  <c r="M64" i="1"/>
  <c r="M96" i="1"/>
  <c r="M47" i="1"/>
  <c r="M63" i="1"/>
  <c r="M79" i="1"/>
  <c r="M95" i="1"/>
  <c r="M111" i="1"/>
  <c r="E34" i="1"/>
  <c r="E66" i="1"/>
  <c r="E98" i="1"/>
  <c r="E88" i="1"/>
  <c r="D113" i="1"/>
  <c r="D23" i="1"/>
  <c r="M110" i="1"/>
  <c r="D115" i="1"/>
  <c r="E54" i="1"/>
  <c r="D96" i="1"/>
  <c r="D47" i="1"/>
  <c r="D26" i="1"/>
  <c r="D67" i="1"/>
  <c r="E33" i="1"/>
  <c r="M88" i="1"/>
  <c r="E58" i="1"/>
  <c r="E72" i="1"/>
  <c r="D65" i="1"/>
  <c r="M33" i="1"/>
  <c r="M57" i="1"/>
  <c r="M54" i="1"/>
  <c r="M70" i="1"/>
  <c r="M86" i="1"/>
  <c r="E40" i="1"/>
  <c r="M89" i="1"/>
  <c r="E76" i="1"/>
  <c r="E108" i="1"/>
  <c r="D40" i="1"/>
  <c r="D69" i="1"/>
  <c r="D101" i="1"/>
  <c r="D50" i="1"/>
  <c r="D66" i="1"/>
  <c r="D82" i="1"/>
  <c r="D98" i="1"/>
  <c r="D114" i="1"/>
  <c r="E38" i="1"/>
  <c r="E70" i="1"/>
  <c r="E102" i="1"/>
  <c r="M81" i="1"/>
  <c r="E77" i="1"/>
  <c r="D27" i="1"/>
  <c r="M62" i="1"/>
  <c r="M58" i="1"/>
  <c r="D53" i="1"/>
  <c r="D106" i="1"/>
  <c r="E95" i="1"/>
  <c r="E35" i="1"/>
  <c r="E73" i="1"/>
  <c r="M26" i="1"/>
  <c r="D34" i="1"/>
  <c r="E90" i="1"/>
  <c r="M43" i="1"/>
  <c r="D71" i="1"/>
  <c r="D97" i="1"/>
  <c r="M74" i="1"/>
  <c r="E97" i="1"/>
  <c r="M102" i="1"/>
  <c r="D55" i="1"/>
  <c r="E47" i="1"/>
  <c r="D79" i="1"/>
  <c r="D32" i="1"/>
  <c r="M68" i="1"/>
  <c r="M100" i="1"/>
  <c r="D80" i="1"/>
  <c r="D37" i="1"/>
  <c r="D43" i="1"/>
  <c r="E105" i="1"/>
  <c r="D72" i="1"/>
  <c r="E43" i="1"/>
  <c r="D59" i="1"/>
  <c r="D75" i="1"/>
  <c r="D91" i="1"/>
  <c r="D107" i="1"/>
  <c r="E69" i="1"/>
  <c r="M97" i="1"/>
  <c r="E51" i="1"/>
  <c r="E83" i="1"/>
  <c r="E20" i="1"/>
  <c r="M41" i="1"/>
  <c r="M72" i="1"/>
  <c r="M104" i="1"/>
  <c r="M51" i="1"/>
  <c r="M67" i="1"/>
  <c r="M83" i="1"/>
  <c r="M99" i="1"/>
  <c r="M115" i="1"/>
  <c r="E42" i="1"/>
  <c r="E74" i="1"/>
  <c r="E106" i="1"/>
  <c r="E56" i="1"/>
  <c r="M32" i="1"/>
  <c r="M94" i="1"/>
  <c r="D29" i="1"/>
  <c r="D74" i="1"/>
  <c r="E63" i="1"/>
  <c r="E21" i="1"/>
  <c r="D30" i="1"/>
  <c r="D64" i="1"/>
  <c r="M56" i="1"/>
  <c r="E26" i="1"/>
  <c r="D48" i="1"/>
  <c r="E104" i="1"/>
  <c r="D24" i="1"/>
  <c r="E85" i="1"/>
  <c r="M39" i="1"/>
  <c r="M40" i="1"/>
  <c r="E44" i="1"/>
  <c r="M113" i="1"/>
  <c r="E79" i="1"/>
  <c r="E111" i="1"/>
  <c r="E93" i="1"/>
  <c r="M73" i="1"/>
  <c r="M114" i="1"/>
  <c r="E48" i="1"/>
  <c r="E80" i="1"/>
  <c r="E112" i="1"/>
  <c r="M90" i="1"/>
  <c r="D42" i="1"/>
  <c r="D73" i="1"/>
  <c r="D105" i="1"/>
  <c r="E101" i="1"/>
  <c r="D87" i="1"/>
  <c r="M21" i="1"/>
  <c r="E49" i="1"/>
  <c r="E113" i="1"/>
  <c r="E25" i="1"/>
  <c r="D44" i="1"/>
  <c r="D60" i="1"/>
  <c r="D76" i="1"/>
  <c r="D92" i="1"/>
  <c r="D108" i="1"/>
  <c r="M24" i="1"/>
  <c r="N5" i="1"/>
  <c r="E52" i="1"/>
  <c r="E84" i="1"/>
  <c r="D21" i="1"/>
  <c r="D45" i="1"/>
  <c r="D77" i="1"/>
  <c r="D109" i="1"/>
  <c r="D54" i="1"/>
  <c r="D70" i="1"/>
  <c r="D86" i="1"/>
  <c r="D102" i="1"/>
  <c r="D20" i="1"/>
  <c r="E46" i="1"/>
  <c r="E78" i="1"/>
  <c r="E110" i="1"/>
  <c r="D31" i="1"/>
  <c r="D49" i="1"/>
  <c r="D112" i="1"/>
  <c r="M46" i="1"/>
  <c r="M30" i="1"/>
  <c r="D85" i="1"/>
  <c r="D25" i="1"/>
  <c r="E45" i="1"/>
  <c r="M52" i="1"/>
  <c r="E32" i="1"/>
  <c r="D83" i="1"/>
  <c r="E99" i="1"/>
  <c r="M59" i="1"/>
  <c r="M107" i="1"/>
  <c r="M105" i="1"/>
  <c r="D22" i="1"/>
  <c r="D88" i="1"/>
  <c r="E23" i="1"/>
  <c r="E55" i="1"/>
  <c r="E87" i="1"/>
  <c r="E53" i="1"/>
  <c r="M106" i="1"/>
  <c r="M44" i="1"/>
  <c r="M76" i="1"/>
  <c r="M108" i="1"/>
  <c r="E22" i="1"/>
  <c r="D104" i="1"/>
  <c r="E24" i="1"/>
  <c r="E57" i="1"/>
  <c r="M31" i="1"/>
  <c r="E27" i="1"/>
  <c r="M45" i="1"/>
  <c r="M61" i="1"/>
  <c r="M77" i="1"/>
  <c r="M93" i="1"/>
  <c r="M109" i="1"/>
  <c r="D56" i="1"/>
  <c r="E28" i="1"/>
  <c r="E59" i="1"/>
  <c r="E91" i="1"/>
  <c r="M23" i="1"/>
  <c r="M48" i="1"/>
  <c r="M80" i="1"/>
  <c r="M112" i="1"/>
  <c r="M55" i="1"/>
  <c r="M71" i="1"/>
  <c r="M87" i="1"/>
  <c r="M103" i="1"/>
  <c r="M22" i="1"/>
  <c r="E50" i="1"/>
  <c r="E82" i="1"/>
</calcChain>
</file>

<file path=xl/sharedStrings.xml><?xml version="1.0" encoding="utf-8"?>
<sst xmlns="http://schemas.openxmlformats.org/spreadsheetml/2006/main" count="622" uniqueCount="415">
  <si>
    <t>HIDDEN SECTION</t>
  </si>
  <si>
    <t>Instrument</t>
  </si>
  <si>
    <t>PLATE ID</t>
  </si>
  <si>
    <t>Please fill in the plate ID from the barcode sticker used on the plate</t>
  </si>
  <si>
    <t>Total number of lanes in project</t>
  </si>
  <si>
    <t>Number of samples on this plate</t>
  </si>
  <si>
    <t>Number of samples on other plates</t>
  </si>
  <si>
    <t>Sample type (REQUIRED)</t>
  </si>
  <si>
    <t>Minimal lane yield</t>
  </si>
  <si>
    <t>Conc. measurment method</t>
  </si>
  <si>
    <t>Extraction method</t>
  </si>
  <si>
    <t>Always turn in samples in plates</t>
  </si>
  <si>
    <t>The plate name is copied from above</t>
  </si>
  <si>
    <t>Specify the number of million reads requested per sample</t>
  </si>
  <si>
    <t>Minimal number of reads per sample</t>
  </si>
  <si>
    <t>Choose the type of sample</t>
  </si>
  <si>
    <t>Filled in automatically</t>
  </si>
  <si>
    <t>Enter the name of your sample</t>
  </si>
  <si>
    <t>Enter if certain samples should be pooled for sequencing. Separate by : and use ID from first colum (number after underscore). Leave blank to let SciLifeLab decide.</t>
  </si>
  <si>
    <t>Choose the sample buffer</t>
  </si>
  <si>
    <t>Specify the A260/A280 ratio</t>
  </si>
  <si>
    <t>Specify the concentration of the sample in ng/µl</t>
  </si>
  <si>
    <t>The amount is calculated from the concentration and volume</t>
  </si>
  <si>
    <t>If this is RNA, specify the RIN value of the samples</t>
  </si>
  <si>
    <t>Tumor purity (% tumor cells)</t>
  </si>
  <si>
    <t>REQUIRED</t>
  </si>
  <si>
    <t>SELECT</t>
  </si>
  <si>
    <t>numeric (millions)</t>
  </si>
  <si>
    <t>e.g. 101:102:103</t>
  </si>
  <si>
    <t>numeric</t>
  </si>
  <si>
    <t>numeric (ng/µL)</t>
  </si>
  <si>
    <t>numeric (µL)</t>
  </si>
  <si>
    <t>numeric (µg)</t>
  </si>
  <si>
    <t>numeric (%)</t>
  </si>
  <si>
    <t>Container/Type</t>
  </si>
  <si>
    <t>Sample ID helper</t>
  </si>
  <si>
    <t>Sample ID</t>
  </si>
  <si>
    <t>Plate Name</t>
  </si>
  <si>
    <t>Reads Requested</t>
  </si>
  <si>
    <t>Minimal Reads</t>
  </si>
  <si>
    <t>Sample Type</t>
  </si>
  <si>
    <t>Conc measurement method</t>
  </si>
  <si>
    <t>Conc</t>
  </si>
  <si>
    <t>Volume</t>
  </si>
  <si>
    <t>NGI Sample ID</t>
  </si>
  <si>
    <t>Well</t>
  </si>
  <si>
    <t>Your sample name</t>
  </si>
  <si>
    <t>Pooling</t>
  </si>
  <si>
    <t>Sample Buffer</t>
  </si>
  <si>
    <t>A260:280</t>
  </si>
  <si>
    <t>Amount</t>
  </si>
  <si>
    <t>RIN</t>
  </si>
  <si>
    <t>Link type</t>
  </si>
  <si>
    <t>Tumor Purity</t>
  </si>
  <si>
    <t>&lt;TABLE HEADER&gt;</t>
  </si>
  <si>
    <t>Container/Name</t>
  </si>
  <si>
    <t>UDF/Reads Req</t>
  </si>
  <si>
    <t>UDF/Reads Min</t>
  </si>
  <si>
    <t>UDF/Sample Type</t>
  </si>
  <si>
    <t>UDF/Conc Method</t>
  </si>
  <si>
    <t>UDF/Extraction Method</t>
  </si>
  <si>
    <t>UDF/Customer Conc</t>
  </si>
  <si>
    <t>UDF/Customer Volume</t>
  </si>
  <si>
    <t>Sample/Name</t>
  </si>
  <si>
    <t>Sample/Well Location</t>
  </si>
  <si>
    <t>UDF/Customer Name</t>
  </si>
  <si>
    <t>UDF/Pooling</t>
  </si>
  <si>
    <t>UDF/Sample Buffer</t>
  </si>
  <si>
    <t>UDF/Customer A260:280</t>
  </si>
  <si>
    <t>UDF/Customer Amount (ug)</t>
  </si>
  <si>
    <t>UDF/Customer RIN</t>
  </si>
  <si>
    <t>UDF/Sample Link Type</t>
  </si>
  <si>
    <t>UDF/Tumor Purity</t>
  </si>
  <si>
    <t>&lt;/TABLE HEADER&gt;</t>
  </si>
  <si>
    <t>&lt;SAMPLE ENTRIES&gt;</t>
  </si>
  <si>
    <t>96 well plate</t>
  </si>
  <si>
    <t>#01</t>
  </si>
  <si>
    <t>A:1</t>
  </si>
  <si>
    <t>#02</t>
  </si>
  <si>
    <t>B:1</t>
  </si>
  <si>
    <t>#03</t>
  </si>
  <si>
    <t>C:1</t>
  </si>
  <si>
    <t>#04</t>
  </si>
  <si>
    <t>D:1</t>
  </si>
  <si>
    <t>#05</t>
  </si>
  <si>
    <t>E:1</t>
  </si>
  <si>
    <t>#06</t>
  </si>
  <si>
    <t>F:1</t>
  </si>
  <si>
    <t>#07</t>
  </si>
  <si>
    <t>G:1</t>
  </si>
  <si>
    <t>#08</t>
  </si>
  <si>
    <t>H:1</t>
  </si>
  <si>
    <t>#09</t>
  </si>
  <si>
    <t>A:2</t>
  </si>
  <si>
    <t>#10</t>
  </si>
  <si>
    <t>B:2</t>
  </si>
  <si>
    <t>#11</t>
  </si>
  <si>
    <t>C:2</t>
  </si>
  <si>
    <t>#12</t>
  </si>
  <si>
    <t>D:2</t>
  </si>
  <si>
    <t>#13</t>
  </si>
  <si>
    <t>E:2</t>
  </si>
  <si>
    <t>#14</t>
  </si>
  <si>
    <t>F:2</t>
  </si>
  <si>
    <t>#15</t>
  </si>
  <si>
    <t>G:2</t>
  </si>
  <si>
    <t>#16</t>
  </si>
  <si>
    <t>H:2</t>
  </si>
  <si>
    <t>#17</t>
  </si>
  <si>
    <t>A:3</t>
  </si>
  <si>
    <t>#18</t>
  </si>
  <si>
    <t>B:3</t>
  </si>
  <si>
    <t>#19</t>
  </si>
  <si>
    <t>C:3</t>
  </si>
  <si>
    <t>#20</t>
  </si>
  <si>
    <t>D:3</t>
  </si>
  <si>
    <t>#21</t>
  </si>
  <si>
    <t>E:3</t>
  </si>
  <si>
    <t>#22</t>
  </si>
  <si>
    <t>F:3</t>
  </si>
  <si>
    <t>#23</t>
  </si>
  <si>
    <t>G:3</t>
  </si>
  <si>
    <t>#24</t>
  </si>
  <si>
    <t>H:3</t>
  </si>
  <si>
    <t>#25</t>
  </si>
  <si>
    <t>A:4</t>
  </si>
  <si>
    <t>#26</t>
  </si>
  <si>
    <t>B:4</t>
  </si>
  <si>
    <t>#27</t>
  </si>
  <si>
    <t>C:4</t>
  </si>
  <si>
    <t>#28</t>
  </si>
  <si>
    <t>D:4</t>
  </si>
  <si>
    <t>#29</t>
  </si>
  <si>
    <t>E:4</t>
  </si>
  <si>
    <t>#30</t>
  </si>
  <si>
    <t>F:4</t>
  </si>
  <si>
    <t>#31</t>
  </si>
  <si>
    <t>G:4</t>
  </si>
  <si>
    <t>#32</t>
  </si>
  <si>
    <t>H:4</t>
  </si>
  <si>
    <t>#33</t>
  </si>
  <si>
    <t>A:5</t>
  </si>
  <si>
    <t>#34</t>
  </si>
  <si>
    <t>B:5</t>
  </si>
  <si>
    <t>#35</t>
  </si>
  <si>
    <t>C:5</t>
  </si>
  <si>
    <t>#36</t>
  </si>
  <si>
    <t>D:5</t>
  </si>
  <si>
    <t>#37</t>
  </si>
  <si>
    <t>E:5</t>
  </si>
  <si>
    <t>#38</t>
  </si>
  <si>
    <t>F:5</t>
  </si>
  <si>
    <t>#39</t>
  </si>
  <si>
    <t>G:5</t>
  </si>
  <si>
    <t>#40</t>
  </si>
  <si>
    <t>H:5</t>
  </si>
  <si>
    <t>#41</t>
  </si>
  <si>
    <t>A:6</t>
  </si>
  <si>
    <t>#42</t>
  </si>
  <si>
    <t>B:6</t>
  </si>
  <si>
    <t>#43</t>
  </si>
  <si>
    <t>C:6</t>
  </si>
  <si>
    <t>#44</t>
  </si>
  <si>
    <t>D:6</t>
  </si>
  <si>
    <t>#45</t>
  </si>
  <si>
    <t>E:6</t>
  </si>
  <si>
    <t>#46</t>
  </si>
  <si>
    <t>F:6</t>
  </si>
  <si>
    <t>#47</t>
  </si>
  <si>
    <t>G:6</t>
  </si>
  <si>
    <t>#48</t>
  </si>
  <si>
    <t>H:6</t>
  </si>
  <si>
    <t>#49</t>
  </si>
  <si>
    <t>A:7</t>
  </si>
  <si>
    <t>#50</t>
  </si>
  <si>
    <t>B:7</t>
  </si>
  <si>
    <t>#51</t>
  </si>
  <si>
    <t>C:7</t>
  </si>
  <si>
    <t>#52</t>
  </si>
  <si>
    <t>D:7</t>
  </si>
  <si>
    <t>#53</t>
  </si>
  <si>
    <t>E:7</t>
  </si>
  <si>
    <t>#54</t>
  </si>
  <si>
    <t>F:7</t>
  </si>
  <si>
    <t>#55</t>
  </si>
  <si>
    <t>G:7</t>
  </si>
  <si>
    <t>#56</t>
  </si>
  <si>
    <t>H:7</t>
  </si>
  <si>
    <t>#57</t>
  </si>
  <si>
    <t>A:8</t>
  </si>
  <si>
    <t>#58</t>
  </si>
  <si>
    <t>B:8</t>
  </si>
  <si>
    <t>#59</t>
  </si>
  <si>
    <t>C:8</t>
  </si>
  <si>
    <t>#60</t>
  </si>
  <si>
    <t>D:8</t>
  </si>
  <si>
    <t>#61</t>
  </si>
  <si>
    <t>E:8</t>
  </si>
  <si>
    <t>#62</t>
  </si>
  <si>
    <t>F:8</t>
  </si>
  <si>
    <t>#63</t>
  </si>
  <si>
    <t>G:8</t>
  </si>
  <si>
    <t>#64</t>
  </si>
  <si>
    <t>H:8</t>
  </si>
  <si>
    <t>#65</t>
  </si>
  <si>
    <t>A:9</t>
  </si>
  <si>
    <t>#66</t>
  </si>
  <si>
    <t>B:9</t>
  </si>
  <si>
    <t>#67</t>
  </si>
  <si>
    <t>C:9</t>
  </si>
  <si>
    <t>#68</t>
  </si>
  <si>
    <t>D:9</t>
  </si>
  <si>
    <t>#69</t>
  </si>
  <si>
    <t>E:9</t>
  </si>
  <si>
    <t>#70</t>
  </si>
  <si>
    <t>F:9</t>
  </si>
  <si>
    <t>#71</t>
  </si>
  <si>
    <t>G:9</t>
  </si>
  <si>
    <t>#72</t>
  </si>
  <si>
    <t>H:9</t>
  </si>
  <si>
    <t>#73</t>
  </si>
  <si>
    <t>A:10</t>
  </si>
  <si>
    <t>#74</t>
  </si>
  <si>
    <t>B:10</t>
  </si>
  <si>
    <t>#75</t>
  </si>
  <si>
    <t>C:10</t>
  </si>
  <si>
    <t>#76</t>
  </si>
  <si>
    <t>D:10</t>
  </si>
  <si>
    <t>#77</t>
  </si>
  <si>
    <t>E:10</t>
  </si>
  <si>
    <t>#78</t>
  </si>
  <si>
    <t>F:10</t>
  </si>
  <si>
    <t>#79</t>
  </si>
  <si>
    <t>G:10</t>
  </si>
  <si>
    <t>#80</t>
  </si>
  <si>
    <t>H:10</t>
  </si>
  <si>
    <t>#81</t>
  </si>
  <si>
    <t>A:11</t>
  </si>
  <si>
    <t>#82</t>
  </si>
  <si>
    <t>B:11</t>
  </si>
  <si>
    <t>#83</t>
  </si>
  <si>
    <t>C:11</t>
  </si>
  <si>
    <t>#84</t>
  </si>
  <si>
    <t>D:11</t>
  </si>
  <si>
    <t>#85</t>
  </si>
  <si>
    <t>E:11</t>
  </si>
  <si>
    <t>#86</t>
  </si>
  <si>
    <t>F:11</t>
  </si>
  <si>
    <t>#87</t>
  </si>
  <si>
    <t>G:11</t>
  </si>
  <si>
    <t>#88</t>
  </si>
  <si>
    <t>H:11</t>
  </si>
  <si>
    <t>#89</t>
  </si>
  <si>
    <t>A:12</t>
  </si>
  <si>
    <t>#90</t>
  </si>
  <si>
    <t>B:12</t>
  </si>
  <si>
    <t>#91</t>
  </si>
  <si>
    <t>C:12</t>
  </si>
  <si>
    <t>#92</t>
  </si>
  <si>
    <t>D:12</t>
  </si>
  <si>
    <t>#93</t>
  </si>
  <si>
    <t>E:12</t>
  </si>
  <si>
    <t>#94</t>
  </si>
  <si>
    <t>F:12</t>
  </si>
  <si>
    <t>#95</t>
  </si>
  <si>
    <t>G:12</t>
  </si>
  <si>
    <t>#96</t>
  </si>
  <si>
    <t>H:12</t>
  </si>
  <si>
    <t>&lt;/SAMPLE ENTRIES&gt;</t>
  </si>
  <si>
    <t>Data and calculations</t>
  </si>
  <si>
    <t>Drop downs</t>
  </si>
  <si>
    <t>Lane yields</t>
  </si>
  <si>
    <t>Sample type</t>
  </si>
  <si>
    <t>Sample buffer</t>
  </si>
  <si>
    <t>Conc method</t>
  </si>
  <si>
    <t>Genomic DNA</t>
  </si>
  <si>
    <t>DNA</t>
  </si>
  <si>
    <t>Replacement sample</t>
  </si>
  <si>
    <t>TE</t>
  </si>
  <si>
    <t>Nanodrop</t>
  </si>
  <si>
    <t>HiSeq RM</t>
  </si>
  <si>
    <t>Total RNA</t>
  </si>
  <si>
    <t>RNA</t>
  </si>
  <si>
    <t>Duplicate</t>
  </si>
  <si>
    <t>Tris</t>
  </si>
  <si>
    <t>Qubit</t>
  </si>
  <si>
    <t>MiSeq v2</t>
  </si>
  <si>
    <t>mRNA</t>
  </si>
  <si>
    <t>Triplicate</t>
  </si>
  <si>
    <t>MilliQ</t>
  </si>
  <si>
    <t>Picogreen</t>
  </si>
  <si>
    <t>MiSeq v3</t>
  </si>
  <si>
    <t>Small RNA</t>
  </si>
  <si>
    <t>Tumor</t>
  </si>
  <si>
    <t>Spectrophotometer</t>
  </si>
  <si>
    <t>cDNA</t>
  </si>
  <si>
    <t>Normal</t>
  </si>
  <si>
    <t>Amplicon</t>
  </si>
  <si>
    <t>Father</t>
  </si>
  <si>
    <t>Mother</t>
  </si>
  <si>
    <t>Child</t>
  </si>
  <si>
    <t>Calculations</t>
  </si>
  <si>
    <t>Sample category</t>
  </si>
  <si>
    <t>Project ID #</t>
  </si>
  <si>
    <t>Plate #</t>
  </si>
  <si>
    <t>Valid ID</t>
  </si>
  <si>
    <t>HiSeq HO v4</t>
  </si>
  <si>
    <t>Sample Category</t>
  </si>
  <si>
    <t>Normal of Tumor</t>
  </si>
  <si>
    <t>Bioanalyzer</t>
  </si>
  <si>
    <r>
      <t xml:space="preserve">Enter samples </t>
    </r>
    <r>
      <rPr>
        <b/>
        <sz val="8"/>
        <color rgb="FF000000"/>
        <rFont val="Arial"/>
        <family val="2"/>
      </rPr>
      <t>columnwise</t>
    </r>
    <r>
      <rPr>
        <sz val="8"/>
        <color rgb="FF000000"/>
        <rFont val="Arial"/>
        <family val="2"/>
      </rPr>
      <t xml:space="preserve"> (make sure it is correct)</t>
    </r>
  </si>
  <si>
    <t>Specifcy the volume of the sample in µL</t>
  </si>
  <si>
    <t>If this is human DNA for WGS, specify if the sample is derived from Normal or Tumor tissue</t>
  </si>
  <si>
    <t>NATIONAL GENOMICS INFRASTRUCTURE</t>
  </si>
  <si>
    <t>Document Title</t>
  </si>
  <si>
    <t>HiSeq X</t>
  </si>
  <si>
    <t>Extraction method (REQUIRED)</t>
  </si>
  <si>
    <t>P14460P1</t>
  </si>
  <si>
    <t>Saltextraction</t>
  </si>
  <si>
    <t>T6.01</t>
  </si>
  <si>
    <t>T6.02</t>
  </si>
  <si>
    <t>T6.03</t>
  </si>
  <si>
    <t>T6.04</t>
  </si>
  <si>
    <t>T6.05</t>
  </si>
  <si>
    <t>T6.06</t>
  </si>
  <si>
    <t>T6.07</t>
  </si>
  <si>
    <t>T6.08</t>
  </si>
  <si>
    <t>T6.09</t>
  </si>
  <si>
    <t>T6.10</t>
  </si>
  <si>
    <t>T6.adult</t>
  </si>
  <si>
    <t>T2.01</t>
  </si>
  <si>
    <t>T2.02</t>
  </si>
  <si>
    <t>T2.03</t>
  </si>
  <si>
    <t>T2.04</t>
  </si>
  <si>
    <t>T2.05</t>
  </si>
  <si>
    <t>T2.06</t>
  </si>
  <si>
    <t>T2.07</t>
  </si>
  <si>
    <t>T2.08</t>
  </si>
  <si>
    <t>T2.09</t>
  </si>
  <si>
    <t>T2.10</t>
  </si>
  <si>
    <t>T2.11</t>
  </si>
  <si>
    <t>T2.12</t>
  </si>
  <si>
    <t>T2.13</t>
  </si>
  <si>
    <t>T2.14</t>
  </si>
  <si>
    <t>T2.15</t>
  </si>
  <si>
    <t>T2.16</t>
  </si>
  <si>
    <t>T2.17</t>
  </si>
  <si>
    <t>T2.18</t>
  </si>
  <si>
    <t>T2.19</t>
  </si>
  <si>
    <t>T2.20</t>
  </si>
  <si>
    <t>T2.21</t>
  </si>
  <si>
    <t>T2.22</t>
  </si>
  <si>
    <t>T2.23</t>
  </si>
  <si>
    <t>T2.24</t>
  </si>
  <si>
    <t>T2.25</t>
  </si>
  <si>
    <t>T2.26</t>
  </si>
  <si>
    <t>T2.27</t>
  </si>
  <si>
    <t>T2.28</t>
  </si>
  <si>
    <t>T2.29</t>
  </si>
  <si>
    <t>T2.30</t>
  </si>
  <si>
    <t>T2.31</t>
  </si>
  <si>
    <t>T2.32</t>
  </si>
  <si>
    <t>T2.33</t>
  </si>
  <si>
    <t>T2.34</t>
  </si>
  <si>
    <t>T2.35</t>
  </si>
  <si>
    <t>T2.36</t>
  </si>
  <si>
    <t>T2.37</t>
  </si>
  <si>
    <t>T2.38</t>
  </si>
  <si>
    <t>T2.39</t>
  </si>
  <si>
    <t>T2.40</t>
  </si>
  <si>
    <t>T2.41</t>
  </si>
  <si>
    <t>T2.adult</t>
  </si>
  <si>
    <t>S25.01</t>
  </si>
  <si>
    <t>S25.02</t>
  </si>
  <si>
    <t>S25.03</t>
  </si>
  <si>
    <t>S25.04</t>
  </si>
  <si>
    <t>S25.05</t>
  </si>
  <si>
    <t>S25.06</t>
  </si>
  <si>
    <t>S25.07</t>
  </si>
  <si>
    <t>S25.08</t>
  </si>
  <si>
    <t>S25.09</t>
  </si>
  <si>
    <t>S25.10</t>
  </si>
  <si>
    <t>S25.11</t>
  </si>
  <si>
    <t>S25.12</t>
  </si>
  <si>
    <t>S25.13</t>
  </si>
  <si>
    <t>S25.14</t>
  </si>
  <si>
    <t>S25.adult</t>
  </si>
  <si>
    <t>T5.32</t>
  </si>
  <si>
    <t>T5.33</t>
  </si>
  <si>
    <t>T5.34</t>
  </si>
  <si>
    <t>T5.35</t>
  </si>
  <si>
    <t>T5.36</t>
  </si>
  <si>
    <t>T5.37</t>
  </si>
  <si>
    <t>T5.38</t>
  </si>
  <si>
    <t>T5.39</t>
  </si>
  <si>
    <t>T5.40</t>
  </si>
  <si>
    <t>T5.41</t>
  </si>
  <si>
    <t>T5.42</t>
  </si>
  <si>
    <t>T5.43</t>
  </si>
  <si>
    <t>T5.44</t>
  </si>
  <si>
    <t>T5.45</t>
  </si>
  <si>
    <t>T5.46</t>
  </si>
  <si>
    <t>T5.47</t>
  </si>
  <si>
    <t>T5.48</t>
  </si>
  <si>
    <t>T5.49</t>
  </si>
  <si>
    <t>T5.50</t>
  </si>
  <si>
    <t>T5.51</t>
  </si>
  <si>
    <t>T5.52</t>
  </si>
  <si>
    <t>T5.53</t>
  </si>
  <si>
    <t>T5.54</t>
  </si>
  <si>
    <t>T5.55</t>
  </si>
  <si>
    <t>T5.56</t>
  </si>
  <si>
    <t>T5.57</t>
  </si>
  <si>
    <t>T5.58</t>
  </si>
  <si>
    <t>T5.59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</si>
</sst>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h:mm;@"/>
    <numFmt numFmtId="166" formatCode="&quot;$&quot;#,##0.00;&quot;$&quot;\(#,##0.00\)"/>
  </numFmts>
  <fonts count="72" x14ac:knownFonts="1">
    <font>
      <sz val="10"/>
      <color rgb="FF000000"/>
      <name val="Arial"/>
    </font>
    <font>
      <sz val="10"/>
      <color rgb="FFFFFFFF"/>
      <name val="Lucida Grande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C2D69B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Lucida Grande"/>
      <family val="2"/>
    </font>
    <font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Lucida Grande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i/>
      <sz val="14"/>
      <color rgb="FFFFFFFF"/>
      <name val="Arial"/>
      <family val="2"/>
    </font>
    <font>
      <sz val="10"/>
      <color rgb="FF1FB714"/>
      <name val="Lucida Grande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2D69B"/>
      <name val="Arial"/>
      <family val="2"/>
    </font>
    <font>
      <sz val="10"/>
      <color rgb="FFC2D69B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Lucida Grande"/>
      <family val="2"/>
    </font>
    <font>
      <b/>
      <sz val="12"/>
      <color rgb="FF000000"/>
      <name val="Arial"/>
      <family val="2"/>
    </font>
    <font>
      <sz val="10"/>
      <color rgb="FF000000"/>
      <name val="Lucida Grand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color rgb="FF000000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23">
    <xf numFmtId="0" fontId="0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10"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wrapText="1"/>
    </xf>
    <xf numFmtId="0" fontId="0" fillId="0" borderId="2" xfId="0" applyBorder="1" applyAlignment="1">
      <alignment vertical="center" wrapText="1"/>
    </xf>
    <xf numFmtId="0" fontId="8" fillId="8" borderId="0" xfId="0" applyFont="1" applyFill="1" applyAlignment="1">
      <alignment vertical="center" wrapText="1"/>
    </xf>
    <xf numFmtId="49" fontId="9" fillId="9" borderId="0" xfId="0" applyNumberFormat="1" applyFont="1" applyFill="1" applyAlignment="1">
      <alignment vertical="center"/>
    </xf>
    <xf numFmtId="0" fontId="10" fillId="1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11" borderId="0" xfId="0" applyFont="1" applyFill="1" applyAlignment="1">
      <alignment horizontal="center" vertical="center" wrapText="1"/>
    </xf>
    <xf numFmtId="164" fontId="12" fillId="12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15" borderId="5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49" fontId="21" fillId="17" borderId="0" xfId="0" applyNumberFormat="1" applyFont="1" applyFill="1" applyAlignment="1">
      <alignment vertical="center"/>
    </xf>
    <xf numFmtId="0" fontId="0" fillId="0" borderId="7" xfId="0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19" borderId="0" xfId="0" applyFont="1" applyFill="1" applyAlignment="1">
      <alignment vertical="center"/>
    </xf>
    <xf numFmtId="0" fontId="26" fillId="20" borderId="0" xfId="0" applyFont="1" applyFill="1" applyAlignment="1">
      <alignment horizontal="center" vertical="center" wrapText="1"/>
    </xf>
    <xf numFmtId="0" fontId="27" fillId="21" borderId="0" xfId="0" applyFont="1" applyFill="1"/>
    <xf numFmtId="0" fontId="2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23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0" fontId="0" fillId="24" borderId="0" xfId="0" applyFill="1" applyAlignment="1">
      <alignment wrapText="1"/>
    </xf>
    <xf numFmtId="0" fontId="0" fillId="0" borderId="11" xfId="0" applyBorder="1" applyAlignment="1">
      <alignment wrapText="1"/>
    </xf>
    <xf numFmtId="0" fontId="30" fillId="26" borderId="0" xfId="0" applyFont="1" applyFill="1" applyAlignment="1">
      <alignment horizontal="center" vertical="center" wrapText="1"/>
    </xf>
    <xf numFmtId="0" fontId="32" fillId="28" borderId="0" xfId="0" applyFont="1" applyFill="1" applyAlignment="1">
      <alignment vertical="center"/>
    </xf>
    <xf numFmtId="0" fontId="0" fillId="29" borderId="14" xfId="0" applyFill="1" applyBorder="1" applyAlignment="1">
      <alignment vertical="center" wrapText="1"/>
    </xf>
    <xf numFmtId="0" fontId="33" fillId="30" borderId="0" xfId="0" applyFont="1" applyFill="1" applyAlignment="1">
      <alignment horizontal="left" vertical="top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4" fontId="34" fillId="32" borderId="0" xfId="0" applyNumberFormat="1" applyFont="1" applyFill="1" applyAlignment="1">
      <alignment horizontal="center" vertical="center"/>
    </xf>
    <xf numFmtId="0" fontId="35" fillId="33" borderId="0" xfId="0" applyFont="1" applyFill="1" applyAlignment="1">
      <alignment vertical="center"/>
    </xf>
    <xf numFmtId="4" fontId="37" fillId="0" borderId="0" xfId="0" applyNumberFormat="1" applyFont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35" borderId="0" xfId="0" applyFill="1" applyAlignment="1">
      <alignment vertical="center"/>
    </xf>
    <xf numFmtId="0" fontId="40" fillId="0" borderId="0" xfId="0" applyFont="1" applyAlignment="1">
      <alignment wrapText="1"/>
    </xf>
    <xf numFmtId="0" fontId="44" fillId="37" borderId="0" xfId="0" applyFont="1" applyFill="1" applyAlignment="1">
      <alignment horizontal="left" vertical="top" wrapText="1"/>
    </xf>
    <xf numFmtId="0" fontId="45" fillId="38" borderId="0" xfId="0" applyFont="1" applyFill="1" applyAlignment="1">
      <alignment horizontal="center" vertical="center" wrapText="1"/>
    </xf>
    <xf numFmtId="4" fontId="46" fillId="39" borderId="0" xfId="0" applyNumberFormat="1" applyFont="1" applyFill="1" applyAlignment="1">
      <alignment vertical="center"/>
    </xf>
    <xf numFmtId="0" fontId="47" fillId="40" borderId="0" xfId="0" applyFont="1" applyFill="1" applyAlignment="1">
      <alignment horizontal="center" vertical="center" wrapText="1"/>
    </xf>
    <xf numFmtId="0" fontId="0" fillId="41" borderId="23" xfId="0" applyFill="1" applyBorder="1" applyAlignment="1">
      <alignment horizontal="center" vertical="center" wrapText="1"/>
    </xf>
    <xf numFmtId="0" fontId="48" fillId="42" borderId="0" xfId="0" applyFont="1" applyFill="1" applyAlignment="1">
      <alignment vertical="center"/>
    </xf>
    <xf numFmtId="0" fontId="49" fillId="43" borderId="24" xfId="0" applyFont="1" applyFill="1" applyBorder="1" applyAlignment="1">
      <alignment vertical="center" wrapText="1"/>
    </xf>
    <xf numFmtId="0" fontId="0" fillId="44" borderId="25" xfId="0" applyFill="1" applyBorder="1" applyAlignment="1">
      <alignment vertical="center" wrapText="1"/>
    </xf>
    <xf numFmtId="0" fontId="51" fillId="46" borderId="27" xfId="0" applyFont="1" applyFill="1" applyBorder="1" applyAlignment="1">
      <alignment vertical="center" wrapText="1"/>
    </xf>
    <xf numFmtId="165" fontId="53" fillId="47" borderId="0" xfId="0" applyNumberFormat="1" applyFont="1" applyFill="1" applyAlignment="1">
      <alignment horizontal="center" vertical="center"/>
    </xf>
    <xf numFmtId="0" fontId="54" fillId="48" borderId="0" xfId="0" applyFont="1" applyFill="1" applyAlignment="1">
      <alignment vertical="center"/>
    </xf>
    <xf numFmtId="0" fontId="55" fillId="49" borderId="0" xfId="0" applyFont="1" applyFill="1" applyAlignment="1">
      <alignment vertical="center"/>
    </xf>
    <xf numFmtId="0" fontId="57" fillId="50" borderId="0" xfId="0" applyFont="1" applyFill="1" applyAlignment="1">
      <alignment horizontal="center" vertical="center" wrapText="1"/>
    </xf>
    <xf numFmtId="0" fontId="58" fillId="52" borderId="0" xfId="0" applyFont="1" applyFill="1" applyAlignment="1">
      <alignment horizontal="center" vertical="center" wrapText="1"/>
    </xf>
    <xf numFmtId="0" fontId="59" fillId="54" borderId="0" xfId="0" applyFont="1" applyFill="1" applyAlignment="1">
      <alignment horizontal="left" vertical="center" wrapText="1"/>
    </xf>
    <xf numFmtId="166" fontId="60" fillId="55" borderId="0" xfId="0" applyNumberFormat="1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62" fillId="0" borderId="29" xfId="0" applyFont="1" applyBorder="1" applyAlignment="1">
      <alignment vertical="center" wrapText="1"/>
    </xf>
    <xf numFmtId="0" fontId="63" fillId="0" borderId="0" xfId="0" applyFont="1" applyAlignment="1">
      <alignment horizontal="center" wrapText="1"/>
    </xf>
    <xf numFmtId="0" fontId="65" fillId="0" borderId="0" xfId="0" applyFont="1"/>
    <xf numFmtId="0" fontId="0" fillId="22" borderId="9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49" fontId="43" fillId="0" borderId="0" xfId="0" applyNumberFormat="1" applyFont="1" applyAlignment="1" applyProtection="1">
      <alignment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4" fontId="37" fillId="0" borderId="0" xfId="0" applyNumberFormat="1" applyFont="1" applyAlignment="1" applyProtection="1">
      <alignment horizontal="center" vertical="center"/>
      <protection locked="0"/>
    </xf>
    <xf numFmtId="0" fontId="39" fillId="34" borderId="21" xfId="0" applyFont="1" applyFill="1" applyBorder="1" applyAlignment="1" applyProtection="1">
      <alignment horizontal="left" vertical="center"/>
      <protection locked="0"/>
    </xf>
    <xf numFmtId="0" fontId="0" fillId="31" borderId="17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wrapText="1"/>
    </xf>
    <xf numFmtId="0" fontId="29" fillId="50" borderId="0" xfId="0" applyFont="1" applyFill="1" applyAlignment="1">
      <alignment horizontal="center" vertical="center" wrapText="1"/>
    </xf>
    <xf numFmtId="4" fontId="22" fillId="0" borderId="0" xfId="0" applyNumberFormat="1" applyFont="1" applyFill="1" applyAlignment="1" applyProtection="1">
      <alignment horizontal="center" vertical="center"/>
      <protection locked="0"/>
    </xf>
    <xf numFmtId="0" fontId="14" fillId="2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8" fillId="0" borderId="0" xfId="0" applyNumberFormat="1" applyFont="1" applyFill="1" applyAlignment="1" applyProtection="1">
      <alignment horizontal="center" vertical="center"/>
      <protection locked="0"/>
    </xf>
    <xf numFmtId="49" fontId="0" fillId="40" borderId="20" xfId="0" applyNumberFormat="1" applyFill="1" applyBorder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70" fillId="58" borderId="0" xfId="0" applyFont="1" applyFill="1" applyAlignment="1">
      <alignment vertical="center"/>
    </xf>
    <xf numFmtId="0" fontId="71" fillId="0" borderId="30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59" borderId="22" xfId="0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1" fillId="27" borderId="13" xfId="0" applyFont="1" applyFill="1" applyBorder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0" fillId="53" borderId="0" xfId="0" applyFill="1" applyAlignment="1">
      <alignment wrapText="1"/>
    </xf>
    <xf numFmtId="0" fontId="0" fillId="45" borderId="26" xfId="0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2" fillId="51" borderId="28" xfId="0" applyFont="1" applyFill="1" applyBorder="1" applyAlignment="1" applyProtection="1">
      <alignment horizontal="center" vertical="center"/>
      <protection locked="0"/>
    </xf>
    <xf numFmtId="0" fontId="42" fillId="51" borderId="25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0" fillId="0" borderId="0" xfId="0" applyFont="1" applyAlignment="1">
      <alignment wrapText="1"/>
    </xf>
    <xf numFmtId="0" fontId="36" fillId="0" borderId="0" xfId="0" applyFont="1" applyAlignment="1">
      <alignment vertical="center"/>
    </xf>
    <xf numFmtId="0" fontId="23" fillId="18" borderId="0" xfId="0" applyFont="1" applyFill="1" applyAlignment="1">
      <alignment vertical="center"/>
    </xf>
    <xf numFmtId="0" fontId="42" fillId="36" borderId="0" xfId="0" applyFont="1" applyFill="1"/>
    <xf numFmtId="0" fontId="52" fillId="0" borderId="0" xfId="0" applyFont="1" applyAlignment="1">
      <alignment wrapText="1"/>
    </xf>
    <xf numFmtId="0" fontId="56" fillId="0" borderId="0" xfId="0" applyFont="1"/>
    <xf numFmtId="0" fontId="64" fillId="57" borderId="0" xfId="0" applyFont="1" applyFill="1"/>
    <xf numFmtId="0" fontId="0" fillId="0" borderId="0" xfId="0" applyProtection="1">
      <protection locked="0"/>
    </xf>
  </cellXfs>
  <cellStyles count="2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D9EAD3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E6B8A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tabSelected="1" topLeftCell="M1" workbookViewId="0">
      <selection activeCell="V23" sqref="V23"/>
    </sheetView>
  </sheetViews>
  <sheetFormatPr baseColWidth="10" defaultColWidth="13.6640625" defaultRowHeight="12.75" customHeight="1" x14ac:dyDescent="0"/>
  <cols>
    <col min="1" max="1" width="31.5" style="65" hidden="1" customWidth="1"/>
    <col min="2" max="2" width="14" hidden="1" customWidth="1"/>
    <col min="3" max="3" width="9" hidden="1" customWidth="1"/>
    <col min="4" max="4" width="14.5" hidden="1" customWidth="1"/>
    <col min="5" max="5" width="14.6640625" hidden="1" customWidth="1"/>
    <col min="6" max="6" width="10.33203125" hidden="1" customWidth="1"/>
    <col min="7" max="7" width="13.6640625" hidden="1" customWidth="1"/>
    <col min="8" max="8" width="12.6640625" hidden="1" customWidth="1"/>
    <col min="9" max="12" width="13.6640625" hidden="1" customWidth="1"/>
    <col min="13" max="13" width="14" customWidth="1"/>
    <col min="14" max="14" width="13.33203125" customWidth="1"/>
    <col min="15" max="15" width="24.6640625" style="65" customWidth="1"/>
    <col min="16" max="16" width="27.5" style="65" customWidth="1"/>
    <col min="17" max="17" width="13.1640625" style="65" customWidth="1"/>
    <col min="18" max="18" width="10" customWidth="1"/>
    <col min="19" max="21" width="14" style="65" customWidth="1"/>
    <col min="22" max="22" width="9.83203125" style="65" customWidth="1"/>
    <col min="23" max="23" width="16.33203125" style="65" customWidth="1"/>
    <col min="24" max="24" width="11" style="65" customWidth="1"/>
  </cols>
  <sheetData>
    <row r="1" spans="1:24" ht="24.7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3"/>
      <c r="L1" s="94"/>
      <c r="M1" s="81" t="s">
        <v>313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3.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3"/>
      <c r="L2" s="94"/>
      <c r="M2" s="82" t="s">
        <v>314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ht="13.5" customHeight="1" thickBot="1">
      <c r="A3" s="95"/>
      <c r="B3" s="95"/>
      <c r="C3" s="95"/>
      <c r="D3" s="95"/>
      <c r="E3" s="95"/>
      <c r="F3" s="95"/>
      <c r="G3" s="95"/>
      <c r="H3" s="93"/>
      <c r="I3" s="93"/>
      <c r="J3" s="93"/>
      <c r="K3" s="93"/>
      <c r="L3" s="94"/>
      <c r="M3" s="83" t="str">
        <f ca="1">MID(CELL("filename"),FIND("[",CELL("filename"))+1,FIND("]",CELL("filename"))-FIND("[",CELL("filename"))-1)</f>
        <v>N.Backstrom_19_08-1372-4_Sample_information.xlsx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ht="24.75" customHeight="1" thickTop="1">
      <c r="A4" s="53"/>
      <c r="B4" s="8"/>
      <c r="C4" s="85"/>
      <c r="D4" s="85"/>
      <c r="E4" s="85"/>
      <c r="F4" s="85"/>
      <c r="G4" s="85"/>
      <c r="H4" s="85"/>
      <c r="I4" s="12"/>
      <c r="J4" s="12"/>
      <c r="K4" s="12"/>
      <c r="L4" s="12"/>
      <c r="M4" s="42"/>
      <c r="N4" s="42"/>
      <c r="O4" s="42"/>
      <c r="P4" s="37"/>
      <c r="Q4" s="12"/>
      <c r="R4" s="85"/>
      <c r="S4" s="12"/>
      <c r="T4" s="12"/>
      <c r="U4" s="12"/>
      <c r="V4" s="12"/>
      <c r="W4" s="73"/>
      <c r="X4" s="12"/>
    </row>
    <row r="5" spans="1:24" ht="24.75" customHeight="1">
      <c r="A5" s="54" t="s">
        <v>1</v>
      </c>
      <c r="B5" s="50"/>
      <c r="C5" s="84"/>
      <c r="D5" s="85"/>
      <c r="E5" s="12"/>
      <c r="F5" s="12"/>
      <c r="G5" s="12"/>
      <c r="H5" s="85"/>
      <c r="I5" s="12"/>
      <c r="J5" s="12"/>
      <c r="K5" s="12"/>
      <c r="L5" s="43"/>
      <c r="M5" s="27" t="s">
        <v>2</v>
      </c>
      <c r="N5" s="16" t="str">
        <f>IF(DATA!D18,"","REQUIRED")</f>
        <v/>
      </c>
      <c r="O5" s="96" t="s">
        <v>3</v>
      </c>
      <c r="P5" s="30"/>
      <c r="Q5" s="12"/>
      <c r="R5" s="85"/>
      <c r="S5" s="12"/>
      <c r="T5" s="12"/>
      <c r="U5" s="12"/>
      <c r="V5" s="12"/>
      <c r="W5" s="73"/>
      <c r="X5" s="12"/>
    </row>
    <row r="6" spans="1:24" ht="24.75" customHeight="1">
      <c r="A6" s="17" t="s">
        <v>4</v>
      </c>
      <c r="B6" s="66"/>
      <c r="C6" s="30"/>
      <c r="D6" s="12"/>
      <c r="E6" s="12"/>
      <c r="F6" s="12"/>
      <c r="G6" s="12"/>
      <c r="H6" s="12"/>
      <c r="I6" s="12"/>
      <c r="J6" s="12"/>
      <c r="K6" s="12"/>
      <c r="L6" s="43"/>
      <c r="M6" s="98" t="s">
        <v>317</v>
      </c>
      <c r="N6" s="99"/>
      <c r="O6" s="97"/>
      <c r="P6" s="63"/>
      <c r="Q6" s="18"/>
      <c r="R6" s="73"/>
      <c r="S6" s="73"/>
      <c r="T6" s="73"/>
      <c r="U6" s="12"/>
      <c r="V6" s="12"/>
      <c r="W6" s="73"/>
      <c r="X6" s="12"/>
    </row>
    <row r="7" spans="1:24" ht="24.75" customHeight="1">
      <c r="A7" s="17" t="s">
        <v>5</v>
      </c>
      <c r="B7" s="80">
        <f>96-COUNTBLANK(O20:O115)</f>
        <v>96</v>
      </c>
      <c r="C7" s="30"/>
      <c r="D7" s="12"/>
      <c r="E7" s="12"/>
      <c r="F7" s="12"/>
      <c r="G7" s="12"/>
      <c r="H7" s="12"/>
      <c r="I7" s="12"/>
      <c r="J7" s="12"/>
      <c r="K7" s="12"/>
      <c r="L7" s="12"/>
      <c r="M7" s="22"/>
      <c r="N7" s="22"/>
      <c r="O7" s="22"/>
      <c r="P7" s="12"/>
      <c r="Q7" s="12"/>
      <c r="R7" s="12"/>
      <c r="S7" s="12"/>
      <c r="T7" s="12"/>
      <c r="U7" s="12"/>
      <c r="V7" s="12"/>
      <c r="W7" s="73"/>
      <c r="X7" s="12"/>
    </row>
    <row r="8" spans="1:24" ht="24.75" customHeight="1">
      <c r="A8" s="17" t="s">
        <v>6</v>
      </c>
      <c r="B8" s="66">
        <v>0</v>
      </c>
      <c r="C8" s="30"/>
      <c r="D8" s="78"/>
      <c r="E8" s="12"/>
      <c r="F8" s="12"/>
      <c r="G8" s="12"/>
      <c r="H8" s="12"/>
      <c r="I8" s="12"/>
      <c r="J8" s="12"/>
      <c r="K8" s="12"/>
      <c r="L8" s="43"/>
      <c r="M8" s="100" t="s">
        <v>7</v>
      </c>
      <c r="N8" s="101"/>
      <c r="O8" s="71" t="s">
        <v>275</v>
      </c>
      <c r="P8" s="30"/>
      <c r="Q8" s="12"/>
      <c r="R8" s="12"/>
      <c r="S8" s="12"/>
      <c r="T8" s="12"/>
      <c r="U8" s="12"/>
      <c r="V8" s="12"/>
      <c r="W8" s="73"/>
      <c r="X8" s="12"/>
    </row>
    <row r="9" spans="1:24" ht="24.75" customHeight="1">
      <c r="A9" s="52" t="s">
        <v>8</v>
      </c>
      <c r="B9" s="67" t="e">
        <f>VLOOKUP(B5,DATA!A5:B9,2)</f>
        <v>#N/A</v>
      </c>
      <c r="C9" s="30"/>
      <c r="D9" s="12"/>
      <c r="E9" s="12"/>
      <c r="F9" s="12"/>
      <c r="G9" s="12"/>
      <c r="H9" s="12"/>
      <c r="I9" s="12"/>
      <c r="J9" s="12"/>
      <c r="K9" s="12"/>
      <c r="L9" s="43"/>
      <c r="M9" s="87" t="s">
        <v>9</v>
      </c>
      <c r="N9" s="88"/>
      <c r="O9" s="72" t="s">
        <v>279</v>
      </c>
      <c r="P9" s="30"/>
      <c r="Q9" s="12"/>
      <c r="R9" s="12"/>
      <c r="S9" s="12"/>
      <c r="T9" s="12"/>
      <c r="U9" s="12"/>
      <c r="V9" s="12"/>
      <c r="W9" s="73"/>
      <c r="X9" s="12"/>
    </row>
    <row r="10" spans="1:24" ht="24.75" customHeight="1">
      <c r="A10" s="35"/>
      <c r="B10" s="38"/>
      <c r="C10" s="12"/>
      <c r="D10" s="12"/>
      <c r="E10" s="12"/>
      <c r="F10" s="12"/>
      <c r="G10" s="12"/>
      <c r="H10" s="12"/>
      <c r="I10" s="12"/>
      <c r="J10" s="12"/>
      <c r="K10" s="12"/>
      <c r="L10" s="43"/>
      <c r="M10" s="89" t="s">
        <v>316</v>
      </c>
      <c r="N10" s="90"/>
      <c r="O10" s="86" t="s">
        <v>318</v>
      </c>
      <c r="P10" s="30"/>
      <c r="Q10" s="12"/>
      <c r="R10" s="12"/>
      <c r="S10" s="12"/>
      <c r="T10" s="12"/>
      <c r="U10" s="12"/>
      <c r="V10" s="12"/>
      <c r="W10" s="73"/>
      <c r="X10" s="12"/>
    </row>
    <row r="11" spans="1:24" ht="24.75" customHeight="1">
      <c r="A11" s="31"/>
      <c r="C11" s="12"/>
      <c r="D11" s="12"/>
      <c r="M11" s="32"/>
      <c r="N11" s="32"/>
      <c r="O11" s="32"/>
    </row>
    <row r="12" spans="1:24" s="64" customFormat="1" ht="60" customHeight="1">
      <c r="A12" s="46"/>
      <c r="B12" s="36" t="s">
        <v>11</v>
      </c>
      <c r="C12" s="60"/>
      <c r="D12" s="60"/>
      <c r="E12" s="36" t="s">
        <v>12</v>
      </c>
      <c r="F12" s="36" t="s">
        <v>13</v>
      </c>
      <c r="G12" s="36" t="s">
        <v>14</v>
      </c>
      <c r="H12" s="36" t="s">
        <v>15</v>
      </c>
      <c r="I12" s="36"/>
      <c r="J12" s="36"/>
      <c r="K12" s="36"/>
      <c r="L12" s="36"/>
      <c r="M12" s="36" t="s">
        <v>16</v>
      </c>
      <c r="N12" s="36" t="s">
        <v>310</v>
      </c>
      <c r="O12" s="36" t="s">
        <v>17</v>
      </c>
      <c r="P12" s="36" t="s">
        <v>18</v>
      </c>
      <c r="Q12" s="36" t="s">
        <v>19</v>
      </c>
      <c r="R12" s="36" t="s">
        <v>20</v>
      </c>
      <c r="S12" s="36" t="s">
        <v>21</v>
      </c>
      <c r="T12" s="36" t="s">
        <v>311</v>
      </c>
      <c r="U12" s="36" t="s">
        <v>22</v>
      </c>
      <c r="V12" s="36" t="s">
        <v>23</v>
      </c>
      <c r="W12" s="36" t="s">
        <v>312</v>
      </c>
      <c r="X12" s="36" t="s">
        <v>24</v>
      </c>
    </row>
    <row r="13" spans="1:24" s="64" customFormat="1" ht="21" customHeight="1">
      <c r="A13" s="13"/>
      <c r="B13" s="47"/>
      <c r="C13" s="47"/>
      <c r="D13" s="47"/>
      <c r="E13" s="47"/>
      <c r="F13" s="25"/>
      <c r="G13" s="25"/>
      <c r="H13" s="25"/>
      <c r="I13" s="59"/>
      <c r="J13" s="59"/>
      <c r="K13" s="59"/>
      <c r="L13" s="59"/>
      <c r="M13" s="33"/>
      <c r="N13" s="47"/>
      <c r="O13" s="49" t="s">
        <v>25</v>
      </c>
      <c r="P13" s="25"/>
      <c r="Q13" s="25" t="s">
        <v>26</v>
      </c>
      <c r="R13" s="25"/>
      <c r="S13" s="49" t="s">
        <v>25</v>
      </c>
      <c r="T13" s="49" t="s">
        <v>25</v>
      </c>
      <c r="U13" s="25"/>
      <c r="V13" s="25" t="str">
        <f>IF((DATA!A18="RNA"),"REQUIRED","")</f>
        <v/>
      </c>
      <c r="W13" s="25" t="str">
        <f>IF((DATA!A18="IGN"),"REQUIRED","")</f>
        <v/>
      </c>
      <c r="X13" s="25"/>
    </row>
    <row r="14" spans="1:24" s="65" customFormat="1" ht="22.5" customHeight="1">
      <c r="A14" s="7"/>
      <c r="B14" s="25"/>
      <c r="C14" s="25"/>
      <c r="D14" s="25"/>
      <c r="E14" s="25"/>
      <c r="F14" s="25" t="s">
        <v>27</v>
      </c>
      <c r="G14" s="25" t="s">
        <v>27</v>
      </c>
      <c r="H14" s="25"/>
      <c r="I14" s="59"/>
      <c r="J14" s="59"/>
      <c r="K14" s="59"/>
      <c r="L14" s="59"/>
      <c r="M14" s="59"/>
      <c r="N14" s="25"/>
      <c r="O14" s="25"/>
      <c r="P14" s="25" t="s">
        <v>28</v>
      </c>
      <c r="Q14" s="25"/>
      <c r="R14" s="25" t="s">
        <v>29</v>
      </c>
      <c r="S14" s="25" t="s">
        <v>30</v>
      </c>
      <c r="T14" s="77" t="s">
        <v>31</v>
      </c>
      <c r="U14" s="25" t="s">
        <v>32</v>
      </c>
      <c r="V14" s="25" t="s">
        <v>29</v>
      </c>
      <c r="W14" s="77" t="s">
        <v>308</v>
      </c>
      <c r="X14" s="25" t="s">
        <v>33</v>
      </c>
    </row>
    <row r="15" spans="1:24" s="23" customFormat="1" ht="36.75" customHeight="1">
      <c r="A15" s="9"/>
      <c r="B15" s="58" t="s">
        <v>34</v>
      </c>
      <c r="C15" s="58" t="s">
        <v>35</v>
      </c>
      <c r="D15" s="58" t="s">
        <v>36</v>
      </c>
      <c r="E15" s="58" t="s">
        <v>37</v>
      </c>
      <c r="F15" s="58" t="s">
        <v>38</v>
      </c>
      <c r="G15" s="58" t="s">
        <v>39</v>
      </c>
      <c r="H15" s="58" t="s">
        <v>40</v>
      </c>
      <c r="I15" s="58" t="s">
        <v>41</v>
      </c>
      <c r="J15" s="58" t="s">
        <v>10</v>
      </c>
      <c r="K15" s="58" t="s">
        <v>42</v>
      </c>
      <c r="L15" s="58" t="s">
        <v>43</v>
      </c>
      <c r="M15" s="58" t="s">
        <v>44</v>
      </c>
      <c r="N15" s="58" t="s">
        <v>45</v>
      </c>
      <c r="O15" s="58" t="s">
        <v>46</v>
      </c>
      <c r="P15" s="58" t="s">
        <v>47</v>
      </c>
      <c r="Q15" s="58" t="s">
        <v>48</v>
      </c>
      <c r="R15" s="58" t="s">
        <v>49</v>
      </c>
      <c r="S15" s="58" t="s">
        <v>42</v>
      </c>
      <c r="T15" s="58" t="s">
        <v>43</v>
      </c>
      <c r="U15" s="58" t="s">
        <v>50</v>
      </c>
      <c r="V15" s="58" t="s">
        <v>51</v>
      </c>
      <c r="W15" s="75" t="s">
        <v>307</v>
      </c>
      <c r="X15" s="58" t="s">
        <v>53</v>
      </c>
    </row>
    <row r="16" spans="1:24" s="1" customFormat="1" ht="16.5" hidden="1" customHeight="1">
      <c r="A16" s="51" t="s">
        <v>54</v>
      </c>
      <c r="B16" s="24"/>
      <c r="C16" s="24"/>
      <c r="D16" s="24"/>
      <c r="E16" s="24"/>
      <c r="F16" s="24"/>
      <c r="G16" s="24"/>
      <c r="H16" s="24"/>
      <c r="I16" s="44"/>
      <c r="J16" s="44"/>
      <c r="K16" s="24"/>
      <c r="L16" s="24"/>
      <c r="M16" s="57"/>
      <c r="N16" s="24"/>
      <c r="O16" s="24"/>
      <c r="P16" s="57"/>
      <c r="Q16" s="24"/>
      <c r="R16" s="24"/>
      <c r="S16" s="24"/>
      <c r="T16" s="24"/>
      <c r="U16" s="24"/>
      <c r="V16" s="24"/>
      <c r="W16" s="24"/>
      <c r="X16" s="24"/>
    </row>
    <row r="17" spans="1:24" s="1" customFormat="1" ht="22.5" hidden="1" customHeight="1">
      <c r="A17" s="51"/>
      <c r="B17" s="51" t="s">
        <v>34</v>
      </c>
      <c r="C17" s="51"/>
      <c r="D17" s="51"/>
      <c r="E17" s="51" t="s">
        <v>55</v>
      </c>
      <c r="F17" s="51" t="s">
        <v>56</v>
      </c>
      <c r="G17" s="51" t="s">
        <v>57</v>
      </c>
      <c r="H17" s="51" t="s">
        <v>58</v>
      </c>
      <c r="I17" s="51" t="s">
        <v>59</v>
      </c>
      <c r="J17" s="51" t="s">
        <v>60</v>
      </c>
      <c r="K17" s="51" t="s">
        <v>61</v>
      </c>
      <c r="L17" s="51" t="s">
        <v>62</v>
      </c>
      <c r="M17" s="51" t="s">
        <v>63</v>
      </c>
      <c r="N17" s="51" t="s">
        <v>64</v>
      </c>
      <c r="O17" s="51" t="s">
        <v>65</v>
      </c>
      <c r="P17" s="51" t="s">
        <v>66</v>
      </c>
      <c r="Q17" s="51" t="s">
        <v>67</v>
      </c>
      <c r="R17" s="51" t="s">
        <v>68</v>
      </c>
      <c r="S17" s="51"/>
      <c r="T17" s="51"/>
      <c r="U17" s="51" t="s">
        <v>69</v>
      </c>
      <c r="V17" s="51" t="s">
        <v>70</v>
      </c>
      <c r="W17" s="51" t="s">
        <v>71</v>
      </c>
      <c r="X17" s="51" t="s">
        <v>72</v>
      </c>
    </row>
    <row r="18" spans="1:24" s="15" customFormat="1" ht="16.5" hidden="1" customHeight="1">
      <c r="A18" s="51" t="s">
        <v>73</v>
      </c>
      <c r="B18" s="29"/>
      <c r="C18" s="29"/>
      <c r="D18" s="29"/>
      <c r="E18" s="29"/>
      <c r="F18" s="29"/>
      <c r="G18" s="29"/>
      <c r="H18" s="29"/>
      <c r="I18" s="62"/>
      <c r="J18" s="62"/>
      <c r="K18" s="62"/>
      <c r="L18" s="62"/>
      <c r="M18" s="56"/>
      <c r="N18" s="29"/>
      <c r="O18" s="29"/>
      <c r="P18" s="56"/>
      <c r="Q18" s="29"/>
      <c r="R18" s="29"/>
      <c r="S18" s="29"/>
      <c r="T18" s="29"/>
      <c r="U18" s="29"/>
      <c r="V18" s="29"/>
      <c r="W18" s="29"/>
      <c r="X18" s="29"/>
    </row>
    <row r="19" spans="1:24" s="1" customFormat="1" ht="27" hidden="1" customHeight="1">
      <c r="A19" s="51" t="s">
        <v>74</v>
      </c>
      <c r="B19" s="21"/>
      <c r="C19" s="21"/>
      <c r="D19" s="21"/>
      <c r="E19" s="21"/>
      <c r="F19" s="21"/>
      <c r="G19" s="21"/>
      <c r="H19" s="21"/>
      <c r="I19" s="44"/>
      <c r="J19" s="44"/>
      <c r="K19" s="44"/>
      <c r="L19" s="44"/>
      <c r="M19" s="57"/>
      <c r="N19" s="24"/>
      <c r="O19" s="24"/>
      <c r="P19" s="10"/>
      <c r="Q19" s="24"/>
      <c r="R19" s="6"/>
      <c r="S19" s="6"/>
      <c r="T19" s="6"/>
      <c r="U19" s="6"/>
      <c r="V19" s="6"/>
      <c r="W19" s="6"/>
      <c r="X19" s="6"/>
    </row>
    <row r="20" spans="1:24" s="19" customFormat="1" ht="15.75" customHeight="1">
      <c r="A20" s="34"/>
      <c r="B20" s="5" t="s">
        <v>75</v>
      </c>
      <c r="C20" s="4" t="s">
        <v>76</v>
      </c>
      <c r="D20" s="20" t="str">
        <f>IF(DATA!$D$18,CONCATENATE(DATA!$C$18,RIGHT(C20,2)),"MISSING ID")</f>
        <v>101</v>
      </c>
      <c r="E20" s="61" t="str">
        <f>IF(DATA!$D$18,'Sample information'!M$6,"MISSING ID")</f>
        <v>P14460P1</v>
      </c>
      <c r="F20" s="41" t="e">
        <f t="shared" ref="F20:F51" si="0">IF((COUNTA(O20)&gt;0),ROUND((($B$6*$B$9)/($B$7+$B$8)),2),"")</f>
        <v>#N/A</v>
      </c>
      <c r="G20" s="39" t="e">
        <f>IF((COUNTA(O20)&gt;0),IF((($B$7+$B$8)&gt;1),IF($B$5&lt;&gt;"HiSeq X", ROUND((0.75*F20),2), F20),F20),"")</f>
        <v>#N/A</v>
      </c>
      <c r="H20" s="5" t="str">
        <f t="shared" ref="H20:H51" si="1">$O$8</f>
        <v>Genomic DNA</v>
      </c>
      <c r="I20" s="20" t="str">
        <f t="shared" ref="I20:I51" si="2">$O$9</f>
        <v>Nanodrop</v>
      </c>
      <c r="J20" s="20" t="str">
        <f t="shared" ref="J20:J51" si="3">$O$10</f>
        <v>Saltextraction</v>
      </c>
      <c r="K20" s="48">
        <f t="shared" ref="K20:K51" si="4">ROUND(S20,2)</f>
        <v>12.5</v>
      </c>
      <c r="L20" s="48">
        <f t="shared" ref="L20:L51" si="5">ROUND(T20,2)</f>
        <v>38</v>
      </c>
      <c r="M20" s="3" t="str">
        <f>IF(DATA!$D$18,IF((COUNTA(O20)&gt;0),CONCATENATE("P",DATA!$B$18,"_",D20),""),"MISSING ID")</f>
        <v>P14460_101</v>
      </c>
      <c r="N20" s="55" t="s">
        <v>77</v>
      </c>
      <c r="O20" s="109" t="s">
        <v>319</v>
      </c>
      <c r="P20" s="68"/>
      <c r="Q20" s="69" t="s">
        <v>289</v>
      </c>
      <c r="R20" s="109">
        <v>1.9</v>
      </c>
      <c r="S20" s="76">
        <v>12.5</v>
      </c>
      <c r="T20" s="76">
        <v>38</v>
      </c>
      <c r="U20" s="14">
        <f t="shared" ref="U20:U51" si="6">ROUND(((K20*L20)/1000),3)</f>
        <v>0.47499999999999998</v>
      </c>
      <c r="V20" s="76"/>
      <c r="W20" s="76"/>
      <c r="X20" s="79"/>
    </row>
    <row r="21" spans="1:24" s="19" customFormat="1" ht="15.75" customHeight="1">
      <c r="A21" s="34"/>
      <c r="B21" s="5" t="s">
        <v>75</v>
      </c>
      <c r="C21" s="4" t="s">
        <v>78</v>
      </c>
      <c r="D21" s="20" t="str">
        <f>IF(DATA!$D$18,CONCATENATE(DATA!$C$18,RIGHT(C21,2)),"MISSING ID")</f>
        <v>102</v>
      </c>
      <c r="E21" s="61" t="str">
        <f>IF(DATA!$D$18,'Sample information'!M$6,"MISSING ID")</f>
        <v>P14460P1</v>
      </c>
      <c r="F21" s="41" t="e">
        <f t="shared" si="0"/>
        <v>#N/A</v>
      </c>
      <c r="G21" s="39" t="e">
        <f t="shared" ref="G21:G84" si="7">IF((COUNTA(O21)&gt;0),IF((($B$7+$B$8)&gt;1),IF($B$5&lt;&gt;"HiSeq X", ROUND((0.75*F21),2), F21),F21),"")</f>
        <v>#N/A</v>
      </c>
      <c r="H21" s="5" t="str">
        <f t="shared" si="1"/>
        <v>Genomic DNA</v>
      </c>
      <c r="I21" s="20" t="str">
        <f t="shared" si="2"/>
        <v>Nanodrop</v>
      </c>
      <c r="J21" s="20" t="str">
        <f t="shared" si="3"/>
        <v>Saltextraction</v>
      </c>
      <c r="K21" s="48">
        <f t="shared" si="4"/>
        <v>20.52</v>
      </c>
      <c r="L21" s="48">
        <f t="shared" si="5"/>
        <v>38</v>
      </c>
      <c r="M21" s="3" t="str">
        <f>IF(DATA!$D$18,IF((COUNTA(O21)&gt;0),CONCATENATE("P",DATA!$B$18,"_",D21),""),"MISSING ID")</f>
        <v>P14460_102</v>
      </c>
      <c r="N21" s="5" t="s">
        <v>79</v>
      </c>
      <c r="O21" s="109" t="s">
        <v>320</v>
      </c>
      <c r="P21" s="68"/>
      <c r="Q21" s="69" t="s">
        <v>289</v>
      </c>
      <c r="R21" s="109">
        <v>1.8</v>
      </c>
      <c r="S21" s="70">
        <v>20.52</v>
      </c>
      <c r="T21" s="70">
        <v>38</v>
      </c>
      <c r="U21" s="14">
        <f t="shared" si="6"/>
        <v>0.78</v>
      </c>
      <c r="V21" s="76"/>
      <c r="W21" s="76"/>
      <c r="X21" s="79"/>
    </row>
    <row r="22" spans="1:24" s="19" customFormat="1" ht="15.75" customHeight="1">
      <c r="A22" s="34"/>
      <c r="B22" s="5" t="s">
        <v>75</v>
      </c>
      <c r="C22" s="4" t="s">
        <v>80</v>
      </c>
      <c r="D22" s="20" t="str">
        <f>IF(DATA!$D$18,CONCATENATE(DATA!$C$18,RIGHT(C22,2)),"MISSING ID")</f>
        <v>103</v>
      </c>
      <c r="E22" s="61" t="str">
        <f>IF(DATA!$D$18,'Sample information'!M$6,"MISSING ID")</f>
        <v>P14460P1</v>
      </c>
      <c r="F22" s="41" t="e">
        <f t="shared" si="0"/>
        <v>#N/A</v>
      </c>
      <c r="G22" s="39" t="e">
        <f t="shared" si="7"/>
        <v>#N/A</v>
      </c>
      <c r="H22" s="5" t="str">
        <f t="shared" si="1"/>
        <v>Genomic DNA</v>
      </c>
      <c r="I22" s="20" t="str">
        <f t="shared" si="2"/>
        <v>Nanodrop</v>
      </c>
      <c r="J22" s="20" t="str">
        <f t="shared" si="3"/>
        <v>Saltextraction</v>
      </c>
      <c r="K22" s="48">
        <f t="shared" si="4"/>
        <v>5.36</v>
      </c>
      <c r="L22" s="48">
        <f t="shared" si="5"/>
        <v>38</v>
      </c>
      <c r="M22" s="3" t="str">
        <f>IF(DATA!$D$18,IF((COUNTA(O22)&gt;0),CONCATENATE("P",DATA!$B$18,"_",D22),""),"MISSING ID")</f>
        <v>P14460_103</v>
      </c>
      <c r="N22" s="5" t="s">
        <v>81</v>
      </c>
      <c r="O22" s="109" t="s">
        <v>321</v>
      </c>
      <c r="P22" s="68"/>
      <c r="Q22" s="69" t="s">
        <v>289</v>
      </c>
      <c r="R22" s="109">
        <v>1.9</v>
      </c>
      <c r="S22" s="70">
        <v>5.36</v>
      </c>
      <c r="T22" s="70">
        <v>38</v>
      </c>
      <c r="U22" s="14">
        <f t="shared" si="6"/>
        <v>0.20399999999999999</v>
      </c>
      <c r="V22" s="76"/>
      <c r="W22" s="76"/>
      <c r="X22" s="79"/>
    </row>
    <row r="23" spans="1:24" s="19" customFormat="1" ht="15.75" customHeight="1">
      <c r="A23" s="34"/>
      <c r="B23" s="5" t="s">
        <v>75</v>
      </c>
      <c r="C23" s="4" t="s">
        <v>82</v>
      </c>
      <c r="D23" s="20" t="str">
        <f>IF(DATA!$D$18,CONCATENATE(DATA!$C$18,RIGHT(C23,2)),"MISSING ID")</f>
        <v>104</v>
      </c>
      <c r="E23" s="61" t="str">
        <f>IF(DATA!$D$18,'Sample information'!M$6,"MISSING ID")</f>
        <v>P14460P1</v>
      </c>
      <c r="F23" s="41" t="e">
        <f t="shared" si="0"/>
        <v>#N/A</v>
      </c>
      <c r="G23" s="39" t="e">
        <f t="shared" si="7"/>
        <v>#N/A</v>
      </c>
      <c r="H23" s="5" t="str">
        <f t="shared" si="1"/>
        <v>Genomic DNA</v>
      </c>
      <c r="I23" s="20" t="str">
        <f t="shared" si="2"/>
        <v>Nanodrop</v>
      </c>
      <c r="J23" s="20" t="str">
        <f t="shared" si="3"/>
        <v>Saltextraction</v>
      </c>
      <c r="K23" s="48">
        <f t="shared" si="4"/>
        <v>29.8</v>
      </c>
      <c r="L23" s="48">
        <f t="shared" si="5"/>
        <v>38</v>
      </c>
      <c r="M23" s="3" t="str">
        <f>IF(DATA!$D$18,IF((COUNTA(O23)&gt;0),CONCATENATE("P",DATA!$B$18,"_",D23),""),"MISSING ID")</f>
        <v>P14460_104</v>
      </c>
      <c r="N23" s="55" t="s">
        <v>83</v>
      </c>
      <c r="O23" s="109" t="s">
        <v>322</v>
      </c>
      <c r="P23" s="68"/>
      <c r="Q23" s="69" t="s">
        <v>289</v>
      </c>
      <c r="R23" s="109">
        <v>1.8</v>
      </c>
      <c r="S23" s="70">
        <v>29.8</v>
      </c>
      <c r="T23" s="70">
        <v>38</v>
      </c>
      <c r="U23" s="14">
        <f t="shared" si="6"/>
        <v>1.1319999999999999</v>
      </c>
      <c r="V23" s="76"/>
      <c r="W23" s="76"/>
      <c r="X23" s="79"/>
    </row>
    <row r="24" spans="1:24" s="19" customFormat="1" ht="15.75" customHeight="1">
      <c r="A24" s="34"/>
      <c r="B24" s="5" t="s">
        <v>75</v>
      </c>
      <c r="C24" s="4" t="s">
        <v>84</v>
      </c>
      <c r="D24" s="20" t="str">
        <f>IF(DATA!$D$18,CONCATENATE(DATA!$C$18,RIGHT(C24,2)),"MISSING ID")</f>
        <v>105</v>
      </c>
      <c r="E24" s="61" t="str">
        <f>IF(DATA!$D$18,'Sample information'!M$6,"MISSING ID")</f>
        <v>P14460P1</v>
      </c>
      <c r="F24" s="41" t="e">
        <f t="shared" si="0"/>
        <v>#N/A</v>
      </c>
      <c r="G24" s="39" t="e">
        <f t="shared" si="7"/>
        <v>#N/A</v>
      </c>
      <c r="H24" s="5" t="str">
        <f t="shared" si="1"/>
        <v>Genomic DNA</v>
      </c>
      <c r="I24" s="20" t="str">
        <f t="shared" si="2"/>
        <v>Nanodrop</v>
      </c>
      <c r="J24" s="20" t="str">
        <f t="shared" si="3"/>
        <v>Saltextraction</v>
      </c>
      <c r="K24" s="48">
        <f>ROUND(S24,2)</f>
        <v>31.2</v>
      </c>
      <c r="L24" s="48">
        <f>ROUND(T24,2)</f>
        <v>38</v>
      </c>
      <c r="M24" s="3" t="str">
        <f>IF(DATA!$D$18,IF((COUNTA(O24)&gt;0),CONCATENATE("P",DATA!$B$18,"_",D24),""),"MISSING ID")</f>
        <v>P14460_105</v>
      </c>
      <c r="N24" s="5" t="s">
        <v>85</v>
      </c>
      <c r="O24" s="109" t="s">
        <v>323</v>
      </c>
      <c r="P24" s="68"/>
      <c r="Q24" s="69" t="s">
        <v>289</v>
      </c>
      <c r="R24" s="109">
        <v>1.8</v>
      </c>
      <c r="S24" s="70">
        <v>31.2</v>
      </c>
      <c r="T24" s="70">
        <v>38</v>
      </c>
      <c r="U24" s="14">
        <f t="shared" si="6"/>
        <v>1.1859999999999999</v>
      </c>
      <c r="V24" s="76"/>
      <c r="W24" s="76"/>
      <c r="X24" s="79"/>
    </row>
    <row r="25" spans="1:24" s="19" customFormat="1" ht="15.75" customHeight="1">
      <c r="A25" s="34"/>
      <c r="B25" s="5" t="s">
        <v>75</v>
      </c>
      <c r="C25" s="4" t="s">
        <v>86</v>
      </c>
      <c r="D25" s="20" t="str">
        <f>IF(DATA!$D$18,CONCATENATE(DATA!$C$18,RIGHT(C25,2)),"MISSING ID")</f>
        <v>106</v>
      </c>
      <c r="E25" s="61" t="str">
        <f>IF(DATA!$D$18,'Sample information'!M$6,"MISSING ID")</f>
        <v>P14460P1</v>
      </c>
      <c r="F25" s="41" t="e">
        <f t="shared" si="0"/>
        <v>#N/A</v>
      </c>
      <c r="G25" s="39" t="e">
        <f t="shared" si="7"/>
        <v>#N/A</v>
      </c>
      <c r="H25" s="5" t="str">
        <f t="shared" si="1"/>
        <v>Genomic DNA</v>
      </c>
      <c r="I25" s="20" t="str">
        <f t="shared" si="2"/>
        <v>Nanodrop</v>
      </c>
      <c r="J25" s="20" t="str">
        <f t="shared" si="3"/>
        <v>Saltextraction</v>
      </c>
      <c r="K25" s="48">
        <f t="shared" si="4"/>
        <v>10.74</v>
      </c>
      <c r="L25" s="48">
        <f t="shared" si="5"/>
        <v>38</v>
      </c>
      <c r="M25" s="3" t="str">
        <f>IF(DATA!$D$18,IF((COUNTA(O25)&gt;0),CONCATENATE("P",DATA!$B$18,"_",D25),""),"MISSING ID")</f>
        <v>P14460_106</v>
      </c>
      <c r="N25" s="5" t="s">
        <v>87</v>
      </c>
      <c r="O25" s="109" t="s">
        <v>324</v>
      </c>
      <c r="P25" s="68"/>
      <c r="Q25" s="69" t="s">
        <v>289</v>
      </c>
      <c r="R25" s="109">
        <v>1.7</v>
      </c>
      <c r="S25" s="70">
        <v>10.74</v>
      </c>
      <c r="T25" s="70">
        <v>38</v>
      </c>
      <c r="U25" s="14">
        <f t="shared" si="6"/>
        <v>0.40799999999999997</v>
      </c>
      <c r="V25" s="76"/>
      <c r="W25" s="76"/>
      <c r="X25" s="79"/>
    </row>
    <row r="26" spans="1:24" s="19" customFormat="1" ht="15.75" customHeight="1">
      <c r="A26" s="34"/>
      <c r="B26" s="5" t="s">
        <v>75</v>
      </c>
      <c r="C26" s="4" t="s">
        <v>88</v>
      </c>
      <c r="D26" s="20" t="str">
        <f>IF(DATA!$D$18,CONCATENATE(DATA!$C$18,RIGHT(C26,2)),"MISSING ID")</f>
        <v>107</v>
      </c>
      <c r="E26" s="61" t="str">
        <f>IF(DATA!$D$18,'Sample information'!M$6,"MISSING ID")</f>
        <v>P14460P1</v>
      </c>
      <c r="F26" s="41" t="e">
        <f t="shared" si="0"/>
        <v>#N/A</v>
      </c>
      <c r="G26" s="39" t="e">
        <f t="shared" si="7"/>
        <v>#N/A</v>
      </c>
      <c r="H26" s="5" t="str">
        <f t="shared" si="1"/>
        <v>Genomic DNA</v>
      </c>
      <c r="I26" s="20" t="str">
        <f t="shared" si="2"/>
        <v>Nanodrop</v>
      </c>
      <c r="J26" s="20" t="str">
        <f t="shared" si="3"/>
        <v>Saltextraction</v>
      </c>
      <c r="K26" s="48">
        <f t="shared" si="4"/>
        <v>7.18</v>
      </c>
      <c r="L26" s="48">
        <f t="shared" si="5"/>
        <v>38</v>
      </c>
      <c r="M26" s="3" t="str">
        <f>IF(DATA!$D$18,IF((COUNTA(O26)&gt;0),CONCATENATE("P",DATA!$B$18,"_",D26),""),"MISSING ID")</f>
        <v>P14460_107</v>
      </c>
      <c r="N26" s="55" t="s">
        <v>89</v>
      </c>
      <c r="O26" s="109" t="s">
        <v>325</v>
      </c>
      <c r="P26" s="68"/>
      <c r="Q26" s="69" t="s">
        <v>289</v>
      </c>
      <c r="R26" s="109">
        <v>1.9</v>
      </c>
      <c r="S26" s="70">
        <v>7.18</v>
      </c>
      <c r="T26" s="70">
        <v>38</v>
      </c>
      <c r="U26" s="14">
        <f t="shared" si="6"/>
        <v>0.27300000000000002</v>
      </c>
      <c r="V26" s="76"/>
      <c r="W26" s="76"/>
      <c r="X26" s="79"/>
    </row>
    <row r="27" spans="1:24" s="19" customFormat="1" ht="15.75" customHeight="1">
      <c r="A27" s="34"/>
      <c r="B27" s="5" t="s">
        <v>75</v>
      </c>
      <c r="C27" s="4" t="s">
        <v>90</v>
      </c>
      <c r="D27" s="20" t="str">
        <f>IF(DATA!$D$18,CONCATENATE(DATA!$C$18,RIGHT(C27,2)),"MISSING ID")</f>
        <v>108</v>
      </c>
      <c r="E27" s="61" t="str">
        <f>IF(DATA!$D$18,'Sample information'!M$6,"MISSING ID")</f>
        <v>P14460P1</v>
      </c>
      <c r="F27" s="41" t="e">
        <f t="shared" si="0"/>
        <v>#N/A</v>
      </c>
      <c r="G27" s="39" t="e">
        <f t="shared" si="7"/>
        <v>#N/A</v>
      </c>
      <c r="H27" s="5" t="str">
        <f t="shared" si="1"/>
        <v>Genomic DNA</v>
      </c>
      <c r="I27" s="20" t="str">
        <f t="shared" si="2"/>
        <v>Nanodrop</v>
      </c>
      <c r="J27" s="20" t="str">
        <f t="shared" si="3"/>
        <v>Saltextraction</v>
      </c>
      <c r="K27" s="48">
        <f t="shared" si="4"/>
        <v>181.4</v>
      </c>
      <c r="L27" s="48">
        <f t="shared" si="5"/>
        <v>38</v>
      </c>
      <c r="M27" s="3" t="str">
        <f>IF(DATA!$D$18,IF((COUNTA(O27)&gt;0),CONCATENATE("P",DATA!$B$18,"_",D27),""),"MISSING ID")</f>
        <v>P14460_108</v>
      </c>
      <c r="N27" s="5" t="s">
        <v>91</v>
      </c>
      <c r="O27" s="109" t="s">
        <v>326</v>
      </c>
      <c r="P27" s="68"/>
      <c r="Q27" s="69" t="s">
        <v>289</v>
      </c>
      <c r="R27" s="109">
        <v>1.8</v>
      </c>
      <c r="S27" s="70">
        <v>181.4</v>
      </c>
      <c r="T27" s="70">
        <v>38</v>
      </c>
      <c r="U27" s="14">
        <f t="shared" si="6"/>
        <v>6.8929999999999998</v>
      </c>
      <c r="V27" s="76"/>
      <c r="W27" s="76"/>
      <c r="X27" s="79"/>
    </row>
    <row r="28" spans="1:24" s="19" customFormat="1" ht="15.75" customHeight="1">
      <c r="A28" s="34"/>
      <c r="B28" s="5" t="s">
        <v>75</v>
      </c>
      <c r="C28" s="4" t="s">
        <v>92</v>
      </c>
      <c r="D28" s="20" t="str">
        <f>IF(DATA!$D$18,CONCATENATE(DATA!$C$18,RIGHT(C28,2)),"MISSING ID")</f>
        <v>109</v>
      </c>
      <c r="E28" s="61" t="str">
        <f>IF(DATA!$D$18,'Sample information'!M$6,"MISSING ID")</f>
        <v>P14460P1</v>
      </c>
      <c r="F28" s="41" t="e">
        <f t="shared" si="0"/>
        <v>#N/A</v>
      </c>
      <c r="G28" s="39" t="e">
        <f t="shared" si="7"/>
        <v>#N/A</v>
      </c>
      <c r="H28" s="5" t="str">
        <f t="shared" si="1"/>
        <v>Genomic DNA</v>
      </c>
      <c r="I28" s="20" t="str">
        <f t="shared" si="2"/>
        <v>Nanodrop</v>
      </c>
      <c r="J28" s="20" t="str">
        <f t="shared" si="3"/>
        <v>Saltextraction</v>
      </c>
      <c r="K28" s="48">
        <f t="shared" si="4"/>
        <v>11.68</v>
      </c>
      <c r="L28" s="48">
        <f t="shared" si="5"/>
        <v>38</v>
      </c>
      <c r="M28" s="3" t="str">
        <f>IF(DATA!$D$18,IF((COUNTA(O28)&gt;0),CONCATENATE("P",DATA!$B$18,"_",D28),""),"MISSING ID")</f>
        <v>P14460_109</v>
      </c>
      <c r="N28" s="55" t="s">
        <v>93</v>
      </c>
      <c r="O28" s="109" t="s">
        <v>327</v>
      </c>
      <c r="P28" s="68"/>
      <c r="Q28" s="69" t="s">
        <v>289</v>
      </c>
      <c r="R28" s="109">
        <v>1.8</v>
      </c>
      <c r="S28" s="70">
        <v>11.68</v>
      </c>
      <c r="T28" s="70">
        <v>38</v>
      </c>
      <c r="U28" s="14">
        <f t="shared" si="6"/>
        <v>0.44400000000000001</v>
      </c>
      <c r="V28" s="76"/>
      <c r="W28" s="76"/>
      <c r="X28" s="79"/>
    </row>
    <row r="29" spans="1:24" s="19" customFormat="1" ht="15.75" customHeight="1">
      <c r="A29" s="34"/>
      <c r="B29" s="5" t="s">
        <v>75</v>
      </c>
      <c r="C29" s="4" t="s">
        <v>94</v>
      </c>
      <c r="D29" s="20" t="str">
        <f>IF(DATA!$D$18,CONCATENATE(DATA!$C$18,RIGHT(C29,2)),"MISSING ID")</f>
        <v>110</v>
      </c>
      <c r="E29" s="61" t="str">
        <f>IF(DATA!$D$18,'Sample information'!M$6,"MISSING ID")</f>
        <v>P14460P1</v>
      </c>
      <c r="F29" s="41" t="e">
        <f t="shared" si="0"/>
        <v>#N/A</v>
      </c>
      <c r="G29" s="39" t="e">
        <f t="shared" si="7"/>
        <v>#N/A</v>
      </c>
      <c r="H29" s="5" t="str">
        <f t="shared" si="1"/>
        <v>Genomic DNA</v>
      </c>
      <c r="I29" s="20" t="str">
        <f t="shared" si="2"/>
        <v>Nanodrop</v>
      </c>
      <c r="J29" s="20" t="str">
        <f t="shared" si="3"/>
        <v>Saltextraction</v>
      </c>
      <c r="K29" s="48">
        <f t="shared" si="4"/>
        <v>25.8</v>
      </c>
      <c r="L29" s="48">
        <f t="shared" si="5"/>
        <v>38</v>
      </c>
      <c r="M29" s="3" t="str">
        <f>IF(DATA!$D$18,IF((COUNTA(O29)&gt;0),CONCATENATE("P",DATA!$B$18,"_",D29),""),"MISSING ID")</f>
        <v>P14460_110</v>
      </c>
      <c r="N29" s="5" t="s">
        <v>95</v>
      </c>
      <c r="O29" s="109" t="s">
        <v>328</v>
      </c>
      <c r="P29" s="68"/>
      <c r="Q29" s="69" t="s">
        <v>289</v>
      </c>
      <c r="R29" s="109">
        <v>1.7</v>
      </c>
      <c r="S29" s="70">
        <v>25.8</v>
      </c>
      <c r="T29" s="70">
        <v>38</v>
      </c>
      <c r="U29" s="14">
        <f t="shared" si="6"/>
        <v>0.98</v>
      </c>
      <c r="V29" s="76"/>
      <c r="W29" s="76"/>
      <c r="X29" s="79"/>
    </row>
    <row r="30" spans="1:24" s="19" customFormat="1" ht="15.75" customHeight="1">
      <c r="A30" s="34"/>
      <c r="B30" s="5" t="s">
        <v>75</v>
      </c>
      <c r="C30" s="4" t="s">
        <v>96</v>
      </c>
      <c r="D30" s="20" t="str">
        <f>IF(DATA!$D$18,CONCATENATE(DATA!$C$18,RIGHT(C30,2)),"MISSING ID")</f>
        <v>111</v>
      </c>
      <c r="E30" s="61" t="str">
        <f>IF(DATA!$D$18,'Sample information'!M$6,"MISSING ID")</f>
        <v>P14460P1</v>
      </c>
      <c r="F30" s="41" t="e">
        <f t="shared" si="0"/>
        <v>#N/A</v>
      </c>
      <c r="G30" s="39" t="e">
        <f t="shared" si="7"/>
        <v>#N/A</v>
      </c>
      <c r="H30" s="5" t="str">
        <f t="shared" si="1"/>
        <v>Genomic DNA</v>
      </c>
      <c r="I30" s="20" t="str">
        <f t="shared" si="2"/>
        <v>Nanodrop</v>
      </c>
      <c r="J30" s="20" t="str">
        <f t="shared" si="3"/>
        <v>Saltextraction</v>
      </c>
      <c r="K30" s="48">
        <f t="shared" si="4"/>
        <v>15.04</v>
      </c>
      <c r="L30" s="48">
        <f t="shared" si="5"/>
        <v>38</v>
      </c>
      <c r="M30" s="3" t="str">
        <f>IF(DATA!$D$18,IF((COUNTA(O30)&gt;0),CONCATENATE("P",DATA!$B$18,"_",D30),""),"MISSING ID")</f>
        <v>P14460_111</v>
      </c>
      <c r="N30" s="5" t="s">
        <v>97</v>
      </c>
      <c r="O30" s="109" t="s">
        <v>329</v>
      </c>
      <c r="P30" s="68"/>
      <c r="Q30" s="69" t="s">
        <v>289</v>
      </c>
      <c r="R30" s="109">
        <v>1.8</v>
      </c>
      <c r="S30" s="70">
        <v>15.040000000000001</v>
      </c>
      <c r="T30" s="70">
        <v>38</v>
      </c>
      <c r="U30" s="14">
        <f t="shared" si="6"/>
        <v>0.57199999999999995</v>
      </c>
      <c r="V30" s="76"/>
      <c r="W30" s="76"/>
      <c r="X30" s="79"/>
    </row>
    <row r="31" spans="1:24" s="19" customFormat="1" ht="15.75" customHeight="1">
      <c r="A31" s="34"/>
      <c r="B31" s="5" t="s">
        <v>75</v>
      </c>
      <c r="C31" s="4" t="s">
        <v>98</v>
      </c>
      <c r="D31" s="20" t="str">
        <f>IF(DATA!$D$18,CONCATENATE(DATA!$C$18,RIGHT(C31,2)),"MISSING ID")</f>
        <v>112</v>
      </c>
      <c r="E31" s="61" t="str">
        <f>IF(DATA!$D$18,'Sample information'!M$6,"MISSING ID")</f>
        <v>P14460P1</v>
      </c>
      <c r="F31" s="41" t="e">
        <f t="shared" si="0"/>
        <v>#N/A</v>
      </c>
      <c r="G31" s="39" t="e">
        <f t="shared" si="7"/>
        <v>#N/A</v>
      </c>
      <c r="H31" s="5" t="str">
        <f t="shared" si="1"/>
        <v>Genomic DNA</v>
      </c>
      <c r="I31" s="20" t="str">
        <f t="shared" si="2"/>
        <v>Nanodrop</v>
      </c>
      <c r="J31" s="20" t="str">
        <f t="shared" si="3"/>
        <v>Saltextraction</v>
      </c>
      <c r="K31" s="48">
        <f t="shared" si="4"/>
        <v>9.1999999999999993</v>
      </c>
      <c r="L31" s="48">
        <f t="shared" si="5"/>
        <v>38</v>
      </c>
      <c r="M31" s="3" t="str">
        <f>IF(DATA!$D$18,IF((COUNTA(O31)&gt;0),CONCATENATE("P",DATA!$B$18,"_",D31),""),"MISSING ID")</f>
        <v>P14460_112</v>
      </c>
      <c r="N31" s="55" t="s">
        <v>99</v>
      </c>
      <c r="O31" s="109" t="s">
        <v>330</v>
      </c>
      <c r="P31" s="68"/>
      <c r="Q31" s="69" t="s">
        <v>289</v>
      </c>
      <c r="R31" s="109">
        <v>1.8</v>
      </c>
      <c r="S31" s="70">
        <v>9.1999999999999993</v>
      </c>
      <c r="T31" s="70">
        <v>38</v>
      </c>
      <c r="U31" s="14">
        <f t="shared" si="6"/>
        <v>0.35</v>
      </c>
      <c r="V31" s="76"/>
      <c r="W31" s="76"/>
      <c r="X31" s="79"/>
    </row>
    <row r="32" spans="1:24" s="19" customFormat="1" ht="15.75" customHeight="1">
      <c r="A32" s="34"/>
      <c r="B32" s="5" t="s">
        <v>75</v>
      </c>
      <c r="C32" s="4" t="s">
        <v>100</v>
      </c>
      <c r="D32" s="20" t="str">
        <f>IF(DATA!$D$18,CONCATENATE(DATA!$C$18,RIGHT(C32,2)),"MISSING ID")</f>
        <v>113</v>
      </c>
      <c r="E32" s="61" t="str">
        <f>IF(DATA!$D$18,'Sample information'!M$6,"MISSING ID")</f>
        <v>P14460P1</v>
      </c>
      <c r="F32" s="41" t="e">
        <f t="shared" si="0"/>
        <v>#N/A</v>
      </c>
      <c r="G32" s="39" t="e">
        <f t="shared" si="7"/>
        <v>#N/A</v>
      </c>
      <c r="H32" s="5" t="str">
        <f t="shared" si="1"/>
        <v>Genomic DNA</v>
      </c>
      <c r="I32" s="20" t="str">
        <f t="shared" si="2"/>
        <v>Nanodrop</v>
      </c>
      <c r="J32" s="20" t="str">
        <f t="shared" si="3"/>
        <v>Saltextraction</v>
      </c>
      <c r="K32" s="48">
        <f t="shared" si="4"/>
        <v>10.8</v>
      </c>
      <c r="L32" s="48">
        <f t="shared" si="5"/>
        <v>38</v>
      </c>
      <c r="M32" s="3" t="str">
        <f>IF(DATA!$D$18,IF((COUNTA(O32)&gt;0),CONCATENATE("P",DATA!$B$18,"_",D32),""),"MISSING ID")</f>
        <v>P14460_113</v>
      </c>
      <c r="N32" s="5" t="s">
        <v>101</v>
      </c>
      <c r="O32" s="109" t="s">
        <v>331</v>
      </c>
      <c r="P32" s="68"/>
      <c r="Q32" s="69" t="s">
        <v>289</v>
      </c>
      <c r="R32" s="109">
        <v>1.8</v>
      </c>
      <c r="S32" s="70">
        <v>10.8</v>
      </c>
      <c r="T32" s="70">
        <v>38</v>
      </c>
      <c r="U32" s="14">
        <f t="shared" si="6"/>
        <v>0.41</v>
      </c>
      <c r="V32" s="76"/>
      <c r="W32" s="76"/>
      <c r="X32" s="79"/>
    </row>
    <row r="33" spans="1:24" s="19" customFormat="1" ht="15.75" customHeight="1">
      <c r="A33" s="34"/>
      <c r="B33" s="5" t="s">
        <v>75</v>
      </c>
      <c r="C33" s="4" t="s">
        <v>102</v>
      </c>
      <c r="D33" s="20" t="str">
        <f>IF(DATA!$D$18,CONCATENATE(DATA!$C$18,RIGHT(C33,2)),"MISSING ID")</f>
        <v>114</v>
      </c>
      <c r="E33" s="61" t="str">
        <f>IF(DATA!$D$18,'Sample information'!M$6,"MISSING ID")</f>
        <v>P14460P1</v>
      </c>
      <c r="F33" s="41" t="e">
        <f t="shared" si="0"/>
        <v>#N/A</v>
      </c>
      <c r="G33" s="39" t="e">
        <f t="shared" si="7"/>
        <v>#N/A</v>
      </c>
      <c r="H33" s="5" t="str">
        <f t="shared" si="1"/>
        <v>Genomic DNA</v>
      </c>
      <c r="I33" s="20" t="str">
        <f t="shared" si="2"/>
        <v>Nanodrop</v>
      </c>
      <c r="J33" s="20" t="str">
        <f t="shared" si="3"/>
        <v>Saltextraction</v>
      </c>
      <c r="K33" s="48">
        <f t="shared" si="4"/>
        <v>16.64</v>
      </c>
      <c r="L33" s="48">
        <f t="shared" si="5"/>
        <v>38</v>
      </c>
      <c r="M33" s="3" t="str">
        <f>IF(DATA!$D$18,IF((COUNTA(O33)&gt;0),CONCATENATE("P",DATA!$B$18,"_",D33),""),"MISSING ID")</f>
        <v>P14460_114</v>
      </c>
      <c r="N33" s="5" t="s">
        <v>103</v>
      </c>
      <c r="O33" s="109" t="s">
        <v>332</v>
      </c>
      <c r="P33" s="68"/>
      <c r="Q33" s="69" t="s">
        <v>289</v>
      </c>
      <c r="R33" s="109">
        <v>1.8</v>
      </c>
      <c r="S33" s="70">
        <v>16.64</v>
      </c>
      <c r="T33" s="70">
        <v>38</v>
      </c>
      <c r="U33" s="14">
        <f t="shared" si="6"/>
        <v>0.63200000000000001</v>
      </c>
      <c r="V33" s="76"/>
      <c r="W33" s="76"/>
      <c r="X33" s="79"/>
    </row>
    <row r="34" spans="1:24" s="19" customFormat="1" ht="15.75" customHeight="1">
      <c r="A34" s="34"/>
      <c r="B34" s="5" t="s">
        <v>75</v>
      </c>
      <c r="C34" s="4" t="s">
        <v>104</v>
      </c>
      <c r="D34" s="20" t="str">
        <f>IF(DATA!$D$18,CONCATENATE(DATA!$C$18,RIGHT(C34,2)),"MISSING ID")</f>
        <v>115</v>
      </c>
      <c r="E34" s="61" t="str">
        <f>IF(DATA!$D$18,'Sample information'!M$6,"MISSING ID")</f>
        <v>P14460P1</v>
      </c>
      <c r="F34" s="41" t="e">
        <f t="shared" si="0"/>
        <v>#N/A</v>
      </c>
      <c r="G34" s="39" t="e">
        <f t="shared" si="7"/>
        <v>#N/A</v>
      </c>
      <c r="H34" s="5" t="str">
        <f t="shared" si="1"/>
        <v>Genomic DNA</v>
      </c>
      <c r="I34" s="20" t="str">
        <f t="shared" si="2"/>
        <v>Nanodrop</v>
      </c>
      <c r="J34" s="20" t="str">
        <f t="shared" si="3"/>
        <v>Saltextraction</v>
      </c>
      <c r="K34" s="48">
        <f t="shared" si="4"/>
        <v>17.760000000000002</v>
      </c>
      <c r="L34" s="48">
        <f t="shared" si="5"/>
        <v>38</v>
      </c>
      <c r="M34" s="3" t="str">
        <f>IF(DATA!$D$18,IF((COUNTA(O34)&gt;0),CONCATENATE("P",DATA!$B$18,"_",D34),""),"MISSING ID")</f>
        <v>P14460_115</v>
      </c>
      <c r="N34" s="55" t="s">
        <v>105</v>
      </c>
      <c r="O34" s="109" t="s">
        <v>333</v>
      </c>
      <c r="P34" s="68"/>
      <c r="Q34" s="69" t="s">
        <v>289</v>
      </c>
      <c r="R34" s="109">
        <v>1.8</v>
      </c>
      <c r="S34" s="70">
        <v>17.759999999999998</v>
      </c>
      <c r="T34" s="70">
        <v>38</v>
      </c>
      <c r="U34" s="14">
        <f t="shared" si="6"/>
        <v>0.67500000000000004</v>
      </c>
      <c r="V34" s="76"/>
      <c r="W34" s="76"/>
      <c r="X34" s="79"/>
    </row>
    <row r="35" spans="1:24" s="19" customFormat="1" ht="15.75" customHeight="1">
      <c r="A35" s="34"/>
      <c r="B35" s="5" t="s">
        <v>75</v>
      </c>
      <c r="C35" s="4" t="s">
        <v>106</v>
      </c>
      <c r="D35" s="20" t="str">
        <f>IF(DATA!$D$18,CONCATENATE(DATA!$C$18,RIGHT(C35,2)),"MISSING ID")</f>
        <v>116</v>
      </c>
      <c r="E35" s="61" t="str">
        <f>IF(DATA!$D$18,'Sample information'!M$6,"MISSING ID")</f>
        <v>P14460P1</v>
      </c>
      <c r="F35" s="41" t="e">
        <f t="shared" si="0"/>
        <v>#N/A</v>
      </c>
      <c r="G35" s="39" t="e">
        <f t="shared" si="7"/>
        <v>#N/A</v>
      </c>
      <c r="H35" s="5" t="str">
        <f t="shared" si="1"/>
        <v>Genomic DNA</v>
      </c>
      <c r="I35" s="20" t="str">
        <f t="shared" si="2"/>
        <v>Nanodrop</v>
      </c>
      <c r="J35" s="20" t="str">
        <f t="shared" si="3"/>
        <v>Saltextraction</v>
      </c>
      <c r="K35" s="48">
        <f t="shared" si="4"/>
        <v>11.68</v>
      </c>
      <c r="L35" s="48">
        <f t="shared" si="5"/>
        <v>38</v>
      </c>
      <c r="M35" s="3" t="str">
        <f>IF(DATA!$D$18,IF((COUNTA(O35)&gt;0),CONCATENATE("P",DATA!$B$18,"_",D35),""),"MISSING ID")</f>
        <v>P14460_116</v>
      </c>
      <c r="N35" s="5" t="s">
        <v>107</v>
      </c>
      <c r="O35" s="109" t="s">
        <v>334</v>
      </c>
      <c r="P35" s="68"/>
      <c r="Q35" s="69" t="s">
        <v>289</v>
      </c>
      <c r="R35" s="109">
        <v>1.8</v>
      </c>
      <c r="S35" s="70">
        <v>11.68</v>
      </c>
      <c r="T35" s="70">
        <v>38</v>
      </c>
      <c r="U35" s="14">
        <f t="shared" si="6"/>
        <v>0.44400000000000001</v>
      </c>
      <c r="V35" s="76"/>
      <c r="W35" s="76"/>
      <c r="X35" s="79"/>
    </row>
    <row r="36" spans="1:24" s="19" customFormat="1" ht="15.75" customHeight="1">
      <c r="A36" s="34"/>
      <c r="B36" s="5" t="s">
        <v>75</v>
      </c>
      <c r="C36" s="4" t="s">
        <v>108</v>
      </c>
      <c r="D36" s="20" t="str">
        <f>IF(DATA!$D$18,CONCATENATE(DATA!$C$18,RIGHT(C36,2)),"MISSING ID")</f>
        <v>117</v>
      </c>
      <c r="E36" s="61" t="str">
        <f>IF(DATA!$D$18,'Sample information'!M$6,"MISSING ID")</f>
        <v>P14460P1</v>
      </c>
      <c r="F36" s="41" t="e">
        <f t="shared" si="0"/>
        <v>#N/A</v>
      </c>
      <c r="G36" s="39" t="e">
        <f t="shared" si="7"/>
        <v>#N/A</v>
      </c>
      <c r="H36" s="5" t="str">
        <f t="shared" si="1"/>
        <v>Genomic DNA</v>
      </c>
      <c r="I36" s="20" t="str">
        <f t="shared" si="2"/>
        <v>Nanodrop</v>
      </c>
      <c r="J36" s="20" t="str">
        <f t="shared" si="3"/>
        <v>Saltextraction</v>
      </c>
      <c r="K36" s="48">
        <f t="shared" si="4"/>
        <v>15.76</v>
      </c>
      <c r="L36" s="48">
        <f t="shared" si="5"/>
        <v>38</v>
      </c>
      <c r="M36" s="3" t="str">
        <f>IF(DATA!$D$18,IF((COUNTA(O36)&gt;0),CONCATENATE("P",DATA!$B$18,"_",D36),""),"MISSING ID")</f>
        <v>P14460_117</v>
      </c>
      <c r="N36" s="55" t="s">
        <v>109</v>
      </c>
      <c r="O36" s="109" t="s">
        <v>335</v>
      </c>
      <c r="P36" s="68"/>
      <c r="Q36" s="69" t="s">
        <v>289</v>
      </c>
      <c r="R36" s="109">
        <v>1.8</v>
      </c>
      <c r="S36" s="70">
        <v>15.76</v>
      </c>
      <c r="T36" s="70">
        <v>38</v>
      </c>
      <c r="U36" s="14">
        <f t="shared" si="6"/>
        <v>0.59899999999999998</v>
      </c>
      <c r="V36" s="76"/>
      <c r="W36" s="76"/>
      <c r="X36" s="79"/>
    </row>
    <row r="37" spans="1:24" s="19" customFormat="1" ht="15.75" customHeight="1">
      <c r="A37" s="34"/>
      <c r="B37" s="5" t="s">
        <v>75</v>
      </c>
      <c r="C37" s="4" t="s">
        <v>110</v>
      </c>
      <c r="D37" s="20" t="str">
        <f>IF(DATA!$D$18,CONCATENATE(DATA!$C$18,RIGHT(C37,2)),"MISSING ID")</f>
        <v>118</v>
      </c>
      <c r="E37" s="61" t="str">
        <f>IF(DATA!$D$18,'Sample information'!M$6,"MISSING ID")</f>
        <v>P14460P1</v>
      </c>
      <c r="F37" s="41" t="e">
        <f t="shared" si="0"/>
        <v>#N/A</v>
      </c>
      <c r="G37" s="39" t="e">
        <f t="shared" si="7"/>
        <v>#N/A</v>
      </c>
      <c r="H37" s="5" t="str">
        <f t="shared" si="1"/>
        <v>Genomic DNA</v>
      </c>
      <c r="I37" s="20" t="str">
        <f t="shared" si="2"/>
        <v>Nanodrop</v>
      </c>
      <c r="J37" s="20" t="str">
        <f t="shared" si="3"/>
        <v>Saltextraction</v>
      </c>
      <c r="K37" s="48">
        <f t="shared" si="4"/>
        <v>27.44</v>
      </c>
      <c r="L37" s="48">
        <f t="shared" si="5"/>
        <v>38</v>
      </c>
      <c r="M37" s="3" t="str">
        <f>IF(DATA!$D$18,IF((COUNTA(O37)&gt;0),CONCATENATE("P",DATA!$B$18,"_",D37),""),"MISSING ID")</f>
        <v>P14460_118</v>
      </c>
      <c r="N37" s="5" t="s">
        <v>111</v>
      </c>
      <c r="O37" s="109" t="s">
        <v>336</v>
      </c>
      <c r="P37" s="68"/>
      <c r="Q37" s="69" t="s">
        <v>289</v>
      </c>
      <c r="R37" s="109">
        <v>1.8</v>
      </c>
      <c r="S37" s="70">
        <v>27.439999999999998</v>
      </c>
      <c r="T37" s="70">
        <v>38</v>
      </c>
      <c r="U37" s="14">
        <f t="shared" si="6"/>
        <v>1.0429999999999999</v>
      </c>
      <c r="V37" s="76"/>
      <c r="W37" s="76"/>
      <c r="X37" s="79"/>
    </row>
    <row r="38" spans="1:24" s="19" customFormat="1" ht="15.75" customHeight="1">
      <c r="A38" s="34"/>
      <c r="B38" s="5" t="s">
        <v>75</v>
      </c>
      <c r="C38" s="4" t="s">
        <v>112</v>
      </c>
      <c r="D38" s="20" t="str">
        <f>IF(DATA!$D$18,CONCATENATE(DATA!$C$18,RIGHT(C38,2)),"MISSING ID")</f>
        <v>119</v>
      </c>
      <c r="E38" s="61" t="str">
        <f>IF(DATA!$D$18,'Sample information'!M$6,"MISSING ID")</f>
        <v>P14460P1</v>
      </c>
      <c r="F38" s="41" t="e">
        <f t="shared" si="0"/>
        <v>#N/A</v>
      </c>
      <c r="G38" s="39" t="e">
        <f t="shared" si="7"/>
        <v>#N/A</v>
      </c>
      <c r="H38" s="5" t="str">
        <f t="shared" si="1"/>
        <v>Genomic DNA</v>
      </c>
      <c r="I38" s="20" t="str">
        <f t="shared" si="2"/>
        <v>Nanodrop</v>
      </c>
      <c r="J38" s="20" t="str">
        <f t="shared" si="3"/>
        <v>Saltextraction</v>
      </c>
      <c r="K38" s="48">
        <f t="shared" si="4"/>
        <v>24</v>
      </c>
      <c r="L38" s="48">
        <f t="shared" si="5"/>
        <v>38</v>
      </c>
      <c r="M38" s="3" t="str">
        <f>IF(DATA!$D$18,IF((COUNTA(O38)&gt;0),CONCATENATE("P",DATA!$B$18,"_",D38),""),"MISSING ID")</f>
        <v>P14460_119</v>
      </c>
      <c r="N38" s="5" t="s">
        <v>113</v>
      </c>
      <c r="O38" s="109" t="s">
        <v>337</v>
      </c>
      <c r="P38" s="68"/>
      <c r="Q38" s="69" t="s">
        <v>289</v>
      </c>
      <c r="R38" s="109">
        <v>1.8</v>
      </c>
      <c r="S38" s="70">
        <v>24</v>
      </c>
      <c r="T38" s="70">
        <v>38</v>
      </c>
      <c r="U38" s="14">
        <f t="shared" si="6"/>
        <v>0.91200000000000003</v>
      </c>
      <c r="V38" s="76"/>
      <c r="W38" s="76"/>
      <c r="X38" s="79"/>
    </row>
    <row r="39" spans="1:24" s="19" customFormat="1" ht="15.75" customHeight="1">
      <c r="A39" s="34"/>
      <c r="B39" s="5" t="s">
        <v>75</v>
      </c>
      <c r="C39" s="4" t="s">
        <v>114</v>
      </c>
      <c r="D39" s="20" t="str">
        <f>IF(DATA!$D$18,CONCATENATE(DATA!$C$18,RIGHT(C39,2)),"MISSING ID")</f>
        <v>120</v>
      </c>
      <c r="E39" s="61" t="str">
        <f>IF(DATA!$D$18,'Sample information'!M$6,"MISSING ID")</f>
        <v>P14460P1</v>
      </c>
      <c r="F39" s="41" t="e">
        <f t="shared" si="0"/>
        <v>#N/A</v>
      </c>
      <c r="G39" s="39" t="e">
        <f t="shared" si="7"/>
        <v>#N/A</v>
      </c>
      <c r="H39" s="5" t="str">
        <f t="shared" si="1"/>
        <v>Genomic DNA</v>
      </c>
      <c r="I39" s="20" t="str">
        <f t="shared" si="2"/>
        <v>Nanodrop</v>
      </c>
      <c r="J39" s="20" t="str">
        <f t="shared" si="3"/>
        <v>Saltextraction</v>
      </c>
      <c r="K39" s="48">
        <f t="shared" si="4"/>
        <v>26.88</v>
      </c>
      <c r="L39" s="48">
        <f t="shared" si="5"/>
        <v>38</v>
      </c>
      <c r="M39" s="3" t="str">
        <f>IF(DATA!$D$18,IF((COUNTA(O39)&gt;0),CONCATENATE("P",DATA!$B$18,"_",D39),""),"MISSING ID")</f>
        <v>P14460_120</v>
      </c>
      <c r="N39" s="55" t="s">
        <v>115</v>
      </c>
      <c r="O39" s="109" t="s">
        <v>338</v>
      </c>
      <c r="P39" s="68"/>
      <c r="Q39" s="69" t="s">
        <v>289</v>
      </c>
      <c r="R39" s="109">
        <v>1.8</v>
      </c>
      <c r="S39" s="70">
        <v>26.880000000000003</v>
      </c>
      <c r="T39" s="70">
        <v>38</v>
      </c>
      <c r="U39" s="14">
        <f t="shared" si="6"/>
        <v>1.0209999999999999</v>
      </c>
      <c r="V39" s="76"/>
      <c r="W39" s="76"/>
      <c r="X39" s="79"/>
    </row>
    <row r="40" spans="1:24" s="19" customFormat="1" ht="15.75" customHeight="1">
      <c r="A40" s="34"/>
      <c r="B40" s="5" t="s">
        <v>75</v>
      </c>
      <c r="C40" s="4" t="s">
        <v>116</v>
      </c>
      <c r="D40" s="20" t="str">
        <f>IF(DATA!$D$18,CONCATENATE(DATA!$C$18,RIGHT(C40,2)),"MISSING ID")</f>
        <v>121</v>
      </c>
      <c r="E40" s="61" t="str">
        <f>IF(DATA!$D$18,'Sample information'!M$6,"MISSING ID")</f>
        <v>P14460P1</v>
      </c>
      <c r="F40" s="41" t="e">
        <f t="shared" si="0"/>
        <v>#N/A</v>
      </c>
      <c r="G40" s="39" t="e">
        <f t="shared" si="7"/>
        <v>#N/A</v>
      </c>
      <c r="H40" s="5" t="str">
        <f t="shared" si="1"/>
        <v>Genomic DNA</v>
      </c>
      <c r="I40" s="20" t="str">
        <f t="shared" si="2"/>
        <v>Nanodrop</v>
      </c>
      <c r="J40" s="20" t="str">
        <f t="shared" si="3"/>
        <v>Saltextraction</v>
      </c>
      <c r="K40" s="48">
        <f t="shared" si="4"/>
        <v>39.04</v>
      </c>
      <c r="L40" s="48">
        <f t="shared" si="5"/>
        <v>38</v>
      </c>
      <c r="M40" s="3" t="str">
        <f>IF(DATA!$D$18,IF((COUNTA(O40)&gt;0),CONCATENATE("P",DATA!$B$18,"_",D40),""),"MISSING ID")</f>
        <v>P14460_121</v>
      </c>
      <c r="N40" s="5" t="s">
        <v>117</v>
      </c>
      <c r="O40" s="109" t="s">
        <v>339</v>
      </c>
      <c r="P40" s="68"/>
      <c r="Q40" s="69" t="s">
        <v>289</v>
      </c>
      <c r="R40" s="109">
        <v>1.8</v>
      </c>
      <c r="S40" s="70">
        <v>39.04</v>
      </c>
      <c r="T40" s="70">
        <v>38</v>
      </c>
      <c r="U40" s="14">
        <f t="shared" si="6"/>
        <v>1.484</v>
      </c>
      <c r="V40" s="76"/>
      <c r="W40" s="76"/>
      <c r="X40" s="79"/>
    </row>
    <row r="41" spans="1:24" s="19" customFormat="1" ht="15.75" customHeight="1">
      <c r="A41" s="34"/>
      <c r="B41" s="5" t="s">
        <v>75</v>
      </c>
      <c r="C41" s="4" t="s">
        <v>118</v>
      </c>
      <c r="D41" s="20" t="str">
        <f>IF(DATA!$D$18,CONCATENATE(DATA!$C$18,RIGHT(C41,2)),"MISSING ID")</f>
        <v>122</v>
      </c>
      <c r="E41" s="61" t="str">
        <f>IF(DATA!$D$18,'Sample information'!M$6,"MISSING ID")</f>
        <v>P14460P1</v>
      </c>
      <c r="F41" s="41" t="e">
        <f t="shared" si="0"/>
        <v>#N/A</v>
      </c>
      <c r="G41" s="39" t="e">
        <f t="shared" si="7"/>
        <v>#N/A</v>
      </c>
      <c r="H41" s="5" t="str">
        <f t="shared" si="1"/>
        <v>Genomic DNA</v>
      </c>
      <c r="I41" s="20" t="str">
        <f t="shared" si="2"/>
        <v>Nanodrop</v>
      </c>
      <c r="J41" s="20" t="str">
        <f t="shared" si="3"/>
        <v>Saltextraction</v>
      </c>
      <c r="K41" s="48">
        <f t="shared" si="4"/>
        <v>14.32</v>
      </c>
      <c r="L41" s="48">
        <f t="shared" si="5"/>
        <v>38</v>
      </c>
      <c r="M41" s="3" t="str">
        <f>IF(DATA!$D$18,IF((COUNTA(O41)&gt;0),CONCATENATE("P",DATA!$B$18,"_",D41),""),"MISSING ID")</f>
        <v>P14460_122</v>
      </c>
      <c r="N41" s="5" t="s">
        <v>119</v>
      </c>
      <c r="O41" s="109" t="s">
        <v>340</v>
      </c>
      <c r="P41" s="68"/>
      <c r="Q41" s="69" t="s">
        <v>289</v>
      </c>
      <c r="R41" s="109">
        <v>1.8</v>
      </c>
      <c r="S41" s="70">
        <v>14.319999999999999</v>
      </c>
      <c r="T41" s="70">
        <v>38</v>
      </c>
      <c r="U41" s="14">
        <f t="shared" si="6"/>
        <v>0.54400000000000004</v>
      </c>
      <c r="V41" s="76"/>
      <c r="W41" s="76"/>
      <c r="X41" s="79"/>
    </row>
    <row r="42" spans="1:24" s="19" customFormat="1" ht="15.75" customHeight="1">
      <c r="A42" s="34"/>
      <c r="B42" s="5" t="s">
        <v>75</v>
      </c>
      <c r="C42" s="4" t="s">
        <v>120</v>
      </c>
      <c r="D42" s="20" t="str">
        <f>IF(DATA!$D$18,CONCATENATE(DATA!$C$18,RIGHT(C42,2)),"MISSING ID")</f>
        <v>123</v>
      </c>
      <c r="E42" s="61" t="str">
        <f>IF(DATA!$D$18,'Sample information'!M$6,"MISSING ID")</f>
        <v>P14460P1</v>
      </c>
      <c r="F42" s="41" t="e">
        <f t="shared" si="0"/>
        <v>#N/A</v>
      </c>
      <c r="G42" s="39" t="e">
        <f t="shared" si="7"/>
        <v>#N/A</v>
      </c>
      <c r="H42" s="5" t="str">
        <f t="shared" si="1"/>
        <v>Genomic DNA</v>
      </c>
      <c r="I42" s="20" t="str">
        <f t="shared" si="2"/>
        <v>Nanodrop</v>
      </c>
      <c r="J42" s="20" t="str">
        <f t="shared" si="3"/>
        <v>Saltextraction</v>
      </c>
      <c r="K42" s="48">
        <f t="shared" si="4"/>
        <v>54.32</v>
      </c>
      <c r="L42" s="48">
        <f t="shared" si="5"/>
        <v>38</v>
      </c>
      <c r="M42" s="3" t="str">
        <f>IF(DATA!$D$18,IF((COUNTA(O42)&gt;0),CONCATENATE("P",DATA!$B$18,"_",D42),""),"MISSING ID")</f>
        <v>P14460_123</v>
      </c>
      <c r="N42" s="55" t="s">
        <v>121</v>
      </c>
      <c r="O42" s="109" t="s">
        <v>341</v>
      </c>
      <c r="P42" s="68"/>
      <c r="Q42" s="69" t="s">
        <v>289</v>
      </c>
      <c r="R42" s="109">
        <v>1.8</v>
      </c>
      <c r="S42" s="70">
        <v>54.320000000000007</v>
      </c>
      <c r="T42" s="70">
        <v>38</v>
      </c>
      <c r="U42" s="14">
        <f t="shared" si="6"/>
        <v>2.0640000000000001</v>
      </c>
      <c r="V42" s="76"/>
      <c r="W42" s="76"/>
      <c r="X42" s="79"/>
    </row>
    <row r="43" spans="1:24" s="19" customFormat="1" ht="15.75" customHeight="1">
      <c r="A43" s="34"/>
      <c r="B43" s="5" t="s">
        <v>75</v>
      </c>
      <c r="C43" s="4" t="s">
        <v>122</v>
      </c>
      <c r="D43" s="20" t="str">
        <f>IF(DATA!$D$18,CONCATENATE(DATA!$C$18,RIGHT(C43,2)),"MISSING ID")</f>
        <v>124</v>
      </c>
      <c r="E43" s="61" t="str">
        <f>IF(DATA!$D$18,'Sample information'!M$6,"MISSING ID")</f>
        <v>P14460P1</v>
      </c>
      <c r="F43" s="41" t="e">
        <f t="shared" si="0"/>
        <v>#N/A</v>
      </c>
      <c r="G43" s="39" t="e">
        <f t="shared" si="7"/>
        <v>#N/A</v>
      </c>
      <c r="H43" s="5" t="str">
        <f t="shared" si="1"/>
        <v>Genomic DNA</v>
      </c>
      <c r="I43" s="20" t="str">
        <f t="shared" si="2"/>
        <v>Nanodrop</v>
      </c>
      <c r="J43" s="20" t="str">
        <f t="shared" si="3"/>
        <v>Saltextraction</v>
      </c>
      <c r="K43" s="48">
        <f t="shared" si="4"/>
        <v>33.119999999999997</v>
      </c>
      <c r="L43" s="48">
        <f t="shared" si="5"/>
        <v>38</v>
      </c>
      <c r="M43" s="3" t="str">
        <f>IF(DATA!$D$18,IF((COUNTA(O43)&gt;0),CONCATENATE("P",DATA!$B$18,"_",D43),""),"MISSING ID")</f>
        <v>P14460_124</v>
      </c>
      <c r="N43" s="5" t="s">
        <v>123</v>
      </c>
      <c r="O43" s="109" t="s">
        <v>342</v>
      </c>
      <c r="P43" s="68"/>
      <c r="Q43" s="69" t="s">
        <v>289</v>
      </c>
      <c r="R43" s="109">
        <v>1.8</v>
      </c>
      <c r="S43" s="70">
        <v>33.119999999999997</v>
      </c>
      <c r="T43" s="70">
        <v>38</v>
      </c>
      <c r="U43" s="14">
        <f t="shared" si="6"/>
        <v>1.2589999999999999</v>
      </c>
      <c r="V43" s="76"/>
      <c r="W43" s="76"/>
      <c r="X43" s="79"/>
    </row>
    <row r="44" spans="1:24" s="19" customFormat="1" ht="15.75" customHeight="1">
      <c r="A44" s="34"/>
      <c r="B44" s="5" t="s">
        <v>75</v>
      </c>
      <c r="C44" s="4" t="s">
        <v>124</v>
      </c>
      <c r="D44" s="20" t="str">
        <f>IF(DATA!$D$18,CONCATENATE(DATA!$C$18,RIGHT(C44,2)),"MISSING ID")</f>
        <v>125</v>
      </c>
      <c r="E44" s="61" t="str">
        <f>IF(DATA!$D$18,'Sample information'!M$6,"MISSING ID")</f>
        <v>P14460P1</v>
      </c>
      <c r="F44" s="41" t="e">
        <f t="shared" si="0"/>
        <v>#N/A</v>
      </c>
      <c r="G44" s="39" t="e">
        <f t="shared" si="7"/>
        <v>#N/A</v>
      </c>
      <c r="H44" s="5" t="str">
        <f t="shared" si="1"/>
        <v>Genomic DNA</v>
      </c>
      <c r="I44" s="20" t="str">
        <f t="shared" si="2"/>
        <v>Nanodrop</v>
      </c>
      <c r="J44" s="20" t="str">
        <f t="shared" si="3"/>
        <v>Saltextraction</v>
      </c>
      <c r="K44" s="48">
        <f t="shared" si="4"/>
        <v>48.72</v>
      </c>
      <c r="L44" s="48">
        <f t="shared" si="5"/>
        <v>38</v>
      </c>
      <c r="M44" s="3" t="str">
        <f>IF(DATA!$D$18,IF((COUNTA(O44)&gt;0),CONCATENATE("P",DATA!$B$18,"_",D44),""),"MISSING ID")</f>
        <v>P14460_125</v>
      </c>
      <c r="N44" s="55" t="s">
        <v>125</v>
      </c>
      <c r="O44" s="109" t="s">
        <v>343</v>
      </c>
      <c r="P44" s="68"/>
      <c r="Q44" s="69" t="s">
        <v>289</v>
      </c>
      <c r="R44" s="109">
        <v>1.8</v>
      </c>
      <c r="S44" s="70">
        <v>48.72</v>
      </c>
      <c r="T44" s="70">
        <v>38</v>
      </c>
      <c r="U44" s="14">
        <f t="shared" si="6"/>
        <v>1.851</v>
      </c>
      <c r="V44" s="76"/>
      <c r="W44" s="76"/>
      <c r="X44" s="79"/>
    </row>
    <row r="45" spans="1:24" s="19" customFormat="1" ht="15.75" customHeight="1">
      <c r="A45" s="34"/>
      <c r="B45" s="5" t="s">
        <v>75</v>
      </c>
      <c r="C45" s="4" t="s">
        <v>126</v>
      </c>
      <c r="D45" s="20" t="str">
        <f>IF(DATA!$D$18,CONCATENATE(DATA!$C$18,RIGHT(C45,2)),"MISSING ID")</f>
        <v>126</v>
      </c>
      <c r="E45" s="61" t="str">
        <f>IF(DATA!$D$18,'Sample information'!M$6,"MISSING ID")</f>
        <v>P14460P1</v>
      </c>
      <c r="F45" s="41" t="e">
        <f t="shared" si="0"/>
        <v>#N/A</v>
      </c>
      <c r="G45" s="39" t="e">
        <f t="shared" si="7"/>
        <v>#N/A</v>
      </c>
      <c r="H45" s="5" t="str">
        <f t="shared" si="1"/>
        <v>Genomic DNA</v>
      </c>
      <c r="I45" s="20" t="str">
        <f t="shared" si="2"/>
        <v>Nanodrop</v>
      </c>
      <c r="J45" s="20" t="str">
        <f t="shared" si="3"/>
        <v>Saltextraction</v>
      </c>
      <c r="K45" s="48">
        <f t="shared" si="4"/>
        <v>67.84</v>
      </c>
      <c r="L45" s="48">
        <f t="shared" si="5"/>
        <v>38</v>
      </c>
      <c r="M45" s="3" t="str">
        <f>IF(DATA!$D$18,IF((COUNTA(O45)&gt;0),CONCATENATE("P",DATA!$B$18,"_",D45),""),"MISSING ID")</f>
        <v>P14460_126</v>
      </c>
      <c r="N45" s="5" t="s">
        <v>127</v>
      </c>
      <c r="O45" s="109" t="s">
        <v>344</v>
      </c>
      <c r="P45" s="68"/>
      <c r="Q45" s="69" t="s">
        <v>289</v>
      </c>
      <c r="R45" s="109">
        <v>1.8</v>
      </c>
      <c r="S45" s="70">
        <v>67.84</v>
      </c>
      <c r="T45" s="70">
        <v>38</v>
      </c>
      <c r="U45" s="14">
        <f t="shared" si="6"/>
        <v>2.5779999999999998</v>
      </c>
      <c r="V45" s="76"/>
      <c r="W45" s="76"/>
      <c r="X45" s="79"/>
    </row>
    <row r="46" spans="1:24" s="19" customFormat="1" ht="15.75" customHeight="1">
      <c r="A46" s="34"/>
      <c r="B46" s="5" t="s">
        <v>75</v>
      </c>
      <c r="C46" s="4" t="s">
        <v>128</v>
      </c>
      <c r="D46" s="20" t="str">
        <f>IF(DATA!$D$18,CONCATENATE(DATA!$C$18,RIGHT(C46,2)),"MISSING ID")</f>
        <v>127</v>
      </c>
      <c r="E46" s="61" t="str">
        <f>IF(DATA!$D$18,'Sample information'!M$6,"MISSING ID")</f>
        <v>P14460P1</v>
      </c>
      <c r="F46" s="41" t="e">
        <f t="shared" si="0"/>
        <v>#N/A</v>
      </c>
      <c r="G46" s="39" t="e">
        <f t="shared" si="7"/>
        <v>#N/A</v>
      </c>
      <c r="H46" s="5" t="str">
        <f t="shared" si="1"/>
        <v>Genomic DNA</v>
      </c>
      <c r="I46" s="20" t="str">
        <f t="shared" si="2"/>
        <v>Nanodrop</v>
      </c>
      <c r="J46" s="20" t="str">
        <f t="shared" si="3"/>
        <v>Saltextraction</v>
      </c>
      <c r="K46" s="48">
        <f t="shared" si="4"/>
        <v>58.88</v>
      </c>
      <c r="L46" s="48">
        <f t="shared" si="5"/>
        <v>38</v>
      </c>
      <c r="M46" s="3" t="str">
        <f>IF(DATA!$D$18,IF((COUNTA(O46)&gt;0),CONCATENATE("P",DATA!$B$18,"_",D46),""),"MISSING ID")</f>
        <v>P14460_127</v>
      </c>
      <c r="N46" s="5" t="s">
        <v>129</v>
      </c>
      <c r="O46" s="109" t="s">
        <v>345</v>
      </c>
      <c r="P46" s="68"/>
      <c r="Q46" s="69" t="s">
        <v>289</v>
      </c>
      <c r="R46" s="109">
        <v>1.8</v>
      </c>
      <c r="S46" s="70">
        <v>58.879999999999995</v>
      </c>
      <c r="T46" s="70">
        <v>38</v>
      </c>
      <c r="U46" s="14">
        <f t="shared" si="6"/>
        <v>2.2370000000000001</v>
      </c>
      <c r="V46" s="76"/>
      <c r="W46" s="76"/>
      <c r="X46" s="79"/>
    </row>
    <row r="47" spans="1:24" s="19" customFormat="1" ht="15.75" customHeight="1">
      <c r="A47" s="34"/>
      <c r="B47" s="5" t="s">
        <v>75</v>
      </c>
      <c r="C47" s="4" t="s">
        <v>130</v>
      </c>
      <c r="D47" s="20" t="str">
        <f>IF(DATA!$D$18,CONCATENATE(DATA!$C$18,RIGHT(C47,2)),"MISSING ID")</f>
        <v>128</v>
      </c>
      <c r="E47" s="61" t="str">
        <f>IF(DATA!$D$18,'Sample information'!M$6,"MISSING ID")</f>
        <v>P14460P1</v>
      </c>
      <c r="F47" s="41" t="e">
        <f t="shared" si="0"/>
        <v>#N/A</v>
      </c>
      <c r="G47" s="39" t="e">
        <f t="shared" si="7"/>
        <v>#N/A</v>
      </c>
      <c r="H47" s="5" t="str">
        <f t="shared" si="1"/>
        <v>Genomic DNA</v>
      </c>
      <c r="I47" s="20" t="str">
        <f t="shared" si="2"/>
        <v>Nanodrop</v>
      </c>
      <c r="J47" s="20" t="str">
        <f t="shared" si="3"/>
        <v>Saltextraction</v>
      </c>
      <c r="K47" s="48">
        <f t="shared" si="4"/>
        <v>63.36</v>
      </c>
      <c r="L47" s="48">
        <f t="shared" si="5"/>
        <v>38</v>
      </c>
      <c r="M47" s="3" t="str">
        <f>IF(DATA!$D$18,IF((COUNTA(O47)&gt;0),CONCATENATE("P",DATA!$B$18,"_",D47),""),"MISSING ID")</f>
        <v>P14460_128</v>
      </c>
      <c r="N47" s="55" t="s">
        <v>131</v>
      </c>
      <c r="O47" s="109" t="s">
        <v>346</v>
      </c>
      <c r="P47" s="68"/>
      <c r="Q47" s="69" t="s">
        <v>289</v>
      </c>
      <c r="R47" s="109">
        <v>1.8</v>
      </c>
      <c r="S47" s="70">
        <v>63.36</v>
      </c>
      <c r="T47" s="70">
        <v>38</v>
      </c>
      <c r="U47" s="14">
        <f t="shared" si="6"/>
        <v>2.4079999999999999</v>
      </c>
      <c r="V47" s="76"/>
      <c r="W47" s="76"/>
      <c r="X47" s="79"/>
    </row>
    <row r="48" spans="1:24" s="19" customFormat="1" ht="15.75" customHeight="1">
      <c r="A48" s="34"/>
      <c r="B48" s="5" t="s">
        <v>75</v>
      </c>
      <c r="C48" s="4" t="s">
        <v>132</v>
      </c>
      <c r="D48" s="20" t="str">
        <f>IF(DATA!$D$18,CONCATENATE(DATA!$C$18,RIGHT(C48,2)),"MISSING ID")</f>
        <v>129</v>
      </c>
      <c r="E48" s="61" t="str">
        <f>IF(DATA!$D$18,'Sample information'!M$6,"MISSING ID")</f>
        <v>P14460P1</v>
      </c>
      <c r="F48" s="41" t="e">
        <f t="shared" si="0"/>
        <v>#N/A</v>
      </c>
      <c r="G48" s="39" t="e">
        <f t="shared" si="7"/>
        <v>#N/A</v>
      </c>
      <c r="H48" s="5" t="str">
        <f t="shared" si="1"/>
        <v>Genomic DNA</v>
      </c>
      <c r="I48" s="20" t="str">
        <f t="shared" si="2"/>
        <v>Nanodrop</v>
      </c>
      <c r="J48" s="20" t="str">
        <f t="shared" si="3"/>
        <v>Saltextraction</v>
      </c>
      <c r="K48" s="48">
        <f t="shared" si="4"/>
        <v>66.16</v>
      </c>
      <c r="L48" s="48">
        <f t="shared" si="5"/>
        <v>38</v>
      </c>
      <c r="M48" s="3" t="str">
        <f>IF(DATA!$D$18,IF((COUNTA(O48)&gt;0),CONCATENATE("P",DATA!$B$18,"_",D48),""),"MISSING ID")</f>
        <v>P14460_129</v>
      </c>
      <c r="N48" s="5" t="s">
        <v>133</v>
      </c>
      <c r="O48" s="109" t="s">
        <v>347</v>
      </c>
      <c r="P48" s="68"/>
      <c r="Q48" s="69" t="s">
        <v>289</v>
      </c>
      <c r="R48" s="109">
        <v>1.8</v>
      </c>
      <c r="S48" s="70">
        <v>66.16</v>
      </c>
      <c r="T48" s="70">
        <v>38</v>
      </c>
      <c r="U48" s="14">
        <f t="shared" si="6"/>
        <v>2.5139999999999998</v>
      </c>
      <c r="V48" s="76"/>
      <c r="W48" s="76"/>
      <c r="X48" s="79"/>
    </row>
    <row r="49" spans="1:24" s="19" customFormat="1" ht="15.75" customHeight="1">
      <c r="A49" s="34"/>
      <c r="B49" s="5" t="s">
        <v>75</v>
      </c>
      <c r="C49" s="4" t="s">
        <v>134</v>
      </c>
      <c r="D49" s="20" t="str">
        <f>IF(DATA!$D$18,CONCATENATE(DATA!$C$18,RIGHT(C49,2)),"MISSING ID")</f>
        <v>130</v>
      </c>
      <c r="E49" s="61" t="str">
        <f>IF(DATA!$D$18,'Sample information'!M$6,"MISSING ID")</f>
        <v>P14460P1</v>
      </c>
      <c r="F49" s="41" t="e">
        <f t="shared" si="0"/>
        <v>#N/A</v>
      </c>
      <c r="G49" s="39" t="e">
        <f t="shared" si="7"/>
        <v>#N/A</v>
      </c>
      <c r="H49" s="5" t="str">
        <f t="shared" si="1"/>
        <v>Genomic DNA</v>
      </c>
      <c r="I49" s="20" t="str">
        <f t="shared" si="2"/>
        <v>Nanodrop</v>
      </c>
      <c r="J49" s="20" t="str">
        <f t="shared" si="3"/>
        <v>Saltextraction</v>
      </c>
      <c r="K49" s="48">
        <f t="shared" si="4"/>
        <v>58.24</v>
      </c>
      <c r="L49" s="48">
        <f t="shared" si="5"/>
        <v>38</v>
      </c>
      <c r="M49" s="3" t="str">
        <f>IF(DATA!$D$18,IF((COUNTA(O49)&gt;0),CONCATENATE("P",DATA!$B$18,"_",D49),""),"MISSING ID")</f>
        <v>P14460_130</v>
      </c>
      <c r="N49" s="5" t="s">
        <v>135</v>
      </c>
      <c r="O49" s="109" t="s">
        <v>348</v>
      </c>
      <c r="P49" s="68"/>
      <c r="Q49" s="69" t="s">
        <v>289</v>
      </c>
      <c r="R49" s="109">
        <v>1.8</v>
      </c>
      <c r="S49" s="70">
        <v>58.239999999999995</v>
      </c>
      <c r="T49" s="70">
        <v>38</v>
      </c>
      <c r="U49" s="14">
        <f t="shared" si="6"/>
        <v>2.2130000000000001</v>
      </c>
      <c r="V49" s="76"/>
      <c r="W49" s="76"/>
      <c r="X49" s="79"/>
    </row>
    <row r="50" spans="1:24" s="19" customFormat="1" ht="15.75" customHeight="1">
      <c r="A50" s="34"/>
      <c r="B50" s="5" t="s">
        <v>75</v>
      </c>
      <c r="C50" s="4" t="s">
        <v>136</v>
      </c>
      <c r="D50" s="20" t="str">
        <f>IF(DATA!$D$18,CONCATENATE(DATA!$C$18,RIGHT(C50,2)),"MISSING ID")</f>
        <v>131</v>
      </c>
      <c r="E50" s="61" t="str">
        <f>IF(DATA!$D$18,'Sample information'!M$6,"MISSING ID")</f>
        <v>P14460P1</v>
      </c>
      <c r="F50" s="41" t="e">
        <f t="shared" si="0"/>
        <v>#N/A</v>
      </c>
      <c r="G50" s="39" t="e">
        <f t="shared" si="7"/>
        <v>#N/A</v>
      </c>
      <c r="H50" s="5" t="str">
        <f t="shared" si="1"/>
        <v>Genomic DNA</v>
      </c>
      <c r="I50" s="20" t="str">
        <f t="shared" si="2"/>
        <v>Nanodrop</v>
      </c>
      <c r="J50" s="20" t="str">
        <f t="shared" si="3"/>
        <v>Saltextraction</v>
      </c>
      <c r="K50" s="48">
        <f t="shared" si="4"/>
        <v>58.72</v>
      </c>
      <c r="L50" s="48">
        <f t="shared" si="5"/>
        <v>38</v>
      </c>
      <c r="M50" s="3" t="str">
        <f>IF(DATA!$D$18,IF((COUNTA(O50)&gt;0),CONCATENATE("P",DATA!$B$18,"_",D50),""),"MISSING ID")</f>
        <v>P14460_131</v>
      </c>
      <c r="N50" s="55" t="s">
        <v>137</v>
      </c>
      <c r="O50" s="109" t="s">
        <v>349</v>
      </c>
      <c r="P50" s="68"/>
      <c r="Q50" s="69" t="s">
        <v>289</v>
      </c>
      <c r="R50" s="109">
        <v>1.8</v>
      </c>
      <c r="S50" s="70">
        <v>58.720000000000006</v>
      </c>
      <c r="T50" s="70">
        <v>38</v>
      </c>
      <c r="U50" s="14">
        <f t="shared" si="6"/>
        <v>2.2309999999999999</v>
      </c>
      <c r="V50" s="76"/>
      <c r="W50" s="76"/>
      <c r="X50" s="79"/>
    </row>
    <row r="51" spans="1:24" s="19" customFormat="1" ht="15.75" customHeight="1">
      <c r="A51" s="34"/>
      <c r="B51" s="5" t="s">
        <v>75</v>
      </c>
      <c r="C51" s="4" t="s">
        <v>138</v>
      </c>
      <c r="D51" s="20" t="str">
        <f>IF(DATA!$D$18,CONCATENATE(DATA!$C$18,RIGHT(C51,2)),"MISSING ID")</f>
        <v>132</v>
      </c>
      <c r="E51" s="61" t="str">
        <f>IF(DATA!$D$18,'Sample information'!M$6,"MISSING ID")</f>
        <v>P14460P1</v>
      </c>
      <c r="F51" s="41" t="e">
        <f t="shared" si="0"/>
        <v>#N/A</v>
      </c>
      <c r="G51" s="39" t="e">
        <f t="shared" si="7"/>
        <v>#N/A</v>
      </c>
      <c r="H51" s="5" t="str">
        <f t="shared" si="1"/>
        <v>Genomic DNA</v>
      </c>
      <c r="I51" s="20" t="str">
        <f t="shared" si="2"/>
        <v>Nanodrop</v>
      </c>
      <c r="J51" s="20" t="str">
        <f t="shared" si="3"/>
        <v>Saltextraction</v>
      </c>
      <c r="K51" s="48">
        <f t="shared" si="4"/>
        <v>18.32</v>
      </c>
      <c r="L51" s="48">
        <f t="shared" si="5"/>
        <v>38</v>
      </c>
      <c r="M51" s="3" t="str">
        <f>IF(DATA!$D$18,IF((COUNTA(O51)&gt;0),CONCATENATE("P",DATA!$B$18,"_",D51),""),"MISSING ID")</f>
        <v>P14460_132</v>
      </c>
      <c r="N51" s="5" t="s">
        <v>139</v>
      </c>
      <c r="O51" s="109" t="s">
        <v>350</v>
      </c>
      <c r="P51" s="68"/>
      <c r="Q51" s="69" t="s">
        <v>289</v>
      </c>
      <c r="R51" s="109">
        <v>1.8</v>
      </c>
      <c r="S51" s="70">
        <v>18.32</v>
      </c>
      <c r="T51" s="70">
        <v>38</v>
      </c>
      <c r="U51" s="14">
        <f t="shared" si="6"/>
        <v>0.69599999999999995</v>
      </c>
      <c r="V51" s="76"/>
      <c r="W51" s="76"/>
      <c r="X51" s="79"/>
    </row>
    <row r="52" spans="1:24" s="19" customFormat="1" ht="15.75" customHeight="1">
      <c r="A52" s="34"/>
      <c r="B52" s="5" t="s">
        <v>75</v>
      </c>
      <c r="C52" s="4" t="s">
        <v>140</v>
      </c>
      <c r="D52" s="20" t="str">
        <f>IF(DATA!$D$18,CONCATENATE(DATA!$C$18,RIGHT(C52,2)),"MISSING ID")</f>
        <v>133</v>
      </c>
      <c r="E52" s="61" t="str">
        <f>IF(DATA!$D$18,'Sample information'!M$6,"MISSING ID")</f>
        <v>P14460P1</v>
      </c>
      <c r="F52" s="41" t="e">
        <f t="shared" ref="F52:F83" si="8">IF((COUNTA(O52)&gt;0),ROUND((($B$6*$B$9)/($B$7+$B$8)),2),"")</f>
        <v>#N/A</v>
      </c>
      <c r="G52" s="39" t="e">
        <f t="shared" si="7"/>
        <v>#N/A</v>
      </c>
      <c r="H52" s="5" t="str">
        <f t="shared" ref="H52:H83" si="9">$O$8</f>
        <v>Genomic DNA</v>
      </c>
      <c r="I52" s="20" t="str">
        <f t="shared" ref="I52:I83" si="10">$O$9</f>
        <v>Nanodrop</v>
      </c>
      <c r="J52" s="20" t="str">
        <f t="shared" ref="J52:J83" si="11">$O$10</f>
        <v>Saltextraction</v>
      </c>
      <c r="K52" s="48">
        <f t="shared" ref="K52:K83" si="12">ROUND(S52,2)</f>
        <v>84</v>
      </c>
      <c r="L52" s="48">
        <f t="shared" ref="L52:L83" si="13">ROUND(T52,2)</f>
        <v>38</v>
      </c>
      <c r="M52" s="3" t="str">
        <f>IF(DATA!$D$18,IF((COUNTA(O52)&gt;0),CONCATENATE("P",DATA!$B$18,"_",D52),""),"MISSING ID")</f>
        <v>P14460_133</v>
      </c>
      <c r="N52" s="55" t="s">
        <v>141</v>
      </c>
      <c r="O52" s="109" t="s">
        <v>351</v>
      </c>
      <c r="P52" s="68"/>
      <c r="Q52" s="69" t="s">
        <v>289</v>
      </c>
      <c r="R52" s="109">
        <v>1.8</v>
      </c>
      <c r="S52" s="70">
        <v>84</v>
      </c>
      <c r="T52" s="70">
        <v>38</v>
      </c>
      <c r="U52" s="14">
        <f t="shared" ref="U52:U83" si="14">ROUND(((K52*L52)/1000),3)</f>
        <v>3.1920000000000002</v>
      </c>
      <c r="V52" s="76"/>
      <c r="W52" s="76"/>
      <c r="X52" s="79"/>
    </row>
    <row r="53" spans="1:24" s="19" customFormat="1" ht="15.75" customHeight="1">
      <c r="A53" s="34"/>
      <c r="B53" s="5" t="s">
        <v>75</v>
      </c>
      <c r="C53" s="4" t="s">
        <v>142</v>
      </c>
      <c r="D53" s="20" t="str">
        <f>IF(DATA!$D$18,CONCATENATE(DATA!$C$18,RIGHT(C53,2)),"MISSING ID")</f>
        <v>134</v>
      </c>
      <c r="E53" s="61" t="str">
        <f>IF(DATA!$D$18,'Sample information'!M$6,"MISSING ID")</f>
        <v>P14460P1</v>
      </c>
      <c r="F53" s="41" t="e">
        <f t="shared" si="8"/>
        <v>#N/A</v>
      </c>
      <c r="G53" s="39" t="e">
        <f t="shared" si="7"/>
        <v>#N/A</v>
      </c>
      <c r="H53" s="5" t="str">
        <f t="shared" si="9"/>
        <v>Genomic DNA</v>
      </c>
      <c r="I53" s="20" t="str">
        <f t="shared" si="10"/>
        <v>Nanodrop</v>
      </c>
      <c r="J53" s="20" t="str">
        <f t="shared" si="11"/>
        <v>Saltextraction</v>
      </c>
      <c r="K53" s="48">
        <f t="shared" si="12"/>
        <v>75.2</v>
      </c>
      <c r="L53" s="48">
        <f t="shared" si="13"/>
        <v>38</v>
      </c>
      <c r="M53" s="3" t="str">
        <f>IF(DATA!$D$18,IF((COUNTA(O53)&gt;0),CONCATENATE("P",DATA!$B$18,"_",D53),""),"MISSING ID")</f>
        <v>P14460_134</v>
      </c>
      <c r="N53" s="5" t="s">
        <v>143</v>
      </c>
      <c r="O53" s="109" t="s">
        <v>352</v>
      </c>
      <c r="P53" s="68"/>
      <c r="Q53" s="69" t="s">
        <v>289</v>
      </c>
      <c r="R53" s="109">
        <v>1.8</v>
      </c>
      <c r="S53" s="70">
        <v>75.2</v>
      </c>
      <c r="T53" s="70">
        <v>38</v>
      </c>
      <c r="U53" s="14">
        <f t="shared" si="14"/>
        <v>2.8580000000000001</v>
      </c>
      <c r="V53" s="76"/>
      <c r="W53" s="76"/>
      <c r="X53" s="79"/>
    </row>
    <row r="54" spans="1:24" s="19" customFormat="1" ht="15.75" customHeight="1">
      <c r="A54" s="34"/>
      <c r="B54" s="5" t="s">
        <v>75</v>
      </c>
      <c r="C54" s="4" t="s">
        <v>144</v>
      </c>
      <c r="D54" s="20" t="str">
        <f>IF(DATA!$D$18,CONCATENATE(DATA!$C$18,RIGHT(C54,2)),"MISSING ID")</f>
        <v>135</v>
      </c>
      <c r="E54" s="61" t="str">
        <f>IF(DATA!$D$18,'Sample information'!M$6,"MISSING ID")</f>
        <v>P14460P1</v>
      </c>
      <c r="F54" s="41" t="e">
        <f t="shared" si="8"/>
        <v>#N/A</v>
      </c>
      <c r="G54" s="39" t="e">
        <f t="shared" si="7"/>
        <v>#N/A</v>
      </c>
      <c r="H54" s="5" t="str">
        <f t="shared" si="9"/>
        <v>Genomic DNA</v>
      </c>
      <c r="I54" s="20" t="str">
        <f t="shared" si="10"/>
        <v>Nanodrop</v>
      </c>
      <c r="J54" s="20" t="str">
        <f t="shared" si="11"/>
        <v>Saltextraction</v>
      </c>
      <c r="K54" s="48">
        <f t="shared" si="12"/>
        <v>61.52</v>
      </c>
      <c r="L54" s="48">
        <f t="shared" si="13"/>
        <v>38</v>
      </c>
      <c r="M54" s="3" t="str">
        <f>IF(DATA!$D$18,IF((COUNTA(O54)&gt;0),CONCATENATE("P",DATA!$B$18,"_",D54),""),"MISSING ID")</f>
        <v>P14460_135</v>
      </c>
      <c r="N54" s="5" t="s">
        <v>145</v>
      </c>
      <c r="O54" s="109" t="s">
        <v>353</v>
      </c>
      <c r="P54" s="68"/>
      <c r="Q54" s="69" t="s">
        <v>289</v>
      </c>
      <c r="R54" s="109">
        <v>1.8</v>
      </c>
      <c r="S54" s="70">
        <v>61.52</v>
      </c>
      <c r="T54" s="70">
        <v>38</v>
      </c>
      <c r="U54" s="14">
        <f t="shared" si="14"/>
        <v>2.3380000000000001</v>
      </c>
      <c r="V54" s="76"/>
      <c r="W54" s="76"/>
      <c r="X54" s="79"/>
    </row>
    <row r="55" spans="1:24" s="19" customFormat="1" ht="15.75" customHeight="1">
      <c r="A55" s="34"/>
      <c r="B55" s="5" t="s">
        <v>75</v>
      </c>
      <c r="C55" s="4" t="s">
        <v>146</v>
      </c>
      <c r="D55" s="20" t="str">
        <f>IF(DATA!$D$18,CONCATENATE(DATA!$C$18,RIGHT(C55,2)),"MISSING ID")</f>
        <v>136</v>
      </c>
      <c r="E55" s="61" t="str">
        <f>IF(DATA!$D$18,'Sample information'!M$6,"MISSING ID")</f>
        <v>P14460P1</v>
      </c>
      <c r="F55" s="41" t="e">
        <f t="shared" si="8"/>
        <v>#N/A</v>
      </c>
      <c r="G55" s="39" t="e">
        <f t="shared" si="7"/>
        <v>#N/A</v>
      </c>
      <c r="H55" s="5" t="str">
        <f t="shared" si="9"/>
        <v>Genomic DNA</v>
      </c>
      <c r="I55" s="20" t="str">
        <f t="shared" si="10"/>
        <v>Nanodrop</v>
      </c>
      <c r="J55" s="20" t="str">
        <f t="shared" si="11"/>
        <v>Saltextraction</v>
      </c>
      <c r="K55" s="48">
        <f t="shared" si="12"/>
        <v>58.4</v>
      </c>
      <c r="L55" s="48">
        <f t="shared" si="13"/>
        <v>38</v>
      </c>
      <c r="M55" s="3" t="str">
        <f>IF(DATA!$D$18,IF((COUNTA(O55)&gt;0),CONCATENATE("P",DATA!$B$18,"_",D55),""),"MISSING ID")</f>
        <v>P14460_136</v>
      </c>
      <c r="N55" s="55" t="s">
        <v>147</v>
      </c>
      <c r="O55" s="109" t="s">
        <v>354</v>
      </c>
      <c r="P55" s="68"/>
      <c r="Q55" s="69" t="s">
        <v>289</v>
      </c>
      <c r="R55" s="109">
        <v>1.8</v>
      </c>
      <c r="S55" s="70">
        <v>58.4</v>
      </c>
      <c r="T55" s="70">
        <v>38</v>
      </c>
      <c r="U55" s="14">
        <f t="shared" si="14"/>
        <v>2.2189999999999999</v>
      </c>
      <c r="V55" s="76"/>
      <c r="W55" s="76"/>
      <c r="X55" s="79"/>
    </row>
    <row r="56" spans="1:24" s="19" customFormat="1" ht="15.75" customHeight="1">
      <c r="A56" s="34"/>
      <c r="B56" s="5" t="s">
        <v>75</v>
      </c>
      <c r="C56" s="4" t="s">
        <v>148</v>
      </c>
      <c r="D56" s="20" t="str">
        <f>IF(DATA!$D$18,CONCATENATE(DATA!$C$18,RIGHT(C56,2)),"MISSING ID")</f>
        <v>137</v>
      </c>
      <c r="E56" s="61" t="str">
        <f>IF(DATA!$D$18,'Sample information'!M$6,"MISSING ID")</f>
        <v>P14460P1</v>
      </c>
      <c r="F56" s="41" t="e">
        <f t="shared" si="8"/>
        <v>#N/A</v>
      </c>
      <c r="G56" s="39" t="e">
        <f t="shared" si="7"/>
        <v>#N/A</v>
      </c>
      <c r="H56" s="5" t="str">
        <f t="shared" si="9"/>
        <v>Genomic DNA</v>
      </c>
      <c r="I56" s="20" t="str">
        <f t="shared" si="10"/>
        <v>Nanodrop</v>
      </c>
      <c r="J56" s="20" t="str">
        <f t="shared" si="11"/>
        <v>Saltextraction</v>
      </c>
      <c r="K56" s="48">
        <f t="shared" si="12"/>
        <v>60</v>
      </c>
      <c r="L56" s="48">
        <f t="shared" si="13"/>
        <v>38</v>
      </c>
      <c r="M56" s="3" t="str">
        <f>IF(DATA!$D$18,IF((COUNTA(O56)&gt;0),CONCATENATE("P",DATA!$B$18,"_",D56),""),"MISSING ID")</f>
        <v>P14460_137</v>
      </c>
      <c r="N56" s="5" t="s">
        <v>149</v>
      </c>
      <c r="O56" s="109" t="s">
        <v>355</v>
      </c>
      <c r="P56" s="68"/>
      <c r="Q56" s="69" t="s">
        <v>289</v>
      </c>
      <c r="R56" s="109">
        <v>1.8</v>
      </c>
      <c r="S56" s="70">
        <v>60</v>
      </c>
      <c r="T56" s="70">
        <v>38</v>
      </c>
      <c r="U56" s="14">
        <f t="shared" si="14"/>
        <v>2.2799999999999998</v>
      </c>
      <c r="V56" s="76"/>
      <c r="W56" s="76"/>
      <c r="X56" s="79"/>
    </row>
    <row r="57" spans="1:24" s="19" customFormat="1" ht="15.75" customHeight="1">
      <c r="A57" s="34"/>
      <c r="B57" s="5" t="s">
        <v>75</v>
      </c>
      <c r="C57" s="4" t="s">
        <v>150</v>
      </c>
      <c r="D57" s="20" t="str">
        <f>IF(DATA!$D$18,CONCATENATE(DATA!$C$18,RIGHT(C57,2)),"MISSING ID")</f>
        <v>138</v>
      </c>
      <c r="E57" s="61" t="str">
        <f>IF(DATA!$D$18,'Sample information'!M$6,"MISSING ID")</f>
        <v>P14460P1</v>
      </c>
      <c r="F57" s="41" t="e">
        <f t="shared" si="8"/>
        <v>#N/A</v>
      </c>
      <c r="G57" s="39" t="e">
        <f t="shared" si="7"/>
        <v>#N/A</v>
      </c>
      <c r="H57" s="5" t="str">
        <f t="shared" si="9"/>
        <v>Genomic DNA</v>
      </c>
      <c r="I57" s="20" t="str">
        <f t="shared" si="10"/>
        <v>Nanodrop</v>
      </c>
      <c r="J57" s="20" t="str">
        <f t="shared" si="11"/>
        <v>Saltextraction</v>
      </c>
      <c r="K57" s="48">
        <f t="shared" si="12"/>
        <v>52.16</v>
      </c>
      <c r="L57" s="48">
        <f t="shared" si="13"/>
        <v>38</v>
      </c>
      <c r="M57" s="3" t="str">
        <f>IF(DATA!$D$18,IF((COUNTA(O57)&gt;0),CONCATENATE("P",DATA!$B$18,"_",D57),""),"MISSING ID")</f>
        <v>P14460_138</v>
      </c>
      <c r="N57" s="5" t="s">
        <v>151</v>
      </c>
      <c r="O57" s="109" t="s">
        <v>356</v>
      </c>
      <c r="P57" s="68"/>
      <c r="Q57" s="69" t="s">
        <v>289</v>
      </c>
      <c r="R57" s="109">
        <v>1.8</v>
      </c>
      <c r="S57" s="70">
        <v>52.160000000000004</v>
      </c>
      <c r="T57" s="70">
        <v>38</v>
      </c>
      <c r="U57" s="14">
        <f t="shared" si="14"/>
        <v>1.982</v>
      </c>
      <c r="V57" s="76"/>
      <c r="W57" s="76"/>
      <c r="X57" s="79"/>
    </row>
    <row r="58" spans="1:24" s="19" customFormat="1" ht="15.75" customHeight="1">
      <c r="A58" s="34"/>
      <c r="B58" s="5" t="s">
        <v>75</v>
      </c>
      <c r="C58" s="4" t="s">
        <v>152</v>
      </c>
      <c r="D58" s="20" t="str">
        <f>IF(DATA!$D$18,CONCATENATE(DATA!$C$18,RIGHT(C58,2)),"MISSING ID")</f>
        <v>139</v>
      </c>
      <c r="E58" s="61" t="str">
        <f>IF(DATA!$D$18,'Sample information'!M$6,"MISSING ID")</f>
        <v>P14460P1</v>
      </c>
      <c r="F58" s="41" t="e">
        <f t="shared" si="8"/>
        <v>#N/A</v>
      </c>
      <c r="G58" s="39" t="e">
        <f t="shared" si="7"/>
        <v>#N/A</v>
      </c>
      <c r="H58" s="5" t="str">
        <f t="shared" si="9"/>
        <v>Genomic DNA</v>
      </c>
      <c r="I58" s="20" t="str">
        <f t="shared" si="10"/>
        <v>Nanodrop</v>
      </c>
      <c r="J58" s="20" t="str">
        <f t="shared" si="11"/>
        <v>Saltextraction</v>
      </c>
      <c r="K58" s="48">
        <f t="shared" si="12"/>
        <v>61.2</v>
      </c>
      <c r="L58" s="48">
        <f t="shared" si="13"/>
        <v>38</v>
      </c>
      <c r="M58" s="3" t="str">
        <f>IF(DATA!$D$18,IF((COUNTA(O58)&gt;0),CONCATENATE("P",DATA!$B$18,"_",D58),""),"MISSING ID")</f>
        <v>P14460_139</v>
      </c>
      <c r="N58" s="55" t="s">
        <v>153</v>
      </c>
      <c r="O58" s="109" t="s">
        <v>357</v>
      </c>
      <c r="P58" s="68"/>
      <c r="Q58" s="69" t="s">
        <v>289</v>
      </c>
      <c r="R58" s="109">
        <v>1.8</v>
      </c>
      <c r="S58" s="70">
        <v>61.2</v>
      </c>
      <c r="T58" s="70">
        <v>38</v>
      </c>
      <c r="U58" s="14">
        <f t="shared" si="14"/>
        <v>2.3260000000000001</v>
      </c>
      <c r="V58" s="76"/>
      <c r="W58" s="76"/>
      <c r="X58" s="79"/>
    </row>
    <row r="59" spans="1:24" s="19" customFormat="1" ht="15.75" customHeight="1">
      <c r="A59" s="34"/>
      <c r="B59" s="5" t="s">
        <v>75</v>
      </c>
      <c r="C59" s="4" t="s">
        <v>154</v>
      </c>
      <c r="D59" s="20" t="str">
        <f>IF(DATA!$D$18,CONCATENATE(DATA!$C$18,RIGHT(C59,2)),"MISSING ID")</f>
        <v>140</v>
      </c>
      <c r="E59" s="61" t="str">
        <f>IF(DATA!$D$18,'Sample information'!M$6,"MISSING ID")</f>
        <v>P14460P1</v>
      </c>
      <c r="F59" s="41" t="e">
        <f t="shared" si="8"/>
        <v>#N/A</v>
      </c>
      <c r="G59" s="39" t="e">
        <f t="shared" si="7"/>
        <v>#N/A</v>
      </c>
      <c r="H59" s="5" t="str">
        <f t="shared" si="9"/>
        <v>Genomic DNA</v>
      </c>
      <c r="I59" s="20" t="str">
        <f t="shared" si="10"/>
        <v>Nanodrop</v>
      </c>
      <c r="J59" s="20" t="str">
        <f t="shared" si="11"/>
        <v>Saltextraction</v>
      </c>
      <c r="K59" s="48">
        <f t="shared" si="12"/>
        <v>53.76</v>
      </c>
      <c r="L59" s="48">
        <f t="shared" si="13"/>
        <v>38</v>
      </c>
      <c r="M59" s="3" t="str">
        <f>IF(DATA!$D$18,IF((COUNTA(O59)&gt;0),CONCATENATE("P",DATA!$B$18,"_",D59),""),"MISSING ID")</f>
        <v>P14460_140</v>
      </c>
      <c r="N59" s="5" t="s">
        <v>155</v>
      </c>
      <c r="O59" s="109" t="s">
        <v>358</v>
      </c>
      <c r="P59" s="68"/>
      <c r="Q59" s="69" t="s">
        <v>289</v>
      </c>
      <c r="R59" s="109">
        <v>1.8</v>
      </c>
      <c r="S59" s="70">
        <v>53.760000000000005</v>
      </c>
      <c r="T59" s="70">
        <v>38</v>
      </c>
      <c r="U59" s="14">
        <f t="shared" si="14"/>
        <v>2.0430000000000001</v>
      </c>
      <c r="V59" s="76"/>
      <c r="W59" s="76"/>
      <c r="X59" s="79"/>
    </row>
    <row r="60" spans="1:24" s="19" customFormat="1" ht="15.75" customHeight="1">
      <c r="A60" s="34"/>
      <c r="B60" s="5" t="s">
        <v>75</v>
      </c>
      <c r="C60" s="4" t="s">
        <v>156</v>
      </c>
      <c r="D60" s="20" t="str">
        <f>IF(DATA!$D$18,CONCATENATE(DATA!$C$18,RIGHT(C60,2)),"MISSING ID")</f>
        <v>141</v>
      </c>
      <c r="E60" s="61" t="str">
        <f>IF(DATA!$D$18,'Sample information'!M$6,"MISSING ID")</f>
        <v>P14460P1</v>
      </c>
      <c r="F60" s="41" t="e">
        <f t="shared" si="8"/>
        <v>#N/A</v>
      </c>
      <c r="G60" s="39" t="e">
        <f t="shared" si="7"/>
        <v>#N/A</v>
      </c>
      <c r="H60" s="5" t="str">
        <f t="shared" si="9"/>
        <v>Genomic DNA</v>
      </c>
      <c r="I60" s="20" t="str">
        <f t="shared" si="10"/>
        <v>Nanodrop</v>
      </c>
      <c r="J60" s="20" t="str">
        <f t="shared" si="11"/>
        <v>Saltextraction</v>
      </c>
      <c r="K60" s="48">
        <f t="shared" si="12"/>
        <v>73.12</v>
      </c>
      <c r="L60" s="48">
        <f t="shared" si="13"/>
        <v>38</v>
      </c>
      <c r="M60" s="3" t="str">
        <f>IF(DATA!$D$18,IF((COUNTA(O60)&gt;0),CONCATENATE("P",DATA!$B$18,"_",D60),""),"MISSING ID")</f>
        <v>P14460_141</v>
      </c>
      <c r="N60" s="55" t="s">
        <v>157</v>
      </c>
      <c r="O60" s="109" t="s">
        <v>359</v>
      </c>
      <c r="P60" s="68"/>
      <c r="Q60" s="69" t="s">
        <v>289</v>
      </c>
      <c r="R60" s="109">
        <v>1.8</v>
      </c>
      <c r="S60" s="70">
        <v>73.12</v>
      </c>
      <c r="T60" s="70">
        <v>38</v>
      </c>
      <c r="U60" s="14">
        <f t="shared" si="14"/>
        <v>2.7789999999999999</v>
      </c>
      <c r="V60" s="76"/>
      <c r="W60" s="76"/>
      <c r="X60" s="79"/>
    </row>
    <row r="61" spans="1:24" s="19" customFormat="1" ht="15.75" customHeight="1">
      <c r="A61" s="34"/>
      <c r="B61" s="5" t="s">
        <v>75</v>
      </c>
      <c r="C61" s="4" t="s">
        <v>158</v>
      </c>
      <c r="D61" s="20" t="str">
        <f>IF(DATA!$D$18,CONCATENATE(DATA!$C$18,RIGHT(C61,2)),"MISSING ID")</f>
        <v>142</v>
      </c>
      <c r="E61" s="61" t="str">
        <f>IF(DATA!$D$18,'Sample information'!M$6,"MISSING ID")</f>
        <v>P14460P1</v>
      </c>
      <c r="F61" s="41" t="e">
        <f t="shared" si="8"/>
        <v>#N/A</v>
      </c>
      <c r="G61" s="39" t="e">
        <f t="shared" si="7"/>
        <v>#N/A</v>
      </c>
      <c r="H61" s="5" t="str">
        <f t="shared" si="9"/>
        <v>Genomic DNA</v>
      </c>
      <c r="I61" s="20" t="str">
        <f t="shared" si="10"/>
        <v>Nanodrop</v>
      </c>
      <c r="J61" s="20" t="str">
        <f t="shared" si="11"/>
        <v>Saltextraction</v>
      </c>
      <c r="K61" s="48">
        <f t="shared" si="12"/>
        <v>52.72</v>
      </c>
      <c r="L61" s="48">
        <f t="shared" si="13"/>
        <v>38</v>
      </c>
      <c r="M61" s="3" t="str">
        <f>IF(DATA!$D$18,IF((COUNTA(O61)&gt;0),CONCATENATE("P",DATA!$B$18,"_",D61),""),"MISSING ID")</f>
        <v>P14460_142</v>
      </c>
      <c r="N61" s="5" t="s">
        <v>159</v>
      </c>
      <c r="O61" s="109" t="s">
        <v>360</v>
      </c>
      <c r="P61" s="68"/>
      <c r="Q61" s="69" t="s">
        <v>289</v>
      </c>
      <c r="R61" s="109">
        <v>1.8</v>
      </c>
      <c r="S61" s="70">
        <v>52.720000000000006</v>
      </c>
      <c r="T61" s="70">
        <v>38</v>
      </c>
      <c r="U61" s="14">
        <f t="shared" si="14"/>
        <v>2.0030000000000001</v>
      </c>
      <c r="V61" s="76"/>
      <c r="W61" s="76"/>
      <c r="X61" s="79"/>
    </row>
    <row r="62" spans="1:24" s="19" customFormat="1" ht="15.75" customHeight="1">
      <c r="A62" s="34"/>
      <c r="B62" s="5" t="s">
        <v>75</v>
      </c>
      <c r="C62" s="4" t="s">
        <v>160</v>
      </c>
      <c r="D62" s="20" t="str">
        <f>IF(DATA!$D$18,CONCATENATE(DATA!$C$18,RIGHT(C62,2)),"MISSING ID")</f>
        <v>143</v>
      </c>
      <c r="E62" s="61" t="str">
        <f>IF(DATA!$D$18,'Sample information'!M$6,"MISSING ID")</f>
        <v>P14460P1</v>
      </c>
      <c r="F62" s="41" t="e">
        <f t="shared" si="8"/>
        <v>#N/A</v>
      </c>
      <c r="G62" s="39" t="e">
        <f t="shared" si="7"/>
        <v>#N/A</v>
      </c>
      <c r="H62" s="5" t="str">
        <f t="shared" si="9"/>
        <v>Genomic DNA</v>
      </c>
      <c r="I62" s="20" t="str">
        <f t="shared" si="10"/>
        <v>Nanodrop</v>
      </c>
      <c r="J62" s="20" t="str">
        <f t="shared" si="11"/>
        <v>Saltextraction</v>
      </c>
      <c r="K62" s="48">
        <f t="shared" si="12"/>
        <v>33.520000000000003</v>
      </c>
      <c r="L62" s="48">
        <f t="shared" si="13"/>
        <v>38</v>
      </c>
      <c r="M62" s="3" t="str">
        <f>IF(DATA!$D$18,IF((COUNTA(O62)&gt;0),CONCATENATE("P",DATA!$B$18,"_",D62),""),"MISSING ID")</f>
        <v>P14460_143</v>
      </c>
      <c r="N62" s="5" t="s">
        <v>161</v>
      </c>
      <c r="O62" s="109" t="s">
        <v>361</v>
      </c>
      <c r="P62" s="68"/>
      <c r="Q62" s="69" t="s">
        <v>289</v>
      </c>
      <c r="R62" s="109">
        <v>1.8</v>
      </c>
      <c r="S62" s="70">
        <v>33.519999999999996</v>
      </c>
      <c r="T62" s="70">
        <v>38</v>
      </c>
      <c r="U62" s="14">
        <f t="shared" si="14"/>
        <v>1.274</v>
      </c>
      <c r="V62" s="76"/>
      <c r="W62" s="76"/>
      <c r="X62" s="79"/>
    </row>
    <row r="63" spans="1:24" s="19" customFormat="1" ht="15.75" customHeight="1">
      <c r="A63" s="34"/>
      <c r="B63" s="5" t="s">
        <v>75</v>
      </c>
      <c r="C63" s="4" t="s">
        <v>162</v>
      </c>
      <c r="D63" s="20" t="str">
        <f>IF(DATA!$D$18,CONCATENATE(DATA!$C$18,RIGHT(C63,2)),"MISSING ID")</f>
        <v>144</v>
      </c>
      <c r="E63" s="61" t="str">
        <f>IF(DATA!$D$18,'Sample information'!M$6,"MISSING ID")</f>
        <v>P14460P1</v>
      </c>
      <c r="F63" s="41" t="e">
        <f t="shared" si="8"/>
        <v>#N/A</v>
      </c>
      <c r="G63" s="39" t="e">
        <f t="shared" si="7"/>
        <v>#N/A</v>
      </c>
      <c r="H63" s="5" t="str">
        <f t="shared" si="9"/>
        <v>Genomic DNA</v>
      </c>
      <c r="I63" s="20" t="str">
        <f t="shared" si="10"/>
        <v>Nanodrop</v>
      </c>
      <c r="J63" s="20" t="str">
        <f t="shared" si="11"/>
        <v>Saltextraction</v>
      </c>
      <c r="K63" s="48">
        <f t="shared" si="12"/>
        <v>89.6</v>
      </c>
      <c r="L63" s="48">
        <f t="shared" si="13"/>
        <v>38</v>
      </c>
      <c r="M63" s="3" t="str">
        <f>IF(DATA!$D$18,IF((COUNTA(O63)&gt;0),CONCATENATE("P",DATA!$B$18,"_",D63),""),"MISSING ID")</f>
        <v>P14460_144</v>
      </c>
      <c r="N63" s="55" t="s">
        <v>163</v>
      </c>
      <c r="O63" s="109" t="s">
        <v>362</v>
      </c>
      <c r="P63" s="68"/>
      <c r="Q63" s="69" t="s">
        <v>289</v>
      </c>
      <c r="R63" s="109">
        <v>1.8</v>
      </c>
      <c r="S63" s="70">
        <v>89.6</v>
      </c>
      <c r="T63" s="70">
        <v>38</v>
      </c>
      <c r="U63" s="14">
        <f t="shared" si="14"/>
        <v>3.4049999999999998</v>
      </c>
      <c r="V63" s="76"/>
      <c r="W63" s="76"/>
      <c r="X63" s="79"/>
    </row>
    <row r="64" spans="1:24" s="19" customFormat="1" ht="15.75" customHeight="1">
      <c r="A64" s="34"/>
      <c r="B64" s="5" t="s">
        <v>75</v>
      </c>
      <c r="C64" s="4" t="s">
        <v>164</v>
      </c>
      <c r="D64" s="20" t="str">
        <f>IF(DATA!$D$18,CONCATENATE(DATA!$C$18,RIGHT(C64,2)),"MISSING ID")</f>
        <v>145</v>
      </c>
      <c r="E64" s="61" t="str">
        <f>IF(DATA!$D$18,'Sample information'!M$6,"MISSING ID")</f>
        <v>P14460P1</v>
      </c>
      <c r="F64" s="41" t="e">
        <f t="shared" si="8"/>
        <v>#N/A</v>
      </c>
      <c r="G64" s="39" t="e">
        <f t="shared" si="7"/>
        <v>#N/A</v>
      </c>
      <c r="H64" s="5" t="str">
        <f t="shared" si="9"/>
        <v>Genomic DNA</v>
      </c>
      <c r="I64" s="20" t="str">
        <f t="shared" si="10"/>
        <v>Nanodrop</v>
      </c>
      <c r="J64" s="20" t="str">
        <f t="shared" si="11"/>
        <v>Saltextraction</v>
      </c>
      <c r="K64" s="48">
        <f t="shared" si="12"/>
        <v>160</v>
      </c>
      <c r="L64" s="48">
        <f t="shared" si="13"/>
        <v>38</v>
      </c>
      <c r="M64" s="3" t="str">
        <f>IF(DATA!$D$18,IF((COUNTA(O64)&gt;0),CONCATENATE("P",DATA!$B$18,"_",D64),""),"MISSING ID")</f>
        <v>P14460_145</v>
      </c>
      <c r="N64" s="5" t="s">
        <v>165</v>
      </c>
      <c r="O64" s="109" t="s">
        <v>363</v>
      </c>
      <c r="P64" s="68"/>
      <c r="Q64" s="69" t="s">
        <v>289</v>
      </c>
      <c r="R64" s="109">
        <v>1.8</v>
      </c>
      <c r="S64" s="70">
        <v>160</v>
      </c>
      <c r="T64" s="70">
        <v>38</v>
      </c>
      <c r="U64" s="14">
        <f t="shared" si="14"/>
        <v>6.08</v>
      </c>
      <c r="V64" s="76"/>
      <c r="W64" s="76"/>
      <c r="X64" s="79"/>
    </row>
    <row r="65" spans="1:24" s="19" customFormat="1" ht="15.75" customHeight="1">
      <c r="A65" s="34"/>
      <c r="B65" s="5" t="s">
        <v>75</v>
      </c>
      <c r="C65" s="4" t="s">
        <v>166</v>
      </c>
      <c r="D65" s="20" t="str">
        <f>IF(DATA!$D$18,CONCATENATE(DATA!$C$18,RIGHT(C65,2)),"MISSING ID")</f>
        <v>146</v>
      </c>
      <c r="E65" s="61" t="str">
        <f>IF(DATA!$D$18,'Sample information'!M$6,"MISSING ID")</f>
        <v>P14460P1</v>
      </c>
      <c r="F65" s="41" t="e">
        <f t="shared" si="8"/>
        <v>#N/A</v>
      </c>
      <c r="G65" s="39" t="e">
        <f t="shared" si="7"/>
        <v>#N/A</v>
      </c>
      <c r="H65" s="5" t="str">
        <f t="shared" si="9"/>
        <v>Genomic DNA</v>
      </c>
      <c r="I65" s="20" t="str">
        <f t="shared" si="10"/>
        <v>Nanodrop</v>
      </c>
      <c r="J65" s="20" t="str">
        <f t="shared" si="11"/>
        <v>Saltextraction</v>
      </c>
      <c r="K65" s="48">
        <f t="shared" si="12"/>
        <v>61.2</v>
      </c>
      <c r="L65" s="48">
        <f t="shared" si="13"/>
        <v>38</v>
      </c>
      <c r="M65" s="3" t="str">
        <f>IF(DATA!$D$18,IF((COUNTA(O65)&gt;0),CONCATENATE("P",DATA!$B$18,"_",D65),""),"MISSING ID")</f>
        <v>P14460_146</v>
      </c>
      <c r="N65" s="5" t="s">
        <v>167</v>
      </c>
      <c r="O65" s="109" t="s">
        <v>364</v>
      </c>
      <c r="P65" s="68"/>
      <c r="Q65" s="69" t="s">
        <v>289</v>
      </c>
      <c r="R65" s="109">
        <v>1.8</v>
      </c>
      <c r="S65" s="70">
        <v>61.2</v>
      </c>
      <c r="T65" s="70">
        <v>38</v>
      </c>
      <c r="U65" s="14">
        <f t="shared" si="14"/>
        <v>2.3260000000000001</v>
      </c>
      <c r="V65" s="76"/>
      <c r="W65" s="76"/>
      <c r="X65" s="79"/>
    </row>
    <row r="66" spans="1:24" s="19" customFormat="1" ht="15.75" customHeight="1">
      <c r="A66" s="34"/>
      <c r="B66" s="5" t="s">
        <v>75</v>
      </c>
      <c r="C66" s="4" t="s">
        <v>168</v>
      </c>
      <c r="D66" s="20" t="str">
        <f>IF(DATA!$D$18,CONCATENATE(DATA!$C$18,RIGHT(C66,2)),"MISSING ID")</f>
        <v>147</v>
      </c>
      <c r="E66" s="61" t="str">
        <f>IF(DATA!$D$18,'Sample information'!M$6,"MISSING ID")</f>
        <v>P14460P1</v>
      </c>
      <c r="F66" s="41" t="e">
        <f t="shared" si="8"/>
        <v>#N/A</v>
      </c>
      <c r="G66" s="39" t="e">
        <f t="shared" si="7"/>
        <v>#N/A</v>
      </c>
      <c r="H66" s="5" t="str">
        <f t="shared" si="9"/>
        <v>Genomic DNA</v>
      </c>
      <c r="I66" s="20" t="str">
        <f t="shared" si="10"/>
        <v>Nanodrop</v>
      </c>
      <c r="J66" s="20" t="str">
        <f t="shared" si="11"/>
        <v>Saltextraction</v>
      </c>
      <c r="K66" s="48">
        <f t="shared" si="12"/>
        <v>35.36</v>
      </c>
      <c r="L66" s="48">
        <f t="shared" si="13"/>
        <v>38</v>
      </c>
      <c r="M66" s="3" t="str">
        <f>IF(DATA!$D$18,IF((COUNTA(O66)&gt;0),CONCATENATE("P",DATA!$B$18,"_",D66),""),"MISSING ID")</f>
        <v>P14460_147</v>
      </c>
      <c r="N66" s="55" t="s">
        <v>169</v>
      </c>
      <c r="O66" s="109" t="s">
        <v>365</v>
      </c>
      <c r="P66" s="68"/>
      <c r="Q66" s="69" t="s">
        <v>289</v>
      </c>
      <c r="R66" s="109">
        <v>1.8</v>
      </c>
      <c r="S66" s="70">
        <v>35.36</v>
      </c>
      <c r="T66" s="70">
        <v>38</v>
      </c>
      <c r="U66" s="14">
        <f t="shared" si="14"/>
        <v>1.3440000000000001</v>
      </c>
      <c r="V66" s="76"/>
      <c r="W66" s="76"/>
      <c r="X66" s="79"/>
    </row>
    <row r="67" spans="1:24" s="19" customFormat="1" ht="15.75" customHeight="1">
      <c r="A67" s="34"/>
      <c r="B67" s="5" t="s">
        <v>75</v>
      </c>
      <c r="C67" s="4" t="s">
        <v>170</v>
      </c>
      <c r="D67" s="20" t="str">
        <f>IF(DATA!$D$18,CONCATENATE(DATA!$C$18,RIGHT(C67,2)),"MISSING ID")</f>
        <v>148</v>
      </c>
      <c r="E67" s="61" t="str">
        <f>IF(DATA!$D$18,'Sample information'!M$6,"MISSING ID")</f>
        <v>P14460P1</v>
      </c>
      <c r="F67" s="41" t="e">
        <f t="shared" si="8"/>
        <v>#N/A</v>
      </c>
      <c r="G67" s="39" t="e">
        <f t="shared" si="7"/>
        <v>#N/A</v>
      </c>
      <c r="H67" s="5" t="str">
        <f t="shared" si="9"/>
        <v>Genomic DNA</v>
      </c>
      <c r="I67" s="20" t="str">
        <f t="shared" si="10"/>
        <v>Nanodrop</v>
      </c>
      <c r="J67" s="20" t="str">
        <f t="shared" si="11"/>
        <v>Saltextraction</v>
      </c>
      <c r="K67" s="48">
        <f t="shared" si="12"/>
        <v>25.28</v>
      </c>
      <c r="L67" s="48">
        <f t="shared" si="13"/>
        <v>38</v>
      </c>
      <c r="M67" s="3" t="str">
        <f>IF(DATA!$D$18,IF((COUNTA(O67)&gt;0),CONCATENATE("P",DATA!$B$18,"_",D67),""),"MISSING ID")</f>
        <v>P14460_148</v>
      </c>
      <c r="N67" s="5" t="s">
        <v>171</v>
      </c>
      <c r="O67" s="109" t="s">
        <v>366</v>
      </c>
      <c r="P67" s="68"/>
      <c r="Q67" s="69" t="s">
        <v>289</v>
      </c>
      <c r="R67" s="109">
        <v>1.8</v>
      </c>
      <c r="S67" s="70">
        <v>25.28</v>
      </c>
      <c r="T67" s="70">
        <v>38</v>
      </c>
      <c r="U67" s="14">
        <f t="shared" si="14"/>
        <v>0.96099999999999997</v>
      </c>
      <c r="V67" s="76"/>
      <c r="W67" s="76"/>
      <c r="X67" s="79"/>
    </row>
    <row r="68" spans="1:24" s="19" customFormat="1" ht="15.75" customHeight="1">
      <c r="A68" s="34"/>
      <c r="B68" s="5" t="s">
        <v>75</v>
      </c>
      <c r="C68" s="4" t="s">
        <v>172</v>
      </c>
      <c r="D68" s="20" t="str">
        <f>IF(DATA!$D$18,CONCATENATE(DATA!$C$18,RIGHT(C68,2)),"MISSING ID")</f>
        <v>149</v>
      </c>
      <c r="E68" s="61" t="str">
        <f>IF(DATA!$D$18,'Sample information'!M$6,"MISSING ID")</f>
        <v>P14460P1</v>
      </c>
      <c r="F68" s="41" t="e">
        <f t="shared" si="8"/>
        <v>#N/A</v>
      </c>
      <c r="G68" s="39" t="e">
        <f t="shared" si="7"/>
        <v>#N/A</v>
      </c>
      <c r="H68" s="5" t="str">
        <f t="shared" si="9"/>
        <v>Genomic DNA</v>
      </c>
      <c r="I68" s="20" t="str">
        <f t="shared" si="10"/>
        <v>Nanodrop</v>
      </c>
      <c r="J68" s="20" t="str">
        <f t="shared" si="11"/>
        <v>Saltextraction</v>
      </c>
      <c r="K68" s="48">
        <f t="shared" si="12"/>
        <v>21.84</v>
      </c>
      <c r="L68" s="48">
        <f t="shared" si="13"/>
        <v>38</v>
      </c>
      <c r="M68" s="3" t="str">
        <f>IF(DATA!$D$18,IF((COUNTA(O68)&gt;0),CONCATENATE("P",DATA!$B$18,"_",D68),""),"MISSING ID")</f>
        <v>P14460_149</v>
      </c>
      <c r="N68" s="55" t="s">
        <v>173</v>
      </c>
      <c r="O68" s="109" t="s">
        <v>367</v>
      </c>
      <c r="P68" s="68"/>
      <c r="Q68" s="69" t="s">
        <v>289</v>
      </c>
      <c r="R68" s="109">
        <v>1.8</v>
      </c>
      <c r="S68" s="70">
        <v>21.84</v>
      </c>
      <c r="T68" s="70">
        <v>38</v>
      </c>
      <c r="U68" s="14">
        <f t="shared" si="14"/>
        <v>0.83</v>
      </c>
      <c r="V68" s="76"/>
      <c r="W68" s="76"/>
      <c r="X68" s="79"/>
    </row>
    <row r="69" spans="1:24" s="19" customFormat="1" ht="15.75" customHeight="1">
      <c r="A69" s="34"/>
      <c r="B69" s="5" t="s">
        <v>75</v>
      </c>
      <c r="C69" s="4" t="s">
        <v>174</v>
      </c>
      <c r="D69" s="20" t="str">
        <f>IF(DATA!$D$18,CONCATENATE(DATA!$C$18,RIGHT(C69,2)),"MISSING ID")</f>
        <v>150</v>
      </c>
      <c r="E69" s="61" t="str">
        <f>IF(DATA!$D$18,'Sample information'!M$6,"MISSING ID")</f>
        <v>P14460P1</v>
      </c>
      <c r="F69" s="41" t="e">
        <f t="shared" si="8"/>
        <v>#N/A</v>
      </c>
      <c r="G69" s="39" t="e">
        <f t="shared" si="7"/>
        <v>#N/A</v>
      </c>
      <c r="H69" s="5" t="str">
        <f t="shared" si="9"/>
        <v>Genomic DNA</v>
      </c>
      <c r="I69" s="20" t="str">
        <f t="shared" si="10"/>
        <v>Nanodrop</v>
      </c>
      <c r="J69" s="20" t="str">
        <f t="shared" si="11"/>
        <v>Saltextraction</v>
      </c>
      <c r="K69" s="48">
        <f t="shared" si="12"/>
        <v>16.16</v>
      </c>
      <c r="L69" s="48">
        <f t="shared" si="13"/>
        <v>38</v>
      </c>
      <c r="M69" s="3" t="str">
        <f>IF(DATA!$D$18,IF((COUNTA(O69)&gt;0),CONCATENATE("P",DATA!$B$18,"_",D69),""),"MISSING ID")</f>
        <v>P14460_150</v>
      </c>
      <c r="N69" s="5" t="s">
        <v>175</v>
      </c>
      <c r="O69" s="109" t="s">
        <v>368</v>
      </c>
      <c r="P69" s="68"/>
      <c r="Q69" s="69" t="s">
        <v>289</v>
      </c>
      <c r="R69" s="109">
        <v>1.8</v>
      </c>
      <c r="S69" s="70">
        <v>16.16</v>
      </c>
      <c r="T69" s="70">
        <v>38</v>
      </c>
      <c r="U69" s="14">
        <f t="shared" si="14"/>
        <v>0.61399999999999999</v>
      </c>
      <c r="V69" s="76"/>
      <c r="W69" s="76"/>
      <c r="X69" s="79"/>
    </row>
    <row r="70" spans="1:24" s="19" customFormat="1" ht="15.75" customHeight="1">
      <c r="A70" s="34"/>
      <c r="B70" s="5" t="s">
        <v>75</v>
      </c>
      <c r="C70" s="4" t="s">
        <v>176</v>
      </c>
      <c r="D70" s="20" t="str">
        <f>IF(DATA!$D$18,CONCATENATE(DATA!$C$18,RIGHT(C70,2)),"MISSING ID")</f>
        <v>151</v>
      </c>
      <c r="E70" s="61" t="str">
        <f>IF(DATA!$D$18,'Sample information'!M$6,"MISSING ID")</f>
        <v>P14460P1</v>
      </c>
      <c r="F70" s="41" t="e">
        <f t="shared" si="8"/>
        <v>#N/A</v>
      </c>
      <c r="G70" s="39" t="e">
        <f t="shared" si="7"/>
        <v>#N/A</v>
      </c>
      <c r="H70" s="5" t="str">
        <f t="shared" si="9"/>
        <v>Genomic DNA</v>
      </c>
      <c r="I70" s="20" t="str">
        <f t="shared" si="10"/>
        <v>Nanodrop</v>
      </c>
      <c r="J70" s="20" t="str">
        <f t="shared" si="11"/>
        <v>Saltextraction</v>
      </c>
      <c r="K70" s="48">
        <f t="shared" si="12"/>
        <v>223.2</v>
      </c>
      <c r="L70" s="48">
        <f t="shared" si="13"/>
        <v>38</v>
      </c>
      <c r="M70" s="3" t="str">
        <f>IF(DATA!$D$18,IF((COUNTA(O70)&gt;0),CONCATENATE("P",DATA!$B$18,"_",D70),""),"MISSING ID")</f>
        <v>P14460_151</v>
      </c>
      <c r="N70" s="5" t="s">
        <v>177</v>
      </c>
      <c r="O70" s="109" t="s">
        <v>369</v>
      </c>
      <c r="P70" s="68"/>
      <c r="Q70" s="69" t="s">
        <v>289</v>
      </c>
      <c r="R70" s="109">
        <v>1.8</v>
      </c>
      <c r="S70" s="70">
        <v>223.2</v>
      </c>
      <c r="T70" s="70">
        <v>38</v>
      </c>
      <c r="U70" s="14">
        <f t="shared" si="14"/>
        <v>8.4819999999999993</v>
      </c>
      <c r="V70" s="76"/>
      <c r="W70" s="76"/>
      <c r="X70" s="79"/>
    </row>
    <row r="71" spans="1:24" s="19" customFormat="1" ht="15.75" customHeight="1">
      <c r="A71" s="34"/>
      <c r="B71" s="5" t="s">
        <v>75</v>
      </c>
      <c r="C71" s="4" t="s">
        <v>178</v>
      </c>
      <c r="D71" s="20" t="str">
        <f>IF(DATA!$D$18,CONCATENATE(DATA!$C$18,RIGHT(C71,2)),"MISSING ID")</f>
        <v>152</v>
      </c>
      <c r="E71" s="61" t="str">
        <f>IF(DATA!$D$18,'Sample information'!M$6,"MISSING ID")</f>
        <v>P14460P1</v>
      </c>
      <c r="F71" s="41" t="e">
        <f t="shared" si="8"/>
        <v>#N/A</v>
      </c>
      <c r="G71" s="39" t="e">
        <f t="shared" si="7"/>
        <v>#N/A</v>
      </c>
      <c r="H71" s="5" t="str">
        <f t="shared" si="9"/>
        <v>Genomic DNA</v>
      </c>
      <c r="I71" s="20" t="str">
        <f t="shared" si="10"/>
        <v>Nanodrop</v>
      </c>
      <c r="J71" s="20" t="str">
        <f t="shared" si="11"/>
        <v>Saltextraction</v>
      </c>
      <c r="K71" s="48">
        <f t="shared" si="12"/>
        <v>354.4</v>
      </c>
      <c r="L71" s="48">
        <f t="shared" si="13"/>
        <v>38</v>
      </c>
      <c r="M71" s="3" t="str">
        <f>IF(DATA!$D$18,IF((COUNTA(O71)&gt;0),CONCATENATE("P",DATA!$B$18,"_",D71),""),"MISSING ID")</f>
        <v>P14460_152</v>
      </c>
      <c r="N71" s="55" t="s">
        <v>179</v>
      </c>
      <c r="O71" s="109" t="s">
        <v>370</v>
      </c>
      <c r="P71" s="68"/>
      <c r="Q71" s="69" t="s">
        <v>289</v>
      </c>
      <c r="R71" s="109">
        <v>1.8</v>
      </c>
      <c r="S71" s="70">
        <v>354.4</v>
      </c>
      <c r="T71" s="70">
        <v>38</v>
      </c>
      <c r="U71" s="14">
        <f t="shared" si="14"/>
        <v>13.467000000000001</v>
      </c>
      <c r="V71" s="76"/>
      <c r="W71" s="76"/>
      <c r="X71" s="79"/>
    </row>
    <row r="72" spans="1:24" s="19" customFormat="1" ht="15.75" customHeight="1">
      <c r="A72" s="34"/>
      <c r="B72" s="5" t="s">
        <v>75</v>
      </c>
      <c r="C72" s="4" t="s">
        <v>180</v>
      </c>
      <c r="D72" s="20" t="str">
        <f>IF(DATA!$D$18,CONCATENATE(DATA!$C$18,RIGHT(C72,2)),"MISSING ID")</f>
        <v>153</v>
      </c>
      <c r="E72" s="61" t="str">
        <f>IF(DATA!$D$18,'Sample information'!M$6,"MISSING ID")</f>
        <v>P14460P1</v>
      </c>
      <c r="F72" s="41" t="e">
        <f t="shared" si="8"/>
        <v>#N/A</v>
      </c>
      <c r="G72" s="39" t="e">
        <f t="shared" si="7"/>
        <v>#N/A</v>
      </c>
      <c r="H72" s="5" t="str">
        <f t="shared" si="9"/>
        <v>Genomic DNA</v>
      </c>
      <c r="I72" s="20" t="str">
        <f t="shared" si="10"/>
        <v>Nanodrop</v>
      </c>
      <c r="J72" s="20" t="str">
        <f t="shared" si="11"/>
        <v>Saltextraction</v>
      </c>
      <c r="K72" s="48">
        <f t="shared" si="12"/>
        <v>11.12</v>
      </c>
      <c r="L72" s="48">
        <f t="shared" si="13"/>
        <v>38</v>
      </c>
      <c r="M72" s="3" t="str">
        <f>IF(DATA!$D$18,IF((COUNTA(O72)&gt;0),CONCATENATE("P",DATA!$B$18,"_",D72),""),"MISSING ID")</f>
        <v>P14460_153</v>
      </c>
      <c r="N72" s="5" t="s">
        <v>181</v>
      </c>
      <c r="O72" s="109" t="s">
        <v>371</v>
      </c>
      <c r="P72" s="68"/>
      <c r="Q72" s="69" t="s">
        <v>289</v>
      </c>
      <c r="R72" s="109">
        <v>1.8</v>
      </c>
      <c r="S72" s="70">
        <v>11.120000000000001</v>
      </c>
      <c r="T72" s="70">
        <v>38</v>
      </c>
      <c r="U72" s="14">
        <f t="shared" si="14"/>
        <v>0.42299999999999999</v>
      </c>
      <c r="V72" s="76"/>
      <c r="W72" s="76"/>
      <c r="X72" s="79"/>
    </row>
    <row r="73" spans="1:24" s="19" customFormat="1" ht="15.75" customHeight="1">
      <c r="A73" s="34"/>
      <c r="B73" s="5" t="s">
        <v>75</v>
      </c>
      <c r="C73" s="4" t="s">
        <v>182</v>
      </c>
      <c r="D73" s="20" t="str">
        <f>IF(DATA!$D$18,CONCATENATE(DATA!$C$18,RIGHT(C73,2)),"MISSING ID")</f>
        <v>154</v>
      </c>
      <c r="E73" s="61" t="str">
        <f>IF(DATA!$D$18,'Sample information'!M$6,"MISSING ID")</f>
        <v>P14460P1</v>
      </c>
      <c r="F73" s="41" t="e">
        <f t="shared" si="8"/>
        <v>#N/A</v>
      </c>
      <c r="G73" s="39" t="e">
        <f t="shared" si="7"/>
        <v>#N/A</v>
      </c>
      <c r="H73" s="5" t="str">
        <f t="shared" si="9"/>
        <v>Genomic DNA</v>
      </c>
      <c r="I73" s="20" t="str">
        <f t="shared" si="10"/>
        <v>Nanodrop</v>
      </c>
      <c r="J73" s="20" t="str">
        <f t="shared" si="11"/>
        <v>Saltextraction</v>
      </c>
      <c r="K73" s="48">
        <f t="shared" si="12"/>
        <v>40.6</v>
      </c>
      <c r="L73" s="48">
        <f t="shared" si="13"/>
        <v>38</v>
      </c>
      <c r="M73" s="3" t="str">
        <f>IF(DATA!$D$18,IF((COUNTA(O73)&gt;0),CONCATENATE("P",DATA!$B$18,"_",D73),""),"MISSING ID")</f>
        <v>P14460_154</v>
      </c>
      <c r="N73" s="5" t="s">
        <v>183</v>
      </c>
      <c r="O73" s="109" t="s">
        <v>372</v>
      </c>
      <c r="P73" s="68"/>
      <c r="Q73" s="69" t="s">
        <v>289</v>
      </c>
      <c r="R73" s="109">
        <v>1.7</v>
      </c>
      <c r="S73" s="70">
        <v>40.6</v>
      </c>
      <c r="T73" s="70">
        <v>38</v>
      </c>
      <c r="U73" s="14">
        <f t="shared" si="14"/>
        <v>1.5429999999999999</v>
      </c>
      <c r="V73" s="76"/>
      <c r="W73" s="76"/>
      <c r="X73" s="79"/>
    </row>
    <row r="74" spans="1:24" s="19" customFormat="1" ht="15.75" customHeight="1">
      <c r="A74" s="34"/>
      <c r="B74" s="5" t="s">
        <v>75</v>
      </c>
      <c r="C74" s="4" t="s">
        <v>184</v>
      </c>
      <c r="D74" s="20" t="str">
        <f>IF(DATA!$D$18,CONCATENATE(DATA!$C$18,RIGHT(C74,2)),"MISSING ID")</f>
        <v>155</v>
      </c>
      <c r="E74" s="61" t="str">
        <f>IF(DATA!$D$18,'Sample information'!M$6,"MISSING ID")</f>
        <v>P14460P1</v>
      </c>
      <c r="F74" s="41" t="e">
        <f t="shared" si="8"/>
        <v>#N/A</v>
      </c>
      <c r="G74" s="39" t="e">
        <f t="shared" si="7"/>
        <v>#N/A</v>
      </c>
      <c r="H74" s="5" t="str">
        <f t="shared" si="9"/>
        <v>Genomic DNA</v>
      </c>
      <c r="I74" s="20" t="str">
        <f t="shared" si="10"/>
        <v>Nanodrop</v>
      </c>
      <c r="J74" s="20" t="str">
        <f t="shared" si="11"/>
        <v>Saltextraction</v>
      </c>
      <c r="K74" s="48">
        <f t="shared" si="12"/>
        <v>19.2</v>
      </c>
      <c r="L74" s="48">
        <f t="shared" si="13"/>
        <v>38</v>
      </c>
      <c r="M74" s="3" t="str">
        <f>IF(DATA!$D$18,IF((COUNTA(O74)&gt;0),CONCATENATE("P",DATA!$B$18,"_",D74),""),"MISSING ID")</f>
        <v>P14460_155</v>
      </c>
      <c r="N74" s="55" t="s">
        <v>185</v>
      </c>
      <c r="O74" s="109" t="s">
        <v>373</v>
      </c>
      <c r="P74" s="68"/>
      <c r="Q74" s="69" t="s">
        <v>289</v>
      </c>
      <c r="R74" s="109">
        <v>1.9</v>
      </c>
      <c r="S74" s="70">
        <v>19.2</v>
      </c>
      <c r="T74" s="70">
        <v>38</v>
      </c>
      <c r="U74" s="14">
        <f t="shared" si="14"/>
        <v>0.73</v>
      </c>
      <c r="V74" s="76"/>
      <c r="W74" s="76"/>
      <c r="X74" s="79"/>
    </row>
    <row r="75" spans="1:24" s="19" customFormat="1" ht="15.75" customHeight="1">
      <c r="A75" s="34"/>
      <c r="B75" s="5" t="s">
        <v>75</v>
      </c>
      <c r="C75" s="4" t="s">
        <v>186</v>
      </c>
      <c r="D75" s="20" t="str">
        <f>IF(DATA!$D$18,CONCATENATE(DATA!$C$18,RIGHT(C75,2)),"MISSING ID")</f>
        <v>156</v>
      </c>
      <c r="E75" s="61" t="str">
        <f>IF(DATA!$D$18,'Sample information'!M$6,"MISSING ID")</f>
        <v>P14460P1</v>
      </c>
      <c r="F75" s="41" t="e">
        <f t="shared" si="8"/>
        <v>#N/A</v>
      </c>
      <c r="G75" s="39" t="e">
        <f t="shared" si="7"/>
        <v>#N/A</v>
      </c>
      <c r="H75" s="5" t="str">
        <f t="shared" si="9"/>
        <v>Genomic DNA</v>
      </c>
      <c r="I75" s="20" t="str">
        <f t="shared" si="10"/>
        <v>Nanodrop</v>
      </c>
      <c r="J75" s="20" t="str">
        <f t="shared" si="11"/>
        <v>Saltextraction</v>
      </c>
      <c r="K75" s="48">
        <f t="shared" si="12"/>
        <v>9</v>
      </c>
      <c r="L75" s="48">
        <f t="shared" si="13"/>
        <v>38</v>
      </c>
      <c r="M75" s="3" t="str">
        <f>IF(DATA!$D$18,IF((COUNTA(O75)&gt;0),CONCATENATE("P",DATA!$B$18,"_",D75),""),"MISSING ID")</f>
        <v>P14460_156</v>
      </c>
      <c r="N75" s="5" t="s">
        <v>187</v>
      </c>
      <c r="O75" s="109" t="s">
        <v>374</v>
      </c>
      <c r="P75" s="68"/>
      <c r="Q75" s="69" t="s">
        <v>289</v>
      </c>
      <c r="R75" s="109">
        <v>1.9</v>
      </c>
      <c r="S75" s="70">
        <v>9</v>
      </c>
      <c r="T75" s="70">
        <v>38</v>
      </c>
      <c r="U75" s="14">
        <f t="shared" si="14"/>
        <v>0.34200000000000003</v>
      </c>
      <c r="V75" s="76"/>
      <c r="W75" s="76"/>
      <c r="X75" s="79"/>
    </row>
    <row r="76" spans="1:24" s="19" customFormat="1" ht="15.75" customHeight="1">
      <c r="A76" s="34"/>
      <c r="B76" s="5" t="s">
        <v>75</v>
      </c>
      <c r="C76" s="4" t="s">
        <v>188</v>
      </c>
      <c r="D76" s="20" t="str">
        <f>IF(DATA!$D$18,CONCATENATE(DATA!$C$18,RIGHT(C76,2)),"MISSING ID")</f>
        <v>157</v>
      </c>
      <c r="E76" s="61" t="str">
        <f>IF(DATA!$D$18,'Sample information'!M$6,"MISSING ID")</f>
        <v>P14460P1</v>
      </c>
      <c r="F76" s="41" t="e">
        <f t="shared" si="8"/>
        <v>#N/A</v>
      </c>
      <c r="G76" s="39" t="e">
        <f t="shared" si="7"/>
        <v>#N/A</v>
      </c>
      <c r="H76" s="5" t="str">
        <f t="shared" si="9"/>
        <v>Genomic DNA</v>
      </c>
      <c r="I76" s="20" t="str">
        <f t="shared" si="10"/>
        <v>Nanodrop</v>
      </c>
      <c r="J76" s="20" t="str">
        <f t="shared" si="11"/>
        <v>Saltextraction</v>
      </c>
      <c r="K76" s="48">
        <f t="shared" si="12"/>
        <v>30.4</v>
      </c>
      <c r="L76" s="48">
        <f t="shared" si="13"/>
        <v>38</v>
      </c>
      <c r="M76" s="3" t="str">
        <f>IF(DATA!$D$18,IF((COUNTA(O76)&gt;0),CONCATENATE("P",DATA!$B$18,"_",D76),""),"MISSING ID")</f>
        <v>P14460_157</v>
      </c>
      <c r="N76" s="55" t="s">
        <v>189</v>
      </c>
      <c r="O76" s="109" t="s">
        <v>375</v>
      </c>
      <c r="P76" s="68"/>
      <c r="Q76" s="69" t="s">
        <v>289</v>
      </c>
      <c r="R76" s="109">
        <v>1.7</v>
      </c>
      <c r="S76" s="70">
        <v>30.4</v>
      </c>
      <c r="T76" s="70">
        <v>38</v>
      </c>
      <c r="U76" s="14">
        <f t="shared" si="14"/>
        <v>1.155</v>
      </c>
      <c r="V76" s="76"/>
      <c r="W76" s="76"/>
      <c r="X76" s="79"/>
    </row>
    <row r="77" spans="1:24" s="19" customFormat="1" ht="15.75" customHeight="1">
      <c r="A77" s="34"/>
      <c r="B77" s="5" t="s">
        <v>75</v>
      </c>
      <c r="C77" s="4" t="s">
        <v>190</v>
      </c>
      <c r="D77" s="20" t="str">
        <f>IF(DATA!$D$18,CONCATENATE(DATA!$C$18,RIGHT(C77,2)),"MISSING ID")</f>
        <v>158</v>
      </c>
      <c r="E77" s="61" t="str">
        <f>IF(DATA!$D$18,'Sample information'!M$6,"MISSING ID")</f>
        <v>P14460P1</v>
      </c>
      <c r="F77" s="41" t="e">
        <f t="shared" si="8"/>
        <v>#N/A</v>
      </c>
      <c r="G77" s="39" t="e">
        <f t="shared" si="7"/>
        <v>#N/A</v>
      </c>
      <c r="H77" s="5" t="str">
        <f t="shared" si="9"/>
        <v>Genomic DNA</v>
      </c>
      <c r="I77" s="20" t="str">
        <f t="shared" si="10"/>
        <v>Nanodrop</v>
      </c>
      <c r="J77" s="20" t="str">
        <f t="shared" si="11"/>
        <v>Saltextraction</v>
      </c>
      <c r="K77" s="48">
        <f t="shared" si="12"/>
        <v>4</v>
      </c>
      <c r="L77" s="48">
        <f t="shared" si="13"/>
        <v>38</v>
      </c>
      <c r="M77" s="3" t="str">
        <f>IF(DATA!$D$18,IF((COUNTA(O77)&gt;0),CONCATENATE("P",DATA!$B$18,"_",D77),""),"MISSING ID")</f>
        <v>P14460_158</v>
      </c>
      <c r="N77" s="5" t="s">
        <v>191</v>
      </c>
      <c r="O77" s="109" t="s">
        <v>376</v>
      </c>
      <c r="P77" s="68"/>
      <c r="Q77" s="69" t="s">
        <v>289</v>
      </c>
      <c r="R77" s="109">
        <v>1.9</v>
      </c>
      <c r="S77" s="70">
        <v>4</v>
      </c>
      <c r="T77" s="70">
        <v>38</v>
      </c>
      <c r="U77" s="14">
        <f t="shared" si="14"/>
        <v>0.152</v>
      </c>
      <c r="V77" s="76"/>
      <c r="W77" s="76"/>
      <c r="X77" s="79"/>
    </row>
    <row r="78" spans="1:24" s="19" customFormat="1" ht="15.75" customHeight="1">
      <c r="A78" s="34"/>
      <c r="B78" s="5" t="s">
        <v>75</v>
      </c>
      <c r="C78" s="4" t="s">
        <v>192</v>
      </c>
      <c r="D78" s="20" t="str">
        <f>IF(DATA!$D$18,CONCATENATE(DATA!$C$18,RIGHT(C78,2)),"MISSING ID")</f>
        <v>159</v>
      </c>
      <c r="E78" s="61" t="str">
        <f>IF(DATA!$D$18,'Sample information'!M$6,"MISSING ID")</f>
        <v>P14460P1</v>
      </c>
      <c r="F78" s="41" t="e">
        <f t="shared" si="8"/>
        <v>#N/A</v>
      </c>
      <c r="G78" s="39" t="e">
        <f t="shared" si="7"/>
        <v>#N/A</v>
      </c>
      <c r="H78" s="5" t="str">
        <f t="shared" si="9"/>
        <v>Genomic DNA</v>
      </c>
      <c r="I78" s="20" t="str">
        <f t="shared" si="10"/>
        <v>Nanodrop</v>
      </c>
      <c r="J78" s="20" t="str">
        <f t="shared" si="11"/>
        <v>Saltextraction</v>
      </c>
      <c r="K78" s="48">
        <f t="shared" si="12"/>
        <v>74.8</v>
      </c>
      <c r="L78" s="48">
        <f t="shared" si="13"/>
        <v>38</v>
      </c>
      <c r="M78" s="3" t="str">
        <f>IF(DATA!$D$18,IF((COUNTA(O78)&gt;0),CONCATENATE("P",DATA!$B$18,"_",D78),""),"MISSING ID")</f>
        <v>P14460_159</v>
      </c>
      <c r="N78" s="5" t="s">
        <v>193</v>
      </c>
      <c r="O78" s="109" t="s">
        <v>377</v>
      </c>
      <c r="P78" s="68"/>
      <c r="Q78" s="69" t="s">
        <v>289</v>
      </c>
      <c r="R78" s="109">
        <v>1.8</v>
      </c>
      <c r="S78" s="70">
        <v>74.8</v>
      </c>
      <c r="T78" s="70">
        <v>38</v>
      </c>
      <c r="U78" s="14">
        <f t="shared" si="14"/>
        <v>2.8420000000000001</v>
      </c>
      <c r="V78" s="76"/>
      <c r="W78" s="76"/>
      <c r="X78" s="79"/>
    </row>
    <row r="79" spans="1:24" s="19" customFormat="1" ht="15.75" customHeight="1">
      <c r="A79" s="34"/>
      <c r="B79" s="5" t="s">
        <v>75</v>
      </c>
      <c r="C79" s="4" t="s">
        <v>194</v>
      </c>
      <c r="D79" s="20" t="str">
        <f>IF(DATA!$D$18,CONCATENATE(DATA!$C$18,RIGHT(C79,2)),"MISSING ID")</f>
        <v>160</v>
      </c>
      <c r="E79" s="61" t="str">
        <f>IF(DATA!$D$18,'Sample information'!M$6,"MISSING ID")</f>
        <v>P14460P1</v>
      </c>
      <c r="F79" s="41" t="e">
        <f t="shared" si="8"/>
        <v>#N/A</v>
      </c>
      <c r="G79" s="39" t="e">
        <f t="shared" si="7"/>
        <v>#N/A</v>
      </c>
      <c r="H79" s="5" t="str">
        <f t="shared" si="9"/>
        <v>Genomic DNA</v>
      </c>
      <c r="I79" s="20" t="str">
        <f t="shared" si="10"/>
        <v>Nanodrop</v>
      </c>
      <c r="J79" s="20" t="str">
        <f t="shared" si="11"/>
        <v>Saltextraction</v>
      </c>
      <c r="K79" s="48">
        <f t="shared" si="12"/>
        <v>67</v>
      </c>
      <c r="L79" s="48">
        <f t="shared" si="13"/>
        <v>38</v>
      </c>
      <c r="M79" s="3" t="str">
        <f>IF(DATA!$D$18,IF((COUNTA(O79)&gt;0),CONCATENATE("P",DATA!$B$18,"_",D79),""),"MISSING ID")</f>
        <v>P14460_160</v>
      </c>
      <c r="N79" s="55" t="s">
        <v>195</v>
      </c>
      <c r="O79" s="109" t="s">
        <v>378</v>
      </c>
      <c r="P79" s="68"/>
      <c r="Q79" s="69" t="s">
        <v>289</v>
      </c>
      <c r="R79" s="109">
        <v>1.9</v>
      </c>
      <c r="S79" s="70">
        <v>67</v>
      </c>
      <c r="T79" s="70">
        <v>38</v>
      </c>
      <c r="U79" s="14">
        <f t="shared" si="14"/>
        <v>2.5459999999999998</v>
      </c>
      <c r="V79" s="76"/>
      <c r="W79" s="76"/>
      <c r="X79" s="79"/>
    </row>
    <row r="80" spans="1:24" s="19" customFormat="1" ht="15.75" customHeight="1">
      <c r="A80" s="34"/>
      <c r="B80" s="5" t="s">
        <v>75</v>
      </c>
      <c r="C80" s="4" t="s">
        <v>196</v>
      </c>
      <c r="D80" s="20" t="str">
        <f>IF(DATA!$D$18,CONCATENATE(DATA!$C$18,RIGHT(C80,2)),"MISSING ID")</f>
        <v>161</v>
      </c>
      <c r="E80" s="61" t="str">
        <f>IF(DATA!$D$18,'Sample information'!M$6,"MISSING ID")</f>
        <v>P14460P1</v>
      </c>
      <c r="F80" s="41" t="e">
        <f t="shared" si="8"/>
        <v>#N/A</v>
      </c>
      <c r="G80" s="39" t="e">
        <f t="shared" si="7"/>
        <v>#N/A</v>
      </c>
      <c r="H80" s="5" t="str">
        <f t="shared" si="9"/>
        <v>Genomic DNA</v>
      </c>
      <c r="I80" s="20" t="str">
        <f t="shared" si="10"/>
        <v>Nanodrop</v>
      </c>
      <c r="J80" s="20" t="str">
        <f t="shared" si="11"/>
        <v>Saltextraction</v>
      </c>
      <c r="K80" s="48">
        <f t="shared" si="12"/>
        <v>1.2</v>
      </c>
      <c r="L80" s="48">
        <f t="shared" si="13"/>
        <v>38</v>
      </c>
      <c r="M80" s="3" t="str">
        <f>IF(DATA!$D$18,IF((COUNTA(O80)&gt;0),CONCATENATE("P",DATA!$B$18,"_",D80),""),"MISSING ID")</f>
        <v>P14460_161</v>
      </c>
      <c r="N80" s="5" t="s">
        <v>197</v>
      </c>
      <c r="O80" s="109" t="s">
        <v>379</v>
      </c>
      <c r="P80" s="68"/>
      <c r="Q80" s="69" t="s">
        <v>289</v>
      </c>
      <c r="R80" s="109">
        <v>1.9</v>
      </c>
      <c r="S80" s="70">
        <v>1.2</v>
      </c>
      <c r="T80" s="70">
        <v>38</v>
      </c>
      <c r="U80" s="14">
        <f t="shared" si="14"/>
        <v>4.5999999999999999E-2</v>
      </c>
      <c r="V80" s="76"/>
      <c r="W80" s="76"/>
      <c r="X80" s="79"/>
    </row>
    <row r="81" spans="1:24" s="19" customFormat="1" ht="15.75" customHeight="1">
      <c r="A81" s="34"/>
      <c r="B81" s="5" t="s">
        <v>75</v>
      </c>
      <c r="C81" s="4" t="s">
        <v>198</v>
      </c>
      <c r="D81" s="20" t="str">
        <f>IF(DATA!$D$18,CONCATENATE(DATA!$C$18,RIGHT(C81,2)),"MISSING ID")</f>
        <v>162</v>
      </c>
      <c r="E81" s="61" t="str">
        <f>IF(DATA!$D$18,'Sample information'!M$6,"MISSING ID")</f>
        <v>P14460P1</v>
      </c>
      <c r="F81" s="41" t="e">
        <f t="shared" si="8"/>
        <v>#N/A</v>
      </c>
      <c r="G81" s="39" t="e">
        <f t="shared" si="7"/>
        <v>#N/A</v>
      </c>
      <c r="H81" s="5" t="str">
        <f t="shared" si="9"/>
        <v>Genomic DNA</v>
      </c>
      <c r="I81" s="20" t="str">
        <f t="shared" si="10"/>
        <v>Nanodrop</v>
      </c>
      <c r="J81" s="20" t="str">
        <f t="shared" si="11"/>
        <v>Saltextraction</v>
      </c>
      <c r="K81" s="48">
        <f t="shared" si="12"/>
        <v>60.8</v>
      </c>
      <c r="L81" s="48">
        <f t="shared" si="13"/>
        <v>38</v>
      </c>
      <c r="M81" s="3" t="str">
        <f>IF(DATA!$D$18,IF((COUNTA(O81)&gt;0),CONCATENATE("P",DATA!$B$18,"_",D81),""),"MISSING ID")</f>
        <v>P14460_162</v>
      </c>
      <c r="N81" s="5" t="s">
        <v>199</v>
      </c>
      <c r="O81" s="109" t="s">
        <v>380</v>
      </c>
      <c r="P81" s="68"/>
      <c r="Q81" s="69" t="s">
        <v>289</v>
      </c>
      <c r="R81" s="109">
        <v>1.8</v>
      </c>
      <c r="S81" s="70">
        <v>60.8</v>
      </c>
      <c r="T81" s="70">
        <v>38</v>
      </c>
      <c r="U81" s="14">
        <f t="shared" si="14"/>
        <v>2.31</v>
      </c>
      <c r="V81" s="76"/>
      <c r="W81" s="76"/>
      <c r="X81" s="79"/>
    </row>
    <row r="82" spans="1:24" s="19" customFormat="1" ht="15.75" customHeight="1">
      <c r="A82" s="34"/>
      <c r="B82" s="5" t="s">
        <v>75</v>
      </c>
      <c r="C82" s="4" t="s">
        <v>200</v>
      </c>
      <c r="D82" s="20" t="str">
        <f>IF(DATA!$D$18,CONCATENATE(DATA!$C$18,RIGHT(C82,2)),"MISSING ID")</f>
        <v>163</v>
      </c>
      <c r="E82" s="61" t="str">
        <f>IF(DATA!$D$18,'Sample information'!M$6,"MISSING ID")</f>
        <v>P14460P1</v>
      </c>
      <c r="F82" s="41" t="e">
        <f t="shared" si="8"/>
        <v>#N/A</v>
      </c>
      <c r="G82" s="39" t="e">
        <f t="shared" si="7"/>
        <v>#N/A</v>
      </c>
      <c r="H82" s="5" t="str">
        <f t="shared" si="9"/>
        <v>Genomic DNA</v>
      </c>
      <c r="I82" s="20" t="str">
        <f t="shared" si="10"/>
        <v>Nanodrop</v>
      </c>
      <c r="J82" s="20" t="str">
        <f t="shared" si="11"/>
        <v>Saltextraction</v>
      </c>
      <c r="K82" s="48">
        <f t="shared" si="12"/>
        <v>30.2</v>
      </c>
      <c r="L82" s="48">
        <f t="shared" si="13"/>
        <v>38</v>
      </c>
      <c r="M82" s="3" t="str">
        <f>IF(DATA!$D$18,IF((COUNTA(O82)&gt;0),CONCATENATE("P",DATA!$B$18,"_",D82),""),"MISSING ID")</f>
        <v>P14460_163</v>
      </c>
      <c r="N82" s="55" t="s">
        <v>201</v>
      </c>
      <c r="O82" s="109" t="s">
        <v>381</v>
      </c>
      <c r="P82" s="68"/>
      <c r="Q82" s="69" t="s">
        <v>289</v>
      </c>
      <c r="R82" s="109">
        <v>1.8</v>
      </c>
      <c r="S82" s="70">
        <v>30.2</v>
      </c>
      <c r="T82" s="70">
        <v>38</v>
      </c>
      <c r="U82" s="14">
        <f t="shared" si="14"/>
        <v>1.1479999999999999</v>
      </c>
      <c r="V82" s="76"/>
      <c r="W82" s="76"/>
      <c r="X82" s="79"/>
    </row>
    <row r="83" spans="1:24" s="19" customFormat="1" ht="15.75" customHeight="1">
      <c r="A83" s="34"/>
      <c r="B83" s="5" t="s">
        <v>75</v>
      </c>
      <c r="C83" s="4" t="s">
        <v>202</v>
      </c>
      <c r="D83" s="20" t="str">
        <f>IF(DATA!$D$18,CONCATENATE(DATA!$C$18,RIGHT(C83,2)),"MISSING ID")</f>
        <v>164</v>
      </c>
      <c r="E83" s="61" t="str">
        <f>IF(DATA!$D$18,'Sample information'!M$6,"MISSING ID")</f>
        <v>P14460P1</v>
      </c>
      <c r="F83" s="41" t="e">
        <f t="shared" si="8"/>
        <v>#N/A</v>
      </c>
      <c r="G83" s="39" t="e">
        <f t="shared" si="7"/>
        <v>#N/A</v>
      </c>
      <c r="H83" s="5" t="str">
        <f t="shared" si="9"/>
        <v>Genomic DNA</v>
      </c>
      <c r="I83" s="20" t="str">
        <f t="shared" si="10"/>
        <v>Nanodrop</v>
      </c>
      <c r="J83" s="20" t="str">
        <f t="shared" si="11"/>
        <v>Saltextraction</v>
      </c>
      <c r="K83" s="48">
        <f t="shared" si="12"/>
        <v>56.2</v>
      </c>
      <c r="L83" s="48">
        <f t="shared" si="13"/>
        <v>38</v>
      </c>
      <c r="M83" s="3" t="str">
        <f>IF(DATA!$D$18,IF((COUNTA(O83)&gt;0),CONCATENATE("P",DATA!$B$18,"_",D83),""),"MISSING ID")</f>
        <v>P14460_164</v>
      </c>
      <c r="N83" s="5" t="s">
        <v>203</v>
      </c>
      <c r="O83" s="109" t="s">
        <v>382</v>
      </c>
      <c r="P83" s="68"/>
      <c r="Q83" s="69" t="s">
        <v>289</v>
      </c>
      <c r="R83" s="109">
        <v>1.8</v>
      </c>
      <c r="S83" s="70">
        <v>56.2</v>
      </c>
      <c r="T83" s="70">
        <v>38</v>
      </c>
      <c r="U83" s="14">
        <f t="shared" si="14"/>
        <v>2.1360000000000001</v>
      </c>
      <c r="V83" s="76"/>
      <c r="W83" s="76"/>
      <c r="X83" s="79"/>
    </row>
    <row r="84" spans="1:24" s="19" customFormat="1" ht="15.75" customHeight="1">
      <c r="A84" s="34"/>
      <c r="B84" s="5" t="s">
        <v>75</v>
      </c>
      <c r="C84" s="4" t="s">
        <v>204</v>
      </c>
      <c r="D84" s="20" t="str">
        <f>IF(DATA!$D$18,CONCATENATE(DATA!$C$18,RIGHT(C84,2)),"MISSING ID")</f>
        <v>165</v>
      </c>
      <c r="E84" s="61" t="str">
        <f>IF(DATA!$D$18,'Sample information'!M$6,"MISSING ID")</f>
        <v>P14460P1</v>
      </c>
      <c r="F84" s="41" t="e">
        <f t="shared" ref="F84:F115" si="15">IF((COUNTA(O84)&gt;0),ROUND((($B$6*$B$9)/($B$7+$B$8)),2),"")</f>
        <v>#N/A</v>
      </c>
      <c r="G84" s="39" t="e">
        <f t="shared" si="7"/>
        <v>#N/A</v>
      </c>
      <c r="H84" s="5" t="str">
        <f t="shared" ref="H84:H115" si="16">$O$8</f>
        <v>Genomic DNA</v>
      </c>
      <c r="I84" s="20" t="str">
        <f t="shared" ref="I84:I115" si="17">$O$9</f>
        <v>Nanodrop</v>
      </c>
      <c r="J84" s="20" t="str">
        <f t="shared" ref="J84:J115" si="18">$O$10</f>
        <v>Saltextraction</v>
      </c>
      <c r="K84" s="48">
        <f t="shared" ref="K84:K115" si="19">ROUND(S84,2)</f>
        <v>177.6</v>
      </c>
      <c r="L84" s="48">
        <f t="shared" ref="L84:L115" si="20">ROUND(T84,2)</f>
        <v>38</v>
      </c>
      <c r="M84" s="3" t="str">
        <f>IF(DATA!$D$18,IF((COUNTA(O84)&gt;0),CONCATENATE("P",DATA!$B$18,"_",D84),""),"MISSING ID")</f>
        <v>P14460_165</v>
      </c>
      <c r="N84" s="55" t="s">
        <v>205</v>
      </c>
      <c r="O84" s="109" t="s">
        <v>383</v>
      </c>
      <c r="P84" s="68"/>
      <c r="Q84" s="69" t="s">
        <v>289</v>
      </c>
      <c r="R84" s="109">
        <v>1.8</v>
      </c>
      <c r="S84" s="70">
        <v>177.6</v>
      </c>
      <c r="T84" s="70">
        <v>38</v>
      </c>
      <c r="U84" s="14">
        <f t="shared" ref="U84:U115" si="21">ROUND(((K84*L84)/1000),3)</f>
        <v>6.7489999999999997</v>
      </c>
      <c r="V84" s="76"/>
      <c r="W84" s="76"/>
      <c r="X84" s="79"/>
    </row>
    <row r="85" spans="1:24" s="19" customFormat="1" ht="15.75" customHeight="1">
      <c r="A85" s="34"/>
      <c r="B85" s="5" t="s">
        <v>75</v>
      </c>
      <c r="C85" s="4" t="s">
        <v>206</v>
      </c>
      <c r="D85" s="20" t="str">
        <f>IF(DATA!$D$18,CONCATENATE(DATA!$C$18,RIGHT(C85,2)),"MISSING ID")</f>
        <v>166</v>
      </c>
      <c r="E85" s="61" t="str">
        <f>IF(DATA!$D$18,'Sample information'!M$6,"MISSING ID")</f>
        <v>P14460P1</v>
      </c>
      <c r="F85" s="41" t="e">
        <f t="shared" si="15"/>
        <v>#N/A</v>
      </c>
      <c r="G85" s="39" t="e">
        <f t="shared" ref="G85:G115" si="22">IF((COUNTA(O85)&gt;0),IF((($B$7+$B$8)&gt;1),IF($B$5&lt;&gt;"HiSeq X", ROUND((0.75*F85),2), F85),F85),"")</f>
        <v>#N/A</v>
      </c>
      <c r="H85" s="5" t="str">
        <f t="shared" si="16"/>
        <v>Genomic DNA</v>
      </c>
      <c r="I85" s="20" t="str">
        <f t="shared" si="17"/>
        <v>Nanodrop</v>
      </c>
      <c r="J85" s="20" t="str">
        <f t="shared" si="18"/>
        <v>Saltextraction</v>
      </c>
      <c r="K85" s="48">
        <f t="shared" si="19"/>
        <v>119.2</v>
      </c>
      <c r="L85" s="48">
        <f t="shared" si="20"/>
        <v>38</v>
      </c>
      <c r="M85" s="3" t="str">
        <f>IF(DATA!$D$18,IF((COUNTA(O85)&gt;0),CONCATENATE("P",DATA!$B$18,"_",D85),""),"MISSING ID")</f>
        <v>P14460_166</v>
      </c>
      <c r="N85" s="5" t="s">
        <v>207</v>
      </c>
      <c r="O85" s="109" t="s">
        <v>384</v>
      </c>
      <c r="P85" s="68"/>
      <c r="Q85" s="69" t="s">
        <v>289</v>
      </c>
      <c r="R85" s="109">
        <v>1.8</v>
      </c>
      <c r="S85" s="70">
        <v>119.2</v>
      </c>
      <c r="T85" s="70">
        <v>38</v>
      </c>
      <c r="U85" s="14">
        <f t="shared" si="21"/>
        <v>4.53</v>
      </c>
      <c r="V85" s="76"/>
      <c r="W85" s="76"/>
      <c r="X85" s="79"/>
    </row>
    <row r="86" spans="1:24" s="19" customFormat="1" ht="15.75" customHeight="1">
      <c r="A86" s="34"/>
      <c r="B86" s="5" t="s">
        <v>75</v>
      </c>
      <c r="C86" s="4" t="s">
        <v>208</v>
      </c>
      <c r="D86" s="20" t="str">
        <f>IF(DATA!$D$18,CONCATENATE(DATA!$C$18,RIGHT(C86,2)),"MISSING ID")</f>
        <v>167</v>
      </c>
      <c r="E86" s="61" t="str">
        <f>IF(DATA!$D$18,'Sample information'!M$6,"MISSING ID")</f>
        <v>P14460P1</v>
      </c>
      <c r="F86" s="41" t="e">
        <f t="shared" si="15"/>
        <v>#N/A</v>
      </c>
      <c r="G86" s="39" t="e">
        <f t="shared" si="22"/>
        <v>#N/A</v>
      </c>
      <c r="H86" s="5" t="str">
        <f t="shared" si="16"/>
        <v>Genomic DNA</v>
      </c>
      <c r="I86" s="20" t="str">
        <f t="shared" si="17"/>
        <v>Nanodrop</v>
      </c>
      <c r="J86" s="20" t="str">
        <f t="shared" si="18"/>
        <v>Saltextraction</v>
      </c>
      <c r="K86" s="48">
        <f t="shared" si="19"/>
        <v>32.159999999999997</v>
      </c>
      <c r="L86" s="48">
        <f t="shared" si="20"/>
        <v>38</v>
      </c>
      <c r="M86" s="3" t="str">
        <f>IF(DATA!$D$18,IF((COUNTA(O86)&gt;0),CONCATENATE("P",DATA!$B$18,"_",D86),""),"MISSING ID")</f>
        <v>P14460_167</v>
      </c>
      <c r="N86" s="5" t="s">
        <v>209</v>
      </c>
      <c r="O86" s="109" t="s">
        <v>385</v>
      </c>
      <c r="P86" s="68"/>
      <c r="Q86" s="69" t="s">
        <v>289</v>
      </c>
      <c r="R86" s="109">
        <v>1.8</v>
      </c>
      <c r="S86" s="70">
        <v>32.160000000000004</v>
      </c>
      <c r="T86" s="70">
        <v>38</v>
      </c>
      <c r="U86" s="14">
        <f t="shared" si="21"/>
        <v>1.222</v>
      </c>
      <c r="V86" s="76"/>
      <c r="W86" s="76"/>
      <c r="X86" s="79"/>
    </row>
    <row r="87" spans="1:24" s="19" customFormat="1" ht="15.75" customHeight="1">
      <c r="A87" s="34"/>
      <c r="B87" s="5" t="s">
        <v>75</v>
      </c>
      <c r="C87" s="4" t="s">
        <v>210</v>
      </c>
      <c r="D87" s="20" t="str">
        <f>IF(DATA!$D$18,CONCATENATE(DATA!$C$18,RIGHT(C87,2)),"MISSING ID")</f>
        <v>168</v>
      </c>
      <c r="E87" s="61" t="str">
        <f>IF(DATA!$D$18,'Sample information'!M$6,"MISSING ID")</f>
        <v>P14460P1</v>
      </c>
      <c r="F87" s="41" t="e">
        <f t="shared" si="15"/>
        <v>#N/A</v>
      </c>
      <c r="G87" s="39" t="e">
        <f t="shared" si="22"/>
        <v>#N/A</v>
      </c>
      <c r="H87" s="5" t="str">
        <f t="shared" si="16"/>
        <v>Genomic DNA</v>
      </c>
      <c r="I87" s="20" t="str">
        <f t="shared" si="17"/>
        <v>Nanodrop</v>
      </c>
      <c r="J87" s="20" t="str">
        <f t="shared" si="18"/>
        <v>Saltextraction</v>
      </c>
      <c r="K87" s="48">
        <f t="shared" si="19"/>
        <v>23.52</v>
      </c>
      <c r="L87" s="48">
        <f t="shared" si="20"/>
        <v>38</v>
      </c>
      <c r="M87" s="3" t="str">
        <f>IF(DATA!$D$18,IF((COUNTA(O87)&gt;0),CONCATENATE("P",DATA!$B$18,"_",D87),""),"MISSING ID")</f>
        <v>P14460_168</v>
      </c>
      <c r="N87" s="55" t="s">
        <v>211</v>
      </c>
      <c r="O87" s="109" t="s">
        <v>386</v>
      </c>
      <c r="P87" s="68"/>
      <c r="Q87" s="69" t="s">
        <v>289</v>
      </c>
      <c r="R87" s="109">
        <v>1.8</v>
      </c>
      <c r="S87" s="70">
        <v>23.52</v>
      </c>
      <c r="T87" s="70">
        <v>38</v>
      </c>
      <c r="U87" s="14">
        <f t="shared" si="21"/>
        <v>0.89400000000000002</v>
      </c>
      <c r="V87" s="76"/>
      <c r="W87" s="76"/>
      <c r="X87" s="79"/>
    </row>
    <row r="88" spans="1:24" s="19" customFormat="1" ht="15.75" customHeight="1">
      <c r="A88" s="34"/>
      <c r="B88" s="5" t="s">
        <v>75</v>
      </c>
      <c r="C88" s="4" t="s">
        <v>212</v>
      </c>
      <c r="D88" s="20" t="str">
        <f>IF(DATA!$D$18,CONCATENATE(DATA!$C$18,RIGHT(C88,2)),"MISSING ID")</f>
        <v>169</v>
      </c>
      <c r="E88" s="61" t="str">
        <f>IF(DATA!$D$18,'Sample information'!M$6,"MISSING ID")</f>
        <v>P14460P1</v>
      </c>
      <c r="F88" s="41" t="e">
        <f t="shared" si="15"/>
        <v>#N/A</v>
      </c>
      <c r="G88" s="39" t="e">
        <f t="shared" si="22"/>
        <v>#N/A</v>
      </c>
      <c r="H88" s="5" t="str">
        <f t="shared" si="16"/>
        <v>Genomic DNA</v>
      </c>
      <c r="I88" s="20" t="str">
        <f t="shared" si="17"/>
        <v>Nanodrop</v>
      </c>
      <c r="J88" s="20" t="str">
        <f t="shared" si="18"/>
        <v>Saltextraction</v>
      </c>
      <c r="K88" s="48">
        <f t="shared" si="19"/>
        <v>49.76</v>
      </c>
      <c r="L88" s="48">
        <f t="shared" si="20"/>
        <v>38</v>
      </c>
      <c r="M88" s="3" t="str">
        <f>IF(DATA!$D$18,IF((COUNTA(O88)&gt;0),CONCATENATE("P",DATA!$B$18,"_",D88),""),"MISSING ID")</f>
        <v>P14460_169</v>
      </c>
      <c r="N88" s="5" t="s">
        <v>213</v>
      </c>
      <c r="O88" s="109" t="s">
        <v>387</v>
      </c>
      <c r="P88" s="68"/>
      <c r="Q88" s="69" t="s">
        <v>289</v>
      </c>
      <c r="R88" s="109">
        <v>1.8</v>
      </c>
      <c r="S88" s="70">
        <v>49.760000000000005</v>
      </c>
      <c r="T88" s="70">
        <v>38</v>
      </c>
      <c r="U88" s="14">
        <f t="shared" si="21"/>
        <v>1.891</v>
      </c>
      <c r="V88" s="76"/>
      <c r="W88" s="76"/>
      <c r="X88" s="79"/>
    </row>
    <row r="89" spans="1:24" s="19" customFormat="1" ht="15.75" customHeight="1">
      <c r="A89" s="34"/>
      <c r="B89" s="5" t="s">
        <v>75</v>
      </c>
      <c r="C89" s="4" t="s">
        <v>214</v>
      </c>
      <c r="D89" s="20" t="str">
        <f>IF(DATA!$D$18,CONCATENATE(DATA!$C$18,RIGHT(C89,2)),"MISSING ID")</f>
        <v>170</v>
      </c>
      <c r="E89" s="61" t="str">
        <f>IF(DATA!$D$18,'Sample information'!M$6,"MISSING ID")</f>
        <v>P14460P1</v>
      </c>
      <c r="F89" s="41" t="e">
        <f t="shared" si="15"/>
        <v>#N/A</v>
      </c>
      <c r="G89" s="39" t="e">
        <f t="shared" si="22"/>
        <v>#N/A</v>
      </c>
      <c r="H89" s="5" t="str">
        <f t="shared" si="16"/>
        <v>Genomic DNA</v>
      </c>
      <c r="I89" s="20" t="str">
        <f t="shared" si="17"/>
        <v>Nanodrop</v>
      </c>
      <c r="J89" s="20" t="str">
        <f t="shared" si="18"/>
        <v>Saltextraction</v>
      </c>
      <c r="K89" s="48">
        <f t="shared" si="19"/>
        <v>92.8</v>
      </c>
      <c r="L89" s="48">
        <f t="shared" si="20"/>
        <v>38</v>
      </c>
      <c r="M89" s="3" t="str">
        <f>IF(DATA!$D$18,IF((COUNTA(O89)&gt;0),CONCATENATE("P",DATA!$B$18,"_",D89),""),"MISSING ID")</f>
        <v>P14460_170</v>
      </c>
      <c r="N89" s="5" t="s">
        <v>215</v>
      </c>
      <c r="O89" s="109" t="s">
        <v>388</v>
      </c>
      <c r="P89" s="68"/>
      <c r="Q89" s="69" t="s">
        <v>289</v>
      </c>
      <c r="R89" s="109">
        <v>1.8</v>
      </c>
      <c r="S89" s="70">
        <v>92.8</v>
      </c>
      <c r="T89" s="70">
        <v>38</v>
      </c>
      <c r="U89" s="14">
        <f t="shared" si="21"/>
        <v>3.5259999999999998</v>
      </c>
      <c r="V89" s="76"/>
      <c r="W89" s="76"/>
      <c r="X89" s="79"/>
    </row>
    <row r="90" spans="1:24" s="19" customFormat="1" ht="15.75" customHeight="1">
      <c r="A90" s="34"/>
      <c r="B90" s="5" t="s">
        <v>75</v>
      </c>
      <c r="C90" s="4" t="s">
        <v>216</v>
      </c>
      <c r="D90" s="20" t="str">
        <f>IF(DATA!$D$18,CONCATENATE(DATA!$C$18,RIGHT(C90,2)),"MISSING ID")</f>
        <v>171</v>
      </c>
      <c r="E90" s="61" t="str">
        <f>IF(DATA!$D$18,'Sample information'!M$6,"MISSING ID")</f>
        <v>P14460P1</v>
      </c>
      <c r="F90" s="41" t="e">
        <f t="shared" si="15"/>
        <v>#N/A</v>
      </c>
      <c r="G90" s="39" t="e">
        <f t="shared" si="22"/>
        <v>#N/A</v>
      </c>
      <c r="H90" s="5" t="str">
        <f t="shared" si="16"/>
        <v>Genomic DNA</v>
      </c>
      <c r="I90" s="20" t="str">
        <f t="shared" si="17"/>
        <v>Nanodrop</v>
      </c>
      <c r="J90" s="20" t="str">
        <f t="shared" si="18"/>
        <v>Saltextraction</v>
      </c>
      <c r="K90" s="48">
        <f t="shared" si="19"/>
        <v>65.2</v>
      </c>
      <c r="L90" s="48">
        <f t="shared" si="20"/>
        <v>38</v>
      </c>
      <c r="M90" s="3" t="str">
        <f>IF(DATA!$D$18,IF((COUNTA(O90)&gt;0),CONCATENATE("P",DATA!$B$18,"_",D90),""),"MISSING ID")</f>
        <v>P14460_171</v>
      </c>
      <c r="N90" s="55" t="s">
        <v>217</v>
      </c>
      <c r="O90" s="109" t="s">
        <v>389</v>
      </c>
      <c r="P90" s="68"/>
      <c r="Q90" s="69" t="s">
        <v>289</v>
      </c>
      <c r="R90" s="109">
        <v>1.8</v>
      </c>
      <c r="S90" s="70">
        <v>65.2</v>
      </c>
      <c r="T90" s="70">
        <v>38</v>
      </c>
      <c r="U90" s="14">
        <f t="shared" si="21"/>
        <v>2.4780000000000002</v>
      </c>
      <c r="V90" s="76"/>
      <c r="W90" s="76"/>
      <c r="X90" s="79"/>
    </row>
    <row r="91" spans="1:24" s="19" customFormat="1" ht="15.75" customHeight="1">
      <c r="A91" s="34"/>
      <c r="B91" s="5" t="s">
        <v>75</v>
      </c>
      <c r="C91" s="4" t="s">
        <v>218</v>
      </c>
      <c r="D91" s="20" t="str">
        <f>IF(DATA!$D$18,CONCATENATE(DATA!$C$18,RIGHT(C91,2)),"MISSING ID")</f>
        <v>172</v>
      </c>
      <c r="E91" s="61" t="str">
        <f>IF(DATA!$D$18,'Sample information'!M$6,"MISSING ID")</f>
        <v>P14460P1</v>
      </c>
      <c r="F91" s="41" t="e">
        <f t="shared" si="15"/>
        <v>#N/A</v>
      </c>
      <c r="G91" s="39" t="e">
        <f t="shared" si="22"/>
        <v>#N/A</v>
      </c>
      <c r="H91" s="5" t="str">
        <f t="shared" si="16"/>
        <v>Genomic DNA</v>
      </c>
      <c r="I91" s="20" t="str">
        <f t="shared" si="17"/>
        <v>Nanodrop</v>
      </c>
      <c r="J91" s="20" t="str">
        <f t="shared" si="18"/>
        <v>Saltextraction</v>
      </c>
      <c r="K91" s="48">
        <f t="shared" si="19"/>
        <v>58.56</v>
      </c>
      <c r="L91" s="48">
        <f t="shared" si="20"/>
        <v>38</v>
      </c>
      <c r="M91" s="3" t="str">
        <f>IF(DATA!$D$18,IF((COUNTA(O91)&gt;0),CONCATENATE("P",DATA!$B$18,"_",D91),""),"MISSING ID")</f>
        <v>P14460_172</v>
      </c>
      <c r="N91" s="5" t="s">
        <v>219</v>
      </c>
      <c r="O91" s="109" t="s">
        <v>390</v>
      </c>
      <c r="P91" s="68"/>
      <c r="Q91" s="69" t="s">
        <v>289</v>
      </c>
      <c r="R91" s="109">
        <v>1.8</v>
      </c>
      <c r="S91" s="70">
        <v>58.56</v>
      </c>
      <c r="T91" s="70">
        <v>38</v>
      </c>
      <c r="U91" s="14">
        <f t="shared" si="21"/>
        <v>2.2250000000000001</v>
      </c>
      <c r="V91" s="76"/>
      <c r="W91" s="76"/>
      <c r="X91" s="79"/>
    </row>
    <row r="92" spans="1:24" s="19" customFormat="1" ht="15.75" customHeight="1">
      <c r="A92" s="34"/>
      <c r="B92" s="5" t="s">
        <v>75</v>
      </c>
      <c r="C92" s="4" t="s">
        <v>220</v>
      </c>
      <c r="D92" s="20" t="str">
        <f>IF(DATA!$D$18,CONCATENATE(DATA!$C$18,RIGHT(C92,2)),"MISSING ID")</f>
        <v>173</v>
      </c>
      <c r="E92" s="61" t="str">
        <f>IF(DATA!$D$18,'Sample information'!M$6,"MISSING ID")</f>
        <v>P14460P1</v>
      </c>
      <c r="F92" s="41" t="e">
        <f t="shared" si="15"/>
        <v>#N/A</v>
      </c>
      <c r="G92" s="39" t="e">
        <f t="shared" si="22"/>
        <v>#N/A</v>
      </c>
      <c r="H92" s="5" t="str">
        <f t="shared" si="16"/>
        <v>Genomic DNA</v>
      </c>
      <c r="I92" s="20" t="str">
        <f t="shared" si="17"/>
        <v>Nanodrop</v>
      </c>
      <c r="J92" s="20" t="str">
        <f t="shared" si="18"/>
        <v>Saltextraction</v>
      </c>
      <c r="K92" s="48">
        <f t="shared" si="19"/>
        <v>55.84</v>
      </c>
      <c r="L92" s="48">
        <f t="shared" si="20"/>
        <v>38</v>
      </c>
      <c r="M92" s="3" t="str">
        <f>IF(DATA!$D$18,IF((COUNTA(O92)&gt;0),CONCATENATE("P",DATA!$B$18,"_",D92),""),"MISSING ID")</f>
        <v>P14460_173</v>
      </c>
      <c r="N92" s="55" t="s">
        <v>221</v>
      </c>
      <c r="O92" s="109" t="s">
        <v>391</v>
      </c>
      <c r="P92" s="68"/>
      <c r="Q92" s="69" t="s">
        <v>289</v>
      </c>
      <c r="R92" s="109">
        <v>1.8</v>
      </c>
      <c r="S92" s="70">
        <v>55.839999999999996</v>
      </c>
      <c r="T92" s="70">
        <v>38</v>
      </c>
      <c r="U92" s="14">
        <f t="shared" si="21"/>
        <v>2.1219999999999999</v>
      </c>
      <c r="V92" s="76"/>
      <c r="W92" s="76"/>
      <c r="X92" s="79"/>
    </row>
    <row r="93" spans="1:24" s="19" customFormat="1" ht="15.75" customHeight="1">
      <c r="A93" s="34"/>
      <c r="B93" s="5" t="s">
        <v>75</v>
      </c>
      <c r="C93" s="4" t="s">
        <v>222</v>
      </c>
      <c r="D93" s="20" t="str">
        <f>IF(DATA!$D$18,CONCATENATE(DATA!$C$18,RIGHT(C93,2)),"MISSING ID")</f>
        <v>174</v>
      </c>
      <c r="E93" s="61" t="str">
        <f>IF(DATA!$D$18,'Sample information'!M$6,"MISSING ID")</f>
        <v>P14460P1</v>
      </c>
      <c r="F93" s="41" t="e">
        <f t="shared" si="15"/>
        <v>#N/A</v>
      </c>
      <c r="G93" s="39" t="e">
        <f t="shared" si="22"/>
        <v>#N/A</v>
      </c>
      <c r="H93" s="5" t="str">
        <f t="shared" si="16"/>
        <v>Genomic DNA</v>
      </c>
      <c r="I93" s="20" t="str">
        <f t="shared" si="17"/>
        <v>Nanodrop</v>
      </c>
      <c r="J93" s="20" t="str">
        <f t="shared" si="18"/>
        <v>Saltextraction</v>
      </c>
      <c r="K93" s="48">
        <f t="shared" si="19"/>
        <v>100</v>
      </c>
      <c r="L93" s="48">
        <f t="shared" si="20"/>
        <v>38</v>
      </c>
      <c r="M93" s="3" t="str">
        <f>IF(DATA!$D$18,IF((COUNTA(O93)&gt;0),CONCATENATE("P",DATA!$B$18,"_",D93),""),"MISSING ID")</f>
        <v>P14460_174</v>
      </c>
      <c r="N93" s="5" t="s">
        <v>223</v>
      </c>
      <c r="O93" s="109" t="s">
        <v>392</v>
      </c>
      <c r="P93" s="68"/>
      <c r="Q93" s="69" t="s">
        <v>289</v>
      </c>
      <c r="R93" s="109">
        <v>1.8</v>
      </c>
      <c r="S93" s="70">
        <v>100</v>
      </c>
      <c r="T93" s="70">
        <v>38</v>
      </c>
      <c r="U93" s="14">
        <f t="shared" si="21"/>
        <v>3.8</v>
      </c>
      <c r="V93" s="76"/>
      <c r="W93" s="76"/>
      <c r="X93" s="79"/>
    </row>
    <row r="94" spans="1:24" s="19" customFormat="1" ht="15.75" customHeight="1">
      <c r="A94" s="34"/>
      <c r="B94" s="5" t="s">
        <v>75</v>
      </c>
      <c r="C94" s="4" t="s">
        <v>224</v>
      </c>
      <c r="D94" s="20" t="str">
        <f>IF(DATA!$D$18,CONCATENATE(DATA!$C$18,RIGHT(C94,2)),"MISSING ID")</f>
        <v>175</v>
      </c>
      <c r="E94" s="61" t="str">
        <f>IF(DATA!$D$18,'Sample information'!M$6,"MISSING ID")</f>
        <v>P14460P1</v>
      </c>
      <c r="F94" s="41" t="e">
        <f t="shared" si="15"/>
        <v>#N/A</v>
      </c>
      <c r="G94" s="39" t="e">
        <f t="shared" si="22"/>
        <v>#N/A</v>
      </c>
      <c r="H94" s="5" t="str">
        <f t="shared" si="16"/>
        <v>Genomic DNA</v>
      </c>
      <c r="I94" s="20" t="str">
        <f t="shared" si="17"/>
        <v>Nanodrop</v>
      </c>
      <c r="J94" s="20" t="str">
        <f t="shared" si="18"/>
        <v>Saltextraction</v>
      </c>
      <c r="K94" s="48">
        <f t="shared" si="19"/>
        <v>62.32</v>
      </c>
      <c r="L94" s="48">
        <f t="shared" si="20"/>
        <v>38</v>
      </c>
      <c r="M94" s="3" t="str">
        <f>IF(DATA!$D$18,IF((COUNTA(O94)&gt;0),CONCATENATE("P",DATA!$B$18,"_",D94),""),"MISSING ID")</f>
        <v>P14460_175</v>
      </c>
      <c r="N94" s="5" t="s">
        <v>225</v>
      </c>
      <c r="O94" s="109" t="s">
        <v>393</v>
      </c>
      <c r="P94" s="68"/>
      <c r="Q94" s="69" t="s">
        <v>289</v>
      </c>
      <c r="R94" s="109">
        <v>1.8</v>
      </c>
      <c r="S94" s="70">
        <v>62.320000000000007</v>
      </c>
      <c r="T94" s="70">
        <v>38</v>
      </c>
      <c r="U94" s="14">
        <f t="shared" si="21"/>
        <v>2.3679999999999999</v>
      </c>
      <c r="V94" s="76"/>
      <c r="W94" s="76"/>
      <c r="X94" s="79"/>
    </row>
    <row r="95" spans="1:24" s="19" customFormat="1" ht="15.75" customHeight="1">
      <c r="A95" s="34"/>
      <c r="B95" s="5" t="s">
        <v>75</v>
      </c>
      <c r="C95" s="4" t="s">
        <v>226</v>
      </c>
      <c r="D95" s="20" t="str">
        <f>IF(DATA!$D$18,CONCATENATE(DATA!$C$18,RIGHT(C95,2)),"MISSING ID")</f>
        <v>176</v>
      </c>
      <c r="E95" s="61" t="str">
        <f>IF(DATA!$D$18,'Sample information'!M$6,"MISSING ID")</f>
        <v>P14460P1</v>
      </c>
      <c r="F95" s="41" t="e">
        <f t="shared" si="15"/>
        <v>#N/A</v>
      </c>
      <c r="G95" s="39" t="e">
        <f t="shared" si="22"/>
        <v>#N/A</v>
      </c>
      <c r="H95" s="5" t="str">
        <f t="shared" si="16"/>
        <v>Genomic DNA</v>
      </c>
      <c r="I95" s="20" t="str">
        <f t="shared" si="17"/>
        <v>Nanodrop</v>
      </c>
      <c r="J95" s="20" t="str">
        <f t="shared" si="18"/>
        <v>Saltextraction</v>
      </c>
      <c r="K95" s="48">
        <f t="shared" si="19"/>
        <v>45.6</v>
      </c>
      <c r="L95" s="48">
        <f t="shared" si="20"/>
        <v>38</v>
      </c>
      <c r="M95" s="3" t="str">
        <f>IF(DATA!$D$18,IF((COUNTA(O95)&gt;0),CONCATENATE("P",DATA!$B$18,"_",D95),""),"MISSING ID")</f>
        <v>P14460_176</v>
      </c>
      <c r="N95" s="55" t="s">
        <v>227</v>
      </c>
      <c r="O95" s="109" t="s">
        <v>394</v>
      </c>
      <c r="P95" s="68"/>
      <c r="Q95" s="69" t="s">
        <v>289</v>
      </c>
      <c r="R95" s="109">
        <v>1.8</v>
      </c>
      <c r="S95" s="70">
        <v>45.6</v>
      </c>
      <c r="T95" s="70">
        <v>38</v>
      </c>
      <c r="U95" s="14">
        <f t="shared" si="21"/>
        <v>1.7330000000000001</v>
      </c>
      <c r="V95" s="76"/>
      <c r="W95" s="76"/>
      <c r="X95" s="79"/>
    </row>
    <row r="96" spans="1:24" s="19" customFormat="1" ht="15.75" customHeight="1">
      <c r="A96" s="34"/>
      <c r="B96" s="5" t="s">
        <v>75</v>
      </c>
      <c r="C96" s="4" t="s">
        <v>228</v>
      </c>
      <c r="D96" s="20" t="str">
        <f>IF(DATA!$D$18,CONCATENATE(DATA!$C$18,RIGHT(C96,2)),"MISSING ID")</f>
        <v>177</v>
      </c>
      <c r="E96" s="61" t="str">
        <f>IF(DATA!$D$18,'Sample information'!M$6,"MISSING ID")</f>
        <v>P14460P1</v>
      </c>
      <c r="F96" s="41" t="e">
        <f t="shared" si="15"/>
        <v>#N/A</v>
      </c>
      <c r="G96" s="39" t="e">
        <f t="shared" si="22"/>
        <v>#N/A</v>
      </c>
      <c r="H96" s="5" t="str">
        <f t="shared" si="16"/>
        <v>Genomic DNA</v>
      </c>
      <c r="I96" s="20" t="str">
        <f t="shared" si="17"/>
        <v>Nanodrop</v>
      </c>
      <c r="J96" s="20" t="str">
        <f t="shared" si="18"/>
        <v>Saltextraction</v>
      </c>
      <c r="K96" s="48">
        <f t="shared" si="19"/>
        <v>53.44</v>
      </c>
      <c r="L96" s="48">
        <f t="shared" si="20"/>
        <v>38</v>
      </c>
      <c r="M96" s="3" t="str">
        <f>IF(DATA!$D$18,IF((COUNTA(O96)&gt;0),CONCATENATE("P",DATA!$B$18,"_",D96),""),"MISSING ID")</f>
        <v>P14460_177</v>
      </c>
      <c r="N96" s="5" t="s">
        <v>229</v>
      </c>
      <c r="O96" s="109" t="s">
        <v>395</v>
      </c>
      <c r="P96" s="68"/>
      <c r="Q96" s="69" t="s">
        <v>289</v>
      </c>
      <c r="R96" s="109">
        <v>1.8</v>
      </c>
      <c r="S96" s="70">
        <v>53.44</v>
      </c>
      <c r="T96" s="70">
        <v>38</v>
      </c>
      <c r="U96" s="14">
        <f t="shared" si="21"/>
        <v>2.0310000000000001</v>
      </c>
      <c r="V96" s="76"/>
      <c r="W96" s="76"/>
      <c r="X96" s="79"/>
    </row>
    <row r="97" spans="1:24" s="19" customFormat="1" ht="15.75" customHeight="1">
      <c r="A97" s="34"/>
      <c r="B97" s="5" t="s">
        <v>75</v>
      </c>
      <c r="C97" s="4" t="s">
        <v>230</v>
      </c>
      <c r="D97" s="20" t="str">
        <f>IF(DATA!$D$18,CONCATENATE(DATA!$C$18,RIGHT(C97,2)),"MISSING ID")</f>
        <v>178</v>
      </c>
      <c r="E97" s="61" t="str">
        <f>IF(DATA!$D$18,'Sample information'!M$6,"MISSING ID")</f>
        <v>P14460P1</v>
      </c>
      <c r="F97" s="41" t="e">
        <f t="shared" si="15"/>
        <v>#N/A</v>
      </c>
      <c r="G97" s="39" t="e">
        <f t="shared" si="22"/>
        <v>#N/A</v>
      </c>
      <c r="H97" s="5" t="str">
        <f t="shared" si="16"/>
        <v>Genomic DNA</v>
      </c>
      <c r="I97" s="20" t="str">
        <f t="shared" si="17"/>
        <v>Nanodrop</v>
      </c>
      <c r="J97" s="20" t="str">
        <f t="shared" si="18"/>
        <v>Saltextraction</v>
      </c>
      <c r="K97" s="48">
        <f t="shared" si="19"/>
        <v>47.92</v>
      </c>
      <c r="L97" s="48">
        <f t="shared" si="20"/>
        <v>38</v>
      </c>
      <c r="M97" s="3" t="str">
        <f>IF(DATA!$D$18,IF((COUNTA(O97)&gt;0),CONCATENATE("P",DATA!$B$18,"_",D97),""),"MISSING ID")</f>
        <v>P14460_178</v>
      </c>
      <c r="N97" s="5" t="s">
        <v>231</v>
      </c>
      <c r="O97" s="109" t="s">
        <v>396</v>
      </c>
      <c r="P97" s="68"/>
      <c r="Q97" s="69" t="s">
        <v>289</v>
      </c>
      <c r="R97" s="109">
        <v>1.8</v>
      </c>
      <c r="S97" s="70">
        <v>47.92</v>
      </c>
      <c r="T97" s="70">
        <v>38</v>
      </c>
      <c r="U97" s="14">
        <f t="shared" si="21"/>
        <v>1.821</v>
      </c>
      <c r="V97" s="76"/>
      <c r="W97" s="76"/>
      <c r="X97" s="79"/>
    </row>
    <row r="98" spans="1:24" s="19" customFormat="1" ht="15.75" customHeight="1">
      <c r="A98" s="34"/>
      <c r="B98" s="5" t="s">
        <v>75</v>
      </c>
      <c r="C98" s="4" t="s">
        <v>232</v>
      </c>
      <c r="D98" s="20" t="str">
        <f>IF(DATA!$D$18,CONCATENATE(DATA!$C$18,RIGHT(C98,2)),"MISSING ID")</f>
        <v>179</v>
      </c>
      <c r="E98" s="61" t="str">
        <f>IF(DATA!$D$18,'Sample information'!M$6,"MISSING ID")</f>
        <v>P14460P1</v>
      </c>
      <c r="F98" s="41" t="e">
        <f t="shared" si="15"/>
        <v>#N/A</v>
      </c>
      <c r="G98" s="39" t="e">
        <f t="shared" si="22"/>
        <v>#N/A</v>
      </c>
      <c r="H98" s="5" t="str">
        <f t="shared" si="16"/>
        <v>Genomic DNA</v>
      </c>
      <c r="I98" s="20" t="str">
        <f t="shared" si="17"/>
        <v>Nanodrop</v>
      </c>
      <c r="J98" s="20" t="str">
        <f t="shared" si="18"/>
        <v>Saltextraction</v>
      </c>
      <c r="K98" s="48">
        <f t="shared" si="19"/>
        <v>59.2</v>
      </c>
      <c r="L98" s="48">
        <f t="shared" si="20"/>
        <v>38</v>
      </c>
      <c r="M98" s="3" t="str">
        <f>IF(DATA!$D$18,IF((COUNTA(O98)&gt;0),CONCATENATE("P",DATA!$B$18,"_",D98),""),"MISSING ID")</f>
        <v>P14460_179</v>
      </c>
      <c r="N98" s="55" t="s">
        <v>233</v>
      </c>
      <c r="O98" s="109" t="s">
        <v>397</v>
      </c>
      <c r="P98" s="68"/>
      <c r="Q98" s="69" t="s">
        <v>289</v>
      </c>
      <c r="R98" s="109">
        <v>1.8</v>
      </c>
      <c r="S98" s="70">
        <v>59.2</v>
      </c>
      <c r="T98" s="70">
        <v>38</v>
      </c>
      <c r="U98" s="14">
        <f t="shared" si="21"/>
        <v>2.25</v>
      </c>
      <c r="V98" s="76"/>
      <c r="W98" s="76"/>
      <c r="X98" s="79"/>
    </row>
    <row r="99" spans="1:24" s="19" customFormat="1" ht="15.75" customHeight="1">
      <c r="A99" s="34"/>
      <c r="B99" s="5" t="s">
        <v>75</v>
      </c>
      <c r="C99" s="4" t="s">
        <v>234</v>
      </c>
      <c r="D99" s="20" t="str">
        <f>IF(DATA!$D$18,CONCATENATE(DATA!$C$18,RIGHT(C99,2)),"MISSING ID")</f>
        <v>180</v>
      </c>
      <c r="E99" s="61" t="str">
        <f>IF(DATA!$D$18,'Sample information'!M$6,"MISSING ID")</f>
        <v>P14460P1</v>
      </c>
      <c r="F99" s="41" t="e">
        <f t="shared" si="15"/>
        <v>#N/A</v>
      </c>
      <c r="G99" s="39" t="e">
        <f t="shared" si="22"/>
        <v>#N/A</v>
      </c>
      <c r="H99" s="5" t="str">
        <f t="shared" si="16"/>
        <v>Genomic DNA</v>
      </c>
      <c r="I99" s="20" t="str">
        <f t="shared" si="17"/>
        <v>Nanodrop</v>
      </c>
      <c r="J99" s="20" t="str">
        <f t="shared" si="18"/>
        <v>Saltextraction</v>
      </c>
      <c r="K99" s="48">
        <f t="shared" si="19"/>
        <v>68.08</v>
      </c>
      <c r="L99" s="48">
        <f t="shared" si="20"/>
        <v>38</v>
      </c>
      <c r="M99" s="3" t="str">
        <f>IF(DATA!$D$18,IF((COUNTA(O99)&gt;0),CONCATENATE("P",DATA!$B$18,"_",D99),""),"MISSING ID")</f>
        <v>P14460_180</v>
      </c>
      <c r="N99" s="5" t="s">
        <v>235</v>
      </c>
      <c r="O99" s="109" t="s">
        <v>398</v>
      </c>
      <c r="P99" s="68"/>
      <c r="Q99" s="69" t="s">
        <v>289</v>
      </c>
      <c r="R99" s="109">
        <v>1.8</v>
      </c>
      <c r="S99" s="70">
        <v>68.08</v>
      </c>
      <c r="T99" s="70">
        <v>38</v>
      </c>
      <c r="U99" s="14">
        <f t="shared" si="21"/>
        <v>2.5870000000000002</v>
      </c>
      <c r="V99" s="76"/>
      <c r="W99" s="76"/>
      <c r="X99" s="79"/>
    </row>
    <row r="100" spans="1:24" s="19" customFormat="1" ht="15.75" customHeight="1">
      <c r="A100" s="34"/>
      <c r="B100" s="5" t="s">
        <v>75</v>
      </c>
      <c r="C100" s="4" t="s">
        <v>236</v>
      </c>
      <c r="D100" s="20" t="str">
        <f>IF(DATA!$D$18,CONCATENATE(DATA!$C$18,RIGHT(C100,2)),"MISSING ID")</f>
        <v>181</v>
      </c>
      <c r="E100" s="61" t="str">
        <f>IF(DATA!$D$18,'Sample information'!M$6,"MISSING ID")</f>
        <v>P14460P1</v>
      </c>
      <c r="F100" s="41" t="e">
        <f t="shared" si="15"/>
        <v>#N/A</v>
      </c>
      <c r="G100" s="39" t="e">
        <f t="shared" si="22"/>
        <v>#N/A</v>
      </c>
      <c r="H100" s="5" t="str">
        <f t="shared" si="16"/>
        <v>Genomic DNA</v>
      </c>
      <c r="I100" s="20" t="str">
        <f t="shared" si="17"/>
        <v>Nanodrop</v>
      </c>
      <c r="J100" s="20" t="str">
        <f t="shared" si="18"/>
        <v>Saltextraction</v>
      </c>
      <c r="K100" s="48">
        <f t="shared" si="19"/>
        <v>67.92</v>
      </c>
      <c r="L100" s="48">
        <f t="shared" si="20"/>
        <v>38</v>
      </c>
      <c r="M100" s="3" t="str">
        <f>IF(DATA!$D$18,IF((COUNTA(O100)&gt;0),CONCATENATE("P",DATA!$B$18,"_",D100),""),"MISSING ID")</f>
        <v>P14460_181</v>
      </c>
      <c r="N100" s="55" t="s">
        <v>237</v>
      </c>
      <c r="O100" s="109" t="s">
        <v>399</v>
      </c>
      <c r="P100" s="68"/>
      <c r="Q100" s="69" t="s">
        <v>289</v>
      </c>
      <c r="R100" s="109">
        <v>1.8</v>
      </c>
      <c r="S100" s="70">
        <v>67.92</v>
      </c>
      <c r="T100" s="70">
        <v>38</v>
      </c>
      <c r="U100" s="14">
        <f t="shared" si="21"/>
        <v>2.581</v>
      </c>
      <c r="V100" s="76"/>
      <c r="W100" s="76"/>
      <c r="X100" s="79"/>
    </row>
    <row r="101" spans="1:24" s="19" customFormat="1" ht="15.75" customHeight="1">
      <c r="A101" s="34"/>
      <c r="B101" s="5" t="s">
        <v>75</v>
      </c>
      <c r="C101" s="4" t="s">
        <v>238</v>
      </c>
      <c r="D101" s="20" t="str">
        <f>IF(DATA!$D$18,CONCATENATE(DATA!$C$18,RIGHT(C101,2)),"MISSING ID")</f>
        <v>182</v>
      </c>
      <c r="E101" s="61" t="str">
        <f>IF(DATA!$D$18,'Sample information'!M$6,"MISSING ID")</f>
        <v>P14460P1</v>
      </c>
      <c r="F101" s="41" t="e">
        <f t="shared" si="15"/>
        <v>#N/A</v>
      </c>
      <c r="G101" s="39" t="e">
        <f t="shared" si="22"/>
        <v>#N/A</v>
      </c>
      <c r="H101" s="5" t="str">
        <f t="shared" si="16"/>
        <v>Genomic DNA</v>
      </c>
      <c r="I101" s="20" t="str">
        <f t="shared" si="17"/>
        <v>Nanodrop</v>
      </c>
      <c r="J101" s="20" t="str">
        <f t="shared" si="18"/>
        <v>Saltextraction</v>
      </c>
      <c r="K101" s="48">
        <f t="shared" si="19"/>
        <v>64.88</v>
      </c>
      <c r="L101" s="48">
        <f t="shared" si="20"/>
        <v>38</v>
      </c>
      <c r="M101" s="3" t="str">
        <f>IF(DATA!$D$18,IF((COUNTA(O101)&gt;0),CONCATENATE("P",DATA!$B$18,"_",D101),""),"MISSING ID")</f>
        <v>P14460_182</v>
      </c>
      <c r="N101" s="5" t="s">
        <v>239</v>
      </c>
      <c r="O101" s="109" t="s">
        <v>400</v>
      </c>
      <c r="P101" s="68"/>
      <c r="Q101" s="69" t="s">
        <v>289</v>
      </c>
      <c r="R101" s="109">
        <v>1.8</v>
      </c>
      <c r="S101" s="70">
        <v>64.88</v>
      </c>
      <c r="T101" s="70">
        <v>38</v>
      </c>
      <c r="U101" s="14">
        <f t="shared" si="21"/>
        <v>2.4649999999999999</v>
      </c>
      <c r="V101" s="76"/>
      <c r="W101" s="76"/>
      <c r="X101" s="79"/>
    </row>
    <row r="102" spans="1:24" s="19" customFormat="1" ht="15.75" customHeight="1">
      <c r="A102" s="34"/>
      <c r="B102" s="5" t="s">
        <v>75</v>
      </c>
      <c r="C102" s="4" t="s">
        <v>240</v>
      </c>
      <c r="D102" s="20" t="str">
        <f>IF(DATA!$D$18,CONCATENATE(DATA!$C$18,RIGHT(C102,2)),"MISSING ID")</f>
        <v>183</v>
      </c>
      <c r="E102" s="61" t="str">
        <f>IF(DATA!$D$18,'Sample information'!M$6,"MISSING ID")</f>
        <v>P14460P1</v>
      </c>
      <c r="F102" s="41" t="e">
        <f t="shared" si="15"/>
        <v>#N/A</v>
      </c>
      <c r="G102" s="39" t="e">
        <f t="shared" si="22"/>
        <v>#N/A</v>
      </c>
      <c r="H102" s="5" t="str">
        <f t="shared" si="16"/>
        <v>Genomic DNA</v>
      </c>
      <c r="I102" s="20" t="str">
        <f t="shared" si="17"/>
        <v>Nanodrop</v>
      </c>
      <c r="J102" s="20" t="str">
        <f t="shared" si="18"/>
        <v>Saltextraction</v>
      </c>
      <c r="K102" s="48">
        <f t="shared" si="19"/>
        <v>56.4</v>
      </c>
      <c r="L102" s="48">
        <f t="shared" si="20"/>
        <v>38</v>
      </c>
      <c r="M102" s="3" t="str">
        <f>IF(DATA!$D$18,IF((COUNTA(O102)&gt;0),CONCATENATE("P",DATA!$B$18,"_",D102),""),"MISSING ID")</f>
        <v>P14460_183</v>
      </c>
      <c r="N102" s="5" t="s">
        <v>241</v>
      </c>
      <c r="O102" s="109" t="s">
        <v>401</v>
      </c>
      <c r="P102" s="68"/>
      <c r="Q102" s="69" t="s">
        <v>289</v>
      </c>
      <c r="R102" s="109">
        <v>1.8</v>
      </c>
      <c r="S102" s="70">
        <v>56.4</v>
      </c>
      <c r="T102" s="70">
        <v>38</v>
      </c>
      <c r="U102" s="14">
        <f t="shared" si="21"/>
        <v>2.1429999999999998</v>
      </c>
      <c r="V102" s="76"/>
      <c r="W102" s="76"/>
      <c r="X102" s="79"/>
    </row>
    <row r="103" spans="1:24" s="19" customFormat="1" ht="15.75" customHeight="1">
      <c r="A103" s="34"/>
      <c r="B103" s="5" t="s">
        <v>75</v>
      </c>
      <c r="C103" s="4" t="s">
        <v>242</v>
      </c>
      <c r="D103" s="20" t="str">
        <f>IF(DATA!$D$18,CONCATENATE(DATA!$C$18,RIGHT(C103,2)),"MISSING ID")</f>
        <v>184</v>
      </c>
      <c r="E103" s="61" t="str">
        <f>IF(DATA!$D$18,'Sample information'!M$6,"MISSING ID")</f>
        <v>P14460P1</v>
      </c>
      <c r="F103" s="41" t="e">
        <f t="shared" si="15"/>
        <v>#N/A</v>
      </c>
      <c r="G103" s="39" t="e">
        <f t="shared" si="22"/>
        <v>#N/A</v>
      </c>
      <c r="H103" s="5" t="str">
        <f t="shared" si="16"/>
        <v>Genomic DNA</v>
      </c>
      <c r="I103" s="20" t="str">
        <f t="shared" si="17"/>
        <v>Nanodrop</v>
      </c>
      <c r="J103" s="20" t="str">
        <f t="shared" si="18"/>
        <v>Saltextraction</v>
      </c>
      <c r="K103" s="48">
        <f t="shared" si="19"/>
        <v>50.08</v>
      </c>
      <c r="L103" s="48">
        <f t="shared" si="20"/>
        <v>38</v>
      </c>
      <c r="M103" s="3" t="str">
        <f>IF(DATA!$D$18,IF((COUNTA(O103)&gt;0),CONCATENATE("P",DATA!$B$18,"_",D103),""),"MISSING ID")</f>
        <v>P14460_184</v>
      </c>
      <c r="N103" s="55" t="s">
        <v>243</v>
      </c>
      <c r="O103" s="109" t="s">
        <v>402</v>
      </c>
      <c r="P103" s="68"/>
      <c r="Q103" s="69" t="s">
        <v>289</v>
      </c>
      <c r="R103" s="109">
        <v>1.8</v>
      </c>
      <c r="S103" s="70">
        <v>50.08</v>
      </c>
      <c r="T103" s="70">
        <v>38</v>
      </c>
      <c r="U103" s="14">
        <f t="shared" si="21"/>
        <v>1.903</v>
      </c>
      <c r="V103" s="76"/>
      <c r="W103" s="76"/>
      <c r="X103" s="79"/>
    </row>
    <row r="104" spans="1:24" s="19" customFormat="1" ht="15.75" customHeight="1">
      <c r="A104" s="34"/>
      <c r="B104" s="5" t="s">
        <v>75</v>
      </c>
      <c r="C104" s="4" t="s">
        <v>244</v>
      </c>
      <c r="D104" s="20" t="str">
        <f>IF(DATA!$D$18,CONCATENATE(DATA!$C$18,RIGHT(C104,2)),"MISSING ID")</f>
        <v>185</v>
      </c>
      <c r="E104" s="61" t="str">
        <f>IF(DATA!$D$18,'Sample information'!M$6,"MISSING ID")</f>
        <v>P14460P1</v>
      </c>
      <c r="F104" s="41" t="e">
        <f t="shared" si="15"/>
        <v>#N/A</v>
      </c>
      <c r="G104" s="39" t="e">
        <f t="shared" si="22"/>
        <v>#N/A</v>
      </c>
      <c r="H104" s="5" t="str">
        <f t="shared" si="16"/>
        <v>Genomic DNA</v>
      </c>
      <c r="I104" s="20" t="str">
        <f t="shared" si="17"/>
        <v>Nanodrop</v>
      </c>
      <c r="J104" s="20" t="str">
        <f t="shared" si="18"/>
        <v>Saltextraction</v>
      </c>
      <c r="K104" s="48">
        <f t="shared" si="19"/>
        <v>53.36</v>
      </c>
      <c r="L104" s="48">
        <f t="shared" si="20"/>
        <v>38</v>
      </c>
      <c r="M104" s="3" t="str">
        <f>IF(DATA!$D$18,IF((COUNTA(O104)&gt;0),CONCATENATE("P",DATA!$B$18,"_",D104),""),"MISSING ID")</f>
        <v>P14460_185</v>
      </c>
      <c r="N104" s="5" t="s">
        <v>245</v>
      </c>
      <c r="O104" s="109" t="s">
        <v>403</v>
      </c>
      <c r="P104" s="68"/>
      <c r="Q104" s="69" t="s">
        <v>289</v>
      </c>
      <c r="R104" s="109">
        <v>1.8</v>
      </c>
      <c r="S104" s="70">
        <v>53.36</v>
      </c>
      <c r="T104" s="70">
        <v>38</v>
      </c>
      <c r="U104" s="14">
        <f t="shared" si="21"/>
        <v>2.028</v>
      </c>
      <c r="V104" s="76"/>
      <c r="W104" s="76"/>
      <c r="X104" s="79"/>
    </row>
    <row r="105" spans="1:24" s="19" customFormat="1" ht="15.75" customHeight="1">
      <c r="A105" s="34"/>
      <c r="B105" s="5" t="s">
        <v>75</v>
      </c>
      <c r="C105" s="4" t="s">
        <v>246</v>
      </c>
      <c r="D105" s="20" t="str">
        <f>IF(DATA!$D$18,CONCATENATE(DATA!$C$18,RIGHT(C105,2)),"MISSING ID")</f>
        <v>186</v>
      </c>
      <c r="E105" s="61" t="str">
        <f>IF(DATA!$D$18,'Sample information'!M$6,"MISSING ID")</f>
        <v>P14460P1</v>
      </c>
      <c r="F105" s="41" t="e">
        <f t="shared" si="15"/>
        <v>#N/A</v>
      </c>
      <c r="G105" s="39" t="e">
        <f t="shared" si="22"/>
        <v>#N/A</v>
      </c>
      <c r="H105" s="5" t="str">
        <f t="shared" si="16"/>
        <v>Genomic DNA</v>
      </c>
      <c r="I105" s="20" t="str">
        <f t="shared" si="17"/>
        <v>Nanodrop</v>
      </c>
      <c r="J105" s="20" t="str">
        <f t="shared" si="18"/>
        <v>Saltextraction</v>
      </c>
      <c r="K105" s="48">
        <f t="shared" si="19"/>
        <v>48.56</v>
      </c>
      <c r="L105" s="48">
        <f t="shared" si="20"/>
        <v>38</v>
      </c>
      <c r="M105" s="3" t="str">
        <f>IF(DATA!$D$18,IF((COUNTA(O105)&gt;0),CONCATENATE("P",DATA!$B$18,"_",D105),""),"MISSING ID")</f>
        <v>P14460_186</v>
      </c>
      <c r="N105" s="5" t="s">
        <v>247</v>
      </c>
      <c r="O105" s="109" t="s">
        <v>404</v>
      </c>
      <c r="P105" s="68"/>
      <c r="Q105" s="69" t="s">
        <v>289</v>
      </c>
      <c r="R105" s="109">
        <v>1.8</v>
      </c>
      <c r="S105" s="70">
        <v>48.56</v>
      </c>
      <c r="T105" s="70">
        <v>38</v>
      </c>
      <c r="U105" s="14">
        <f t="shared" si="21"/>
        <v>1.845</v>
      </c>
      <c r="V105" s="76"/>
      <c r="W105" s="76"/>
      <c r="X105" s="79"/>
    </row>
    <row r="106" spans="1:24" s="19" customFormat="1" ht="15.75" customHeight="1">
      <c r="A106" s="34"/>
      <c r="B106" s="5" t="s">
        <v>75</v>
      </c>
      <c r="C106" s="4" t="s">
        <v>248</v>
      </c>
      <c r="D106" s="20" t="str">
        <f>IF(DATA!$D$18,CONCATENATE(DATA!$C$18,RIGHT(C106,2)),"MISSING ID")</f>
        <v>187</v>
      </c>
      <c r="E106" s="61" t="str">
        <f>IF(DATA!$D$18,'Sample information'!M$6,"MISSING ID")</f>
        <v>P14460P1</v>
      </c>
      <c r="F106" s="41" t="e">
        <f t="shared" si="15"/>
        <v>#N/A</v>
      </c>
      <c r="G106" s="39" t="e">
        <f t="shared" si="22"/>
        <v>#N/A</v>
      </c>
      <c r="H106" s="5" t="str">
        <f t="shared" si="16"/>
        <v>Genomic DNA</v>
      </c>
      <c r="I106" s="20" t="str">
        <f t="shared" si="17"/>
        <v>Nanodrop</v>
      </c>
      <c r="J106" s="20" t="str">
        <f t="shared" si="18"/>
        <v>Saltextraction</v>
      </c>
      <c r="K106" s="48">
        <f t="shared" si="19"/>
        <v>52.8</v>
      </c>
      <c r="L106" s="48">
        <f t="shared" si="20"/>
        <v>38</v>
      </c>
      <c r="M106" s="3" t="str">
        <f>IF(DATA!$D$18,IF((COUNTA(O106)&gt;0),CONCATENATE("P",DATA!$B$18,"_",D106),""),"MISSING ID")</f>
        <v>P14460_187</v>
      </c>
      <c r="N106" s="55" t="s">
        <v>249</v>
      </c>
      <c r="O106" s="109" t="s">
        <v>405</v>
      </c>
      <c r="P106" s="68"/>
      <c r="Q106" s="69" t="s">
        <v>289</v>
      </c>
      <c r="R106" s="109">
        <v>1.8</v>
      </c>
      <c r="S106" s="70">
        <v>52.8</v>
      </c>
      <c r="T106" s="70">
        <v>38</v>
      </c>
      <c r="U106" s="14">
        <f t="shared" si="21"/>
        <v>2.0059999999999998</v>
      </c>
      <c r="V106" s="76"/>
      <c r="W106" s="76"/>
      <c r="X106" s="79"/>
    </row>
    <row r="107" spans="1:24" s="19" customFormat="1" ht="15.75" customHeight="1">
      <c r="A107" s="34"/>
      <c r="B107" s="5" t="s">
        <v>75</v>
      </c>
      <c r="C107" s="4" t="s">
        <v>250</v>
      </c>
      <c r="D107" s="20" t="str">
        <f>IF(DATA!$D$18,CONCATENATE(DATA!$C$18,RIGHT(C107,2)),"MISSING ID")</f>
        <v>188</v>
      </c>
      <c r="E107" s="61" t="str">
        <f>IF(DATA!$D$18,'Sample information'!M$6,"MISSING ID")</f>
        <v>P14460P1</v>
      </c>
      <c r="F107" s="41" t="e">
        <f t="shared" si="15"/>
        <v>#N/A</v>
      </c>
      <c r="G107" s="39" t="e">
        <f t="shared" si="22"/>
        <v>#N/A</v>
      </c>
      <c r="H107" s="5" t="str">
        <f t="shared" si="16"/>
        <v>Genomic DNA</v>
      </c>
      <c r="I107" s="20" t="str">
        <f t="shared" si="17"/>
        <v>Nanodrop</v>
      </c>
      <c r="J107" s="20" t="str">
        <f t="shared" si="18"/>
        <v>Saltextraction</v>
      </c>
      <c r="K107" s="48">
        <f t="shared" si="19"/>
        <v>31.2</v>
      </c>
      <c r="L107" s="48">
        <f t="shared" si="20"/>
        <v>38</v>
      </c>
      <c r="M107" s="3" t="str">
        <f>IF(DATA!$D$18,IF((COUNTA(O107)&gt;0),CONCATENATE("P",DATA!$B$18,"_",D107),""),"MISSING ID")</f>
        <v>P14460_188</v>
      </c>
      <c r="N107" s="5" t="s">
        <v>251</v>
      </c>
      <c r="O107" s="109" t="s">
        <v>406</v>
      </c>
      <c r="P107" s="68"/>
      <c r="Q107" s="69" t="s">
        <v>289</v>
      </c>
      <c r="R107" s="109">
        <v>1.8</v>
      </c>
      <c r="S107" s="70">
        <v>31.2</v>
      </c>
      <c r="T107" s="70">
        <v>38</v>
      </c>
      <c r="U107" s="14">
        <f t="shared" si="21"/>
        <v>1.1859999999999999</v>
      </c>
      <c r="V107" s="76"/>
      <c r="W107" s="76"/>
      <c r="X107" s="79"/>
    </row>
    <row r="108" spans="1:24" s="19" customFormat="1" ht="15.75" customHeight="1">
      <c r="A108" s="34"/>
      <c r="B108" s="5" t="s">
        <v>75</v>
      </c>
      <c r="C108" s="4" t="s">
        <v>252</v>
      </c>
      <c r="D108" s="20" t="str">
        <f>IF(DATA!$D$18,CONCATENATE(DATA!$C$18,RIGHT(C108,2)),"MISSING ID")</f>
        <v>189</v>
      </c>
      <c r="E108" s="61" t="str">
        <f>IF(DATA!$D$18,'Sample information'!M$6,"MISSING ID")</f>
        <v>P14460P1</v>
      </c>
      <c r="F108" s="41" t="e">
        <f t="shared" si="15"/>
        <v>#N/A</v>
      </c>
      <c r="G108" s="39" t="e">
        <f t="shared" si="22"/>
        <v>#N/A</v>
      </c>
      <c r="H108" s="5" t="str">
        <f t="shared" si="16"/>
        <v>Genomic DNA</v>
      </c>
      <c r="I108" s="20" t="str">
        <f t="shared" si="17"/>
        <v>Nanodrop</v>
      </c>
      <c r="J108" s="20" t="str">
        <f t="shared" si="18"/>
        <v>Saltextraction</v>
      </c>
      <c r="K108" s="48">
        <f t="shared" si="19"/>
        <v>60.08</v>
      </c>
      <c r="L108" s="48">
        <f t="shared" si="20"/>
        <v>38</v>
      </c>
      <c r="M108" s="3" t="str">
        <f>IF(DATA!$D$18,IF((COUNTA(O108)&gt;0),CONCATENATE("P",DATA!$B$18,"_",D108),""),"MISSING ID")</f>
        <v>P14460_189</v>
      </c>
      <c r="N108" s="55" t="s">
        <v>253</v>
      </c>
      <c r="O108" s="109" t="s">
        <v>407</v>
      </c>
      <c r="P108" s="68"/>
      <c r="Q108" s="69" t="s">
        <v>289</v>
      </c>
      <c r="R108" s="109">
        <v>1.8</v>
      </c>
      <c r="S108" s="70">
        <v>60.08</v>
      </c>
      <c r="T108" s="70">
        <v>38</v>
      </c>
      <c r="U108" s="14">
        <f t="shared" si="21"/>
        <v>2.2829999999999999</v>
      </c>
      <c r="V108" s="76"/>
      <c r="W108" s="76"/>
      <c r="X108" s="79"/>
    </row>
    <row r="109" spans="1:24" s="19" customFormat="1" ht="15.75" customHeight="1">
      <c r="A109" s="34"/>
      <c r="B109" s="5" t="s">
        <v>75</v>
      </c>
      <c r="C109" s="4" t="s">
        <v>254</v>
      </c>
      <c r="D109" s="20" t="str">
        <f>IF(DATA!$D$18,CONCATENATE(DATA!$C$18,RIGHT(C109,2)),"MISSING ID")</f>
        <v>190</v>
      </c>
      <c r="E109" s="61" t="str">
        <f>IF(DATA!$D$18,'Sample information'!M$6,"MISSING ID")</f>
        <v>P14460P1</v>
      </c>
      <c r="F109" s="41" t="e">
        <f t="shared" si="15"/>
        <v>#N/A</v>
      </c>
      <c r="G109" s="39" t="e">
        <f t="shared" si="22"/>
        <v>#N/A</v>
      </c>
      <c r="H109" s="5" t="str">
        <f t="shared" si="16"/>
        <v>Genomic DNA</v>
      </c>
      <c r="I109" s="20" t="str">
        <f t="shared" si="17"/>
        <v>Nanodrop</v>
      </c>
      <c r="J109" s="20" t="str">
        <f t="shared" si="18"/>
        <v>Saltextraction</v>
      </c>
      <c r="K109" s="48">
        <f t="shared" si="19"/>
        <v>42</v>
      </c>
      <c r="L109" s="48">
        <f t="shared" si="20"/>
        <v>38</v>
      </c>
      <c r="M109" s="3" t="str">
        <f>IF(DATA!$D$18,IF((COUNTA(O109)&gt;0),CONCATENATE("P",DATA!$B$18,"_",D109),""),"MISSING ID")</f>
        <v>P14460_190</v>
      </c>
      <c r="N109" s="5" t="s">
        <v>255</v>
      </c>
      <c r="O109" s="109" t="s">
        <v>408</v>
      </c>
      <c r="P109" s="68"/>
      <c r="Q109" s="69" t="s">
        <v>289</v>
      </c>
      <c r="R109" s="109">
        <v>1.8</v>
      </c>
      <c r="S109" s="70">
        <v>42</v>
      </c>
      <c r="T109" s="70">
        <v>38</v>
      </c>
      <c r="U109" s="14">
        <f t="shared" si="21"/>
        <v>1.5960000000000001</v>
      </c>
      <c r="V109" s="76"/>
      <c r="W109" s="76"/>
      <c r="X109" s="79"/>
    </row>
    <row r="110" spans="1:24" s="19" customFormat="1" ht="15.75" customHeight="1">
      <c r="A110" s="34"/>
      <c r="B110" s="5" t="s">
        <v>75</v>
      </c>
      <c r="C110" s="4" t="s">
        <v>256</v>
      </c>
      <c r="D110" s="20" t="str">
        <f>IF(DATA!$D$18,CONCATENATE(DATA!$C$18,RIGHT(C110,2)),"MISSING ID")</f>
        <v>191</v>
      </c>
      <c r="E110" s="61" t="str">
        <f>IF(DATA!$D$18,'Sample information'!M$6,"MISSING ID")</f>
        <v>P14460P1</v>
      </c>
      <c r="F110" s="41" t="e">
        <f t="shared" si="15"/>
        <v>#N/A</v>
      </c>
      <c r="G110" s="39" t="e">
        <f t="shared" si="22"/>
        <v>#N/A</v>
      </c>
      <c r="H110" s="5" t="str">
        <f t="shared" si="16"/>
        <v>Genomic DNA</v>
      </c>
      <c r="I110" s="20" t="str">
        <f t="shared" si="17"/>
        <v>Nanodrop</v>
      </c>
      <c r="J110" s="20" t="str">
        <f t="shared" si="18"/>
        <v>Saltextraction</v>
      </c>
      <c r="K110" s="48">
        <f t="shared" si="19"/>
        <v>54.08</v>
      </c>
      <c r="L110" s="48">
        <f t="shared" si="20"/>
        <v>38</v>
      </c>
      <c r="M110" s="3" t="str">
        <f>IF(DATA!$D$18,IF((COUNTA(O110)&gt;0),CONCATENATE("P",DATA!$B$18,"_",D110),""),"MISSING ID")</f>
        <v>P14460_191</v>
      </c>
      <c r="N110" s="5" t="s">
        <v>257</v>
      </c>
      <c r="O110" s="109" t="s">
        <v>409</v>
      </c>
      <c r="P110" s="68"/>
      <c r="Q110" s="69" t="s">
        <v>289</v>
      </c>
      <c r="R110" s="109">
        <v>1.8</v>
      </c>
      <c r="S110" s="70">
        <v>54.08</v>
      </c>
      <c r="T110" s="70">
        <v>38</v>
      </c>
      <c r="U110" s="14">
        <f t="shared" si="21"/>
        <v>2.0550000000000002</v>
      </c>
      <c r="V110" s="76"/>
      <c r="W110" s="76"/>
      <c r="X110" s="79"/>
    </row>
    <row r="111" spans="1:24" s="19" customFormat="1" ht="15.75" customHeight="1">
      <c r="A111" s="34"/>
      <c r="B111" s="5" t="s">
        <v>75</v>
      </c>
      <c r="C111" s="4" t="s">
        <v>258</v>
      </c>
      <c r="D111" s="20" t="str">
        <f>IF(DATA!$D$18,CONCATENATE(DATA!$C$18,RIGHT(C111,2)),"MISSING ID")</f>
        <v>192</v>
      </c>
      <c r="E111" s="61" t="str">
        <f>IF(DATA!$D$18,'Sample information'!M$6,"MISSING ID")</f>
        <v>P14460P1</v>
      </c>
      <c r="F111" s="41" t="e">
        <f t="shared" si="15"/>
        <v>#N/A</v>
      </c>
      <c r="G111" s="39" t="e">
        <f t="shared" si="22"/>
        <v>#N/A</v>
      </c>
      <c r="H111" s="5" t="str">
        <f t="shared" si="16"/>
        <v>Genomic DNA</v>
      </c>
      <c r="I111" s="20" t="str">
        <f t="shared" si="17"/>
        <v>Nanodrop</v>
      </c>
      <c r="J111" s="20" t="str">
        <f t="shared" si="18"/>
        <v>Saltextraction</v>
      </c>
      <c r="K111" s="48">
        <f t="shared" si="19"/>
        <v>55.84</v>
      </c>
      <c r="L111" s="48">
        <f t="shared" si="20"/>
        <v>38</v>
      </c>
      <c r="M111" s="3" t="str">
        <f>IF(DATA!$D$18,IF((COUNTA(O111)&gt;0),CONCATENATE("P",DATA!$B$18,"_",D111),""),"MISSING ID")</f>
        <v>P14460_192</v>
      </c>
      <c r="N111" s="55" t="s">
        <v>259</v>
      </c>
      <c r="O111" s="109" t="s">
        <v>410</v>
      </c>
      <c r="P111" s="68"/>
      <c r="Q111" s="69" t="s">
        <v>289</v>
      </c>
      <c r="R111" s="109">
        <v>1.8</v>
      </c>
      <c r="S111" s="70">
        <v>55.839999999999996</v>
      </c>
      <c r="T111" s="70">
        <v>38</v>
      </c>
      <c r="U111" s="14">
        <f t="shared" si="21"/>
        <v>2.1219999999999999</v>
      </c>
      <c r="V111" s="76"/>
      <c r="W111" s="76"/>
      <c r="X111" s="79"/>
    </row>
    <row r="112" spans="1:24" s="19" customFormat="1" ht="15.75" customHeight="1">
      <c r="A112" s="34"/>
      <c r="B112" s="5" t="s">
        <v>75</v>
      </c>
      <c r="C112" s="4" t="s">
        <v>260</v>
      </c>
      <c r="D112" s="20" t="str">
        <f>IF(DATA!$D$18,CONCATENATE(DATA!$C$18,RIGHT(C112,2)),"MISSING ID")</f>
        <v>193</v>
      </c>
      <c r="E112" s="61" t="str">
        <f>IF(DATA!$D$18,'Sample information'!M$6,"MISSING ID")</f>
        <v>P14460P1</v>
      </c>
      <c r="F112" s="41" t="e">
        <f t="shared" si="15"/>
        <v>#N/A</v>
      </c>
      <c r="G112" s="39" t="e">
        <f t="shared" si="22"/>
        <v>#N/A</v>
      </c>
      <c r="H112" s="5" t="str">
        <f t="shared" si="16"/>
        <v>Genomic DNA</v>
      </c>
      <c r="I112" s="20" t="str">
        <f t="shared" si="17"/>
        <v>Nanodrop</v>
      </c>
      <c r="J112" s="20" t="str">
        <f t="shared" si="18"/>
        <v>Saltextraction</v>
      </c>
      <c r="K112" s="48">
        <f t="shared" si="19"/>
        <v>59.2</v>
      </c>
      <c r="L112" s="48">
        <f t="shared" si="20"/>
        <v>38</v>
      </c>
      <c r="M112" s="3" t="str">
        <f>IF(DATA!$D$18,IF((COUNTA(O112)&gt;0),CONCATENATE("P",DATA!$B$18,"_",D112),""),"MISSING ID")</f>
        <v>P14460_193</v>
      </c>
      <c r="N112" s="5" t="s">
        <v>261</v>
      </c>
      <c r="O112" s="109" t="s">
        <v>411</v>
      </c>
      <c r="P112" s="68"/>
      <c r="Q112" s="69" t="s">
        <v>289</v>
      </c>
      <c r="R112" s="109">
        <v>1.8</v>
      </c>
      <c r="S112" s="70">
        <v>59.2</v>
      </c>
      <c r="T112" s="70">
        <v>38</v>
      </c>
      <c r="U112" s="14">
        <f t="shared" si="21"/>
        <v>2.25</v>
      </c>
      <c r="V112" s="76"/>
      <c r="W112" s="76"/>
      <c r="X112" s="79"/>
    </row>
    <row r="113" spans="1:24" s="19" customFormat="1" ht="15.75" customHeight="1">
      <c r="A113" s="34"/>
      <c r="B113" s="5" t="s">
        <v>75</v>
      </c>
      <c r="C113" s="4" t="s">
        <v>262</v>
      </c>
      <c r="D113" s="20" t="str">
        <f>IF(DATA!$D$18,CONCATENATE(DATA!$C$18,RIGHT(C113,2)),"MISSING ID")</f>
        <v>194</v>
      </c>
      <c r="E113" s="61" t="str">
        <f>IF(DATA!$D$18,'Sample information'!M$6,"MISSING ID")</f>
        <v>P14460P1</v>
      </c>
      <c r="F113" s="41" t="e">
        <f t="shared" si="15"/>
        <v>#N/A</v>
      </c>
      <c r="G113" s="39" t="e">
        <f t="shared" si="22"/>
        <v>#N/A</v>
      </c>
      <c r="H113" s="5" t="str">
        <f t="shared" si="16"/>
        <v>Genomic DNA</v>
      </c>
      <c r="I113" s="20" t="str">
        <f t="shared" si="17"/>
        <v>Nanodrop</v>
      </c>
      <c r="J113" s="20" t="str">
        <f t="shared" si="18"/>
        <v>Saltextraction</v>
      </c>
      <c r="K113" s="48">
        <f t="shared" si="19"/>
        <v>52.16</v>
      </c>
      <c r="L113" s="48">
        <f t="shared" si="20"/>
        <v>38</v>
      </c>
      <c r="M113" s="3" t="str">
        <f>IF(DATA!$D$18,IF((COUNTA(O113)&gt;0),CONCATENATE("P",DATA!$B$18,"_",D113),""),"MISSING ID")</f>
        <v>P14460_194</v>
      </c>
      <c r="N113" s="5" t="s">
        <v>263</v>
      </c>
      <c r="O113" s="109" t="s">
        <v>412</v>
      </c>
      <c r="P113" s="68"/>
      <c r="Q113" s="69" t="s">
        <v>289</v>
      </c>
      <c r="R113" s="109">
        <v>1.8</v>
      </c>
      <c r="S113" s="70">
        <v>52.160000000000004</v>
      </c>
      <c r="T113" s="70">
        <v>38</v>
      </c>
      <c r="U113" s="14">
        <f t="shared" si="21"/>
        <v>1.982</v>
      </c>
      <c r="V113" s="76"/>
      <c r="W113" s="76"/>
      <c r="X113" s="79"/>
    </row>
    <row r="114" spans="1:24" s="19" customFormat="1" ht="15.75" customHeight="1">
      <c r="A114" s="34"/>
      <c r="B114" s="5" t="s">
        <v>75</v>
      </c>
      <c r="C114" s="4" t="s">
        <v>264</v>
      </c>
      <c r="D114" s="20" t="str">
        <f>IF(DATA!$D$18,CONCATENATE(DATA!$C$18,RIGHT(C114,2)),"MISSING ID")</f>
        <v>195</v>
      </c>
      <c r="E114" s="61" t="str">
        <f>IF(DATA!$D$18,'Sample information'!M$6,"MISSING ID")</f>
        <v>P14460P1</v>
      </c>
      <c r="F114" s="41" t="e">
        <f t="shared" si="15"/>
        <v>#N/A</v>
      </c>
      <c r="G114" s="39" t="e">
        <f t="shared" si="22"/>
        <v>#N/A</v>
      </c>
      <c r="H114" s="5" t="str">
        <f t="shared" si="16"/>
        <v>Genomic DNA</v>
      </c>
      <c r="I114" s="20" t="str">
        <f t="shared" si="17"/>
        <v>Nanodrop</v>
      </c>
      <c r="J114" s="20" t="str">
        <f t="shared" si="18"/>
        <v>Saltextraction</v>
      </c>
      <c r="K114" s="48">
        <f t="shared" si="19"/>
        <v>49.2</v>
      </c>
      <c r="L114" s="48">
        <f t="shared" si="20"/>
        <v>38</v>
      </c>
      <c r="M114" s="3" t="str">
        <f>IF(DATA!$D$18,IF((COUNTA(O114)&gt;0),CONCATENATE("P",DATA!$B$18,"_",D114),""),"MISSING ID")</f>
        <v>P14460_195</v>
      </c>
      <c r="N114" s="55" t="s">
        <v>265</v>
      </c>
      <c r="O114" s="109" t="s">
        <v>413</v>
      </c>
      <c r="P114" s="68"/>
      <c r="Q114" s="69" t="s">
        <v>289</v>
      </c>
      <c r="R114" s="109">
        <v>1.8</v>
      </c>
      <c r="S114" s="70">
        <v>49.2</v>
      </c>
      <c r="T114" s="70">
        <v>38</v>
      </c>
      <c r="U114" s="14">
        <f t="shared" si="21"/>
        <v>1.87</v>
      </c>
      <c r="V114" s="76"/>
      <c r="W114" s="76"/>
      <c r="X114" s="79"/>
    </row>
    <row r="115" spans="1:24" s="19" customFormat="1" ht="15.75" customHeight="1">
      <c r="A115" s="34"/>
      <c r="B115" s="5" t="s">
        <v>75</v>
      </c>
      <c r="C115" s="4" t="s">
        <v>266</v>
      </c>
      <c r="D115" s="20" t="str">
        <f>IF(DATA!$D$18,CONCATENATE(DATA!$C$18,RIGHT(C115,2)),"MISSING ID")</f>
        <v>196</v>
      </c>
      <c r="E115" s="61" t="str">
        <f>IF(DATA!$D$18,'Sample information'!M$6,"MISSING ID")</f>
        <v>P14460P1</v>
      </c>
      <c r="F115" s="41" t="e">
        <f t="shared" si="15"/>
        <v>#N/A</v>
      </c>
      <c r="G115" s="39" t="e">
        <f t="shared" si="22"/>
        <v>#N/A</v>
      </c>
      <c r="H115" s="5" t="str">
        <f t="shared" si="16"/>
        <v>Genomic DNA</v>
      </c>
      <c r="I115" s="20" t="str">
        <f t="shared" si="17"/>
        <v>Nanodrop</v>
      </c>
      <c r="J115" s="20" t="str">
        <f t="shared" si="18"/>
        <v>Saltextraction</v>
      </c>
      <c r="K115" s="48">
        <f t="shared" si="19"/>
        <v>72.64</v>
      </c>
      <c r="L115" s="48">
        <f t="shared" si="20"/>
        <v>38</v>
      </c>
      <c r="M115" s="3" t="str">
        <f>IF(DATA!$D$18,IF((COUNTA(O115)&gt;0),CONCATENATE("P",DATA!$B$18,"_",D115),""),"MISSING ID")</f>
        <v>P14460_196</v>
      </c>
      <c r="N115" s="5" t="s">
        <v>267</v>
      </c>
      <c r="O115" s="109" t="s">
        <v>414</v>
      </c>
      <c r="P115" s="68"/>
      <c r="Q115" s="69" t="s">
        <v>289</v>
      </c>
      <c r="R115" s="109">
        <v>1.8</v>
      </c>
      <c r="S115" s="70">
        <v>72.64</v>
      </c>
      <c r="T115" s="70">
        <v>38</v>
      </c>
      <c r="U115" s="14">
        <f t="shared" si="21"/>
        <v>2.76</v>
      </c>
      <c r="V115" s="76"/>
      <c r="W115" s="76"/>
      <c r="X115" s="79"/>
    </row>
    <row r="116" spans="1:24" ht="11.25" hidden="1" customHeight="1">
      <c r="A116" s="26" t="s">
        <v>268</v>
      </c>
      <c r="B116" s="26"/>
      <c r="C116" s="51"/>
      <c r="D116" s="51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</sheetData>
  <sheetProtection password="DB33" sheet="1" objects="1" scenarios="1" selectLockedCells="1"/>
  <mergeCells count="6">
    <mergeCell ref="M9:N9"/>
    <mergeCell ref="M10:N10"/>
    <mergeCell ref="A1:L3"/>
    <mergeCell ref="O5:O6"/>
    <mergeCell ref="M6:N6"/>
    <mergeCell ref="M8:N8"/>
  </mergeCells>
  <conditionalFormatting sqref="D20:E115 M20:M115">
    <cfRule type="containsText" dxfId="10" priority="7" stopIfTrue="1" operator="containsText" text="MISSING ID">
      <formula>NOT(ISERROR(SEARCH("MISSING ID", D20)))</formula>
    </cfRule>
  </conditionalFormatting>
  <conditionalFormatting sqref="N5 V13:W13">
    <cfRule type="containsText" dxfId="9" priority="10" stopIfTrue="1" operator="containsText" text="REQUIRED">
      <formula>NOT(ISERROR(SEARCH("REQUIRED", N5)))</formula>
    </cfRule>
  </conditionalFormatting>
  <conditionalFormatting sqref="B6 B8:B9">
    <cfRule type="cellIs" dxfId="8" priority="11" stopIfTrue="1" operator="greaterThan">
      <formula>0</formula>
    </cfRule>
  </conditionalFormatting>
  <conditionalFormatting sqref="B5 O8">
    <cfRule type="containsBlanks" dxfId="7" priority="12" stopIfTrue="1">
      <formula>LEN(TRIM(B5))=0</formula>
    </cfRule>
  </conditionalFormatting>
  <conditionalFormatting sqref="W20:W115">
    <cfRule type="expression" dxfId="6" priority="6">
      <formula>AND(W$13="REQUIRED", $O20&lt;&gt; "", W20 ="")</formula>
    </cfRule>
  </conditionalFormatting>
  <conditionalFormatting sqref="V20:V115">
    <cfRule type="expression" dxfId="5" priority="4" stopIfTrue="1">
      <formula>$O20=""</formula>
    </cfRule>
    <cfRule type="expression" dxfId="4" priority="5" stopIfTrue="1">
      <formula>AND(V$13="REQUIRED", V20 &lt;8)</formula>
    </cfRule>
  </conditionalFormatting>
  <conditionalFormatting sqref="S20:S115">
    <cfRule type="expression" dxfId="3" priority="3">
      <formula>AND(S$13="REQUIRED", $O20&lt;&gt; "", S20 ="")</formula>
    </cfRule>
  </conditionalFormatting>
  <conditionalFormatting sqref="T20:T115">
    <cfRule type="expression" dxfId="2" priority="2">
      <formula>AND(T$13="REQUIRED", $O20&lt;&gt; "", T20 ="")</formula>
    </cfRule>
  </conditionalFormatting>
  <conditionalFormatting sqref="B7">
    <cfRule type="cellIs" dxfId="1" priority="1" stopIfTrue="1" operator="greaterThan">
      <formula>0</formula>
    </cfRule>
  </conditionalFormatting>
  <dataValidations count="2">
    <dataValidation type="decimal" operator="greaterThan" allowBlank="1" showErrorMessage="1" sqref="R20:T115 V20:V115">
      <formula1>0</formula1>
    </dataValidation>
    <dataValidation type="whole" errorStyle="warning" allowBlank="1" showErrorMessage="1" sqref="X20:X115">
      <formula1>0</formula1>
      <formula2>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7">
        <x14:dataValidation type="list" operator="greaterThan" allowBlank="1" showErrorMessage="1">
          <x14:formula1>
            <xm:f>DATA!$K$5:$K$6</xm:f>
          </x14:formula1>
          <xm:sqref>W20:W115</xm:sqref>
        </x14:dataValidation>
        <x14:dataValidation type="list" errorStyle="warning" allowBlank="1" showErrorMessage="1">
          <x14:formula1>
            <xm:f>DATA!A5:A9</xm:f>
          </x14:formula1>
          <xm:sqref>B5</xm:sqref>
        </x14:dataValidation>
        <x14:dataValidation type="list" allowBlank="1" showErrorMessage="1">
          <x14:formula1>
            <xm:f>DATA!D5:D10</xm:f>
          </x14:formula1>
          <xm:sqref>O8</xm:sqref>
        </x14:dataValidation>
        <x14:dataValidation type="list" errorStyle="warning" allowBlank="1" showErrorMessage="1">
          <x14:formula1>
            <xm:f>DATA!I5:I14</xm:f>
          </x14:formula1>
          <xm:sqref>O9</xm:sqref>
        </x14:dataValidation>
        <x14:dataValidation type="list" errorStyle="warning" allowBlank="1" showErrorMessage="1">
          <x14:formula1>
            <xm:f>DATA!H5:H14</xm:f>
          </x14:formula1>
          <xm:sqref>Q20:Q23</xm:sqref>
        </x14:dataValidation>
        <x14:dataValidation type="list" errorStyle="warning" allowBlank="1" showErrorMessage="1">
          <x14:formula1>
            <xm:f>DATA!H5:H14</xm:f>
          </x14:formula1>
          <xm:sqref>Q24</xm:sqref>
        </x14:dataValidation>
        <x14:dataValidation type="list" errorStyle="warning" allowBlank="1" showErrorMessage="1">
          <x14:formula1>
            <xm:f>DATA!H5:H14</xm:f>
          </x14:formula1>
          <xm:sqref>Q25</xm:sqref>
        </x14:dataValidation>
        <x14:dataValidation type="list" errorStyle="warning" allowBlank="1" showErrorMessage="1">
          <x14:formula1>
            <xm:f>DATA!H5:H14</xm:f>
          </x14:formula1>
          <xm:sqref>Q26</xm:sqref>
        </x14:dataValidation>
        <x14:dataValidation type="list" errorStyle="warning" allowBlank="1" showErrorMessage="1">
          <x14:formula1>
            <xm:f>DATA!H5:H14</xm:f>
          </x14:formula1>
          <xm:sqref>Q27</xm:sqref>
        </x14:dataValidation>
        <x14:dataValidation type="list" errorStyle="warning" allowBlank="1" showErrorMessage="1">
          <x14:formula1>
            <xm:f>DATA!H5:H14</xm:f>
          </x14:formula1>
          <xm:sqref>Q28</xm:sqref>
        </x14:dataValidation>
        <x14:dataValidation type="list" errorStyle="warning" allowBlank="1" showErrorMessage="1">
          <x14:formula1>
            <xm:f>DATA!H5:H14</xm:f>
          </x14:formula1>
          <xm:sqref>Q29</xm:sqref>
        </x14:dataValidation>
        <x14:dataValidation type="list" errorStyle="warning" allowBlank="1" showErrorMessage="1">
          <x14:formula1>
            <xm:f>DATA!H5:H14</xm:f>
          </x14:formula1>
          <xm:sqref>Q30</xm:sqref>
        </x14:dataValidation>
        <x14:dataValidation type="list" errorStyle="warning" allowBlank="1" showErrorMessage="1">
          <x14:formula1>
            <xm:f>DATA!H5:H14</xm:f>
          </x14:formula1>
          <xm:sqref>Q31</xm:sqref>
        </x14:dataValidation>
        <x14:dataValidation type="list" errorStyle="warning" allowBlank="1" showErrorMessage="1">
          <x14:formula1>
            <xm:f>DATA!H5:H14</xm:f>
          </x14:formula1>
          <xm:sqref>Q32</xm:sqref>
        </x14:dataValidation>
        <x14:dataValidation type="list" errorStyle="warning" allowBlank="1" showErrorMessage="1">
          <x14:formula1>
            <xm:f>DATA!H5:H14</xm:f>
          </x14:formula1>
          <xm:sqref>Q33</xm:sqref>
        </x14:dataValidation>
        <x14:dataValidation type="list" errorStyle="warning" allowBlank="1" showErrorMessage="1">
          <x14:formula1>
            <xm:f>DATA!H5:H14</xm:f>
          </x14:formula1>
          <xm:sqref>Q34</xm:sqref>
        </x14:dataValidation>
        <x14:dataValidation type="list" errorStyle="warning" allowBlank="1" showErrorMessage="1">
          <x14:formula1>
            <xm:f>DATA!H5:H14</xm:f>
          </x14:formula1>
          <xm:sqref>Q35</xm:sqref>
        </x14:dataValidation>
        <x14:dataValidation type="list" errorStyle="warning" allowBlank="1" showErrorMessage="1">
          <x14:formula1>
            <xm:f>DATA!H5:H14</xm:f>
          </x14:formula1>
          <xm:sqref>Q36</xm:sqref>
        </x14:dataValidation>
        <x14:dataValidation type="list" errorStyle="warning" allowBlank="1" showErrorMessage="1">
          <x14:formula1>
            <xm:f>DATA!H5:H14</xm:f>
          </x14:formula1>
          <xm:sqref>Q37</xm:sqref>
        </x14:dataValidation>
        <x14:dataValidation type="list" errorStyle="warning" allowBlank="1" showErrorMessage="1">
          <x14:formula1>
            <xm:f>DATA!H5:H14</xm:f>
          </x14:formula1>
          <xm:sqref>Q38</xm:sqref>
        </x14:dataValidation>
        <x14:dataValidation type="list" errorStyle="warning" allowBlank="1" showErrorMessage="1">
          <x14:formula1>
            <xm:f>DATA!H5:H14</xm:f>
          </x14:formula1>
          <xm:sqref>Q39</xm:sqref>
        </x14:dataValidation>
        <x14:dataValidation type="list" errorStyle="warning" allowBlank="1" showErrorMessage="1">
          <x14:formula1>
            <xm:f>DATA!H5:H14</xm:f>
          </x14:formula1>
          <xm:sqref>Q40</xm:sqref>
        </x14:dataValidation>
        <x14:dataValidation type="list" errorStyle="warning" allowBlank="1" showErrorMessage="1">
          <x14:formula1>
            <xm:f>DATA!H5:H14</xm:f>
          </x14:formula1>
          <xm:sqref>Q41</xm:sqref>
        </x14:dataValidation>
        <x14:dataValidation type="list" errorStyle="warning" allowBlank="1" showErrorMessage="1">
          <x14:formula1>
            <xm:f>DATA!H5:H14</xm:f>
          </x14:formula1>
          <xm:sqref>Q42</xm:sqref>
        </x14:dataValidation>
        <x14:dataValidation type="list" errorStyle="warning" allowBlank="1" showErrorMessage="1">
          <x14:formula1>
            <xm:f>DATA!H5:H14</xm:f>
          </x14:formula1>
          <xm:sqref>Q43</xm:sqref>
        </x14:dataValidation>
        <x14:dataValidation type="list" errorStyle="warning" allowBlank="1" showErrorMessage="1">
          <x14:formula1>
            <xm:f>DATA!H5:H14</xm:f>
          </x14:formula1>
          <xm:sqref>Q44</xm:sqref>
        </x14:dataValidation>
        <x14:dataValidation type="list" errorStyle="warning" allowBlank="1" showErrorMessage="1">
          <x14:formula1>
            <xm:f>DATA!H5:H14</xm:f>
          </x14:formula1>
          <xm:sqref>Q45</xm:sqref>
        </x14:dataValidation>
        <x14:dataValidation type="list" errorStyle="warning" allowBlank="1" showErrorMessage="1">
          <x14:formula1>
            <xm:f>DATA!H5:H14</xm:f>
          </x14:formula1>
          <xm:sqref>Q46</xm:sqref>
        </x14:dataValidation>
        <x14:dataValidation type="list" errorStyle="warning" allowBlank="1" showErrorMessage="1">
          <x14:formula1>
            <xm:f>DATA!H5:H14</xm:f>
          </x14:formula1>
          <xm:sqref>Q47</xm:sqref>
        </x14:dataValidation>
        <x14:dataValidation type="list" errorStyle="warning" allowBlank="1" showErrorMessage="1">
          <x14:formula1>
            <xm:f>DATA!H5:H14</xm:f>
          </x14:formula1>
          <xm:sqref>Q48</xm:sqref>
        </x14:dataValidation>
        <x14:dataValidation type="list" errorStyle="warning" allowBlank="1" showErrorMessage="1">
          <x14:formula1>
            <xm:f>DATA!H5:H14</xm:f>
          </x14:formula1>
          <xm:sqref>Q49</xm:sqref>
        </x14:dataValidation>
        <x14:dataValidation type="list" errorStyle="warning" allowBlank="1" showErrorMessage="1">
          <x14:formula1>
            <xm:f>DATA!H5:H14</xm:f>
          </x14:formula1>
          <xm:sqref>Q50</xm:sqref>
        </x14:dataValidation>
        <x14:dataValidation type="list" errorStyle="warning" allowBlank="1" showErrorMessage="1">
          <x14:formula1>
            <xm:f>DATA!H5:H14</xm:f>
          </x14:formula1>
          <xm:sqref>Q51</xm:sqref>
        </x14:dataValidation>
        <x14:dataValidation type="list" errorStyle="warning" allowBlank="1" showErrorMessage="1">
          <x14:formula1>
            <xm:f>DATA!H5:H14</xm:f>
          </x14:formula1>
          <xm:sqref>Q52</xm:sqref>
        </x14:dataValidation>
        <x14:dataValidation type="list" errorStyle="warning" allowBlank="1" showErrorMessage="1">
          <x14:formula1>
            <xm:f>DATA!H5:H14</xm:f>
          </x14:formula1>
          <xm:sqref>Q53</xm:sqref>
        </x14:dataValidation>
        <x14:dataValidation type="list" errorStyle="warning" allowBlank="1" showErrorMessage="1">
          <x14:formula1>
            <xm:f>DATA!H5:H14</xm:f>
          </x14:formula1>
          <xm:sqref>Q54</xm:sqref>
        </x14:dataValidation>
        <x14:dataValidation type="list" errorStyle="warning" allowBlank="1" showErrorMessage="1">
          <x14:formula1>
            <xm:f>DATA!H5:H14</xm:f>
          </x14:formula1>
          <xm:sqref>Q55</xm:sqref>
        </x14:dataValidation>
        <x14:dataValidation type="list" errorStyle="warning" allowBlank="1" showErrorMessage="1">
          <x14:formula1>
            <xm:f>DATA!H5:H14</xm:f>
          </x14:formula1>
          <xm:sqref>Q56</xm:sqref>
        </x14:dataValidation>
        <x14:dataValidation type="list" errorStyle="warning" allowBlank="1" showErrorMessage="1">
          <x14:formula1>
            <xm:f>DATA!H5:H14</xm:f>
          </x14:formula1>
          <xm:sqref>Q57</xm:sqref>
        </x14:dataValidation>
        <x14:dataValidation type="list" errorStyle="warning" allowBlank="1" showErrorMessage="1">
          <x14:formula1>
            <xm:f>DATA!H5:H14</xm:f>
          </x14:formula1>
          <xm:sqref>Q58</xm:sqref>
        </x14:dataValidation>
        <x14:dataValidation type="list" errorStyle="warning" allowBlank="1" showErrorMessage="1">
          <x14:formula1>
            <xm:f>DATA!H5:H14</xm:f>
          </x14:formula1>
          <xm:sqref>Q59</xm:sqref>
        </x14:dataValidation>
        <x14:dataValidation type="list" errorStyle="warning" allowBlank="1" showErrorMessage="1">
          <x14:formula1>
            <xm:f>DATA!H5:H14</xm:f>
          </x14:formula1>
          <xm:sqref>Q60</xm:sqref>
        </x14:dataValidation>
        <x14:dataValidation type="list" errorStyle="warning" allowBlank="1" showErrorMessage="1">
          <x14:formula1>
            <xm:f>DATA!H5:H14</xm:f>
          </x14:formula1>
          <xm:sqref>Q61</xm:sqref>
        </x14:dataValidation>
        <x14:dataValidation type="list" errorStyle="warning" allowBlank="1" showErrorMessage="1">
          <x14:formula1>
            <xm:f>DATA!H5:H14</xm:f>
          </x14:formula1>
          <xm:sqref>Q62</xm:sqref>
        </x14:dataValidation>
        <x14:dataValidation type="list" errorStyle="warning" allowBlank="1" showErrorMessage="1">
          <x14:formula1>
            <xm:f>DATA!H5:H14</xm:f>
          </x14:formula1>
          <xm:sqref>Q63</xm:sqref>
        </x14:dataValidation>
        <x14:dataValidation type="list" errorStyle="warning" allowBlank="1" showErrorMessage="1">
          <x14:formula1>
            <xm:f>DATA!H5:H14</xm:f>
          </x14:formula1>
          <xm:sqref>Q64</xm:sqref>
        </x14:dataValidation>
        <x14:dataValidation type="list" errorStyle="warning" allowBlank="1" showErrorMessage="1">
          <x14:formula1>
            <xm:f>DATA!H5:H14</xm:f>
          </x14:formula1>
          <xm:sqref>Q65</xm:sqref>
        </x14:dataValidation>
        <x14:dataValidation type="list" errorStyle="warning" allowBlank="1" showErrorMessage="1">
          <x14:formula1>
            <xm:f>DATA!H5:H14</xm:f>
          </x14:formula1>
          <xm:sqref>Q66</xm:sqref>
        </x14:dataValidation>
        <x14:dataValidation type="list" errorStyle="warning" allowBlank="1" showErrorMessage="1">
          <x14:formula1>
            <xm:f>DATA!H5:H14</xm:f>
          </x14:formula1>
          <xm:sqref>Q67</xm:sqref>
        </x14:dataValidation>
        <x14:dataValidation type="list" errorStyle="warning" allowBlank="1" showErrorMessage="1">
          <x14:formula1>
            <xm:f>DATA!H5:H14</xm:f>
          </x14:formula1>
          <xm:sqref>Q68</xm:sqref>
        </x14:dataValidation>
        <x14:dataValidation type="list" errorStyle="warning" allowBlank="1" showErrorMessage="1">
          <x14:formula1>
            <xm:f>DATA!H5:H14</xm:f>
          </x14:formula1>
          <xm:sqref>Q69</xm:sqref>
        </x14:dataValidation>
        <x14:dataValidation type="list" errorStyle="warning" allowBlank="1" showErrorMessage="1">
          <x14:formula1>
            <xm:f>DATA!H5:H14</xm:f>
          </x14:formula1>
          <xm:sqref>Q70</xm:sqref>
        </x14:dataValidation>
        <x14:dataValidation type="list" errorStyle="warning" allowBlank="1" showErrorMessage="1">
          <x14:formula1>
            <xm:f>DATA!H5:H14</xm:f>
          </x14:formula1>
          <xm:sqref>Q71</xm:sqref>
        </x14:dataValidation>
        <x14:dataValidation type="list" errorStyle="warning" allowBlank="1" showErrorMessage="1">
          <x14:formula1>
            <xm:f>DATA!H5:H14</xm:f>
          </x14:formula1>
          <xm:sqref>Q72</xm:sqref>
        </x14:dataValidation>
        <x14:dataValidation type="list" errorStyle="warning" allowBlank="1" showErrorMessage="1">
          <x14:formula1>
            <xm:f>DATA!H5:H14</xm:f>
          </x14:formula1>
          <xm:sqref>Q73</xm:sqref>
        </x14:dataValidation>
        <x14:dataValidation type="list" errorStyle="warning" allowBlank="1" showErrorMessage="1">
          <x14:formula1>
            <xm:f>DATA!H5:H14</xm:f>
          </x14:formula1>
          <xm:sqref>Q74</xm:sqref>
        </x14:dataValidation>
        <x14:dataValidation type="list" errorStyle="warning" allowBlank="1" showErrorMessage="1">
          <x14:formula1>
            <xm:f>DATA!H5:H14</xm:f>
          </x14:formula1>
          <xm:sqref>Q75</xm:sqref>
        </x14:dataValidation>
        <x14:dataValidation type="list" errorStyle="warning" allowBlank="1" showErrorMessage="1">
          <x14:formula1>
            <xm:f>DATA!H5:H14</xm:f>
          </x14:formula1>
          <xm:sqref>Q76</xm:sqref>
        </x14:dataValidation>
        <x14:dataValidation type="list" errorStyle="warning" allowBlank="1" showErrorMessage="1">
          <x14:formula1>
            <xm:f>DATA!H5:H14</xm:f>
          </x14:formula1>
          <xm:sqref>Q77</xm:sqref>
        </x14:dataValidation>
        <x14:dataValidation type="list" errorStyle="warning" allowBlank="1" showErrorMessage="1">
          <x14:formula1>
            <xm:f>DATA!H5:H14</xm:f>
          </x14:formula1>
          <xm:sqref>Q78</xm:sqref>
        </x14:dataValidation>
        <x14:dataValidation type="list" errorStyle="warning" allowBlank="1" showErrorMessage="1">
          <x14:formula1>
            <xm:f>DATA!H5:H14</xm:f>
          </x14:formula1>
          <xm:sqref>Q79</xm:sqref>
        </x14:dataValidation>
        <x14:dataValidation type="list" errorStyle="warning" allowBlank="1" showErrorMessage="1">
          <x14:formula1>
            <xm:f>DATA!H5:H14</xm:f>
          </x14:formula1>
          <xm:sqref>Q80</xm:sqref>
        </x14:dataValidation>
        <x14:dataValidation type="list" errorStyle="warning" allowBlank="1" showErrorMessage="1">
          <x14:formula1>
            <xm:f>DATA!H5:H14</xm:f>
          </x14:formula1>
          <xm:sqref>Q81</xm:sqref>
        </x14:dataValidation>
        <x14:dataValidation type="list" errorStyle="warning" allowBlank="1" showErrorMessage="1">
          <x14:formula1>
            <xm:f>DATA!H5:H14</xm:f>
          </x14:formula1>
          <xm:sqref>Q82</xm:sqref>
        </x14:dataValidation>
        <x14:dataValidation type="list" errorStyle="warning" allowBlank="1" showErrorMessage="1">
          <x14:formula1>
            <xm:f>DATA!H5:H14</xm:f>
          </x14:formula1>
          <xm:sqref>Q83</xm:sqref>
        </x14:dataValidation>
        <x14:dataValidation type="list" errorStyle="warning" allowBlank="1" showErrorMessage="1">
          <x14:formula1>
            <xm:f>DATA!H5:H14</xm:f>
          </x14:formula1>
          <xm:sqref>Q84</xm:sqref>
        </x14:dataValidation>
        <x14:dataValidation type="list" errorStyle="warning" allowBlank="1" showErrorMessage="1">
          <x14:formula1>
            <xm:f>DATA!H5:H14</xm:f>
          </x14:formula1>
          <xm:sqref>Q85</xm:sqref>
        </x14:dataValidation>
        <x14:dataValidation type="list" errorStyle="warning" allowBlank="1" showErrorMessage="1">
          <x14:formula1>
            <xm:f>DATA!H5:H14</xm:f>
          </x14:formula1>
          <xm:sqref>Q86</xm:sqref>
        </x14:dataValidation>
        <x14:dataValidation type="list" errorStyle="warning" allowBlank="1" showErrorMessage="1">
          <x14:formula1>
            <xm:f>DATA!H5:H14</xm:f>
          </x14:formula1>
          <xm:sqref>Q87</xm:sqref>
        </x14:dataValidation>
        <x14:dataValidation type="list" errorStyle="warning" allowBlank="1" showErrorMessage="1">
          <x14:formula1>
            <xm:f>DATA!H5:H14</xm:f>
          </x14:formula1>
          <xm:sqref>Q88</xm:sqref>
        </x14:dataValidation>
        <x14:dataValidation type="list" errorStyle="warning" allowBlank="1" showErrorMessage="1">
          <x14:formula1>
            <xm:f>DATA!H5:H14</xm:f>
          </x14:formula1>
          <xm:sqref>Q89</xm:sqref>
        </x14:dataValidation>
        <x14:dataValidation type="list" errorStyle="warning" allowBlank="1" showErrorMessage="1">
          <x14:formula1>
            <xm:f>DATA!H5:H14</xm:f>
          </x14:formula1>
          <xm:sqref>Q90</xm:sqref>
        </x14:dataValidation>
        <x14:dataValidation type="list" errorStyle="warning" allowBlank="1" showErrorMessage="1">
          <x14:formula1>
            <xm:f>DATA!H5:H14</xm:f>
          </x14:formula1>
          <xm:sqref>Q91</xm:sqref>
        </x14:dataValidation>
        <x14:dataValidation type="list" errorStyle="warning" allowBlank="1" showErrorMessage="1">
          <x14:formula1>
            <xm:f>DATA!H5:H14</xm:f>
          </x14:formula1>
          <xm:sqref>Q92</xm:sqref>
        </x14:dataValidation>
        <x14:dataValidation type="list" errorStyle="warning" allowBlank="1" showErrorMessage="1">
          <x14:formula1>
            <xm:f>DATA!H5:H14</xm:f>
          </x14:formula1>
          <xm:sqref>Q93</xm:sqref>
        </x14:dataValidation>
        <x14:dataValidation type="list" errorStyle="warning" allowBlank="1" showErrorMessage="1">
          <x14:formula1>
            <xm:f>DATA!H5:H14</xm:f>
          </x14:formula1>
          <xm:sqref>Q94</xm:sqref>
        </x14:dataValidation>
        <x14:dataValidation type="list" errorStyle="warning" allowBlank="1" showErrorMessage="1">
          <x14:formula1>
            <xm:f>DATA!H5:H14</xm:f>
          </x14:formula1>
          <xm:sqref>Q95</xm:sqref>
        </x14:dataValidation>
        <x14:dataValidation type="list" errorStyle="warning" allowBlank="1" showErrorMessage="1">
          <x14:formula1>
            <xm:f>DATA!H5:H14</xm:f>
          </x14:formula1>
          <xm:sqref>Q96</xm:sqref>
        </x14:dataValidation>
        <x14:dataValidation type="list" errorStyle="warning" allowBlank="1" showErrorMessage="1">
          <x14:formula1>
            <xm:f>DATA!H5:H14</xm:f>
          </x14:formula1>
          <xm:sqref>Q97</xm:sqref>
        </x14:dataValidation>
        <x14:dataValidation type="list" errorStyle="warning" allowBlank="1" showErrorMessage="1">
          <x14:formula1>
            <xm:f>DATA!H5:H14</xm:f>
          </x14:formula1>
          <xm:sqref>Q98</xm:sqref>
        </x14:dataValidation>
        <x14:dataValidation type="list" errorStyle="warning" allowBlank="1" showErrorMessage="1">
          <x14:formula1>
            <xm:f>DATA!H5:H14</xm:f>
          </x14:formula1>
          <xm:sqref>Q99</xm:sqref>
        </x14:dataValidation>
        <x14:dataValidation type="list" errorStyle="warning" allowBlank="1" showErrorMessage="1">
          <x14:formula1>
            <xm:f>DATA!H5:H14</xm:f>
          </x14:formula1>
          <xm:sqref>Q100</xm:sqref>
        </x14:dataValidation>
        <x14:dataValidation type="list" errorStyle="warning" allowBlank="1" showErrorMessage="1">
          <x14:formula1>
            <xm:f>DATA!H5:H14</xm:f>
          </x14:formula1>
          <xm:sqref>Q101</xm:sqref>
        </x14:dataValidation>
        <x14:dataValidation type="list" errorStyle="warning" allowBlank="1" showErrorMessage="1">
          <x14:formula1>
            <xm:f>DATA!H5:H14</xm:f>
          </x14:formula1>
          <xm:sqref>Q102</xm:sqref>
        </x14:dataValidation>
        <x14:dataValidation type="list" errorStyle="warning" allowBlank="1" showErrorMessage="1">
          <x14:formula1>
            <xm:f>DATA!H5:H14</xm:f>
          </x14:formula1>
          <xm:sqref>Q103</xm:sqref>
        </x14:dataValidation>
        <x14:dataValidation type="list" errorStyle="warning" allowBlank="1" showErrorMessage="1">
          <x14:formula1>
            <xm:f>DATA!H5:H14</xm:f>
          </x14:formula1>
          <xm:sqref>Q104</xm:sqref>
        </x14:dataValidation>
        <x14:dataValidation type="list" errorStyle="warning" allowBlank="1" showErrorMessage="1">
          <x14:formula1>
            <xm:f>DATA!H5:H14</xm:f>
          </x14:formula1>
          <xm:sqref>Q105</xm:sqref>
        </x14:dataValidation>
        <x14:dataValidation type="list" errorStyle="warning" allowBlank="1" showErrorMessage="1">
          <x14:formula1>
            <xm:f>DATA!H5:H14</xm:f>
          </x14:formula1>
          <xm:sqref>Q106</xm:sqref>
        </x14:dataValidation>
        <x14:dataValidation type="list" errorStyle="warning" allowBlank="1" showErrorMessage="1">
          <x14:formula1>
            <xm:f>DATA!H5:H14</xm:f>
          </x14:formula1>
          <xm:sqref>Q107</xm:sqref>
        </x14:dataValidation>
        <x14:dataValidation type="list" errorStyle="warning" allowBlank="1" showErrorMessage="1">
          <x14:formula1>
            <xm:f>DATA!H5:H14</xm:f>
          </x14:formula1>
          <xm:sqref>Q108</xm:sqref>
        </x14:dataValidation>
        <x14:dataValidation type="list" errorStyle="warning" allowBlank="1" showErrorMessage="1">
          <x14:formula1>
            <xm:f>DATA!H5:H14</xm:f>
          </x14:formula1>
          <xm:sqref>Q109</xm:sqref>
        </x14:dataValidation>
        <x14:dataValidation type="list" errorStyle="warning" allowBlank="1" showErrorMessage="1">
          <x14:formula1>
            <xm:f>DATA!H5:H14</xm:f>
          </x14:formula1>
          <xm:sqref>Q110</xm:sqref>
        </x14:dataValidation>
        <x14:dataValidation type="list" errorStyle="warning" allowBlank="1" showErrorMessage="1">
          <x14:formula1>
            <xm:f>DATA!H5:H14</xm:f>
          </x14:formula1>
          <xm:sqref>Q111</xm:sqref>
        </x14:dataValidation>
        <x14:dataValidation type="list" errorStyle="warning" allowBlank="1" showErrorMessage="1">
          <x14:formula1>
            <xm:f>DATA!H5:H14</xm:f>
          </x14:formula1>
          <xm:sqref>Q112</xm:sqref>
        </x14:dataValidation>
        <x14:dataValidation type="list" errorStyle="warning" allowBlank="1" showErrorMessage="1">
          <x14:formula1>
            <xm:f>DATA!H5:H14</xm:f>
          </x14:formula1>
          <xm:sqref>Q113</xm:sqref>
        </x14:dataValidation>
        <x14:dataValidation type="list" errorStyle="warning" allowBlank="1" showErrorMessage="1">
          <x14:formula1>
            <xm:f>DATA!H5:H14</xm:f>
          </x14:formula1>
          <xm:sqref>Q114</xm:sqref>
        </x14:dataValidation>
        <x14:dataValidation type="list" errorStyle="warning" allowBlank="1" showErrorMessage="1">
          <x14:formula1>
            <xm:f>DATA!H5:H14</xm:f>
          </x14:formula1>
          <xm:sqref>Q115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1" sqref="B11"/>
    </sheetView>
  </sheetViews>
  <sheetFormatPr baseColWidth="10" defaultColWidth="17.1640625" defaultRowHeight="12.75" customHeight="1" x14ac:dyDescent="0"/>
  <cols>
    <col min="4" max="4" width="20.5" customWidth="1"/>
    <col min="7" max="7" width="18.5" customWidth="1"/>
  </cols>
  <sheetData>
    <row r="1" spans="1:18" ht="17">
      <c r="A1" s="102" t="s">
        <v>269</v>
      </c>
      <c r="B1" s="102"/>
      <c r="C1" s="102"/>
      <c r="D1" s="102"/>
      <c r="E1" s="102"/>
      <c r="F1" s="102"/>
      <c r="G1" s="102"/>
      <c r="H1" s="103"/>
      <c r="I1" s="103"/>
      <c r="J1" s="103"/>
      <c r="K1" s="103"/>
      <c r="L1" s="103"/>
      <c r="M1" s="104"/>
      <c r="N1" s="105"/>
      <c r="O1" s="105"/>
      <c r="P1" s="105"/>
      <c r="Q1" s="102"/>
      <c r="R1" s="102"/>
    </row>
    <row r="3" spans="1:18" ht="15">
      <c r="A3" s="106" t="s">
        <v>270</v>
      </c>
      <c r="B3" s="106"/>
      <c r="C3" s="106"/>
      <c r="D3" s="106"/>
      <c r="E3" s="106"/>
      <c r="F3" s="106"/>
      <c r="G3" s="106"/>
      <c r="H3" s="107"/>
      <c r="I3" s="107"/>
      <c r="J3" s="107"/>
      <c r="K3" s="107"/>
      <c r="L3" s="107"/>
      <c r="M3" s="106"/>
      <c r="N3" s="108"/>
      <c r="O3" s="108"/>
      <c r="P3" s="108"/>
      <c r="Q3" s="106"/>
      <c r="R3" s="106"/>
    </row>
    <row r="4" spans="1:18" ht="12.75" customHeight="1">
      <c r="A4" s="40" t="s">
        <v>271</v>
      </c>
      <c r="B4" s="2"/>
      <c r="D4" s="11" t="s">
        <v>272</v>
      </c>
      <c r="E4" s="11"/>
      <c r="G4" s="11" t="s">
        <v>52</v>
      </c>
      <c r="H4" s="11" t="s">
        <v>273</v>
      </c>
      <c r="I4" s="11" t="s">
        <v>274</v>
      </c>
      <c r="K4" s="11" t="s">
        <v>302</v>
      </c>
    </row>
    <row r="5" spans="1:18" ht="12.75" customHeight="1">
      <c r="A5" t="s">
        <v>306</v>
      </c>
      <c r="B5" s="74">
        <v>188</v>
      </c>
      <c r="D5" t="s">
        <v>297</v>
      </c>
      <c r="E5" t="s">
        <v>276</v>
      </c>
      <c r="G5" t="s">
        <v>277</v>
      </c>
      <c r="H5" t="s">
        <v>278</v>
      </c>
      <c r="I5" t="s">
        <v>279</v>
      </c>
      <c r="K5" t="s">
        <v>296</v>
      </c>
    </row>
    <row r="6" spans="1:18" ht="12.75" customHeight="1">
      <c r="A6" t="s">
        <v>280</v>
      </c>
      <c r="B6" s="74">
        <v>114</v>
      </c>
      <c r="D6" t="s">
        <v>295</v>
      </c>
      <c r="E6" t="s">
        <v>276</v>
      </c>
      <c r="G6" t="s">
        <v>283</v>
      </c>
      <c r="H6" t="s">
        <v>284</v>
      </c>
      <c r="I6" t="s">
        <v>285</v>
      </c>
      <c r="K6" t="s">
        <v>293</v>
      </c>
    </row>
    <row r="7" spans="1:18" ht="12.75" customHeight="1">
      <c r="A7" t="s">
        <v>315</v>
      </c>
      <c r="B7">
        <v>250</v>
      </c>
      <c r="D7" t="s">
        <v>275</v>
      </c>
      <c r="E7" t="s">
        <v>276</v>
      </c>
      <c r="G7" t="s">
        <v>288</v>
      </c>
      <c r="H7" t="s">
        <v>289</v>
      </c>
      <c r="I7" t="s">
        <v>290</v>
      </c>
    </row>
    <row r="8" spans="1:18" ht="12.75" customHeight="1">
      <c r="A8" t="s">
        <v>286</v>
      </c>
      <c r="B8" s="74">
        <v>10</v>
      </c>
      <c r="D8" t="s">
        <v>287</v>
      </c>
      <c r="E8" t="s">
        <v>282</v>
      </c>
      <c r="G8" t="s">
        <v>293</v>
      </c>
      <c r="I8" t="s">
        <v>294</v>
      </c>
    </row>
    <row r="9" spans="1:18" ht="12.75" customHeight="1">
      <c r="A9" t="s">
        <v>291</v>
      </c>
      <c r="B9" s="74">
        <v>18</v>
      </c>
      <c r="D9" t="s">
        <v>292</v>
      </c>
      <c r="E9" t="s">
        <v>282</v>
      </c>
      <c r="G9" t="s">
        <v>296</v>
      </c>
      <c r="I9" t="s">
        <v>309</v>
      </c>
    </row>
    <row r="10" spans="1:18" ht="12.75" customHeight="1">
      <c r="D10" t="s">
        <v>281</v>
      </c>
      <c r="E10" t="s">
        <v>282</v>
      </c>
      <c r="G10" t="s">
        <v>298</v>
      </c>
    </row>
    <row r="11" spans="1:18" ht="12.75" customHeight="1">
      <c r="G11" t="s">
        <v>299</v>
      </c>
    </row>
    <row r="12" spans="1:18" ht="12.75" customHeight="1">
      <c r="G12" t="s">
        <v>300</v>
      </c>
    </row>
    <row r="15" spans="1:18" ht="15">
      <c r="A15" s="106" t="s">
        <v>301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12.75" customHeight="1">
      <c r="A16" s="45"/>
      <c r="B16" s="45"/>
    </row>
    <row r="17" spans="1:4" ht="12.75" customHeight="1">
      <c r="A17" s="11" t="s">
        <v>302</v>
      </c>
      <c r="B17" s="11" t="s">
        <v>303</v>
      </c>
      <c r="C17" s="11" t="s">
        <v>304</v>
      </c>
      <c r="D17" s="11" t="s">
        <v>305</v>
      </c>
    </row>
    <row r="18" spans="1:4" ht="12.75" customHeight="1">
      <c r="A18" t="str">
        <f>VLOOKUP('Sample information'!O8,D5:E10,2,FALSE)</f>
        <v>DNA</v>
      </c>
      <c r="B18" t="str">
        <f>MID('Sample information'!M6,2,(FIND("P",'Sample information'!M6,2)-2))</f>
        <v>14460</v>
      </c>
      <c r="C18" t="str">
        <f>RIGHT('Sample information'!M6,1)</f>
        <v>1</v>
      </c>
      <c r="D18" t="b">
        <f>AND(ISNUMBER(VALUE(B18)),ISNUMBER(VALUE(C18)),(LEN(B18)&gt;=3))</f>
        <v>1</v>
      </c>
    </row>
    <row r="19" spans="1:4" ht="12.75" customHeight="1">
      <c r="B19" s="28"/>
      <c r="C19" s="28"/>
    </row>
  </sheetData>
  <sortState ref="D5:E12">
    <sortCondition ref="D5"/>
  </sortState>
  <mergeCells count="3">
    <mergeCell ref="A1:R1"/>
    <mergeCell ref="A3:R3"/>
    <mergeCell ref="A15:R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Sample information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</cp:lastModifiedBy>
  <dcterms:created xsi:type="dcterms:W3CDTF">2014-11-24T09:35:16Z</dcterms:created>
  <dcterms:modified xsi:type="dcterms:W3CDTF">2019-10-10T12:17:29Z</dcterms:modified>
</cp:coreProperties>
</file>