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mc:AlternateContent xmlns:mc="http://schemas.openxmlformats.org/markup-compatibility/2006">
    <mc:Choice Requires="x15">
      <x15ac:absPath xmlns:x15ac="http://schemas.microsoft.com/office/spreadsheetml/2010/11/ac" url="C:\Users\silasb\OneDrive - Klabin\M\Docs\GMUD-Infra\"/>
    </mc:Choice>
  </mc:AlternateContent>
  <bookViews>
    <workbookView xWindow="0" yWindow="900" windowWidth="20490" windowHeight="7785"/>
  </bookViews>
  <sheets>
    <sheet name="Plano Release" sheetId="1" r:id="rId1"/>
    <sheet name="Escalation List" sheetId="3" r:id="rId2"/>
  </sheets>
  <externalReferences>
    <externalReference r:id="rId3"/>
  </externalReferences>
  <definedNames>
    <definedName name="AJUDA">#REF!</definedName>
    <definedName name="_xlnm.Print_Area" localSheetId="1">'Escalation List'!$A$1:$O$22</definedName>
    <definedName name="_xlnm.Print_Area" localSheetId="0">'Plano Release'!$A$1:$K$104</definedName>
    <definedName name="pergunta">[1]MUDANÇA!$M$8:$M$9</definedName>
    <definedName name="simnao" localSheetId="1">'Escalation List'!#REF!</definedName>
    <definedName name="simnao">'Plano Release'!#REF!</definedName>
    <definedName name="Slicer_Cenário">#N/A</definedName>
  </definedNames>
  <calcPr calcId="152511"/>
  <extLst>
    <ext xmlns:x14="http://schemas.microsoft.com/office/spreadsheetml/2009/9/main" uri="{876F7934-8845-4945-9796-88D515C7AA90}">
      <x14:pivotCaches>
        <pivotCache cacheId="12"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8" i="1" l="1"/>
  <c r="C22" i="1"/>
  <c r="B23" i="1" s="1"/>
  <c r="C23" i="1" s="1"/>
  <c r="C8" i="1"/>
  <c r="B21" i="1" s="1"/>
  <c r="C21" i="1" s="1"/>
  <c r="B22" i="1" s="1"/>
  <c r="A100" i="1"/>
  <c r="A101" i="1" s="1"/>
  <c r="A102" i="1" s="1"/>
  <c r="A103" i="1" s="1"/>
  <c r="A99" i="1"/>
  <c r="A98" i="1"/>
  <c r="A89" i="1"/>
  <c r="A90" i="1" s="1"/>
  <c r="A91" i="1" s="1"/>
  <c r="A92" i="1" s="1"/>
  <c r="A93" i="1" s="1"/>
  <c r="A72" i="1"/>
  <c r="A73" i="1" s="1"/>
  <c r="A74" i="1" s="1"/>
  <c r="A75" i="1" s="1"/>
  <c r="A22" i="1"/>
  <c r="A23" i="1" s="1"/>
  <c r="A24" i="1" s="1"/>
  <c r="A25" i="1" s="1"/>
  <c r="A27" i="1" s="1"/>
  <c r="A28" i="1" s="1"/>
  <c r="A31" i="1" s="1"/>
  <c r="A32" i="1" s="1"/>
  <c r="B24" i="1" l="1"/>
  <c r="D6" i="1"/>
  <c r="M4" i="3"/>
  <c r="L4" i="3"/>
  <c r="K4" i="3"/>
  <c r="J4" i="3"/>
  <c r="I4" i="3"/>
  <c r="R4" i="3" s="1"/>
  <c r="N4" i="3"/>
  <c r="H4" i="3"/>
  <c r="G4" i="3"/>
  <c r="D69" i="1"/>
  <c r="D95" i="1"/>
  <c r="D86" i="1"/>
  <c r="U95" i="1"/>
  <c r="T95" i="1"/>
  <c r="V95" i="1"/>
  <c r="S95" i="1"/>
  <c r="R95" i="1"/>
  <c r="Q95" i="1"/>
  <c r="O94" i="1"/>
  <c r="P95" i="1"/>
  <c r="O95" i="1"/>
  <c r="U87" i="1"/>
  <c r="T87" i="1"/>
  <c r="V87" i="1" s="1"/>
  <c r="S87" i="1"/>
  <c r="R87" i="1"/>
  <c r="Q87" i="1"/>
  <c r="O86" i="1" s="1"/>
  <c r="P87" i="1"/>
  <c r="O87" i="1"/>
  <c r="U70" i="1"/>
  <c r="T70" i="1"/>
  <c r="V70" i="1" s="1"/>
  <c r="S70" i="1"/>
  <c r="R70" i="1"/>
  <c r="Q70" i="1"/>
  <c r="O69" i="1" s="1"/>
  <c r="P70" i="1"/>
  <c r="O70" i="1"/>
  <c r="U20" i="1"/>
  <c r="T20" i="1"/>
  <c r="V20" i="1" s="1"/>
  <c r="S20" i="1"/>
  <c r="R20" i="1"/>
  <c r="Q20" i="1"/>
  <c r="P20" i="1"/>
  <c r="O20" i="1"/>
  <c r="U7" i="1"/>
  <c r="T7" i="1"/>
  <c r="Q7" i="1"/>
  <c r="S7" i="1"/>
  <c r="R7" i="1"/>
  <c r="O7" i="1"/>
  <c r="P7" i="1"/>
  <c r="C24" i="1" l="1"/>
  <c r="B25" i="1" s="1"/>
  <c r="Q4" i="3"/>
  <c r="X95" i="1"/>
  <c r="W95" i="1"/>
  <c r="W20" i="1"/>
  <c r="X20" i="1"/>
  <c r="W70" i="1"/>
  <c r="Y20" i="1"/>
  <c r="Y87" i="1"/>
  <c r="Y95" i="1"/>
  <c r="Y70" i="1"/>
  <c r="X87" i="1"/>
  <c r="Z70" i="1"/>
  <c r="Z95" i="1"/>
  <c r="Z20" i="1"/>
  <c r="W87" i="1"/>
  <c r="Z87" i="1"/>
  <c r="X70" i="1"/>
  <c r="V7" i="1"/>
  <c r="Z7" i="1" s="1"/>
  <c r="O6" i="1"/>
  <c r="X7" i="1"/>
  <c r="W7" i="1"/>
  <c r="P4" i="3"/>
  <c r="O4" i="3"/>
  <c r="C25" i="1" l="1"/>
  <c r="Y7" i="1"/>
  <c r="B26" i="1" l="1"/>
  <c r="C26" i="1" s="1"/>
  <c r="B27" i="1" l="1"/>
  <c r="C27" i="1" s="1"/>
  <c r="B28" i="1" l="1"/>
  <c r="C28" i="1" s="1"/>
  <c r="B29" i="1" l="1"/>
  <c r="C29" i="1" s="1"/>
  <c r="B71" i="1" s="1"/>
  <c r="C71" i="1" s="1"/>
  <c r="B72" i="1" s="1"/>
  <c r="C72" i="1" s="1"/>
  <c r="B88" i="1" s="1"/>
  <c r="B89" i="1" s="1"/>
  <c r="C89" i="1" l="1"/>
  <c r="B90" i="1" s="1"/>
  <c r="C90" i="1" s="1"/>
  <c r="B91" i="1" s="1"/>
  <c r="C91" i="1" s="1"/>
  <c r="B92" i="1" l="1"/>
  <c r="C92" i="1" s="1"/>
  <c r="B97" i="1"/>
  <c r="C97" i="1" s="1"/>
  <c r="B98" i="1" s="1"/>
  <c r="C98" i="1" s="1"/>
</calcChain>
</file>

<file path=xl/sharedStrings.xml><?xml version="1.0" encoding="utf-8"?>
<sst xmlns="http://schemas.openxmlformats.org/spreadsheetml/2006/main" count="280" uniqueCount="88">
  <si>
    <t>Release Mgmt. -  Escalation List dos Executores</t>
  </si>
  <si>
    <t>RDM</t>
  </si>
  <si>
    <t>Descrição:</t>
  </si>
  <si>
    <t>Inicio</t>
  </si>
  <si>
    <t>Fim</t>
  </si>
  <si>
    <t>Descrição das tarefas</t>
  </si>
  <si>
    <t>Área da Tarefa</t>
  </si>
  <si>
    <t>Executor da Tarefa</t>
  </si>
  <si>
    <t>Telefone</t>
  </si>
  <si>
    <t>tel</t>
  </si>
  <si>
    <t>validação datas</t>
  </si>
  <si>
    <t>validação TAREFAS</t>
  </si>
  <si>
    <t>validação EXECUTORES</t>
  </si>
  <si>
    <t>Haverá Pré-Requisitos?</t>
  </si>
  <si>
    <t>SIM</t>
  </si>
  <si>
    <t>#</t>
  </si>
  <si>
    <r>
      <t xml:space="preserve">Data e Hora de Inicio </t>
    </r>
    <r>
      <rPr>
        <b/>
        <sz val="10"/>
        <color indexed="9"/>
        <rFont val="Arial"/>
        <family val="2"/>
      </rPr>
      <t>dd/mm/aaaa hh:mm</t>
    </r>
  </si>
  <si>
    <r>
      <t xml:space="preserve">Data e Hora de Fim </t>
    </r>
    <r>
      <rPr>
        <b/>
        <sz val="10"/>
        <color indexed="9"/>
        <rFont val="Arial"/>
        <family val="2"/>
      </rPr>
      <t>dd/mm/aaaa hh:mm</t>
    </r>
  </si>
  <si>
    <t>Ambiente</t>
  </si>
  <si>
    <t>Servidor</t>
  </si>
  <si>
    <t>IP</t>
  </si>
  <si>
    <t>Observação</t>
  </si>
  <si>
    <t>Essa atividade é necessária?</t>
  </si>
  <si>
    <t>COMUNICAR AS EQUIPES ENVOLVIDAS NA RDM QUE A VALIDAÇÃO FOI FEITA COM SUCESSO, OU NÃO PARA INÍCIO DO PLANO DE VOLTA</t>
  </si>
  <si>
    <t>5 - PLANO DE VALIDAÇÃO DA VOLTA</t>
  </si>
  <si>
    <t>COMUNICAR AS EQUIPES ENVOLVIDAS NA RDM QUE A VALIDAÇÃO FOI FEITA COM SUCESSO OU NÃO PARA INÍCIO DO PLANO DE VOLTA</t>
  </si>
  <si>
    <t>NÃO</t>
  </si>
  <si>
    <t>1 - Matriz de Responsabilidade e Escalonamento</t>
  </si>
  <si>
    <t>Grupo</t>
  </si>
  <si>
    <t>Nome / Contato</t>
  </si>
  <si>
    <t>Responsabilidade</t>
  </si>
  <si>
    <t>99469-2760
7870-5375</t>
  </si>
  <si>
    <r>
      <t xml:space="preserve">1 - PRÉ-REQUISITOS </t>
    </r>
    <r>
      <rPr>
        <b/>
        <sz val="11"/>
        <color theme="6" tint="-0.499984740745262"/>
        <rFont val="Arial"/>
        <family val="2"/>
      </rPr>
      <t>(validação backup, comunicação prévia e etc)</t>
    </r>
  </si>
  <si>
    <r>
      <rPr>
        <b/>
        <sz val="18"/>
        <color theme="6" tint="-0.499984740745262"/>
        <rFont val="Arial"/>
        <family val="2"/>
      </rPr>
      <t>2 - PROCEDIMENTOS</t>
    </r>
    <r>
      <rPr>
        <b/>
        <sz val="18"/>
        <color theme="5" tint="-0.249977111117893"/>
        <rFont val="Arial"/>
        <family val="2"/>
      </rPr>
      <t xml:space="preserve"> </t>
    </r>
    <r>
      <rPr>
        <sz val="11"/>
        <color indexed="9"/>
        <rFont val="Arial"/>
        <family val="2"/>
      </rPr>
      <t>(descrição das atividades da mudança com detalhamento)</t>
    </r>
  </si>
  <si>
    <r>
      <rPr>
        <b/>
        <sz val="18"/>
        <color theme="6" tint="-0.499984740745262"/>
        <rFont val="Arial"/>
        <family val="2"/>
      </rPr>
      <t>3 - PLANO DE VALIDAÇÃO</t>
    </r>
    <r>
      <rPr>
        <b/>
        <sz val="18"/>
        <color theme="5" tint="-0.249977111117893"/>
        <rFont val="Arial"/>
        <family val="2"/>
      </rPr>
      <t xml:space="preserve"> </t>
    </r>
    <r>
      <rPr>
        <b/>
        <sz val="11"/>
        <color indexed="9"/>
        <rFont val="Arial"/>
        <family val="2"/>
      </rPr>
      <t>(descrição dos testes para validar a mudança tecnicamente)</t>
    </r>
  </si>
  <si>
    <r>
      <rPr>
        <b/>
        <sz val="18"/>
        <color theme="6" tint="-0.499984740745262"/>
        <rFont val="Arial"/>
        <family val="2"/>
      </rPr>
      <t>4 - PLANO DE VOLTA</t>
    </r>
    <r>
      <rPr>
        <b/>
        <sz val="18"/>
        <color theme="5" tint="-0.249977111117893"/>
        <rFont val="Arial"/>
        <family val="2"/>
      </rPr>
      <t xml:space="preserve"> </t>
    </r>
    <r>
      <rPr>
        <b/>
        <sz val="11"/>
        <color indexed="9"/>
        <rFont val="Arial"/>
        <family val="2"/>
      </rPr>
      <t>(descrição das atividades em caso de insucesso na mudança)</t>
    </r>
  </si>
  <si>
    <t>Release Mgmt. -  Plano de Execução</t>
  </si>
  <si>
    <t>(011) 94178-5036</t>
  </si>
  <si>
    <t>MS SQL Server</t>
  </si>
  <si>
    <t>MS Windows Server</t>
  </si>
  <si>
    <t xml:space="preserve">Marcelo Rubia da Silva </t>
  </si>
  <si>
    <t>(081) 98156-5020</t>
  </si>
  <si>
    <t>Restore da base PIFD</t>
  </si>
  <si>
    <t>TI-Sustentação BD</t>
  </si>
  <si>
    <t>Silas  11-992448198</t>
  </si>
  <si>
    <t>Iniciar a aplicação e validar os dados</t>
  </si>
  <si>
    <t>Colocar a base PIFD em read-write</t>
  </si>
  <si>
    <t>Iniciar a aplicação e visualizar os dados.</t>
  </si>
  <si>
    <t>Engenharia de Manutenção</t>
  </si>
  <si>
    <t>Analista de Plantão</t>
  </si>
  <si>
    <t>(011) 4588-7022</t>
  </si>
  <si>
    <t>EBS-IT</t>
  </si>
  <si>
    <t>(042) 99135-3469</t>
  </si>
  <si>
    <t>Analista de Plantão 11-4588-7022</t>
  </si>
  <si>
    <t>Analista de Plantão 11-4800-9091</t>
  </si>
  <si>
    <t>Julimar Junior 42-99135-3469</t>
  </si>
  <si>
    <t>Renomear servidores/trocar IPS,</t>
  </si>
  <si>
    <t>Acompanhamento</t>
  </si>
  <si>
    <t>Migração das bases</t>
  </si>
  <si>
    <t>Aplicação</t>
  </si>
  <si>
    <t>MASRV041-VM</t>
  </si>
  <si>
    <t>10.7.0.41</t>
  </si>
  <si>
    <t>AFServer/PIVision</t>
  </si>
  <si>
    <t>Colocar a bases em read-only</t>
  </si>
  <si>
    <t>Bakup Full SQL das bases</t>
  </si>
  <si>
    <t>Cópia do arquivo do backup para o MASRV040-VM</t>
  </si>
  <si>
    <t>MASRV040-VM</t>
  </si>
  <si>
    <t>Julimar Junior</t>
  </si>
  <si>
    <t>Controle e Automação</t>
  </si>
  <si>
    <t>10.7.0.40</t>
  </si>
  <si>
    <t>Alterar web.config da aplicação para apontar para novo servidor de BD</t>
  </si>
  <si>
    <t>AF Server/PIVISION</t>
  </si>
  <si>
    <t>MS Windows Server/AD</t>
  </si>
  <si>
    <t>MASRV041-VM (novo)</t>
  </si>
  <si>
    <t>Renomear instância SQL</t>
  </si>
  <si>
    <t>Colocar a bases em read-write</t>
  </si>
  <si>
    <t>MASRV041-VM (Antigo)</t>
  </si>
  <si>
    <t>Renomear/trocar IP/restart servidor  antigo (Qualquer nome/IP)</t>
  </si>
  <si>
    <t>Renomear/trocar IP/restart servidor  novo (MASRV041-VM/10.7.0.41)</t>
  </si>
  <si>
    <t>Renomear/trocar IP/restart servidor  antigo (MASRV041-VM/10.7.0.41)</t>
  </si>
  <si>
    <t>Renomear/trocar IP/restart servidor  novo (MASRV040-VM/10.7.0.40)</t>
  </si>
  <si>
    <t>MASRV040-VM (antigo</t>
  </si>
  <si>
    <t>MTI.20.001296</t>
  </si>
  <si>
    <t>Migração servidor MASRV041-VM</t>
  </si>
  <si>
    <t>MASRV041-VM(antigo)</t>
  </si>
  <si>
    <t>MASRV041-VM (antigo</t>
  </si>
  <si>
    <t>TI-Sustentação NOC</t>
  </si>
  <si>
    <t>Parar a aplicações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</si>
</sst>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d/mmm/yyyy\ hh:mm;@"/>
    <numFmt numFmtId="165" formatCode="d/m/yy\ h:mm;@"/>
    <numFmt numFmtId="166" formatCode="[$-F400]h:mm:ss\ AM/PM"/>
  </numFmts>
  <fonts count="25" x14ac:knownFonts="1">
    <font>
      <sz val="11"/>
      <color theme="1"/>
      <name val="Calibri"/>
      <family val="2"/>
      <scheme val="minor"/>
    </font>
    <font>
      <b/>
      <sz val="10"/>
      <name val="Arial"/>
      <family val="2"/>
    </font>
    <font>
      <b/>
      <sz val="10"/>
      <color indexed="8"/>
      <name val="Arial"/>
      <family val="2"/>
    </font>
    <font>
      <sz val="10"/>
      <name val="Arial"/>
      <family val="2"/>
    </font>
    <font>
      <sz val="10"/>
      <color indexed="8"/>
      <name val="Arial"/>
      <family val="2"/>
    </font>
    <font>
      <b/>
      <sz val="14"/>
      <color indexed="8"/>
      <name val="Arial"/>
      <family val="2"/>
    </font>
    <font>
      <sz val="12"/>
      <name val="Arial"/>
      <family val="2"/>
    </font>
    <font>
      <b/>
      <sz val="10"/>
      <color indexed="9"/>
      <name val="Arial"/>
      <family val="2"/>
    </font>
    <font>
      <b/>
      <sz val="11"/>
      <color indexed="9"/>
      <name val="Arial"/>
      <family val="2"/>
    </font>
    <font>
      <u/>
      <sz val="10"/>
      <color indexed="12"/>
      <name val="Arial"/>
      <family val="2"/>
    </font>
    <font>
      <sz val="11"/>
      <color theme="1"/>
      <name val="Calibri"/>
      <family val="2"/>
      <scheme val="minor"/>
    </font>
    <font>
      <sz val="10"/>
      <color theme="0"/>
      <name val="Arial"/>
      <family val="2"/>
    </font>
    <font>
      <b/>
      <sz val="18"/>
      <color theme="0"/>
      <name val="Arial"/>
      <family val="2"/>
    </font>
    <font>
      <sz val="11"/>
      <color indexed="9"/>
      <name val="Arial"/>
      <family val="2"/>
    </font>
    <font>
      <sz val="11"/>
      <color rgb="FF010101"/>
      <name val="Calibri"/>
      <family val="2"/>
    </font>
    <font>
      <b/>
      <sz val="11"/>
      <color rgb="FF010101"/>
      <name val="Calibri"/>
      <family val="2"/>
    </font>
    <font>
      <sz val="18"/>
      <color theme="1"/>
      <name val="Calibri"/>
      <family val="2"/>
      <scheme val="minor"/>
    </font>
    <font>
      <sz val="11"/>
      <color theme="0" tint="-4.9989318521683403E-2"/>
      <name val="Calibri"/>
      <family val="2"/>
      <scheme val="minor"/>
    </font>
    <font>
      <b/>
      <sz val="20"/>
      <color theme="0" tint="-4.9989318521683403E-2"/>
      <name val="Calibri"/>
      <family val="2"/>
      <scheme val="minor"/>
    </font>
    <font>
      <sz val="20"/>
      <color theme="0" tint="-4.9989318521683403E-2"/>
      <name val="Calibri"/>
      <family val="2"/>
      <scheme val="minor"/>
    </font>
    <font>
      <b/>
      <sz val="18"/>
      <color theme="5" tint="-0.249977111117893"/>
      <name val="Arial"/>
      <family val="2"/>
    </font>
    <font>
      <b/>
      <sz val="10"/>
      <color theme="5" tint="-0.249977111117893"/>
      <name val="Arial"/>
      <family val="2"/>
    </font>
    <font>
      <b/>
      <sz val="18"/>
      <color theme="6" tint="-0.499984740745262"/>
      <name val="Arial"/>
      <family val="2"/>
    </font>
    <font>
      <b/>
      <sz val="11"/>
      <color theme="6" tint="-0.499984740745262"/>
      <name val="Arial"/>
      <family val="2"/>
    </font>
    <font>
      <b/>
      <sz val="10"/>
      <color theme="6" tint="-0.499984740745262"/>
      <name val="Arial"/>
      <family val="2"/>
    </font>
  </fonts>
  <fills count="12">
    <fill>
      <patternFill patternType="none"/>
    </fill>
    <fill>
      <patternFill patternType="gray125"/>
    </fill>
    <fill>
      <patternFill patternType="solid">
        <fgColor indexed="11"/>
      </patternFill>
    </fill>
    <fill>
      <patternFill patternType="solid">
        <fgColor indexed="2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0"/>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theme="6" tint="-0.249977111117893"/>
        <bgColor indexed="64"/>
      </patternFill>
    </fill>
  </fills>
  <borders count="13">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diagonal/>
    </border>
  </borders>
  <cellStyleXfs count="4">
    <xf numFmtId="0" fontId="0" fillId="0" borderId="0"/>
    <xf numFmtId="0" fontId="10" fillId="2" borderId="0" applyNumberFormat="0" applyBorder="0" applyAlignment="0" applyProtection="0"/>
    <xf numFmtId="0" fontId="9" fillId="0" borderId="0" applyNumberFormat="0" applyFill="0" applyBorder="0" applyAlignment="0" applyProtection="0">
      <alignment vertical="top"/>
      <protection locked="0"/>
    </xf>
    <xf numFmtId="0" fontId="3" fillId="0" borderId="0"/>
  </cellStyleXfs>
  <cellXfs count="75">
    <xf numFmtId="0" fontId="0" fillId="0" borderId="0" xfId="0"/>
    <xf numFmtId="0" fontId="0" fillId="0" borderId="0" xfId="0" applyProtection="1"/>
    <xf numFmtId="0" fontId="0" fillId="4" borderId="1" xfId="0" applyFill="1" applyBorder="1" applyProtection="1"/>
    <xf numFmtId="0" fontId="0" fillId="5" borderId="1" xfId="0" applyFill="1" applyBorder="1" applyProtection="1"/>
    <xf numFmtId="0" fontId="0" fillId="6" borderId="1" xfId="0" applyFill="1" applyBorder="1" applyProtection="1"/>
    <xf numFmtId="164" fontId="1" fillId="3" borderId="2" xfId="0" applyNumberFormat="1" applyFont="1" applyFill="1" applyBorder="1" applyAlignment="1" applyProtection="1">
      <alignment horizontal="center" vertical="center"/>
    </xf>
    <xf numFmtId="0" fontId="1" fillId="3" borderId="3" xfId="0" applyFont="1" applyFill="1" applyBorder="1" applyAlignment="1" applyProtection="1">
      <alignment horizontal="center" vertical="center" wrapText="1"/>
    </xf>
    <xf numFmtId="0" fontId="1" fillId="3" borderId="4" xfId="0" applyFont="1" applyFill="1" applyBorder="1" applyAlignment="1" applyProtection="1">
      <alignment horizontal="center" vertical="center"/>
    </xf>
    <xf numFmtId="0" fontId="1" fillId="3" borderId="4" xfId="0" applyFont="1" applyFill="1" applyBorder="1" applyAlignment="1" applyProtection="1">
      <alignment horizontal="center" vertical="center" wrapText="1"/>
    </xf>
    <xf numFmtId="0" fontId="1" fillId="3" borderId="5" xfId="0" applyFont="1" applyFill="1" applyBorder="1" applyAlignment="1" applyProtection="1">
      <alignment horizontal="center" vertical="center" wrapText="1"/>
    </xf>
    <xf numFmtId="1" fontId="3" fillId="3" borderId="6" xfId="0" applyNumberFormat="1" applyFont="1" applyFill="1" applyBorder="1" applyAlignment="1" applyProtection="1">
      <alignment horizontal="center" vertical="center"/>
      <protection locked="0"/>
    </xf>
    <xf numFmtId="164" fontId="5" fillId="7" borderId="7" xfId="0" applyNumberFormat="1" applyFont="1" applyFill="1" applyBorder="1" applyAlignment="1" applyProtection="1">
      <alignment horizontal="center" vertical="center"/>
      <protection locked="0"/>
    </xf>
    <xf numFmtId="0" fontId="0" fillId="0" borderId="0" xfId="0" applyProtection="1">
      <protection locked="0"/>
    </xf>
    <xf numFmtId="164" fontId="1" fillId="3" borderId="4" xfId="0" applyNumberFormat="1" applyFont="1" applyFill="1" applyBorder="1" applyAlignment="1" applyProtection="1">
      <alignment horizontal="center" vertical="center" wrapText="1"/>
    </xf>
    <xf numFmtId="0" fontId="1" fillId="7" borderId="1" xfId="0" applyFont="1" applyFill="1" applyBorder="1" applyAlignment="1" applyProtection="1">
      <alignment horizontal="left" vertical="center" wrapText="1"/>
      <protection locked="0"/>
    </xf>
    <xf numFmtId="165" fontId="1" fillId="0" borderId="1" xfId="0" applyNumberFormat="1" applyFont="1" applyBorder="1" applyAlignment="1" applyProtection="1">
      <alignment horizontal="center" vertical="center"/>
      <protection locked="0"/>
    </xf>
    <xf numFmtId="165" fontId="1" fillId="0" borderId="1" xfId="0" applyNumberFormat="1" applyFont="1" applyFill="1" applyBorder="1" applyAlignment="1" applyProtection="1">
      <alignment horizontal="center" vertical="center" wrapText="1"/>
      <protection locked="0"/>
    </xf>
    <xf numFmtId="164" fontId="2" fillId="8" borderId="7" xfId="0" applyNumberFormat="1" applyFont="1" applyFill="1" applyBorder="1" applyAlignment="1" applyProtection="1">
      <alignment horizontal="center" vertical="center" wrapText="1"/>
    </xf>
    <xf numFmtId="165" fontId="1" fillId="0" borderId="1" xfId="0" applyNumberFormat="1" applyFont="1" applyFill="1" applyBorder="1" applyAlignment="1" applyProtection="1">
      <alignment horizontal="center" vertical="center"/>
      <protection locked="0"/>
    </xf>
    <xf numFmtId="0" fontId="1" fillId="0" borderId="1" xfId="0" applyFont="1" applyFill="1" applyBorder="1" applyAlignment="1" applyProtection="1">
      <alignment horizontal="left" vertical="center" wrapText="1"/>
      <protection locked="0"/>
    </xf>
    <xf numFmtId="0" fontId="6" fillId="0" borderId="8" xfId="0" applyNumberFormat="1" applyFont="1" applyBorder="1" applyAlignment="1" applyProtection="1">
      <alignment horizontal="center" vertical="center" wrapText="1"/>
      <protection locked="0"/>
    </xf>
    <xf numFmtId="0" fontId="0" fillId="0" borderId="1" xfId="0" applyBorder="1" applyProtection="1">
      <protection locked="0"/>
    </xf>
    <xf numFmtId="165" fontId="3" fillId="0" borderId="1" xfId="0" applyNumberFormat="1" applyFont="1" applyBorder="1" applyAlignment="1" applyProtection="1">
      <alignment horizontal="center" vertical="center"/>
      <protection locked="0"/>
    </xf>
    <xf numFmtId="0" fontId="3" fillId="7" borderId="4" xfId="0" applyFont="1" applyFill="1" applyBorder="1" applyAlignment="1" applyProtection="1">
      <alignment horizontal="left" vertical="center" wrapText="1"/>
      <protection locked="0"/>
    </xf>
    <xf numFmtId="166" fontId="11" fillId="0" borderId="1" xfId="0" applyNumberFormat="1" applyFont="1" applyBorder="1" applyAlignment="1" applyProtection="1">
      <alignment horizontal="center" vertical="center"/>
      <protection locked="0"/>
    </xf>
    <xf numFmtId="0" fontId="0" fillId="0" borderId="0" xfId="0" applyFont="1" applyProtection="1"/>
    <xf numFmtId="0" fontId="0" fillId="0" borderId="0" xfId="0" applyFont="1" applyProtection="1">
      <protection locked="0"/>
    </xf>
    <xf numFmtId="0" fontId="4" fillId="9" borderId="9" xfId="0" applyFont="1" applyFill="1" applyBorder="1" applyAlignment="1" applyProtection="1">
      <alignment horizontal="center"/>
    </xf>
    <xf numFmtId="0" fontId="4" fillId="9" borderId="11" xfId="0" applyFont="1" applyFill="1" applyBorder="1" applyAlignment="1" applyProtection="1">
      <alignment horizontal="center"/>
    </xf>
    <xf numFmtId="0" fontId="3" fillId="7" borderId="1" xfId="0" applyFont="1" applyFill="1" applyBorder="1" applyAlignment="1" applyProtection="1">
      <alignment horizontal="left" vertical="center" wrapText="1"/>
      <protection locked="0"/>
    </xf>
    <xf numFmtId="166" fontId="3" fillId="0" borderId="1" xfId="0" applyNumberFormat="1" applyFont="1" applyBorder="1" applyAlignment="1" applyProtection="1">
      <alignment horizontal="center" vertical="center"/>
      <protection locked="0"/>
    </xf>
    <xf numFmtId="1" fontId="3" fillId="3" borderId="2" xfId="0" applyNumberFormat="1" applyFont="1" applyFill="1" applyBorder="1" applyAlignment="1" applyProtection="1">
      <alignment horizontal="center" vertical="center"/>
      <protection locked="0"/>
    </xf>
    <xf numFmtId="165" fontId="3" fillId="0" borderId="4" xfId="0" applyNumberFormat="1" applyFont="1" applyBorder="1" applyAlignment="1" applyProtection="1">
      <alignment horizontal="center" vertical="center"/>
      <protection locked="0"/>
    </xf>
    <xf numFmtId="0" fontId="0" fillId="0" borderId="1" xfId="0" applyFill="1" applyBorder="1" applyProtection="1">
      <protection locked="0"/>
    </xf>
    <xf numFmtId="0" fontId="0" fillId="0" borderId="1" xfId="0" applyBorder="1" applyAlignment="1" applyProtection="1">
      <alignment wrapText="1"/>
      <protection locked="0"/>
    </xf>
    <xf numFmtId="0" fontId="14" fillId="0" borderId="1" xfId="0" applyFont="1" applyFill="1" applyBorder="1" applyAlignment="1" applyProtection="1">
      <alignment vertical="center" wrapText="1"/>
      <protection locked="0"/>
    </xf>
    <xf numFmtId="0" fontId="15" fillId="0" borderId="1" xfId="0" applyFont="1" applyFill="1" applyBorder="1" applyAlignment="1" applyProtection="1">
      <alignment vertical="center" wrapText="1"/>
      <protection locked="0"/>
    </xf>
    <xf numFmtId="0" fontId="0" fillId="0" borderId="1" xfId="0" applyFont="1" applyFill="1" applyBorder="1" applyProtection="1">
      <protection locked="0"/>
    </xf>
    <xf numFmtId="0" fontId="0" fillId="0" borderId="12" xfId="0" applyFont="1" applyFill="1" applyBorder="1" applyProtection="1">
      <protection locked="0"/>
    </xf>
    <xf numFmtId="0" fontId="14" fillId="0" borderId="1" xfId="0" applyFont="1" applyBorder="1" applyAlignment="1" applyProtection="1">
      <alignment vertical="center" wrapText="1"/>
      <protection locked="0"/>
    </xf>
    <xf numFmtId="0" fontId="0" fillId="0" borderId="1" xfId="0" applyFill="1" applyBorder="1" applyAlignment="1" applyProtection="1">
      <alignment wrapText="1"/>
      <protection locked="0"/>
    </xf>
    <xf numFmtId="164" fontId="21" fillId="8" borderId="7" xfId="0" applyNumberFormat="1" applyFont="1" applyFill="1" applyBorder="1" applyAlignment="1" applyProtection="1">
      <alignment horizontal="center" vertical="center" wrapText="1"/>
    </xf>
    <xf numFmtId="165" fontId="3" fillId="0" borderId="1" xfId="0" applyNumberFormat="1" applyFont="1" applyBorder="1" applyAlignment="1" applyProtection="1">
      <alignment horizontal="center" vertical="center" wrapText="1"/>
      <protection locked="0"/>
    </xf>
    <xf numFmtId="165" fontId="3" fillId="0" borderId="4" xfId="0" applyNumberFormat="1" applyFont="1" applyBorder="1" applyAlignment="1" applyProtection="1">
      <alignment horizontal="center" vertical="center" wrapText="1"/>
      <protection locked="0"/>
    </xf>
    <xf numFmtId="0" fontId="0" fillId="4" borderId="0" xfId="0" applyFill="1" applyBorder="1" applyProtection="1">
      <protection locked="0"/>
    </xf>
    <xf numFmtId="0" fontId="0" fillId="5" borderId="0" xfId="0" applyFill="1" applyBorder="1" applyProtection="1">
      <protection locked="0"/>
    </xf>
    <xf numFmtId="0" fontId="0" fillId="6" borderId="0" xfId="0" applyFill="1" applyBorder="1" applyProtection="1">
      <protection locked="0"/>
    </xf>
    <xf numFmtId="0" fontId="4" fillId="9" borderId="10" xfId="0" applyFont="1" applyFill="1" applyBorder="1" applyAlignment="1" applyProtection="1">
      <alignment horizontal="center"/>
    </xf>
    <xf numFmtId="0" fontId="17" fillId="11" borderId="0" xfId="0" applyFont="1" applyFill="1" applyBorder="1" applyAlignment="1" applyProtection="1">
      <alignment horizontal="center"/>
    </xf>
    <xf numFmtId="0" fontId="18" fillId="11" borderId="0" xfId="0" applyFont="1" applyFill="1" applyBorder="1" applyAlignment="1" applyProtection="1">
      <alignment horizontal="right" vertical="center"/>
    </xf>
    <xf numFmtId="0" fontId="19" fillId="11" borderId="0" xfId="0" applyFont="1" applyFill="1" applyBorder="1" applyAlignment="1" applyProtection="1">
      <alignment horizontal="left" vertical="center"/>
      <protection locked="0"/>
    </xf>
    <xf numFmtId="0" fontId="18" fillId="11" borderId="0" xfId="0" applyFont="1" applyFill="1" applyBorder="1" applyAlignment="1" applyProtection="1">
      <alignment horizontal="center" vertical="center"/>
    </xf>
    <xf numFmtId="0" fontId="0" fillId="11" borderId="0" xfId="0" applyFill="1" applyProtection="1"/>
    <xf numFmtId="0" fontId="0" fillId="0" borderId="0" xfId="0" applyAlignment="1" applyProtection="1">
      <alignment vertical="center"/>
      <protection locked="0"/>
    </xf>
    <xf numFmtId="0" fontId="0" fillId="0" borderId="1" xfId="0" applyBorder="1" applyAlignment="1" applyProtection="1">
      <alignment vertical="center" wrapText="1"/>
      <protection locked="0"/>
    </xf>
    <xf numFmtId="0" fontId="0" fillId="0" borderId="1" xfId="0" applyBorder="1" applyAlignment="1" applyProtection="1">
      <alignment vertical="center"/>
      <protection locked="0"/>
    </xf>
    <xf numFmtId="164" fontId="2" fillId="8" borderId="9" xfId="0" applyNumberFormat="1" applyFont="1" applyFill="1" applyBorder="1" applyAlignment="1" applyProtection="1">
      <alignment horizontal="center" vertical="center" wrapText="1"/>
      <protection locked="0"/>
    </xf>
    <xf numFmtId="164" fontId="2" fillId="8" borderId="10" xfId="0" applyNumberFormat="1" applyFont="1" applyFill="1" applyBorder="1" applyAlignment="1" applyProtection="1">
      <alignment horizontal="center" vertical="center" wrapText="1"/>
      <protection locked="0"/>
    </xf>
    <xf numFmtId="164" fontId="2" fillId="8" borderId="11" xfId="0" applyNumberFormat="1" applyFont="1" applyFill="1" applyBorder="1" applyAlignment="1" applyProtection="1">
      <alignment horizontal="center" vertical="center" wrapText="1"/>
      <protection locked="0"/>
    </xf>
    <xf numFmtId="0" fontId="16" fillId="10" borderId="0" xfId="0" applyFont="1" applyFill="1" applyAlignment="1">
      <alignment horizontal="center" vertical="center"/>
    </xf>
    <xf numFmtId="164" fontId="20" fillId="5" borderId="9" xfId="0" applyNumberFormat="1" applyFont="1" applyFill="1" applyBorder="1" applyAlignment="1" applyProtection="1">
      <alignment horizontal="left" vertical="center"/>
    </xf>
    <xf numFmtId="164" fontId="20" fillId="5" borderId="10" xfId="0" applyNumberFormat="1" applyFont="1" applyFill="1" applyBorder="1" applyAlignment="1" applyProtection="1">
      <alignment horizontal="left" vertical="center"/>
    </xf>
    <xf numFmtId="164" fontId="20" fillId="5" borderId="11" xfId="0" applyNumberFormat="1" applyFont="1" applyFill="1" applyBorder="1" applyAlignment="1" applyProtection="1">
      <alignment horizontal="left" vertical="center"/>
    </xf>
    <xf numFmtId="164" fontId="22" fillId="5" borderId="9" xfId="0" applyNumberFormat="1" applyFont="1" applyFill="1" applyBorder="1" applyAlignment="1" applyProtection="1">
      <alignment horizontal="left" vertical="center"/>
    </xf>
    <xf numFmtId="164" fontId="24" fillId="8" borderId="9" xfId="0" applyNumberFormat="1" applyFont="1" applyFill="1" applyBorder="1" applyAlignment="1" applyProtection="1">
      <alignment horizontal="left" vertical="center"/>
    </xf>
    <xf numFmtId="164" fontId="24" fillId="8" borderId="11" xfId="0" applyNumberFormat="1" applyFont="1" applyFill="1" applyBorder="1" applyAlignment="1" applyProtection="1">
      <alignment horizontal="left" vertical="center"/>
    </xf>
    <xf numFmtId="164" fontId="22" fillId="5" borderId="10" xfId="0" applyNumberFormat="1" applyFont="1" applyFill="1" applyBorder="1" applyAlignment="1" applyProtection="1">
      <alignment horizontal="left" vertical="center"/>
    </xf>
    <xf numFmtId="164" fontId="22" fillId="5" borderId="11" xfId="0" applyNumberFormat="1" applyFont="1" applyFill="1" applyBorder="1" applyAlignment="1" applyProtection="1">
      <alignment horizontal="left" vertical="center"/>
    </xf>
    <xf numFmtId="164" fontId="21" fillId="8" borderId="9" xfId="0" applyNumberFormat="1" applyFont="1" applyFill="1" applyBorder="1" applyAlignment="1" applyProtection="1">
      <alignment horizontal="center" vertical="center" wrapText="1"/>
      <protection locked="0"/>
    </xf>
    <xf numFmtId="164" fontId="21" fillId="8" borderId="10" xfId="0" applyNumberFormat="1" applyFont="1" applyFill="1" applyBorder="1" applyAlignment="1" applyProtection="1">
      <alignment horizontal="center" vertical="center" wrapText="1"/>
      <protection locked="0"/>
    </xf>
    <xf numFmtId="164" fontId="21" fillId="8" borderId="11" xfId="0" applyNumberFormat="1" applyFont="1" applyFill="1" applyBorder="1" applyAlignment="1" applyProtection="1">
      <alignment horizontal="center" vertical="center" wrapText="1"/>
      <protection locked="0"/>
    </xf>
    <xf numFmtId="0" fontId="4" fillId="9" borderId="10" xfId="0" applyFont="1" applyFill="1" applyBorder="1" applyAlignment="1" applyProtection="1">
      <alignment horizontal="center"/>
    </xf>
    <xf numFmtId="164" fontId="12" fillId="11" borderId="10" xfId="0" applyNumberFormat="1" applyFont="1" applyFill="1" applyBorder="1" applyAlignment="1" applyProtection="1">
      <alignment horizontal="left" vertical="center"/>
    </xf>
    <xf numFmtId="165" fontId="3" fillId="0" borderId="1" xfId="0" applyNumberFormat="1" applyFont="1" applyFill="1" applyBorder="1" applyAlignment="1" applyProtection="1">
      <alignment horizontal="center" vertical="center" wrapText="1"/>
      <protection locked="0"/>
    </xf>
    <xf numFmtId="165" fontId="3" fillId="0" borderId="1" xfId="0" applyNumberFormat="1" applyFont="1" applyFill="1" applyBorder="1" applyAlignment="1" applyProtection="1">
      <alignment horizontal="center" vertical="center"/>
      <protection locked="0"/>
    </xf>
  </cellXfs>
  <cellStyles count="4">
    <cellStyle name="40% - Accent3 2" xfId="1"/>
    <cellStyle name="Hyperlink 2" xfId="2"/>
    <cellStyle name="Normal" xfId="0" builtinId="0"/>
    <cellStyle name="Normal 2" xfId="3"/>
  </cellStyles>
  <dxfs count="128">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color theme="0"/>
      </font>
      <fill>
        <patternFill>
          <bgColor rgb="FFFF0000"/>
        </patternFill>
      </fill>
    </dxf>
    <dxf>
      <font>
        <b/>
        <i val="0"/>
        <color theme="0"/>
      </font>
      <fill>
        <patternFill>
          <bgColor rgb="FFFF00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925284</xdr:colOff>
      <xdr:row>1</xdr:row>
      <xdr:rowOff>54429</xdr:rowOff>
    </xdr:from>
    <xdr:to>
      <xdr:col>3</xdr:col>
      <xdr:colOff>629625</xdr:colOff>
      <xdr:row>1</xdr:row>
      <xdr:rowOff>748395</xdr:rowOff>
    </xdr:to>
    <xdr:pic>
      <xdr:nvPicPr>
        <xdr:cNvPr id="3" name="Imagem 2"/>
        <xdr:cNvPicPr>
          <a:picLocks noChangeAspect="1"/>
        </xdr:cNvPicPr>
      </xdr:nvPicPr>
      <xdr:blipFill>
        <a:blip xmlns:r="http://schemas.openxmlformats.org/officeDocument/2006/relationships" r:embed="rId1"/>
        <a:stretch>
          <a:fillRect/>
        </a:stretch>
      </xdr:blipFill>
      <xdr:spPr>
        <a:xfrm>
          <a:off x="3088820" y="244929"/>
          <a:ext cx="1378019" cy="69396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1</xdr:row>
      <xdr:rowOff>25401</xdr:rowOff>
    </xdr:from>
    <xdr:to>
      <xdr:col>3</xdr:col>
      <xdr:colOff>0</xdr:colOff>
      <xdr:row>3</xdr:row>
      <xdr:rowOff>8732</xdr:rowOff>
    </xdr:to>
    <mc:AlternateContent xmlns:mc="http://schemas.openxmlformats.org/markup-compatibility/2006" xmlns:a14="http://schemas.microsoft.com/office/drawing/2010/main">
      <mc:Choice Requires="a14">
        <xdr:graphicFrame macro="">
          <xdr:nvGraphicFramePr>
            <xdr:cNvPr id="4" name="Cenário">
              <a:extLst>
                <a:ext uri="{FF2B5EF4-FFF2-40B4-BE49-F238E27FC236}">
                  <a16:creationId xmlns:a16="http://schemas.microsoft.com/office/drawing/2014/main" xmlns=""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Cenário"/>
            </a:graphicData>
          </a:graphic>
        </xdr:graphicFrame>
      </mc:Choice>
      <mc:Fallback xmlns="">
        <xdr:sp macro="" textlink="">
          <xdr:nvSpPr>
            <xdr:cNvPr id="0" name=""/>
            <xdr:cNvSpPr>
              <a:spLocks noTextEdit="1"/>
            </xdr:cNvSpPr>
          </xdr:nvSpPr>
          <xdr:spPr>
            <a:xfrm>
              <a:off x="11370469" y="25401"/>
              <a:ext cx="606425" cy="1762124"/>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809626</xdr:colOff>
      <xdr:row>1</xdr:row>
      <xdr:rowOff>28575</xdr:rowOff>
    </xdr:from>
    <xdr:to>
      <xdr:col>0</xdr:col>
      <xdr:colOff>2276476</xdr:colOff>
      <xdr:row>1</xdr:row>
      <xdr:rowOff>767276</xdr:rowOff>
    </xdr:to>
    <xdr:pic>
      <xdr:nvPicPr>
        <xdr:cNvPr id="2" name="Imagem 1"/>
        <xdr:cNvPicPr>
          <a:picLocks noChangeAspect="1"/>
        </xdr:cNvPicPr>
      </xdr:nvPicPr>
      <xdr:blipFill>
        <a:blip xmlns:r="http://schemas.openxmlformats.org/officeDocument/2006/relationships" r:embed="rId1"/>
        <a:stretch>
          <a:fillRect/>
        </a:stretch>
      </xdr:blipFill>
      <xdr:spPr>
        <a:xfrm>
          <a:off x="809626" y="219075"/>
          <a:ext cx="1466850" cy="73870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backup%2520marcelo%2520christovao\mudan&#231;as\NOVO%2520FORMULARIO\AUX-0264%25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UDANÇA"/>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f29806655842/Documents/Equipe%20Sustenta&#231;&#227;o.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2760.92088888889" createdVersion="4" refreshedVersion="4" minRefreshableVersion="3" recordCount="66">
  <cacheSource type="worksheet">
    <worksheetSource ref="A2:L68" sheet="Time" r:id="rId2"/>
  </cacheSource>
  <cacheFields count="12">
    <cacheField name="Colaborador" numFmtId="0">
      <sharedItems count="66">
        <s v="Alberto Souza"/>
        <s v="Angela Henrique Aniceto "/>
        <s v="Anne Barroso Bento"/>
        <s v="Carlos Rogerio De Mesquita "/>
        <s v="Claudiomar Dourado Pimenta"/>
        <s v="Francisco Machado (Ext)"/>
        <s v="Gislene Fernandes De Moraes "/>
        <s v="Mizael Tobias Dos Santos Nazareno "/>
        <s v="TBD 10"/>
        <s v="TBD 15"/>
        <s v="TBD 16"/>
        <s v="TBD 3"/>
        <s v="TBD 4"/>
        <s v="TBD 9"/>
        <s v="Wellington Oliveira Neto "/>
        <s v="Wesley Fernando Rosa "/>
        <s v="William Ronald Amaral "/>
        <s v="Alan Oliveira Muniz "/>
        <s v="Almir Jacinto (Ext)"/>
        <s v="TBD 19"/>
        <s v="Adriano Pereira Da Silva "/>
        <s v="Alexandre Cardoso Nassar "/>
        <s v="ANDRE PEIXOTO (Ext)"/>
        <s v="Carlos Henrique Campos De Araujo"/>
        <s v="Daniel Souza Farias "/>
        <s v="Franklin Consoli Bertanha (Ext)"/>
        <s v="Jose Adriano Francisco Da Cruz"/>
        <s v="Lucas de Araujo Ponciano (Ext)"/>
        <s v="Luciano Borges De Oliveira Pereira"/>
        <s v="Marcio Nunes De Andrade "/>
        <s v="Marilda Pereira"/>
        <s v="Robson Sergio Cotrim "/>
        <s v="TBD 1"/>
        <s v="TBD 13"/>
        <s v="TBD 14"/>
        <s v="TBD 2"/>
        <s v="TBD 7"/>
        <s v="TBD 8"/>
        <s v="ALEX DE SOUZA PIXIOLINE"/>
        <s v="ERIKA COUTINHO DA SILVA SANTOS"/>
        <s v="FELIPE RODRIGUES DE ABREU"/>
        <s v="FLAVIO GABRIEL DE ANDRADE"/>
        <s v="GUILHERME EDUARDO DE SOUZA MELO"/>
        <s v="GUSTAVO GARCIA SOARES"/>
        <s v="IURY CESAR ALVES"/>
        <s v="JOARES REIS DE ABREU"/>
        <s v="LEANDRO DE SOUSA STRIEDER"/>
        <s v="LEANDRO FERNANDES"/>
        <s v="LUCAS IZAIAS TSUGUMI"/>
        <s v="LUCIANE RIBEIRO"/>
        <s v="OLAVO GOMES NOVAES"/>
        <s v="REGINALDO DE OLIVEIRA"/>
        <s v="RODRIGO CARMO DA COSTA"/>
        <s v="RODRIGO LOPES"/>
        <s v="TBD 11"/>
        <s v="TBD 12"/>
        <s v="TBD 17"/>
        <s v="TBD 18"/>
        <s v="TBD 5"/>
        <s v="TBD 6"/>
        <s v="Helio Fonseca Rodrigues De Figueiredo "/>
        <s v="Luciana Torres"/>
        <s v="Neumir Juliano Chaves "/>
        <s v="Rodrigo Rodrigues Alves"/>
        <s v="Alexandre De Souza Santos"/>
        <s v="Artur Jose dos Santos Neto"/>
      </sharedItems>
    </cacheField>
    <cacheField name="Área" numFmtId="0">
      <sharedItems count="7">
        <s v="Atendimento"/>
        <s v="Corporativo"/>
        <s v="Integração"/>
        <s v="Produção AC"/>
        <s v="Produção RDI"/>
        <s v="Regional"/>
        <s v="SW Engineering"/>
      </sharedItems>
    </cacheField>
    <cacheField name="Localidade" numFmtId="0">
      <sharedItems count="7">
        <s v="SP"/>
        <s v="PE"/>
        <s v="GO"/>
        <s v="MT"/>
        <s v="RJ"/>
        <s v="PR"/>
        <s v="DF"/>
      </sharedItems>
    </cacheField>
    <cacheField name="Cargo" numFmtId="0">
      <sharedItems/>
    </cacheField>
    <cacheField name="Responsabilidade" numFmtId="0">
      <sharedItems containsBlank="1"/>
    </cacheField>
    <cacheField name="Horário Atual" numFmtId="0">
      <sharedItems/>
    </cacheField>
    <cacheField name="Escala Trabalho" numFmtId="0">
      <sharedItems count="7">
        <s v="2 - 8˜18"/>
        <s v="1 - 6˜16"/>
        <s v="24x7 - 2 - 13˜22"/>
        <s v="24x7 - 3 - 22˜6"/>
        <s v="24x7 - 1 - 6˜15"/>
        <s v="3 - 13˜22"/>
        <s v="4 - 22˜7"/>
      </sharedItems>
    </cacheField>
    <cacheField name="Especialidade" numFmtId="0">
      <sharedItems count="35">
        <s v="Sistemas de Atendimento e Agendamento"/>
        <s v="Dataflex e Cerpeset"/>
        <s v="BIOXXI, Labor, Autorizadores, Fani, Gliese, K2, Motion, IM, Interfaceador, Integrador Hospitais"/>
        <s v="Infolab"/>
        <s v="X-Clinic"/>
        <s v="Titan"/>
        <s v="Autorizadores, BIOXXI, Preparar: Gliese, K2"/>
        <s v="Multimed"/>
        <s v="Gliese / Autorizadores / BIOXXI"/>
        <s v="Preparar: Gliese, Bioxxi, Autorizadores"/>
        <s v="Fani"/>
        <s v="Interfacefull"/>
        <s v="BI, ETL"/>
        <s v="Integrador LKG, Touch, Etc"/>
        <s v="Fani                                  Preparar: IM, Interfaceador, AutoDasa"/>
        <s v="Horus                               Preparar: K2, Gliese, Titan"/>
        <s v="Automação, AutoDasa"/>
        <s v="Tmlab"/>
        <s v="Motion, Sislu, Pclin, Integrador, Tmlab, IM, Interfaceador"/>
        <s v="Motion, Sislu, Pclin, Integrador, Whitebox"/>
        <s v="Motion, Sislu, Pclin, Integrador, Tmlab, Labor, K2, IM, Interfaceador"/>
        <s v="Preparar: IM, Interfaceador, AutoDasa"/>
        <s v="Motion, Tmlab, Labor, K2, IM, Interfaceador"/>
        <s v="Sistemas de Produção AC, Interface e Banco de Dados"/>
        <s v="Motion, Interface, Integrador, K2"/>
        <s v="IMQuest"/>
        <s v="IMQuest, Carestream"/>
        <s v="MedWorks, Carestream"/>
        <s v="Synapse, Carestream, IMQuest"/>
        <s v="Pixeon"/>
        <s v="Carestream"/>
        <s v="Relacionamento"/>
        <s v="Preparar: K2, Gliese, Titan, Horus"/>
        <s v="Sites Dasa, PHP, Mysql, Javascript, Jquery, Linux, Shell Script"/>
        <s v="Java"/>
      </sharedItems>
    </cacheField>
    <cacheField name="Sombra" numFmtId="0">
      <sharedItems containsBlank="1"/>
    </cacheField>
    <cacheField name="Gestor" numFmtId="0">
      <sharedItems/>
    </cacheField>
    <cacheField name="Observação" numFmtId="0">
      <sharedItems containsBlank="1"/>
    </cacheField>
    <cacheField name="Cenário" numFmtId="0">
      <sharedItems count="2">
        <s v="AS IS"/>
        <s v="TO BE"/>
      </sharedItems>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
  <r>
    <x v="0"/>
    <x v="0"/>
    <x v="0"/>
    <s v="Coordenador de Suporte"/>
    <s v="Sistemas de Agendamento e Atendimento"/>
    <s v="8 ~18"/>
    <x v="0"/>
    <x v="0"/>
    <s v="Robson Sergio Cotrim                  Preparar: Anne Barroso Bento "/>
    <s v="Guilherme van de Velde vieira"/>
    <m/>
    <x v="0"/>
  </r>
  <r>
    <x v="1"/>
    <x v="0"/>
    <x v="1"/>
    <s v="Tecnico Help Desk"/>
    <s v="Sistemas PE"/>
    <s v="6~16"/>
    <x v="1"/>
    <x v="1"/>
    <m/>
    <s v="Alberto Souza"/>
    <m/>
    <x v="0"/>
  </r>
  <r>
    <x v="2"/>
    <x v="0"/>
    <x v="0"/>
    <s v="Analista de Suporte I"/>
    <s v="Sistemas de Agendamento e Atendimento"/>
    <s v="8~18"/>
    <x v="0"/>
    <x v="2"/>
    <s v="Preparar: Gislene Fernandes de Moraes"/>
    <s v="Alberto Souza"/>
    <m/>
    <x v="0"/>
  </r>
  <r>
    <x v="3"/>
    <x v="0"/>
    <x v="2"/>
    <s v="Especialista de TI"/>
    <s v="Sistemas GO"/>
    <s v="8~18"/>
    <x v="0"/>
    <x v="3"/>
    <m/>
    <s v="Alberto Souza"/>
    <m/>
    <x v="0"/>
  </r>
  <r>
    <x v="4"/>
    <x v="0"/>
    <x v="3"/>
    <s v="Coordenador Regional de TI"/>
    <s v="Sistemas MT"/>
    <s v="9~18"/>
    <x v="0"/>
    <x v="4"/>
    <m/>
    <s v="Guilherme van de Velde vieira"/>
    <m/>
    <x v="0"/>
  </r>
  <r>
    <x v="5"/>
    <x v="0"/>
    <x v="4"/>
    <s v="Consultor"/>
    <s v="Sistemas de Agendamento e Atendimento"/>
    <s v="7~16"/>
    <x v="0"/>
    <x v="5"/>
    <m/>
    <s v="Alberto Souza"/>
    <m/>
    <x v="0"/>
  </r>
  <r>
    <x v="6"/>
    <x v="0"/>
    <x v="0"/>
    <s v="Analista de Suporte I"/>
    <s v="Sistemas de Agendamento e Atendimento"/>
    <s v="6h30~16h30"/>
    <x v="1"/>
    <x v="6"/>
    <s v="Anne Barroso Bento"/>
    <s v="Alberto Souza"/>
    <m/>
    <x v="0"/>
  </r>
  <r>
    <x v="7"/>
    <x v="0"/>
    <x v="4"/>
    <s v="Analista de Suporte I"/>
    <s v="Sistemas de Agendamento e Atendimento"/>
    <s v="7~17"/>
    <x v="0"/>
    <x v="7"/>
    <m/>
    <s v="Alberto Souza"/>
    <m/>
    <x v="0"/>
  </r>
  <r>
    <x v="8"/>
    <x v="0"/>
    <x v="0"/>
    <s v="Analista de Suporte I"/>
    <m/>
    <s v="13˜22"/>
    <x v="2"/>
    <x v="8"/>
    <s v="Mizael Tobias Dos Santos Nazareno "/>
    <s v="Alberto Souza"/>
    <s v="Aprovar RO"/>
    <x v="1"/>
  </r>
  <r>
    <x v="9"/>
    <x v="0"/>
    <x v="0"/>
    <s v="Analista de Suporte I"/>
    <m/>
    <s v="22˜6"/>
    <x v="3"/>
    <x v="8"/>
    <s v="TBD 16"/>
    <s v="Alberto Souza"/>
    <s v="Aprovar RO"/>
    <x v="1"/>
  </r>
  <r>
    <x v="10"/>
    <x v="0"/>
    <x v="0"/>
    <s v="Analista de Suporte I"/>
    <m/>
    <s v="22˜6"/>
    <x v="3"/>
    <x v="8"/>
    <s v="TBD 15"/>
    <s v="Alberto Souza"/>
    <s v="Aprovar RO"/>
    <x v="1"/>
  </r>
  <r>
    <x v="11"/>
    <x v="0"/>
    <x v="0"/>
    <s v="Analista de Suporte I"/>
    <s v="Jefferson Almeida? Movimentar Escala"/>
    <s v="6˜15"/>
    <x v="4"/>
    <x v="8"/>
    <s v="TBD 4"/>
    <s v="Alberto Souza"/>
    <s v="Aprovar RO / Claudio"/>
    <x v="1"/>
  </r>
  <r>
    <x v="12"/>
    <x v="0"/>
    <x v="0"/>
    <s v="Analista de Suporte I"/>
    <s v="Gustavo (BIO) - Movimentar Escala"/>
    <s v="6˜15"/>
    <x v="4"/>
    <x v="8"/>
    <s v="TBD 3"/>
    <s v="Alberto Souza"/>
    <s v="Aprovar RO / Claudio"/>
    <x v="1"/>
  </r>
  <r>
    <x v="13"/>
    <x v="0"/>
    <x v="0"/>
    <s v="Analista de Suporte I"/>
    <m/>
    <s v="13˜22"/>
    <x v="2"/>
    <x v="8"/>
    <s v="Wellington Oliveira Neto "/>
    <s v="Alberto Souza"/>
    <s v="Aprovar RO"/>
    <x v="1"/>
  </r>
  <r>
    <x v="14"/>
    <x v="0"/>
    <x v="0"/>
    <s v="Analista de Suporte I"/>
    <s v="Sistemas de Agendamento e Atendimento"/>
    <s v="13~22"/>
    <x v="5"/>
    <x v="9"/>
    <s v="Preparar: Wesley Fernando Rosa"/>
    <s v="Alberto Souza"/>
    <m/>
    <x v="0"/>
  </r>
  <r>
    <x v="15"/>
    <x v="0"/>
    <x v="0"/>
    <s v="Analista de Suporte I"/>
    <s v="Sistemas de Agendamento e Atendimento"/>
    <s v="8~18"/>
    <x v="0"/>
    <x v="9"/>
    <s v="Preparar: Wellington Oliveira Neto"/>
    <s v="Alberto Souza"/>
    <m/>
    <x v="0"/>
  </r>
  <r>
    <x v="16"/>
    <x v="0"/>
    <x v="5"/>
    <s v="Analista de TI Regional I"/>
    <s v="Sistemas PR"/>
    <s v="6h30~16h30"/>
    <x v="1"/>
    <x v="10"/>
    <s v="Neumir Juliano Chaves"/>
    <s v="Alberto Souza"/>
    <m/>
    <x v="0"/>
  </r>
  <r>
    <x v="17"/>
    <x v="1"/>
    <x v="0"/>
    <s v="Analista de Negocios I"/>
    <s v="Sistemas Corporativos"/>
    <s v="7~17"/>
    <x v="0"/>
    <x v="11"/>
    <m/>
    <s v="Robson Sergio Cotrim "/>
    <m/>
    <x v="0"/>
  </r>
  <r>
    <x v="18"/>
    <x v="1"/>
    <x v="0"/>
    <s v="Consultor"/>
    <s v="BI"/>
    <s v="9~18"/>
    <x v="0"/>
    <x v="12"/>
    <m/>
    <s v="Robson Sergio Cotrim "/>
    <m/>
    <x v="0"/>
  </r>
  <r>
    <x v="19"/>
    <x v="2"/>
    <x v="0"/>
    <s v="Coordenador de Sistema"/>
    <s v="Integradores de Aplicações"/>
    <s v="8~18"/>
    <x v="0"/>
    <x v="13"/>
    <m/>
    <s v="Guilherme van de Velde vieira"/>
    <s v="Negociar Cláudio"/>
    <x v="1"/>
  </r>
  <r>
    <x v="20"/>
    <x v="3"/>
    <x v="0"/>
    <s v="Analista de Suporte I"/>
    <s v="Sistemas de Produção AC e Interface"/>
    <s v="8~18"/>
    <x v="0"/>
    <x v="14"/>
    <s v="Preparar: Marcio Nunes de Andrade"/>
    <s v="Robson Sergio Cotrim "/>
    <m/>
    <x v="0"/>
  </r>
  <r>
    <x v="21"/>
    <x v="3"/>
    <x v="4"/>
    <s v="Analista de Suporte II"/>
    <s v="Sistemas RJ"/>
    <s v="8~18"/>
    <x v="0"/>
    <x v="15"/>
    <s v="Rodrigo Rodrigues Alves"/>
    <s v="Robson Sergio Cotrim "/>
    <m/>
    <x v="0"/>
  </r>
  <r>
    <x v="22"/>
    <x v="3"/>
    <x v="4"/>
    <s v="Consultor"/>
    <s v="Interface"/>
    <s v="7~17"/>
    <x v="0"/>
    <x v="16"/>
    <s v="Preparar: Adriano Pereira da Silva, Marcio Nunes de Andrade"/>
    <s v="Robson Sergio Cotrim "/>
    <m/>
    <x v="0"/>
  </r>
  <r>
    <x v="23"/>
    <x v="3"/>
    <x v="4"/>
    <s v="Analista de Suporte I"/>
    <s v="Sistemas Mercado Público"/>
    <s v="8~18"/>
    <x v="0"/>
    <x v="17"/>
    <m/>
    <s v="Robson Sergio Cotrim "/>
    <m/>
    <x v="0"/>
  </r>
  <r>
    <x v="24"/>
    <x v="3"/>
    <x v="0"/>
    <s v="Analista de Suporte II"/>
    <s v="Sistemas de Produção AC e Interface"/>
    <s v="13~22"/>
    <x v="5"/>
    <x v="18"/>
    <s v="Marilda Pereira, Luciano Pereira, Jose Adriano"/>
    <s v="Robson Sergio Cotrim "/>
    <m/>
    <x v="0"/>
  </r>
  <r>
    <x v="25"/>
    <x v="3"/>
    <x v="0"/>
    <s v="Consultor"/>
    <s v="Sistemas de Produção AC"/>
    <s v="9~18"/>
    <x v="0"/>
    <x v="19"/>
    <s v="Lucas de Araujo Ponciano"/>
    <s v="Robson Sergio Cotrim "/>
    <m/>
    <x v="0"/>
  </r>
  <r>
    <x v="26"/>
    <x v="3"/>
    <x v="0"/>
    <s v="Analista de Sistemas II"/>
    <s v="Sistemas de Produção AC e Interface"/>
    <s v="8~18"/>
    <x v="0"/>
    <x v="20"/>
    <s v="Marilda Cruz, Daniel Farias, Luciano Pereira"/>
    <s v="Robson Sergio Cotrim "/>
    <m/>
    <x v="0"/>
  </r>
  <r>
    <x v="27"/>
    <x v="3"/>
    <x v="0"/>
    <s v="Consultor"/>
    <s v="Sistemas de Produção AC"/>
    <s v="8~17"/>
    <x v="0"/>
    <x v="19"/>
    <s v="Franklin Consoli Bertanha"/>
    <s v="Robson Sergio Cotrim "/>
    <m/>
    <x v="0"/>
  </r>
  <r>
    <x v="28"/>
    <x v="3"/>
    <x v="0"/>
    <s v="Analista de Suporte II"/>
    <s v="Sistemas de Produção AC e Interface"/>
    <s v="22~7"/>
    <x v="6"/>
    <x v="18"/>
    <s v="Marilda Pereira, Daniel Farias, Jose Adriano"/>
    <s v="Robson Sergio Cotrim "/>
    <m/>
    <x v="0"/>
  </r>
  <r>
    <x v="29"/>
    <x v="3"/>
    <x v="0"/>
    <s v="Analista de Suporte II"/>
    <s v="Sistemas de Produção AC e Interface"/>
    <s v="8~18"/>
    <x v="0"/>
    <x v="21"/>
    <s v="Preparar: Adriano Pereira da Silva"/>
    <s v="Robson Sergio Cotrim "/>
    <m/>
    <x v="0"/>
  </r>
  <r>
    <x v="30"/>
    <x v="3"/>
    <x v="0"/>
    <s v="Analista de Sistemas II"/>
    <s v="Sistemas de Produção AC e Interface"/>
    <s v="7~16"/>
    <x v="0"/>
    <x v="22"/>
    <s v="Marilda Pereira, Marildaniel Farias, Luciano Pereira"/>
    <s v="Robson Sergio Cotrim "/>
    <m/>
    <x v="0"/>
  </r>
  <r>
    <x v="31"/>
    <x v="3"/>
    <x v="0"/>
    <s v="Coordenador de Suporte"/>
    <s v="Sistemas de Produção AC"/>
    <s v="9 ~19"/>
    <x v="0"/>
    <x v="23"/>
    <s v="Alberto Souza, Jose Adriano"/>
    <s v="Guilherme van de Velde vieira"/>
    <m/>
    <x v="0"/>
  </r>
  <r>
    <x v="32"/>
    <x v="3"/>
    <x v="0"/>
    <s v="Analista de Suporte I"/>
    <m/>
    <s v="6˜15"/>
    <x v="4"/>
    <x v="24"/>
    <s v="TBD 13"/>
    <s v="Robson Sergio Cotrim "/>
    <s v="Aprovar RO"/>
    <x v="1"/>
  </r>
  <r>
    <x v="33"/>
    <x v="3"/>
    <x v="0"/>
    <s v="Analista de Suporte I"/>
    <m/>
    <s v="22˜6"/>
    <x v="3"/>
    <x v="24"/>
    <s v="TBD 14"/>
    <s v="Robson Sergio Cotrim "/>
    <s v="Aprovar RO"/>
    <x v="1"/>
  </r>
  <r>
    <x v="34"/>
    <x v="3"/>
    <x v="0"/>
    <s v="Analista de Suporte I"/>
    <m/>
    <s v="22˜6"/>
    <x v="3"/>
    <x v="24"/>
    <s v="TBD 13"/>
    <s v="Robson Sergio Cotrim "/>
    <s v="Aprovar RO"/>
    <x v="1"/>
  </r>
  <r>
    <x v="35"/>
    <x v="3"/>
    <x v="0"/>
    <s v="Analista de Suporte I"/>
    <m/>
    <s v="6˜15"/>
    <x v="4"/>
    <x v="24"/>
    <s v="TBD 14"/>
    <s v="Robson Sergio Cotrim "/>
    <s v="Aprovar RO"/>
    <x v="1"/>
  </r>
  <r>
    <x v="36"/>
    <x v="3"/>
    <x v="0"/>
    <s v="Analista de Suporte I"/>
    <m/>
    <s v="13˜22"/>
    <x v="2"/>
    <x v="24"/>
    <s v="TBD 8"/>
    <s v="Robson Sergio Cotrim "/>
    <s v="Aprovar RO"/>
    <x v="1"/>
  </r>
  <r>
    <x v="37"/>
    <x v="3"/>
    <x v="0"/>
    <s v="Analista de Suporte I"/>
    <m/>
    <s v="13˜22"/>
    <x v="2"/>
    <x v="24"/>
    <s v="TBD 7"/>
    <s v="Robson Sergio Cotrim "/>
    <s v="Aprovar RO"/>
    <x v="1"/>
  </r>
  <r>
    <x v="38"/>
    <x v="4"/>
    <x v="4"/>
    <s v="Analista Suporte I"/>
    <s v="Sistemas de Produção RDI"/>
    <s v="8 ~17"/>
    <x v="0"/>
    <x v="25"/>
    <m/>
    <s v="Leandro Fernandes"/>
    <m/>
    <x v="0"/>
  </r>
  <r>
    <x v="39"/>
    <x v="4"/>
    <x v="0"/>
    <s v="Analista Sistemas I"/>
    <s v="Sistemas de Produção RDI"/>
    <s v="7 ~16"/>
    <x v="0"/>
    <x v="26"/>
    <m/>
    <s v="Leandro Fernandes"/>
    <m/>
    <x v="0"/>
  </r>
  <r>
    <x v="40"/>
    <x v="4"/>
    <x v="4"/>
    <s v="Analista TI Regional I"/>
    <s v="Sistemas de Produção RDI"/>
    <s v="7 ~16"/>
    <x v="0"/>
    <x v="27"/>
    <m/>
    <s v="Leandro Fernandes"/>
    <m/>
    <x v="0"/>
  </r>
  <r>
    <x v="41"/>
    <x v="4"/>
    <x v="0"/>
    <s v="Analista Sistemas I"/>
    <s v="Sistemas de Produção RDI"/>
    <s v="13 ~ 22"/>
    <x v="5"/>
    <x v="26"/>
    <m/>
    <s v="Leandro Fernandes"/>
    <m/>
    <x v="0"/>
  </r>
  <r>
    <x v="42"/>
    <x v="4"/>
    <x v="0"/>
    <s v="Analista Sistemas I"/>
    <s v="Sistemas de Produção RDI"/>
    <s v="7 ~16"/>
    <x v="0"/>
    <x v="26"/>
    <m/>
    <s v="Leandro Fernandes"/>
    <m/>
    <x v="0"/>
  </r>
  <r>
    <x v="43"/>
    <x v="4"/>
    <x v="4"/>
    <s v="Analista Suporte II"/>
    <s v="Sistemas de Produção RDI"/>
    <s v="7 ~16"/>
    <x v="0"/>
    <x v="27"/>
    <m/>
    <s v="Leandro Fernandes"/>
    <m/>
    <x v="0"/>
  </r>
  <r>
    <x v="44"/>
    <x v="4"/>
    <x v="0"/>
    <s v="Analista Sistemas II"/>
    <s v="Sistemas de Produção RDI"/>
    <s v="7 ~16"/>
    <x v="0"/>
    <x v="28"/>
    <m/>
    <s v="Leandro Fernandes"/>
    <m/>
    <x v="0"/>
  </r>
  <r>
    <x v="45"/>
    <x v="4"/>
    <x v="4"/>
    <s v="Analista TI Regional I"/>
    <s v="Sistemas de Produção RDI"/>
    <s v="7 ~16"/>
    <x v="0"/>
    <x v="29"/>
    <m/>
    <s v="Leandro Fernandes"/>
    <m/>
    <x v="0"/>
  </r>
  <r>
    <x v="46"/>
    <x v="4"/>
    <x v="0"/>
    <s v="Analista Sistemas I"/>
    <s v="Sistemas de Produção RDI"/>
    <s v="7 ~16"/>
    <x v="0"/>
    <x v="26"/>
    <m/>
    <s v="Leandro Fernandes"/>
    <m/>
    <x v="0"/>
  </r>
  <r>
    <x v="47"/>
    <x v="4"/>
    <x v="0"/>
    <s v="Coordenador de Sistema"/>
    <s v="Sistemas de Produção RDI"/>
    <s v="8 ~ 17"/>
    <x v="0"/>
    <x v="30"/>
    <m/>
    <s v="Guilherme van de Velde vieira"/>
    <m/>
    <x v="0"/>
  </r>
  <r>
    <x v="48"/>
    <x v="4"/>
    <x v="0"/>
    <s v="Analista Sistemas I"/>
    <s v="Sistemas de Produção RDI"/>
    <s v="7 ~16"/>
    <x v="0"/>
    <x v="28"/>
    <m/>
    <s v="Leandro Fernandes"/>
    <m/>
    <x v="0"/>
  </r>
  <r>
    <x v="49"/>
    <x v="4"/>
    <x v="0"/>
    <s v="Analista Sistemas I"/>
    <s v="Sistemas de Produção RDI"/>
    <s v="7 ~16"/>
    <x v="0"/>
    <x v="26"/>
    <m/>
    <s v="Leandro Fernandes"/>
    <m/>
    <x v="0"/>
  </r>
  <r>
    <x v="50"/>
    <x v="4"/>
    <x v="4"/>
    <s v="Coordenador TI "/>
    <s v="Sistemas de Produção RDI"/>
    <s v="8 ~17"/>
    <x v="0"/>
    <x v="30"/>
    <m/>
    <s v="Guilherme van de Velde vieira"/>
    <m/>
    <x v="0"/>
  </r>
  <r>
    <x v="51"/>
    <x v="4"/>
    <x v="0"/>
    <s v="Analista Sistemas II"/>
    <s v="Sistemas de Produção RDI"/>
    <s v="7 ~16"/>
    <x v="0"/>
    <x v="28"/>
    <m/>
    <s v="Leandro Fernandes"/>
    <m/>
    <x v="0"/>
  </r>
  <r>
    <x v="52"/>
    <x v="4"/>
    <x v="0"/>
    <s v="Analista Sistemas I"/>
    <s v="Sistemas de Produção RDI"/>
    <s v="13 ~ 22"/>
    <x v="5"/>
    <x v="26"/>
    <m/>
    <s v="Leandro Fernandes"/>
    <m/>
    <x v="0"/>
  </r>
  <r>
    <x v="53"/>
    <x v="4"/>
    <x v="0"/>
    <s v="Analista Sistemas II"/>
    <s v="Sistemas de Produção RDI"/>
    <s v="7 ~16"/>
    <x v="0"/>
    <x v="26"/>
    <m/>
    <s v="Leandro Fernandes"/>
    <m/>
    <x v="0"/>
  </r>
  <r>
    <x v="54"/>
    <x v="4"/>
    <x v="0"/>
    <s v="Analista de Suporte I"/>
    <m/>
    <s v="13˜22"/>
    <x v="2"/>
    <x v="30"/>
    <s v="TBD 12"/>
    <s v="Leandro Fernandes"/>
    <s v="Aprovar RO"/>
    <x v="1"/>
  </r>
  <r>
    <x v="55"/>
    <x v="4"/>
    <x v="0"/>
    <s v="Analista de Suporte I"/>
    <m/>
    <s v="13˜22"/>
    <x v="2"/>
    <x v="30"/>
    <s v="TBD 11"/>
    <s v="Leandro Fernandes"/>
    <s v="Aprovar RO"/>
    <x v="1"/>
  </r>
  <r>
    <x v="56"/>
    <x v="4"/>
    <x v="0"/>
    <s v="Analista de Suporte I"/>
    <m/>
    <s v="22˜6"/>
    <x v="3"/>
    <x v="30"/>
    <s v="TBD 18"/>
    <s v="Leandro Fernandes"/>
    <s v="Aprovar RO"/>
    <x v="1"/>
  </r>
  <r>
    <x v="57"/>
    <x v="4"/>
    <x v="0"/>
    <s v="Analista de Suporte I"/>
    <m/>
    <s v="22˜6"/>
    <x v="3"/>
    <x v="30"/>
    <s v="TBD 17"/>
    <s v="Leandro Fernandes"/>
    <s v="Aprovar RO"/>
    <x v="1"/>
  </r>
  <r>
    <x v="58"/>
    <x v="4"/>
    <x v="0"/>
    <s v="Analista de Suporte I"/>
    <s v="Rubens Saito? - Movimentar Escala"/>
    <s v="6˜15"/>
    <x v="4"/>
    <x v="30"/>
    <s v="TBD 6"/>
    <s v="Leandro Fernandes"/>
    <s v="Aprovar RO / Claudio"/>
    <x v="1"/>
  </r>
  <r>
    <x v="59"/>
    <x v="4"/>
    <x v="0"/>
    <s v="Analista de Suporte I"/>
    <s v="Felipe Fiori? - Movimentar Escala"/>
    <s v="6˜15"/>
    <x v="4"/>
    <x v="30"/>
    <s v="TBD 5"/>
    <s v="Leandro Fernandes"/>
    <s v="Aprovar RO / Claudio"/>
    <x v="1"/>
  </r>
  <r>
    <x v="60"/>
    <x v="5"/>
    <x v="1"/>
    <s v="Coordenador de Suporte"/>
    <s v="Sistemas PE"/>
    <s v="8~18"/>
    <x v="0"/>
    <x v="1"/>
    <m/>
    <s v="Guilherme van de Velde vieira"/>
    <m/>
    <x v="0"/>
  </r>
  <r>
    <x v="61"/>
    <x v="5"/>
    <x v="6"/>
    <s v="Coordenador de Suporte"/>
    <s v="Sistemas DF"/>
    <s v="8~18"/>
    <x v="0"/>
    <x v="31"/>
    <m/>
    <s v="Guilherme van de Velde vieira"/>
    <m/>
    <x v="0"/>
  </r>
  <r>
    <x v="62"/>
    <x v="5"/>
    <x v="5"/>
    <s v="Coordenador de Suporte"/>
    <s v="Sistemas PR"/>
    <s v="8~18"/>
    <x v="0"/>
    <x v="10"/>
    <s v="William Amaral"/>
    <s v="Guilherme van de Velde vieira"/>
    <m/>
    <x v="0"/>
  </r>
  <r>
    <x v="63"/>
    <x v="5"/>
    <x v="4"/>
    <s v="Coordenador de Suporte"/>
    <s v="Sistemas RJ"/>
    <s v="8~18"/>
    <x v="0"/>
    <x v="32"/>
    <s v="Alexandre Nassar"/>
    <s v="Guilherme van de Velde vieira"/>
    <m/>
    <x v="0"/>
  </r>
  <r>
    <x v="64"/>
    <x v="6"/>
    <x v="0"/>
    <s v="Analista de Sistemas III"/>
    <s v="Sites"/>
    <s v="9~19"/>
    <x v="0"/>
    <x v="33"/>
    <s v="Preparar: Artur Jose dos Santos Neto"/>
    <s v="Guilherme van de Velde vieira"/>
    <m/>
    <x v="1"/>
  </r>
  <r>
    <x v="65"/>
    <x v="6"/>
    <x v="0"/>
    <s v="Analista de Sistemas II"/>
    <s v="Gliese, LKG, Sqdasa"/>
    <s v="8~18"/>
    <x v="0"/>
    <x v="34"/>
    <s v="Preparar: Alexandre de Souza Santos"/>
    <s v="Guilherme van de Velde vieira"/>
    <m/>
    <x v="1"/>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enário" sourceName="Cenário">
  <data>
    <tabular pivotCacheId="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enário" cache="Slicer_Cenário" caption="Cenário" style="SlicerStyleDark4"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W527"/>
  <sheetViews>
    <sheetView showGridLines="0" tabSelected="1" topLeftCell="B22" zoomScaleNormal="100" workbookViewId="0">
      <selection activeCell="D27" sqref="D27"/>
    </sheetView>
  </sheetViews>
  <sheetFormatPr defaultColWidth="0" defaultRowHeight="15" zeroHeight="1" outlineLevelRow="1" x14ac:dyDescent="0.25"/>
  <cols>
    <col min="1" max="1" width="7.42578125" style="1" customWidth="1"/>
    <col min="2" max="3" width="25.140625" style="1" customWidth="1"/>
    <col min="4" max="4" width="83.7109375" style="1" customWidth="1"/>
    <col min="5" max="7" width="23.140625" style="1" customWidth="1"/>
    <col min="8" max="8" width="28.42578125" style="1" bestFit="1" customWidth="1"/>
    <col min="9" max="9" width="19" style="1" customWidth="1"/>
    <col min="10" max="10" width="21.140625" style="1" customWidth="1"/>
    <col min="11" max="11" width="25" style="1" customWidth="1"/>
    <col min="12" max="257" width="4.7109375" style="1" hidden="1" customWidth="1"/>
    <col min="258" max="16384" width="7" style="1" hidden="1"/>
  </cols>
  <sheetData>
    <row r="1" spans="1:26" x14ac:dyDescent="0.25">
      <c r="A1" s="12"/>
      <c r="B1" s="12"/>
      <c r="C1" s="12"/>
      <c r="D1" s="12"/>
      <c r="E1" s="12"/>
      <c r="F1" s="12"/>
      <c r="G1" s="12"/>
      <c r="H1" s="12"/>
      <c r="I1" s="12"/>
      <c r="J1" s="12"/>
      <c r="K1" s="12"/>
    </row>
    <row r="2" spans="1:26" customFormat="1" ht="65.099999999999994" customHeight="1" x14ac:dyDescent="0.25">
      <c r="A2" s="59" t="s">
        <v>36</v>
      </c>
      <c r="B2" s="59"/>
      <c r="C2" s="59"/>
      <c r="D2" s="59"/>
      <c r="E2" s="59"/>
      <c r="F2" s="59"/>
      <c r="G2" s="59"/>
      <c r="H2" s="59"/>
      <c r="I2" s="59"/>
      <c r="J2" s="59"/>
      <c r="K2" s="59"/>
      <c r="L2" s="59"/>
      <c r="M2" s="59"/>
      <c r="N2" s="59"/>
      <c r="O2" s="59"/>
      <c r="P2" s="59"/>
      <c r="Q2" s="59"/>
      <c r="R2" s="59"/>
    </row>
    <row r="3" spans="1:26" s="52" customFormat="1" ht="19.5" customHeight="1" x14ac:dyDescent="0.25">
      <c r="A3" s="48"/>
      <c r="B3" s="48"/>
      <c r="C3" s="49" t="s">
        <v>1</v>
      </c>
      <c r="D3" s="50" t="s">
        <v>82</v>
      </c>
      <c r="E3" s="50"/>
      <c r="F3" s="50"/>
      <c r="G3" s="50"/>
      <c r="H3" s="51"/>
      <c r="I3" s="51"/>
      <c r="J3" s="51"/>
      <c r="K3" s="51"/>
    </row>
    <row r="4" spans="1:26" s="52" customFormat="1" ht="19.5" customHeight="1" thickBot="1" x14ac:dyDescent="0.3">
      <c r="A4" s="48"/>
      <c r="B4" s="48"/>
      <c r="C4" s="49" t="s">
        <v>2</v>
      </c>
      <c r="D4" s="50" t="s">
        <v>83</v>
      </c>
      <c r="E4" s="50"/>
      <c r="F4" s="50"/>
      <c r="G4" s="50"/>
      <c r="H4" s="51"/>
      <c r="I4" s="51"/>
      <c r="J4" s="51"/>
      <c r="K4" s="51"/>
    </row>
    <row r="5" spans="1:26" ht="75" customHeight="1" thickBot="1" x14ac:dyDescent="0.3">
      <c r="A5" s="63" t="s">
        <v>32</v>
      </c>
      <c r="B5" s="66"/>
      <c r="C5" s="66"/>
      <c r="D5" s="66"/>
      <c r="E5" s="66"/>
      <c r="F5" s="66"/>
      <c r="G5" s="66"/>
      <c r="H5" s="66"/>
      <c r="I5" s="66"/>
      <c r="J5" s="66"/>
      <c r="K5" s="67"/>
      <c r="N5" s="2"/>
      <c r="O5" s="2" t="s">
        <v>3</v>
      </c>
      <c r="P5" s="2" t="s">
        <v>4</v>
      </c>
      <c r="Q5" s="2" t="s">
        <v>5</v>
      </c>
      <c r="R5" s="2" t="s">
        <v>6</v>
      </c>
      <c r="S5" s="2" t="s">
        <v>7</v>
      </c>
      <c r="T5" s="3" t="s">
        <v>8</v>
      </c>
      <c r="U5" s="3" t="s">
        <v>8</v>
      </c>
      <c r="V5" s="2" t="s">
        <v>9</v>
      </c>
      <c r="W5" s="4" t="s">
        <v>10</v>
      </c>
      <c r="X5" s="4" t="s">
        <v>11</v>
      </c>
      <c r="Y5" s="4" t="s">
        <v>12</v>
      </c>
      <c r="Z5" s="4" t="s">
        <v>12</v>
      </c>
    </row>
    <row r="6" spans="1:26" ht="21.75" customHeight="1" outlineLevel="1" thickBot="1" x14ac:dyDescent="0.3">
      <c r="A6" s="64" t="s">
        <v>13</v>
      </c>
      <c r="B6" s="65"/>
      <c r="C6" s="11" t="s">
        <v>14</v>
      </c>
      <c r="D6" s="41" t="str">
        <f>IF(C6="SIM","PREENCHIMENTO OK",IF(AND(C6="NÃO",H6=""),"OBRIGATÓRIO JUSTIFICATIVA =====&gt;&gt;&gt;&gt;&gt;",IF(AND(C6="NÃO",H6&lt;&gt;""),"JUSTIFICATIVA OK =====&gt;&gt;&gt;&gt;&gt;","&lt;&lt;&lt;&lt;===== PREENCHA SIM OU NÃO NO CAMPO AO LADO")))</f>
        <v>PREENCHIMENTO OK</v>
      </c>
      <c r="E6" s="68"/>
      <c r="F6" s="69"/>
      <c r="G6" s="69"/>
      <c r="H6" s="69"/>
      <c r="I6" s="69"/>
      <c r="J6" s="69"/>
      <c r="K6" s="70"/>
      <c r="N6" s="2"/>
      <c r="O6" s="1" t="str">
        <f>IF(AND(Q7=0,C6="SIM"),"COLOCAR ATIVIDADE EM PRÉ-REQUISITOS / ",IF(AND(C6="NÃO",H6=""),"JUSTIFICAR POR QUE NÃO HÁ PRÉ-REQUISITOS / ",IF(C6="","PREENCHER SE É NECESSÁRIO PRÉ-REQUISITOS / ","")))</f>
        <v xml:space="preserve">COLOCAR ATIVIDADE EM PRÉ-REQUISITOS / </v>
      </c>
      <c r="P6" s="2"/>
      <c r="Q6" s="2"/>
      <c r="R6" s="2"/>
      <c r="S6" s="2"/>
      <c r="T6" s="3"/>
      <c r="U6" s="3"/>
      <c r="V6" s="2"/>
      <c r="W6" s="4"/>
      <c r="X6" s="4"/>
      <c r="Y6" s="4"/>
      <c r="Z6" s="4"/>
    </row>
    <row r="7" spans="1:26" ht="36" customHeight="1" outlineLevel="1" x14ac:dyDescent="0.25">
      <c r="A7" s="5" t="s">
        <v>15</v>
      </c>
      <c r="B7" s="13" t="s">
        <v>16</v>
      </c>
      <c r="C7" s="13" t="s">
        <v>17</v>
      </c>
      <c r="D7" s="6" t="s">
        <v>5</v>
      </c>
      <c r="E7" s="6" t="s">
        <v>18</v>
      </c>
      <c r="F7" s="6" t="s">
        <v>19</v>
      </c>
      <c r="G7" s="6" t="s">
        <v>20</v>
      </c>
      <c r="H7" s="7" t="s">
        <v>6</v>
      </c>
      <c r="I7" s="8" t="s">
        <v>7</v>
      </c>
      <c r="J7" s="8" t="s">
        <v>8</v>
      </c>
      <c r="K7" s="9" t="s">
        <v>21</v>
      </c>
      <c r="N7" s="2"/>
      <c r="O7" s="2">
        <f>COUNTIF(B8:B10,"&gt;0")</f>
        <v>1</v>
      </c>
      <c r="P7" s="2">
        <f>COUNTIF(C8:C10,"&gt;0")</f>
        <v>1</v>
      </c>
      <c r="Q7" s="2">
        <f>COUNTIF(D9:D10,"&gt;""")</f>
        <v>0</v>
      </c>
      <c r="R7" s="2">
        <f>COUNTIF(H8:H10,"&gt;""")</f>
        <v>1</v>
      </c>
      <c r="S7" s="2">
        <f>COUNTIF(I8:I10,"&gt;""")</f>
        <v>1</v>
      </c>
      <c r="T7" s="3">
        <f>COUNTIF(J8:J10,"&gt;""")</f>
        <v>1</v>
      </c>
      <c r="U7" s="3">
        <f>COUNTIF(J8:J10,"&gt;0")</f>
        <v>0</v>
      </c>
      <c r="V7" s="2">
        <f>SUM(T7:U7)</f>
        <v>1</v>
      </c>
      <c r="W7" s="4" t="str">
        <f>IF(AND(O7=P7,Q7&lt;=O7,Q7&lt;=P7)=TRUE,"","PREENCHA DATAS E HORARIOS EM TODAS AS ATIVIDADES EM PRÉ-REQUISITOS / ")</f>
        <v/>
      </c>
      <c r="X7" s="4" t="str">
        <f>IF(AND(Q7&lt;P7,Q7&lt;O7)=TRUE,"COLOCAR ATIVIDADE PARA TODAS AS DATAS PREVISTAS EM PRÉ-REQUISITOS / ","")</f>
        <v xml:space="preserve">COLOCAR ATIVIDADE PARA TODAS AS DATAS PREVISTAS EM PRÉ-REQUISITOS / </v>
      </c>
      <c r="Y7" s="4" t="str">
        <f>IF(AND(R7=S7,R7=V7,S7=V7,Q7&lt;=R7,Q7&lt;=S7,Q7&lt;=V7)=TRUE,"","COLOCAR ÁREA, EXECUTOR E TELEFONE PARA TODAS AS ATIVIDADES EM PRÉ-REQUISITOS / ")</f>
        <v/>
      </c>
      <c r="Z7" s="4" t="str">
        <f>IF(AND(Q7&lt;R7,Q7&lt;S7,Q7&lt;V7)=TRUE,"COLOCAR ATIVIDADE PARA TODOS OS EXECUTORES EM PRÉ-REQUISITOS / ","")</f>
        <v xml:space="preserve">COLOCAR ATIVIDADE PARA TODOS OS EXECUTORES EM PRÉ-REQUISITOS / </v>
      </c>
    </row>
    <row r="8" spans="1:26" outlineLevel="1" x14ac:dyDescent="0.25">
      <c r="A8" s="10">
        <v>1</v>
      </c>
      <c r="B8" s="22">
        <v>43991.625</v>
      </c>
      <c r="C8" s="22">
        <f>B8+TIME(0,5,0)</f>
        <v>43991.628472222219</v>
      </c>
      <c r="D8" s="53" t="s">
        <v>87</v>
      </c>
      <c r="E8" s="54" t="s">
        <v>62</v>
      </c>
      <c r="F8" s="54" t="s">
        <v>60</v>
      </c>
      <c r="G8" s="54" t="s">
        <v>61</v>
      </c>
      <c r="H8" s="73" t="s">
        <v>68</v>
      </c>
      <c r="I8" s="43" t="s">
        <v>67</v>
      </c>
      <c r="J8" s="32" t="s">
        <v>52</v>
      </c>
      <c r="K8" s="24"/>
    </row>
    <row r="9" spans="1:26" ht="15.75" outlineLevel="1" thickBot="1" x14ac:dyDescent="0.3">
      <c r="A9" s="10">
        <v>2</v>
      </c>
      <c r="B9" s="22"/>
      <c r="C9" s="22"/>
      <c r="D9" s="33"/>
      <c r="E9" s="34"/>
      <c r="F9" s="34"/>
      <c r="G9" s="34"/>
      <c r="H9" s="42"/>
      <c r="I9" s="43"/>
      <c r="J9" s="32"/>
      <c r="K9" s="24"/>
    </row>
    <row r="10" spans="1:26" s="12" customFormat="1" hidden="1" outlineLevel="1" x14ac:dyDescent="0.25">
      <c r="A10" s="10">
        <v>5</v>
      </c>
      <c r="B10" s="22"/>
      <c r="C10" s="22"/>
      <c r="D10" s="21"/>
      <c r="E10" s="21"/>
      <c r="F10" s="21"/>
      <c r="G10" s="21"/>
      <c r="H10" s="22"/>
      <c r="I10" s="22"/>
      <c r="J10" s="22"/>
      <c r="K10" s="24"/>
    </row>
    <row r="11" spans="1:26" s="12" customFormat="1" hidden="1" outlineLevel="1" x14ac:dyDescent="0.25">
      <c r="A11" s="10">
        <v>6</v>
      </c>
      <c r="B11" s="22"/>
      <c r="C11" s="22"/>
      <c r="D11" s="21"/>
      <c r="E11" s="21"/>
      <c r="F11" s="21"/>
      <c r="G11" s="21"/>
      <c r="H11" s="22"/>
      <c r="I11" s="22"/>
      <c r="J11" s="22"/>
      <c r="K11" s="24"/>
    </row>
    <row r="12" spans="1:26" s="12" customFormat="1" hidden="1" outlineLevel="1" x14ac:dyDescent="0.25">
      <c r="A12" s="10">
        <v>7</v>
      </c>
      <c r="B12" s="22"/>
      <c r="C12" s="22"/>
      <c r="D12" s="21"/>
      <c r="E12" s="21"/>
      <c r="F12" s="21"/>
      <c r="G12" s="21"/>
      <c r="H12" s="22"/>
      <c r="I12" s="22"/>
      <c r="J12" s="22"/>
      <c r="K12" s="24"/>
    </row>
    <row r="13" spans="1:26" s="12" customFormat="1" hidden="1" outlineLevel="1" x14ac:dyDescent="0.25">
      <c r="A13" s="10">
        <v>8</v>
      </c>
      <c r="B13" s="22"/>
      <c r="C13" s="22"/>
      <c r="D13" s="21"/>
      <c r="E13" s="21"/>
      <c r="F13" s="21"/>
      <c r="G13" s="21"/>
      <c r="H13" s="22"/>
      <c r="I13" s="22"/>
      <c r="J13" s="22"/>
      <c r="K13" s="24"/>
    </row>
    <row r="14" spans="1:26" s="12" customFormat="1" hidden="1" outlineLevel="1" x14ac:dyDescent="0.25">
      <c r="A14" s="10">
        <v>9</v>
      </c>
      <c r="B14" s="22"/>
      <c r="C14" s="22"/>
      <c r="D14" s="21"/>
      <c r="E14" s="21"/>
      <c r="F14" s="21"/>
      <c r="G14" s="21"/>
      <c r="H14" s="22"/>
      <c r="I14" s="22"/>
      <c r="J14" s="22"/>
      <c r="K14" s="24"/>
    </row>
    <row r="15" spans="1:26" s="12" customFormat="1" hidden="1" outlineLevel="1" x14ac:dyDescent="0.25">
      <c r="A15" s="10">
        <v>10</v>
      </c>
      <c r="B15" s="22"/>
      <c r="C15" s="22"/>
      <c r="D15" s="21"/>
      <c r="E15" s="21"/>
      <c r="F15" s="21"/>
      <c r="G15" s="21"/>
      <c r="H15" s="22"/>
      <c r="I15" s="22"/>
      <c r="J15" s="22"/>
      <c r="K15" s="24"/>
    </row>
    <row r="16" spans="1:26" s="12" customFormat="1" hidden="1" outlineLevel="1" x14ac:dyDescent="0.25">
      <c r="A16" s="10">
        <v>11</v>
      </c>
      <c r="B16" s="22"/>
      <c r="C16" s="22"/>
      <c r="D16" s="21"/>
      <c r="E16" s="21"/>
      <c r="F16" s="21"/>
      <c r="G16" s="21"/>
      <c r="H16" s="22"/>
      <c r="I16" s="22"/>
      <c r="J16" s="22"/>
      <c r="K16" s="24"/>
    </row>
    <row r="17" spans="1:26" s="12" customFormat="1" hidden="1" outlineLevel="1" x14ac:dyDescent="0.25">
      <c r="A17" s="10">
        <v>12</v>
      </c>
      <c r="B17" s="22"/>
      <c r="C17" s="22"/>
      <c r="D17" s="21"/>
      <c r="E17" s="21"/>
      <c r="F17" s="21"/>
      <c r="G17" s="21"/>
      <c r="H17" s="22"/>
      <c r="I17" s="22"/>
      <c r="J17" s="22"/>
      <c r="K17" s="24"/>
    </row>
    <row r="18" spans="1:26" s="12" customFormat="1" ht="15.75" hidden="1" outlineLevel="1" thickBot="1" x14ac:dyDescent="0.3">
      <c r="A18" s="10">
        <v>13</v>
      </c>
      <c r="B18" s="22"/>
      <c r="C18" s="22"/>
      <c r="D18" s="21"/>
      <c r="E18" s="21"/>
      <c r="F18" s="21"/>
      <c r="G18" s="21"/>
      <c r="H18" s="22"/>
      <c r="I18" s="22"/>
      <c r="J18" s="22"/>
      <c r="K18" s="24"/>
    </row>
    <row r="19" spans="1:26" ht="75" customHeight="1" collapsed="1" thickBot="1" x14ac:dyDescent="0.3">
      <c r="A19" s="60" t="s">
        <v>33</v>
      </c>
      <c r="B19" s="61"/>
      <c r="C19" s="61"/>
      <c r="D19" s="61"/>
      <c r="E19" s="61"/>
      <c r="F19" s="61"/>
      <c r="G19" s="61"/>
      <c r="H19" s="61"/>
      <c r="I19" s="61"/>
      <c r="J19" s="61"/>
      <c r="K19" s="62"/>
      <c r="N19" s="2"/>
      <c r="O19" s="2" t="s">
        <v>3</v>
      </c>
      <c r="P19" s="2" t="s">
        <v>4</v>
      </c>
      <c r="Q19" s="2" t="s">
        <v>5</v>
      </c>
      <c r="R19" s="2" t="s">
        <v>6</v>
      </c>
      <c r="S19" s="2" t="s">
        <v>7</v>
      </c>
      <c r="T19" s="3" t="s">
        <v>8</v>
      </c>
      <c r="U19" s="3" t="s">
        <v>8</v>
      </c>
      <c r="V19" s="2" t="s">
        <v>9</v>
      </c>
      <c r="W19" s="4" t="s">
        <v>10</v>
      </c>
      <c r="X19" s="4" t="s">
        <v>11</v>
      </c>
      <c r="Y19" s="4" t="s">
        <v>12</v>
      </c>
      <c r="Z19" s="4" t="s">
        <v>12</v>
      </c>
    </row>
    <row r="20" spans="1:26" ht="25.5" outlineLevel="1" x14ac:dyDescent="0.25">
      <c r="A20" s="5" t="s">
        <v>15</v>
      </c>
      <c r="B20" s="13" t="s">
        <v>16</v>
      </c>
      <c r="C20" s="13" t="s">
        <v>17</v>
      </c>
      <c r="D20" s="6" t="s">
        <v>5</v>
      </c>
      <c r="E20" s="6" t="s">
        <v>18</v>
      </c>
      <c r="F20" s="6" t="s">
        <v>19</v>
      </c>
      <c r="G20" s="6" t="s">
        <v>20</v>
      </c>
      <c r="H20" s="7" t="s">
        <v>6</v>
      </c>
      <c r="I20" s="8" t="s">
        <v>7</v>
      </c>
      <c r="J20" s="8" t="s">
        <v>8</v>
      </c>
      <c r="K20" s="9" t="s">
        <v>21</v>
      </c>
      <c r="N20" s="2"/>
      <c r="O20" s="2" t="e">
        <f>COUNTIF(#REF!,"&gt;0")</f>
        <v>#REF!</v>
      </c>
      <c r="P20" s="2" t="e">
        <f>COUNTIF(#REF!,"&gt;0")</f>
        <v>#REF!</v>
      </c>
      <c r="Q20" s="2" t="e">
        <f>COUNTIF(#REF!,"&gt;""")</f>
        <v>#REF!</v>
      </c>
      <c r="R20" s="2" t="e">
        <f>COUNTIF(#REF!,"&gt;""")</f>
        <v>#REF!</v>
      </c>
      <c r="S20" s="2" t="e">
        <f>COUNTIF(#REF!,"&gt;""")</f>
        <v>#REF!</v>
      </c>
      <c r="T20" s="3" t="e">
        <f>COUNTIF(#REF!,"&gt;""")</f>
        <v>#REF!</v>
      </c>
      <c r="U20" s="3" t="e">
        <f>COUNTIF(#REF!,"&gt;0")</f>
        <v>#REF!</v>
      </c>
      <c r="V20" s="2" t="e">
        <f>SUM(T20:U20)</f>
        <v>#REF!</v>
      </c>
      <c r="W20" s="4" t="e">
        <f>IF(AND(O20=P20,Q20&lt;=O20,Q20&lt;=P20)=TRUE,"","PREENCHA DATAS E HORARIOS EM TODAS AS ATIVIDADES EM PROCEDIMENTOS / ")</f>
        <v>#REF!</v>
      </c>
      <c r="X20" s="4" t="e">
        <f>IF(AND(Q20&lt;P20,Q20&lt;O20)=TRUE,"COLOCAR ATIVIDADE PARA TODAS AS DATAS PREVISTAS EM PROCEDIMENTOS / ","")</f>
        <v>#REF!</v>
      </c>
      <c r="Y20" s="4" t="e">
        <f>IF(AND(R20=S20,R20=V20,S20=V20,Q20&lt;=R20,Q20&lt;=S20,Q20&lt;=V20)=TRUE,"","COLOCAR ÁREA, EXECUTOR E TELEFONE PARA TODAS AS ATIVIDADES EM PROCEDIMENTOS / ")</f>
        <v>#REF!</v>
      </c>
      <c r="Z20" s="4" t="e">
        <f>IF(AND(Q20&lt;R20,Q20&lt;S20,Q20&lt;V20)=TRUE,"COLOCAR ATIVIDADE PARA TODOS OS EXECUTORES EM PROCEDIMENTOS / ","")</f>
        <v>#REF!</v>
      </c>
    </row>
    <row r="21" spans="1:26" s="12" customFormat="1" outlineLevel="1" x14ac:dyDescent="0.25">
      <c r="A21" s="31">
        <v>1</v>
      </c>
      <c r="B21" s="22">
        <f>C8</f>
        <v>43991.628472222219</v>
      </c>
      <c r="C21" s="22">
        <f>B21+TIME(0,1,0)</f>
        <v>43991.629166666666</v>
      </c>
      <c r="D21" s="54" t="s">
        <v>63</v>
      </c>
      <c r="E21" s="54" t="s">
        <v>38</v>
      </c>
      <c r="F21" s="54" t="s">
        <v>60</v>
      </c>
      <c r="G21" s="54" t="s">
        <v>61</v>
      </c>
      <c r="H21" s="42" t="s">
        <v>51</v>
      </c>
      <c r="I21" s="43" t="s">
        <v>49</v>
      </c>
      <c r="J21" s="32" t="s">
        <v>37</v>
      </c>
      <c r="K21" s="24"/>
      <c r="N21" s="44"/>
      <c r="O21" s="44"/>
      <c r="P21" s="44"/>
      <c r="Q21" s="44"/>
      <c r="R21" s="44"/>
      <c r="S21" s="44"/>
      <c r="T21" s="45"/>
      <c r="U21" s="45"/>
      <c r="V21" s="44"/>
      <c r="W21" s="46"/>
      <c r="X21" s="46"/>
      <c r="Y21" s="46"/>
      <c r="Z21" s="46"/>
    </row>
    <row r="22" spans="1:26" s="12" customFormat="1" outlineLevel="1" x14ac:dyDescent="0.25">
      <c r="A22" s="10">
        <f>A21+1</f>
        <v>2</v>
      </c>
      <c r="B22" s="22">
        <f>C21</f>
        <v>43991.629166666666</v>
      </c>
      <c r="C22" s="22">
        <f>B22+TIME(0,6,0)</f>
        <v>43991.633333333331</v>
      </c>
      <c r="D22" s="54" t="s">
        <v>64</v>
      </c>
      <c r="E22" s="54" t="s">
        <v>38</v>
      </c>
      <c r="F22" s="54" t="s">
        <v>60</v>
      </c>
      <c r="G22" s="54" t="s">
        <v>61</v>
      </c>
      <c r="H22" s="42" t="s">
        <v>51</v>
      </c>
      <c r="I22" s="43" t="s">
        <v>49</v>
      </c>
      <c r="J22" s="32" t="s">
        <v>37</v>
      </c>
      <c r="K22" s="24"/>
      <c r="N22" s="44"/>
      <c r="O22" s="44"/>
      <c r="P22" s="44"/>
      <c r="Q22" s="44"/>
      <c r="R22" s="44"/>
      <c r="S22" s="44"/>
      <c r="T22" s="45"/>
      <c r="U22" s="45"/>
      <c r="V22" s="44"/>
      <c r="W22" s="46"/>
      <c r="X22" s="46"/>
      <c r="Y22" s="46"/>
      <c r="Z22" s="46"/>
    </row>
    <row r="23" spans="1:26" s="12" customFormat="1" outlineLevel="1" x14ac:dyDescent="0.25">
      <c r="A23" s="10">
        <f t="shared" ref="A23:A32" si="0">A22+1</f>
        <v>3</v>
      </c>
      <c r="B23" s="22">
        <f t="shared" ref="B23:B29" si="1">C22</f>
        <v>43991.633333333331</v>
      </c>
      <c r="C23" s="22">
        <f>B23+TIME(0,10,0)</f>
        <v>43991.640277777777</v>
      </c>
      <c r="D23" s="54" t="s">
        <v>65</v>
      </c>
      <c r="E23" s="54" t="s">
        <v>39</v>
      </c>
      <c r="F23" s="54" t="s">
        <v>66</v>
      </c>
      <c r="G23" s="54" t="s">
        <v>69</v>
      </c>
      <c r="H23" s="42" t="s">
        <v>51</v>
      </c>
      <c r="I23" s="43" t="s">
        <v>49</v>
      </c>
      <c r="J23" s="32" t="s">
        <v>37</v>
      </c>
      <c r="K23" s="24"/>
      <c r="N23" s="44"/>
      <c r="O23" s="44"/>
      <c r="P23" s="44"/>
      <c r="Q23" s="44"/>
      <c r="R23" s="44"/>
      <c r="S23" s="44"/>
      <c r="T23" s="45"/>
      <c r="U23" s="45"/>
      <c r="V23" s="44"/>
      <c r="W23" s="46"/>
      <c r="X23" s="46"/>
      <c r="Y23" s="46"/>
      <c r="Z23" s="46"/>
    </row>
    <row r="24" spans="1:26" s="12" customFormat="1" outlineLevel="1" x14ac:dyDescent="0.25">
      <c r="A24" s="10">
        <f t="shared" si="0"/>
        <v>4</v>
      </c>
      <c r="B24" s="22">
        <f t="shared" si="1"/>
        <v>43991.640277777777</v>
      </c>
      <c r="C24" s="22">
        <f>B24+TIME(0,10,0)</f>
        <v>43991.647222222222</v>
      </c>
      <c r="D24" s="54" t="s">
        <v>42</v>
      </c>
      <c r="E24" s="54" t="s">
        <v>38</v>
      </c>
      <c r="F24" s="54" t="s">
        <v>66</v>
      </c>
      <c r="G24" s="54" t="s">
        <v>69</v>
      </c>
      <c r="H24" s="42" t="s">
        <v>51</v>
      </c>
      <c r="I24" s="43" t="s">
        <v>49</v>
      </c>
      <c r="J24" s="32" t="s">
        <v>37</v>
      </c>
      <c r="K24" s="24"/>
      <c r="N24" s="44"/>
      <c r="O24" s="44"/>
      <c r="P24" s="44"/>
      <c r="Q24" s="44"/>
      <c r="R24" s="44"/>
      <c r="S24" s="44"/>
      <c r="T24" s="45"/>
      <c r="U24" s="45"/>
      <c r="V24" s="44"/>
      <c r="W24" s="46"/>
      <c r="X24" s="46"/>
      <c r="Y24" s="46"/>
      <c r="Z24" s="46"/>
    </row>
    <row r="25" spans="1:26" s="12" customFormat="1" outlineLevel="1" x14ac:dyDescent="0.25">
      <c r="A25" s="10">
        <f t="shared" si="0"/>
        <v>5</v>
      </c>
      <c r="B25" s="22">
        <f t="shared" si="1"/>
        <v>43991.647222222222</v>
      </c>
      <c r="C25" s="22">
        <f>B25+TIME(0,1,0)</f>
        <v>43991.647916666669</v>
      </c>
      <c r="D25" s="54" t="s">
        <v>46</v>
      </c>
      <c r="E25" s="54" t="s">
        <v>38</v>
      </c>
      <c r="F25" s="54" t="s">
        <v>66</v>
      </c>
      <c r="G25" s="54" t="s">
        <v>69</v>
      </c>
      <c r="H25" s="42" t="s">
        <v>51</v>
      </c>
      <c r="I25" s="43" t="s">
        <v>49</v>
      </c>
      <c r="J25" s="32" t="s">
        <v>37</v>
      </c>
      <c r="K25" s="24"/>
    </row>
    <row r="26" spans="1:26" s="12" customFormat="1" outlineLevel="1" x14ac:dyDescent="0.25">
      <c r="A26" s="10"/>
      <c r="B26" s="22">
        <f t="shared" si="1"/>
        <v>43991.647916666669</v>
      </c>
      <c r="C26" s="22">
        <f>B26+TIME(0,1,0)</f>
        <v>43991.648611111115</v>
      </c>
      <c r="D26" s="54" t="s">
        <v>74</v>
      </c>
      <c r="E26" s="54" t="s">
        <v>38</v>
      </c>
      <c r="F26" s="54" t="s">
        <v>66</v>
      </c>
      <c r="G26" s="54" t="s">
        <v>69</v>
      </c>
      <c r="H26" s="42" t="s">
        <v>51</v>
      </c>
      <c r="I26" s="43" t="s">
        <v>49</v>
      </c>
      <c r="J26" s="32" t="s">
        <v>37</v>
      </c>
      <c r="K26" s="24"/>
    </row>
    <row r="27" spans="1:26" s="12" customFormat="1" outlineLevel="1" x14ac:dyDescent="0.25">
      <c r="A27" s="10">
        <f>A25+1</f>
        <v>6</v>
      </c>
      <c r="B27" s="22">
        <f t="shared" si="1"/>
        <v>43991.648611111115</v>
      </c>
      <c r="C27" s="22">
        <f>B27+TIME(0,30,0)</f>
        <v>43991.669444444451</v>
      </c>
      <c r="D27" s="54" t="s">
        <v>77</v>
      </c>
      <c r="E27" s="54" t="s">
        <v>72</v>
      </c>
      <c r="F27" s="54" t="s">
        <v>60</v>
      </c>
      <c r="G27" s="54" t="s">
        <v>61</v>
      </c>
      <c r="H27" s="74" t="s">
        <v>86</v>
      </c>
      <c r="I27" s="43" t="s">
        <v>49</v>
      </c>
      <c r="J27" s="32" t="s">
        <v>50</v>
      </c>
      <c r="K27" s="24"/>
    </row>
    <row r="28" spans="1:26" s="12" customFormat="1" outlineLevel="1" x14ac:dyDescent="0.25">
      <c r="A28" s="10">
        <f>A27+1</f>
        <v>7</v>
      </c>
      <c r="B28" s="22">
        <f t="shared" si="1"/>
        <v>43991.669444444451</v>
      </c>
      <c r="C28" s="22">
        <f>B28+TIME(0,30,0)</f>
        <v>43991.690277777787</v>
      </c>
      <c r="D28" s="54" t="s">
        <v>78</v>
      </c>
      <c r="E28" s="54" t="s">
        <v>72</v>
      </c>
      <c r="F28" s="54" t="s">
        <v>66</v>
      </c>
      <c r="G28" s="54" t="s">
        <v>69</v>
      </c>
      <c r="H28" s="74" t="s">
        <v>86</v>
      </c>
      <c r="I28" s="43" t="s">
        <v>49</v>
      </c>
      <c r="J28" s="32" t="s">
        <v>50</v>
      </c>
      <c r="K28" s="24"/>
    </row>
    <row r="29" spans="1:26" s="12" customFormat="1" outlineLevel="1" x14ac:dyDescent="0.25">
      <c r="A29" s="10"/>
      <c r="B29" s="22">
        <f t="shared" si="1"/>
        <v>43991.690277777787</v>
      </c>
      <c r="C29" s="22">
        <f>B29+TIME(0,5,0)</f>
        <v>43991.693750000006</v>
      </c>
      <c r="D29" s="54" t="s">
        <v>70</v>
      </c>
      <c r="E29" s="54" t="s">
        <v>71</v>
      </c>
      <c r="F29" s="54" t="s">
        <v>73</v>
      </c>
      <c r="G29" s="54" t="s">
        <v>61</v>
      </c>
      <c r="H29" s="42" t="s">
        <v>68</v>
      </c>
      <c r="I29" s="43" t="s">
        <v>67</v>
      </c>
      <c r="J29" s="32" t="s">
        <v>52</v>
      </c>
      <c r="K29" s="24"/>
    </row>
    <row r="30" spans="1:26" s="12" customFormat="1" outlineLevel="1" x14ac:dyDescent="0.25">
      <c r="A30" s="10"/>
      <c r="B30" s="22"/>
      <c r="C30" s="22"/>
      <c r="D30" s="54"/>
      <c r="E30" s="54"/>
      <c r="F30" s="54"/>
      <c r="G30" s="54"/>
      <c r="H30" s="74"/>
      <c r="I30" s="43"/>
      <c r="J30" s="32"/>
      <c r="K30" s="24"/>
    </row>
    <row r="31" spans="1:26" s="12" customFormat="1" outlineLevel="1" x14ac:dyDescent="0.25">
      <c r="A31" s="10">
        <f>A28+1</f>
        <v>8</v>
      </c>
      <c r="B31" s="22"/>
      <c r="C31" s="22"/>
      <c r="E31" s="54"/>
      <c r="F31" s="54"/>
      <c r="G31" s="54"/>
      <c r="H31" s="42"/>
      <c r="I31" s="43"/>
      <c r="J31" s="32"/>
      <c r="K31" s="24"/>
    </row>
    <row r="32" spans="1:26" s="12" customFormat="1" ht="15.75" outlineLevel="1" thickBot="1" x14ac:dyDescent="0.3">
      <c r="A32" s="10">
        <f t="shared" si="0"/>
        <v>9</v>
      </c>
      <c r="B32" s="22"/>
      <c r="C32" s="22"/>
      <c r="D32" s="33"/>
      <c r="E32" s="33"/>
      <c r="F32" s="33"/>
      <c r="G32" s="33"/>
      <c r="H32" s="22"/>
      <c r="I32" s="22"/>
      <c r="J32" s="22"/>
      <c r="K32" s="30"/>
    </row>
    <row r="33" spans="1:11" s="12" customFormat="1" hidden="1" outlineLevel="1" x14ac:dyDescent="0.25">
      <c r="A33" s="10">
        <v>13</v>
      </c>
      <c r="B33" s="22"/>
      <c r="C33" s="22"/>
      <c r="D33" s="33"/>
      <c r="E33" s="33"/>
      <c r="F33" s="33"/>
      <c r="G33" s="33"/>
      <c r="H33" s="22"/>
      <c r="I33" s="22"/>
      <c r="J33" s="22"/>
      <c r="K33" s="30"/>
    </row>
    <row r="34" spans="1:11" s="12" customFormat="1" hidden="1" outlineLevel="1" x14ac:dyDescent="0.25">
      <c r="A34" s="10">
        <v>14</v>
      </c>
      <c r="B34" s="22"/>
      <c r="C34" s="22"/>
      <c r="D34" s="33"/>
      <c r="E34" s="33"/>
      <c r="F34" s="33"/>
      <c r="G34" s="33"/>
      <c r="H34" s="22"/>
      <c r="I34" s="22"/>
      <c r="J34" s="22"/>
      <c r="K34" s="30"/>
    </row>
    <row r="35" spans="1:11" s="12" customFormat="1" hidden="1" outlineLevel="1" x14ac:dyDescent="0.25">
      <c r="A35" s="10">
        <v>15</v>
      </c>
      <c r="B35" s="22"/>
      <c r="C35" s="22"/>
      <c r="D35" s="35"/>
      <c r="E35" s="35"/>
      <c r="F35" s="35"/>
      <c r="G35" s="35"/>
      <c r="H35" s="22"/>
      <c r="I35" s="22"/>
      <c r="J35" s="22"/>
      <c r="K35" s="30"/>
    </row>
    <row r="36" spans="1:11" s="12" customFormat="1" hidden="1" outlineLevel="1" x14ac:dyDescent="0.25">
      <c r="A36" s="10">
        <v>16</v>
      </c>
      <c r="B36" s="22"/>
      <c r="C36" s="22"/>
      <c r="D36" s="36"/>
      <c r="E36" s="36"/>
      <c r="F36" s="36"/>
      <c r="G36" s="36"/>
      <c r="H36" s="22"/>
      <c r="I36" s="22"/>
      <c r="J36" s="22"/>
      <c r="K36" s="30"/>
    </row>
    <row r="37" spans="1:11" s="12" customFormat="1" hidden="1" outlineLevel="1" x14ac:dyDescent="0.25">
      <c r="A37" s="10">
        <v>19</v>
      </c>
      <c r="B37" s="22"/>
      <c r="C37" s="22"/>
      <c r="D37" s="37"/>
      <c r="E37" s="37"/>
      <c r="F37" s="37"/>
      <c r="G37" s="37"/>
      <c r="H37" s="22"/>
      <c r="I37" s="22"/>
      <c r="J37" s="22"/>
      <c r="K37" s="30"/>
    </row>
    <row r="38" spans="1:11" s="12" customFormat="1" hidden="1" outlineLevel="1" x14ac:dyDescent="0.25">
      <c r="A38" s="10">
        <v>20</v>
      </c>
      <c r="B38" s="22"/>
      <c r="C38" s="22"/>
      <c r="D38" s="37"/>
      <c r="E38" s="37"/>
      <c r="F38" s="37"/>
      <c r="G38" s="37"/>
      <c r="H38" s="22"/>
      <c r="I38" s="22"/>
      <c r="J38" s="22"/>
      <c r="K38" s="30"/>
    </row>
    <row r="39" spans="1:11" s="12" customFormat="1" hidden="1" outlineLevel="1" x14ac:dyDescent="0.25">
      <c r="A39" s="10">
        <v>21</v>
      </c>
      <c r="B39" s="22"/>
      <c r="C39" s="22"/>
      <c r="D39" s="37"/>
      <c r="E39" s="37"/>
      <c r="F39" s="37"/>
      <c r="G39" s="37"/>
      <c r="H39" s="22"/>
      <c r="I39" s="22"/>
      <c r="J39" s="22"/>
      <c r="K39" s="30"/>
    </row>
    <row r="40" spans="1:11" s="12" customFormat="1" hidden="1" outlineLevel="1" x14ac:dyDescent="0.25">
      <c r="A40" s="10">
        <v>22</v>
      </c>
      <c r="B40" s="22"/>
      <c r="C40" s="22"/>
      <c r="D40" s="37"/>
      <c r="E40" s="37"/>
      <c r="F40" s="37"/>
      <c r="G40" s="37"/>
      <c r="H40" s="22"/>
      <c r="I40" s="22"/>
      <c r="J40" s="22"/>
      <c r="K40" s="30"/>
    </row>
    <row r="41" spans="1:11" s="12" customFormat="1" hidden="1" outlineLevel="1" x14ac:dyDescent="0.25">
      <c r="A41" s="10">
        <v>23</v>
      </c>
      <c r="B41" s="22"/>
      <c r="C41" s="22"/>
      <c r="D41" s="35"/>
      <c r="E41" s="35"/>
      <c r="F41" s="35"/>
      <c r="G41" s="35"/>
      <c r="H41" s="22"/>
      <c r="I41" s="22"/>
      <c r="J41" s="22"/>
      <c r="K41" s="30"/>
    </row>
    <row r="42" spans="1:11" s="12" customFormat="1" hidden="1" outlineLevel="1" x14ac:dyDescent="0.25">
      <c r="A42" s="10">
        <v>24</v>
      </c>
      <c r="B42" s="22"/>
      <c r="C42" s="22"/>
      <c r="D42" s="35"/>
      <c r="E42" s="35"/>
      <c r="F42" s="35"/>
      <c r="G42" s="35"/>
      <c r="H42" s="22"/>
      <c r="I42" s="22"/>
      <c r="J42" s="22"/>
      <c r="K42" s="30"/>
    </row>
    <row r="43" spans="1:11" s="12" customFormat="1" hidden="1" outlineLevel="1" x14ac:dyDescent="0.25">
      <c r="A43" s="10">
        <v>25</v>
      </c>
      <c r="B43" s="22"/>
      <c r="C43" s="22"/>
      <c r="D43" s="38"/>
      <c r="E43" s="38"/>
      <c r="F43" s="38"/>
      <c r="G43" s="38"/>
      <c r="H43" s="22"/>
      <c r="I43" s="22"/>
      <c r="J43" s="22"/>
      <c r="K43" s="30"/>
    </row>
    <row r="44" spans="1:11" s="12" customFormat="1" hidden="1" outlineLevel="1" x14ac:dyDescent="0.25">
      <c r="A44" s="10">
        <v>26</v>
      </c>
      <c r="B44" s="22"/>
      <c r="C44" s="22"/>
      <c r="D44" s="35"/>
      <c r="E44" s="35"/>
      <c r="F44" s="35"/>
      <c r="G44" s="35"/>
      <c r="H44" s="22"/>
      <c r="I44" s="22"/>
      <c r="J44" s="22"/>
      <c r="K44" s="30"/>
    </row>
    <row r="45" spans="1:11" s="12" customFormat="1" hidden="1" outlineLevel="1" x14ac:dyDescent="0.25">
      <c r="A45" s="10">
        <v>27</v>
      </c>
      <c r="B45" s="22"/>
      <c r="C45" s="22"/>
      <c r="D45" s="35"/>
      <c r="E45" s="35"/>
      <c r="F45" s="35"/>
      <c r="G45" s="35"/>
      <c r="H45" s="22"/>
      <c r="I45" s="22"/>
      <c r="J45" s="22"/>
      <c r="K45" s="30"/>
    </row>
    <row r="46" spans="1:11" s="12" customFormat="1" hidden="1" outlineLevel="1" x14ac:dyDescent="0.25">
      <c r="A46" s="10">
        <v>28</v>
      </c>
      <c r="B46" s="22"/>
      <c r="C46" s="22"/>
      <c r="D46" s="35"/>
      <c r="E46" s="35"/>
      <c r="F46" s="35"/>
      <c r="G46" s="35"/>
      <c r="H46" s="22"/>
      <c r="I46" s="22"/>
      <c r="J46" s="22"/>
      <c r="K46" s="30"/>
    </row>
    <row r="47" spans="1:11" s="12" customFormat="1" hidden="1" outlineLevel="1" x14ac:dyDescent="0.25">
      <c r="A47" s="10">
        <v>29</v>
      </c>
      <c r="B47" s="22"/>
      <c r="C47" s="22"/>
      <c r="D47" s="33"/>
      <c r="E47" s="33"/>
      <c r="F47" s="33"/>
      <c r="G47" s="33"/>
      <c r="H47" s="22"/>
      <c r="I47" s="22"/>
      <c r="J47" s="22"/>
      <c r="K47" s="30"/>
    </row>
    <row r="48" spans="1:11" s="12" customFormat="1" hidden="1" outlineLevel="1" x14ac:dyDescent="0.25">
      <c r="A48" s="10">
        <v>30</v>
      </c>
      <c r="B48" s="22"/>
      <c r="C48" s="22"/>
      <c r="D48" s="33"/>
      <c r="E48" s="33"/>
      <c r="F48" s="33"/>
      <c r="G48" s="33"/>
      <c r="H48" s="22"/>
      <c r="I48" s="22"/>
      <c r="J48" s="22"/>
      <c r="K48" s="30"/>
    </row>
    <row r="49" spans="1:11" s="12" customFormat="1" hidden="1" outlineLevel="1" x14ac:dyDescent="0.25">
      <c r="A49" s="10">
        <v>31</v>
      </c>
      <c r="B49" s="22"/>
      <c r="C49" s="22"/>
      <c r="D49" s="33"/>
      <c r="E49" s="33"/>
      <c r="F49" s="33"/>
      <c r="G49" s="33"/>
      <c r="H49" s="22"/>
      <c r="I49" s="22"/>
      <c r="J49" s="22"/>
      <c r="K49" s="24"/>
    </row>
    <row r="50" spans="1:11" s="12" customFormat="1" hidden="1" outlineLevel="1" x14ac:dyDescent="0.25">
      <c r="A50" s="10">
        <v>32</v>
      </c>
      <c r="B50" s="22"/>
      <c r="C50" s="22"/>
      <c r="D50" s="33"/>
      <c r="E50" s="33"/>
      <c r="F50" s="33"/>
      <c r="G50" s="33"/>
      <c r="H50" s="22"/>
      <c r="I50" s="22"/>
      <c r="J50" s="22"/>
      <c r="K50" s="24"/>
    </row>
    <row r="51" spans="1:11" s="12" customFormat="1" hidden="1" outlineLevel="1" x14ac:dyDescent="0.25">
      <c r="A51" s="10">
        <v>33</v>
      </c>
      <c r="B51" s="22"/>
      <c r="C51" s="22"/>
      <c r="D51" s="35"/>
      <c r="E51" s="35"/>
      <c r="F51" s="35"/>
      <c r="G51" s="35"/>
      <c r="H51" s="22"/>
      <c r="I51" s="22"/>
      <c r="J51" s="22"/>
      <c r="K51" s="24"/>
    </row>
    <row r="52" spans="1:11" s="12" customFormat="1" hidden="1" outlineLevel="1" x14ac:dyDescent="0.25">
      <c r="A52" s="10">
        <v>34</v>
      </c>
      <c r="B52" s="22"/>
      <c r="C52" s="22"/>
      <c r="D52" s="36"/>
      <c r="E52" s="36"/>
      <c r="F52" s="36"/>
      <c r="G52" s="36"/>
      <c r="H52" s="22"/>
      <c r="I52" s="22"/>
      <c r="J52" s="22"/>
      <c r="K52" s="24"/>
    </row>
    <row r="53" spans="1:11" s="12" customFormat="1" hidden="1" outlineLevel="1" x14ac:dyDescent="0.25">
      <c r="A53" s="10">
        <v>37</v>
      </c>
      <c r="B53" s="22"/>
      <c r="C53" s="22"/>
      <c r="D53" s="37"/>
      <c r="E53" s="37"/>
      <c r="F53" s="37"/>
      <c r="G53" s="37"/>
      <c r="H53" s="22"/>
      <c r="I53" s="22"/>
      <c r="J53" s="22"/>
      <c r="K53" s="24"/>
    </row>
    <row r="54" spans="1:11" s="12" customFormat="1" hidden="1" outlineLevel="1" x14ac:dyDescent="0.25">
      <c r="A54" s="10">
        <v>38</v>
      </c>
      <c r="B54" s="22"/>
      <c r="C54" s="22"/>
      <c r="D54" s="37"/>
      <c r="E54" s="37"/>
      <c r="F54" s="37"/>
      <c r="G54" s="37"/>
      <c r="H54" s="22"/>
      <c r="I54" s="22"/>
      <c r="J54" s="22"/>
      <c r="K54" s="24"/>
    </row>
    <row r="55" spans="1:11" s="12" customFormat="1" hidden="1" outlineLevel="1" x14ac:dyDescent="0.25">
      <c r="A55" s="10">
        <v>39</v>
      </c>
      <c r="B55" s="22"/>
      <c r="C55" s="22"/>
      <c r="D55" s="37"/>
      <c r="E55" s="37"/>
      <c r="F55" s="37"/>
      <c r="G55" s="37"/>
      <c r="H55" s="22"/>
      <c r="I55" s="22"/>
      <c r="J55" s="22"/>
      <c r="K55" s="24"/>
    </row>
    <row r="56" spans="1:11" s="12" customFormat="1" hidden="1" outlineLevel="1" x14ac:dyDescent="0.25">
      <c r="A56" s="10">
        <v>40</v>
      </c>
      <c r="B56" s="22"/>
      <c r="C56" s="22"/>
      <c r="D56" s="37"/>
      <c r="E56" s="37"/>
      <c r="F56" s="37"/>
      <c r="G56" s="37"/>
      <c r="H56" s="22"/>
      <c r="I56" s="22"/>
      <c r="J56" s="22"/>
      <c r="K56" s="24"/>
    </row>
    <row r="57" spans="1:11" s="12" customFormat="1" hidden="1" outlineLevel="1" x14ac:dyDescent="0.25">
      <c r="A57" s="10">
        <v>41</v>
      </c>
      <c r="B57" s="22"/>
      <c r="C57" s="22"/>
      <c r="D57" s="35"/>
      <c r="E57" s="35"/>
      <c r="F57" s="35"/>
      <c r="G57" s="35"/>
      <c r="H57" s="22"/>
      <c r="I57" s="22"/>
      <c r="J57" s="22"/>
      <c r="K57" s="24"/>
    </row>
    <row r="58" spans="1:11" s="12" customFormat="1" hidden="1" outlineLevel="1" x14ac:dyDescent="0.25">
      <c r="A58" s="10">
        <v>42</v>
      </c>
      <c r="B58" s="22"/>
      <c r="C58" s="22"/>
      <c r="D58" s="35"/>
      <c r="E58" s="35"/>
      <c r="F58" s="35"/>
      <c r="G58" s="35"/>
      <c r="H58" s="22"/>
      <c r="I58" s="22"/>
      <c r="J58" s="22"/>
      <c r="K58" s="24"/>
    </row>
    <row r="59" spans="1:11" s="12" customFormat="1" hidden="1" outlineLevel="1" x14ac:dyDescent="0.25">
      <c r="A59" s="10">
        <v>43</v>
      </c>
      <c r="B59" s="22"/>
      <c r="C59" s="22"/>
      <c r="D59" s="38"/>
      <c r="E59" s="38"/>
      <c r="F59" s="38"/>
      <c r="G59" s="38"/>
      <c r="H59" s="22"/>
      <c r="I59" s="22"/>
      <c r="J59" s="22"/>
      <c r="K59" s="24"/>
    </row>
    <row r="60" spans="1:11" s="12" customFormat="1" hidden="1" outlineLevel="1" x14ac:dyDescent="0.25">
      <c r="A60" s="10">
        <v>44</v>
      </c>
      <c r="B60" s="22"/>
      <c r="C60" s="22"/>
      <c r="D60" s="35"/>
      <c r="E60" s="35"/>
      <c r="F60" s="35"/>
      <c r="G60" s="35"/>
      <c r="H60" s="22"/>
      <c r="I60" s="22"/>
      <c r="J60" s="22"/>
      <c r="K60" s="24"/>
    </row>
    <row r="61" spans="1:11" s="12" customFormat="1" hidden="1" outlineLevel="1" x14ac:dyDescent="0.25">
      <c r="A61" s="10">
        <v>45</v>
      </c>
      <c r="B61" s="22"/>
      <c r="C61" s="22"/>
      <c r="D61" s="35"/>
      <c r="E61" s="35"/>
      <c r="F61" s="35"/>
      <c r="G61" s="35"/>
      <c r="H61" s="22"/>
      <c r="I61" s="22"/>
      <c r="J61" s="22"/>
      <c r="K61" s="24"/>
    </row>
    <row r="62" spans="1:11" s="12" customFormat="1" hidden="1" outlineLevel="1" x14ac:dyDescent="0.25">
      <c r="A62" s="10">
        <v>46</v>
      </c>
      <c r="B62" s="22"/>
      <c r="C62" s="22"/>
      <c r="D62" s="35"/>
      <c r="E62" s="35"/>
      <c r="F62" s="35"/>
      <c r="G62" s="35"/>
      <c r="H62" s="22"/>
      <c r="I62" s="22"/>
      <c r="J62" s="22"/>
      <c r="K62" s="24"/>
    </row>
    <row r="63" spans="1:11" s="12" customFormat="1" hidden="1" outlineLevel="1" x14ac:dyDescent="0.25">
      <c r="A63" s="10">
        <v>47</v>
      </c>
      <c r="B63" s="22"/>
      <c r="C63" s="22"/>
      <c r="D63" s="33"/>
      <c r="E63" s="33"/>
      <c r="F63" s="33"/>
      <c r="G63" s="33"/>
      <c r="H63" s="22"/>
      <c r="I63" s="22"/>
      <c r="J63" s="22"/>
      <c r="K63" s="24"/>
    </row>
    <row r="64" spans="1:11" s="12" customFormat="1" hidden="1" outlineLevel="1" x14ac:dyDescent="0.25">
      <c r="A64" s="10">
        <v>48</v>
      </c>
      <c r="B64" s="22"/>
      <c r="C64" s="22"/>
      <c r="D64" s="33"/>
      <c r="E64" s="33"/>
      <c r="F64" s="33"/>
      <c r="G64" s="33"/>
      <c r="H64" s="22"/>
      <c r="I64" s="22"/>
      <c r="J64" s="22"/>
      <c r="K64" s="24"/>
    </row>
    <row r="65" spans="1:26" s="12" customFormat="1" hidden="1" outlineLevel="1" x14ac:dyDescent="0.25">
      <c r="A65" s="10">
        <v>49</v>
      </c>
      <c r="B65" s="22"/>
      <c r="C65" s="22"/>
      <c r="D65" s="33"/>
      <c r="E65" s="33"/>
      <c r="F65" s="33"/>
      <c r="G65" s="33"/>
      <c r="H65" s="22"/>
      <c r="I65" s="22"/>
      <c r="J65" s="22"/>
      <c r="K65" s="24"/>
    </row>
    <row r="66" spans="1:26" s="12" customFormat="1" hidden="1" outlineLevel="1" x14ac:dyDescent="0.25">
      <c r="A66" s="10">
        <v>50</v>
      </c>
      <c r="B66" s="22"/>
      <c r="C66" s="22"/>
      <c r="D66" s="21"/>
      <c r="E66" s="21"/>
      <c r="F66" s="21"/>
      <c r="G66" s="21"/>
      <c r="H66" s="22"/>
      <c r="I66" s="22"/>
      <c r="J66" s="22"/>
      <c r="K66" s="24"/>
    </row>
    <row r="67" spans="1:26" s="12" customFormat="1" ht="15.75" hidden="1" outlineLevel="1" thickBot="1" x14ac:dyDescent="0.3">
      <c r="A67" s="10">
        <v>51</v>
      </c>
      <c r="B67" s="22"/>
      <c r="C67" s="22"/>
      <c r="D67" s="39"/>
      <c r="E67" s="39"/>
      <c r="F67" s="39"/>
      <c r="G67" s="39"/>
      <c r="H67" s="22"/>
      <c r="I67" s="22"/>
      <c r="J67" s="22"/>
      <c r="K67" s="24"/>
    </row>
    <row r="68" spans="1:26" ht="75" customHeight="1" collapsed="1" thickBot="1" x14ac:dyDescent="0.3">
      <c r="A68" s="60" t="s">
        <v>34</v>
      </c>
      <c r="B68" s="61"/>
      <c r="C68" s="61"/>
      <c r="D68" s="61"/>
      <c r="E68" s="61"/>
      <c r="F68" s="61"/>
      <c r="G68" s="61"/>
      <c r="H68" s="61"/>
      <c r="I68" s="61"/>
      <c r="J68" s="61"/>
      <c r="K68" s="62"/>
      <c r="N68" s="2"/>
      <c r="O68" s="2" t="s">
        <v>3</v>
      </c>
      <c r="P68" s="2" t="s">
        <v>4</v>
      </c>
      <c r="Q68" s="2" t="s">
        <v>5</v>
      </c>
      <c r="R68" s="2" t="s">
        <v>6</v>
      </c>
      <c r="S68" s="2" t="s">
        <v>7</v>
      </c>
      <c r="T68" s="3" t="s">
        <v>8</v>
      </c>
      <c r="U68" s="3" t="s">
        <v>8</v>
      </c>
      <c r="V68" s="2" t="s">
        <v>9</v>
      </c>
      <c r="W68" s="4" t="s">
        <v>10</v>
      </c>
      <c r="X68" s="4" t="s">
        <v>11</v>
      </c>
      <c r="Y68" s="4" t="s">
        <v>12</v>
      </c>
      <c r="Z68" s="4" t="s">
        <v>12</v>
      </c>
    </row>
    <row r="69" spans="1:26" ht="21" customHeight="1" outlineLevel="1" thickBot="1" x14ac:dyDescent="0.3">
      <c r="A69" s="64" t="s">
        <v>22</v>
      </c>
      <c r="B69" s="65"/>
      <c r="C69" s="11" t="s">
        <v>14</v>
      </c>
      <c r="D69" s="17" t="str">
        <f>IF(C69="SIM","PREENCHIMENTO OK",IF(AND(C69="NÃO",H69=""),"OBRIGATÓRIO JUSTIFICATIVA =====&gt;&gt;&gt;&gt;&gt;",IF(AND(C69="NÃO",H69&lt;&gt;""),"JUSTIFICATIVA OK =====&gt;&gt;&gt;&gt;&gt;","&lt;&lt;&lt;&lt;===== PREENCHA SIM OU NÃO NO CAMPO AO LADO")))</f>
        <v>PREENCHIMENTO OK</v>
      </c>
      <c r="E69" s="56"/>
      <c r="F69" s="57"/>
      <c r="G69" s="57"/>
      <c r="H69" s="57"/>
      <c r="I69" s="57"/>
      <c r="J69" s="57"/>
      <c r="K69" s="58"/>
      <c r="N69" s="2"/>
      <c r="O69" s="1" t="e">
        <f>IF(AND(Q70=0,C69="SIM"),"COLOCAR ATIVIDADE NO PLANO DE TESTES TÉCNICO / ",IF(AND(C69="NÃO",H69=""),"JUSTIFICAR POR QUE NÃO HÁ PLANO DE TESTES TÉCNICO / ",IF(C69="","PREENCHER SE É NECESSÁRIO PLANO DE TESTES TÉCNICO / ","")))</f>
        <v>#REF!</v>
      </c>
      <c r="P69" s="2"/>
      <c r="Q69" s="2"/>
      <c r="R69" s="2"/>
      <c r="S69" s="2"/>
      <c r="T69" s="3"/>
      <c r="U69" s="3"/>
      <c r="V69" s="2"/>
      <c r="W69" s="4"/>
      <c r="X69" s="4"/>
      <c r="Y69" s="4"/>
      <c r="Z69" s="4"/>
    </row>
    <row r="70" spans="1:26" ht="33.75" customHeight="1" outlineLevel="1" x14ac:dyDescent="0.25">
      <c r="A70" s="5" t="s">
        <v>15</v>
      </c>
      <c r="B70" s="13" t="s">
        <v>16</v>
      </c>
      <c r="C70" s="13" t="s">
        <v>17</v>
      </c>
      <c r="D70" s="6" t="s">
        <v>5</v>
      </c>
      <c r="E70" s="6" t="s">
        <v>18</v>
      </c>
      <c r="F70" s="6" t="s">
        <v>19</v>
      </c>
      <c r="G70" s="6" t="s">
        <v>20</v>
      </c>
      <c r="H70" s="7" t="s">
        <v>6</v>
      </c>
      <c r="I70" s="8" t="s">
        <v>7</v>
      </c>
      <c r="J70" s="8" t="s">
        <v>8</v>
      </c>
      <c r="K70" s="9" t="s">
        <v>21</v>
      </c>
      <c r="N70" s="2"/>
      <c r="O70" s="2" t="e">
        <f>COUNTIF(#REF!,"&gt;0")</f>
        <v>#REF!</v>
      </c>
      <c r="P70" s="2" t="e">
        <f>COUNTIF(#REF!,"&gt;0")</f>
        <v>#REF!</v>
      </c>
      <c r="Q70" s="2" t="e">
        <f>COUNTIF(#REF!,"&gt;""")</f>
        <v>#REF!</v>
      </c>
      <c r="R70" s="2" t="e">
        <f>COUNTIF(#REF!,"&gt;""")</f>
        <v>#REF!</v>
      </c>
      <c r="S70" s="2" t="e">
        <f>COUNTIF(#REF!,"&gt;""")</f>
        <v>#REF!</v>
      </c>
      <c r="T70" s="3" t="e">
        <f>COUNTIF(#REF!,"&gt;""")</f>
        <v>#REF!</v>
      </c>
      <c r="U70" s="3" t="e">
        <f>COUNTIF(#REF!,"&gt;0")</f>
        <v>#REF!</v>
      </c>
      <c r="V70" s="2" t="e">
        <f>SUM(T70:U70)</f>
        <v>#REF!</v>
      </c>
      <c r="W70" s="4" t="e">
        <f>IF(AND(O70=P70,Q70&lt;=O70,Q70&lt;=P70)=TRUE,"","PREENCHA DATAS E HORARIOS EM TODAS AS ATIVIDADES EM PLANO DE TESTES TÉCNICO / ")</f>
        <v>#REF!</v>
      </c>
      <c r="X70" s="4" t="e">
        <f>IF(AND(Q70&lt;P70,Q70&lt;O70)=TRUE,"COLOCAR ATIVIDADE PARA TODAS AS DATAS PREVISTAS EM PLANO DE TESTES TÉCNICO / ","")</f>
        <v>#REF!</v>
      </c>
      <c r="Y70" s="4" t="e">
        <f>IF(AND(R70=S70,R70=V70,S70=V70,Q70&lt;=R70,Q70&lt;=S70,Q70&lt;=V70)=TRUE,"","COLOCAR ÁREA, EXECUTOR E TELEFONE PARA TODAS AS ATIVIDADES EM PLANO DE TESTES TÉCNICO / ")</f>
        <v>#REF!</v>
      </c>
      <c r="Z70" s="4" t="e">
        <f>IF(AND(Q70&lt;R70,Q70&lt;S70,Q70&lt;V70)=TRUE,"COLOCAR ATIVIDADE PARA TODOS OS EXECUTORES EM PLANO DE TESTES TÉCNICO / ","")</f>
        <v>#REF!</v>
      </c>
    </row>
    <row r="71" spans="1:26" s="25" customFormat="1" outlineLevel="1" x14ac:dyDescent="0.25">
      <c r="A71" s="31">
        <v>1</v>
      </c>
      <c r="B71" s="22">
        <f>C29</f>
        <v>43991.693750000006</v>
      </c>
      <c r="C71" s="22">
        <f>B71+TIME(0,10,0)</f>
        <v>43991.700694444451</v>
      </c>
      <c r="D71" s="23" t="s">
        <v>45</v>
      </c>
      <c r="E71" s="54" t="s">
        <v>71</v>
      </c>
      <c r="F71" s="54" t="s">
        <v>73</v>
      </c>
      <c r="G71" s="54" t="s">
        <v>61</v>
      </c>
      <c r="H71" s="42" t="s">
        <v>48</v>
      </c>
      <c r="I71" s="43" t="s">
        <v>67</v>
      </c>
      <c r="J71" s="32" t="s">
        <v>52</v>
      </c>
      <c r="K71" s="24">
        <v>2.0833333333333332E-2</v>
      </c>
    </row>
    <row r="72" spans="1:26" s="25" customFormat="1" ht="25.5" outlineLevel="1" x14ac:dyDescent="0.25">
      <c r="A72" s="10">
        <f>A71+1</f>
        <v>2</v>
      </c>
      <c r="B72" s="22">
        <f>C71</f>
        <v>43991.700694444451</v>
      </c>
      <c r="C72" s="22">
        <f>B72+TIME(0,1,0)</f>
        <v>43991.701388888898</v>
      </c>
      <c r="D72" s="23" t="s">
        <v>23</v>
      </c>
      <c r="E72" s="54"/>
      <c r="F72" s="54"/>
      <c r="G72" s="54"/>
      <c r="H72" s="42" t="s">
        <v>48</v>
      </c>
      <c r="I72" s="43" t="s">
        <v>67</v>
      </c>
      <c r="J72" s="32" t="s">
        <v>52</v>
      </c>
      <c r="K72" s="24">
        <v>2.0833333333333332E-2</v>
      </c>
    </row>
    <row r="73" spans="1:26" s="26" customFormat="1" outlineLevel="1" x14ac:dyDescent="0.25">
      <c r="A73" s="10">
        <f>A72+1</f>
        <v>3</v>
      </c>
      <c r="B73" s="22"/>
      <c r="C73" s="22"/>
      <c r="D73" s="23"/>
      <c r="E73" s="34"/>
      <c r="F73" s="34"/>
      <c r="G73" s="34"/>
      <c r="H73" s="42"/>
      <c r="I73" s="43"/>
      <c r="J73" s="22"/>
      <c r="K73" s="24"/>
    </row>
    <row r="74" spans="1:26" s="12" customFormat="1" ht="15.75" outlineLevel="1" thickBot="1" x14ac:dyDescent="0.3">
      <c r="A74" s="10">
        <f>A73+1</f>
        <v>4</v>
      </c>
      <c r="B74" s="22"/>
      <c r="C74" s="22"/>
      <c r="D74" s="40"/>
      <c r="E74" s="40"/>
      <c r="F74" s="40"/>
      <c r="G74" s="40"/>
      <c r="H74" s="22"/>
      <c r="I74" s="15"/>
      <c r="J74" s="15"/>
      <c r="K74" s="15"/>
    </row>
    <row r="75" spans="1:26" s="12" customFormat="1" hidden="1" outlineLevel="1" x14ac:dyDescent="0.25">
      <c r="A75" s="10">
        <f>A74+1</f>
        <v>5</v>
      </c>
      <c r="B75" s="22"/>
      <c r="C75" s="22"/>
      <c r="D75" s="14"/>
      <c r="E75" s="14"/>
      <c r="F75" s="14"/>
      <c r="G75" s="14"/>
      <c r="H75" s="22"/>
      <c r="I75" s="15"/>
      <c r="J75" s="15"/>
      <c r="K75" s="15"/>
    </row>
    <row r="76" spans="1:26" s="12" customFormat="1" hidden="1" outlineLevel="1" x14ac:dyDescent="0.25">
      <c r="A76" s="10">
        <v>2</v>
      </c>
      <c r="B76" s="22"/>
      <c r="C76" s="22"/>
      <c r="D76" s="29"/>
      <c r="E76" s="29"/>
      <c r="F76" s="29"/>
      <c r="G76" s="29"/>
      <c r="H76" s="22"/>
      <c r="I76" s="15"/>
      <c r="J76" s="15"/>
      <c r="K76" s="15"/>
    </row>
    <row r="77" spans="1:26" s="12" customFormat="1" hidden="1" outlineLevel="1" x14ac:dyDescent="0.25">
      <c r="A77" s="10">
        <v>2</v>
      </c>
      <c r="B77" s="22"/>
      <c r="C77" s="22"/>
      <c r="D77" s="29"/>
      <c r="E77" s="29"/>
      <c r="F77" s="29"/>
      <c r="G77" s="29"/>
      <c r="H77" s="22"/>
      <c r="I77" s="15"/>
      <c r="J77" s="15"/>
      <c r="K77" s="15"/>
    </row>
    <row r="78" spans="1:26" s="12" customFormat="1" hidden="1" outlineLevel="1" x14ac:dyDescent="0.25">
      <c r="A78" s="10">
        <v>2</v>
      </c>
      <c r="B78" s="22"/>
      <c r="C78" s="22"/>
      <c r="D78" s="40"/>
      <c r="E78" s="40"/>
      <c r="F78" s="40"/>
      <c r="G78" s="40"/>
      <c r="H78" s="22"/>
      <c r="I78" s="15"/>
      <c r="J78" s="15"/>
      <c r="K78" s="15"/>
    </row>
    <row r="79" spans="1:26" s="12" customFormat="1" hidden="1" outlineLevel="1" x14ac:dyDescent="0.25">
      <c r="A79" s="10">
        <v>2</v>
      </c>
      <c r="B79" s="22"/>
      <c r="C79" s="22"/>
      <c r="D79" s="21"/>
      <c r="E79" s="21"/>
      <c r="F79" s="21"/>
      <c r="G79" s="21"/>
      <c r="H79" s="22"/>
      <c r="I79" s="15"/>
      <c r="J79" s="15"/>
      <c r="K79" s="15"/>
    </row>
    <row r="80" spans="1:26" s="12" customFormat="1" hidden="1" outlineLevel="1" x14ac:dyDescent="0.25">
      <c r="A80" s="10">
        <v>2</v>
      </c>
      <c r="B80" s="22"/>
      <c r="C80" s="22"/>
      <c r="D80" s="29"/>
      <c r="E80" s="29"/>
      <c r="F80" s="29"/>
      <c r="G80" s="29"/>
      <c r="H80" s="22"/>
      <c r="I80" s="15"/>
      <c r="J80" s="15"/>
      <c r="K80" s="15"/>
    </row>
    <row r="81" spans="1:26" s="12" customFormat="1" hidden="1" outlineLevel="1" x14ac:dyDescent="0.25">
      <c r="A81" s="10">
        <v>2</v>
      </c>
      <c r="B81" s="22"/>
      <c r="C81" s="22"/>
      <c r="D81" s="29"/>
      <c r="E81" s="29"/>
      <c r="F81" s="29"/>
      <c r="G81" s="29"/>
      <c r="H81" s="22"/>
      <c r="I81" s="15"/>
      <c r="J81" s="15"/>
      <c r="K81" s="15"/>
    </row>
    <row r="82" spans="1:26" s="12" customFormat="1" hidden="1" outlineLevel="1" x14ac:dyDescent="0.25">
      <c r="A82" s="10">
        <v>2</v>
      </c>
      <c r="B82" s="22"/>
      <c r="C82" s="22"/>
      <c r="D82" s="40"/>
      <c r="E82" s="40"/>
      <c r="F82" s="40"/>
      <c r="G82" s="40"/>
      <c r="H82" s="22"/>
      <c r="I82" s="15"/>
      <c r="J82" s="15"/>
      <c r="K82" s="15"/>
    </row>
    <row r="83" spans="1:26" s="12" customFormat="1" hidden="1" outlineLevel="1" x14ac:dyDescent="0.25">
      <c r="A83" s="10">
        <v>2</v>
      </c>
      <c r="B83" s="15"/>
      <c r="C83" s="15"/>
      <c r="D83" s="29"/>
      <c r="E83" s="29"/>
      <c r="F83" s="29"/>
      <c r="G83" s="29"/>
      <c r="H83" s="22"/>
      <c r="I83" s="15"/>
      <c r="J83" s="15"/>
      <c r="K83" s="15"/>
    </row>
    <row r="84" spans="1:26" s="12" customFormat="1" ht="15.75" hidden="1" outlineLevel="1" thickBot="1" x14ac:dyDescent="0.3">
      <c r="A84" s="10">
        <v>2</v>
      </c>
      <c r="B84" s="15"/>
      <c r="C84" s="15"/>
      <c r="D84" s="29"/>
      <c r="E84" s="29"/>
      <c r="F84" s="29"/>
      <c r="G84" s="29"/>
      <c r="H84" s="22"/>
      <c r="I84" s="15"/>
      <c r="J84" s="15"/>
      <c r="K84" s="15"/>
    </row>
    <row r="85" spans="1:26" ht="75" customHeight="1" collapsed="1" thickBot="1" x14ac:dyDescent="0.3">
      <c r="A85" s="60" t="s">
        <v>35</v>
      </c>
      <c r="B85" s="61"/>
      <c r="C85" s="61"/>
      <c r="D85" s="61"/>
      <c r="E85" s="61"/>
      <c r="F85" s="61"/>
      <c r="G85" s="61"/>
      <c r="H85" s="61"/>
      <c r="I85" s="61"/>
      <c r="J85" s="61"/>
      <c r="K85" s="62"/>
      <c r="N85" s="2"/>
      <c r="O85" s="2" t="s">
        <v>3</v>
      </c>
      <c r="P85" s="2" t="s">
        <v>4</v>
      </c>
      <c r="Q85" s="2" t="s">
        <v>5</v>
      </c>
      <c r="R85" s="2" t="s">
        <v>6</v>
      </c>
      <c r="S85" s="2" t="s">
        <v>7</v>
      </c>
      <c r="T85" s="3" t="s">
        <v>8</v>
      </c>
      <c r="U85" s="3" t="s">
        <v>8</v>
      </c>
      <c r="V85" s="2" t="s">
        <v>9</v>
      </c>
      <c r="W85" s="4" t="s">
        <v>10</v>
      </c>
      <c r="X85" s="4" t="s">
        <v>11</v>
      </c>
      <c r="Y85" s="4" t="s">
        <v>12</v>
      </c>
      <c r="Z85" s="4" t="s">
        <v>12</v>
      </c>
    </row>
    <row r="86" spans="1:26" ht="21.75" customHeight="1" outlineLevel="1" thickBot="1" x14ac:dyDescent="0.3">
      <c r="A86" s="64" t="s">
        <v>22</v>
      </c>
      <c r="B86" s="65"/>
      <c r="C86" s="11" t="s">
        <v>14</v>
      </c>
      <c r="D86" s="17" t="str">
        <f>IF(C86="SIM","PREENCHIMENTO OK",IF(AND(C86="NÃO",H86=""),"OBRIGATÓRIO JUSTIFICATIVA =====&gt;&gt;&gt;&gt;&gt;",IF(AND(C86="NÃO",H86&lt;&gt;""),"JUSTIFICATIVA =====&gt;&gt;&gt;&gt;&gt;","&lt;&lt;&lt;&lt;===== PREENCHA SIM OU NÃO NO CAMPO AO LADO")))</f>
        <v>PREENCHIMENTO OK</v>
      </c>
      <c r="E86" s="56"/>
      <c r="F86" s="57"/>
      <c r="G86" s="57"/>
      <c r="H86" s="57"/>
      <c r="I86" s="57"/>
      <c r="J86" s="57"/>
      <c r="K86" s="58"/>
      <c r="N86" s="2"/>
      <c r="O86" s="1" t="e">
        <f>IF(AND(Q87=0,C86="SIM"),"COLOCAR ATIVIDADE NO PLANO DE VOLTA / ",IF(AND(C86="NÃO",H86=""),"JUSTIFICAR POR QUE NÃO HÁ PLANO DE VOLTA / ",IF(C86="","PREENCHER SE É NECESSÁRIO PLANO DE VOLTA / ","")))</f>
        <v>#REF!</v>
      </c>
      <c r="P86" s="2"/>
      <c r="Q86" s="2"/>
      <c r="R86" s="2"/>
      <c r="S86" s="2"/>
      <c r="T86" s="3"/>
      <c r="U86" s="3"/>
      <c r="V86" s="2"/>
      <c r="W86" s="4"/>
      <c r="X86" s="4"/>
      <c r="Y86" s="4"/>
      <c r="Z86" s="4"/>
    </row>
    <row r="87" spans="1:26" ht="25.5" outlineLevel="1" x14ac:dyDescent="0.25">
      <c r="A87" s="5" t="s">
        <v>15</v>
      </c>
      <c r="B87" s="13" t="s">
        <v>16</v>
      </c>
      <c r="C87" s="13" t="s">
        <v>17</v>
      </c>
      <c r="D87" s="6" t="s">
        <v>5</v>
      </c>
      <c r="E87" s="6" t="s">
        <v>18</v>
      </c>
      <c r="F87" s="6" t="s">
        <v>19</v>
      </c>
      <c r="G87" s="6" t="s">
        <v>20</v>
      </c>
      <c r="H87" s="7" t="s">
        <v>6</v>
      </c>
      <c r="I87" s="8" t="s">
        <v>7</v>
      </c>
      <c r="J87" s="8" t="s">
        <v>8</v>
      </c>
      <c r="K87" s="9" t="s">
        <v>21</v>
      </c>
      <c r="N87" s="2"/>
      <c r="O87" s="2" t="e">
        <f>COUNTIF(#REF!,"&gt;0")</f>
        <v>#REF!</v>
      </c>
      <c r="P87" s="2" t="e">
        <f>COUNTIF(#REF!,"&gt;0")</f>
        <v>#REF!</v>
      </c>
      <c r="Q87" s="2" t="e">
        <f>COUNTIF(#REF!,"&gt;""")</f>
        <v>#REF!</v>
      </c>
      <c r="R87" s="2" t="e">
        <f>COUNTIF(#REF!,"&gt;""")</f>
        <v>#REF!</v>
      </c>
      <c r="S87" s="2" t="e">
        <f>COUNTIF(#REF!,"&gt;""")</f>
        <v>#REF!</v>
      </c>
      <c r="T87" s="3" t="e">
        <f>COUNTIF(#REF!,"&gt;""")</f>
        <v>#REF!</v>
      </c>
      <c r="U87" s="3" t="e">
        <f>COUNTIF(#REF!,"&gt;0")</f>
        <v>#REF!</v>
      </c>
      <c r="V87" s="2" t="e">
        <f>SUM(T87:U87)</f>
        <v>#REF!</v>
      </c>
      <c r="W87" s="4" t="e">
        <f>IF(AND(O87=P87,Q87&lt;=O87,Q87&lt;=P87)=TRUE,"","PREENCHA DATAS E HORARIOS EM TODAS AS ATIVIDADES EM PLANO DE VOLTA / ")</f>
        <v>#REF!</v>
      </c>
      <c r="X87" s="4" t="e">
        <f>IF(AND(Q87&lt;P87,Q87&lt;O87)=TRUE,"COLOCAR ATIVIDADE PARA TODAS AS DATAS PREVISTAS EM PLANO DE VOLTA / ","")</f>
        <v>#REF!</v>
      </c>
      <c r="Y87" s="4" t="e">
        <f>IF(AND(R87=S87,R87=V87,S87=V87,Q87&lt;=R87,Q87&lt;=S87,Q87&lt;=V87)=TRUE,"","COLOCAR ÁREA, EXECUTOR E TELEFONE PARA TODAS AS ATIVIDADES EM PLANO DE VOLTA / ")</f>
        <v>#REF!</v>
      </c>
      <c r="Z87" s="4" t="e">
        <f>IF(AND(Q87&lt;R87,Q87&lt;S87,Q87&lt;V87)=TRUE,"COLOCAR ATIVIDADE PARA TODOS OS EXECUTORES EM PLANO DE VOLTA / ","")</f>
        <v>#REF!</v>
      </c>
    </row>
    <row r="88" spans="1:26" ht="21" customHeight="1" outlineLevel="1" x14ac:dyDescent="0.25">
      <c r="A88" s="10">
        <v>1</v>
      </c>
      <c r="B88" s="22">
        <f>C72</f>
        <v>43991.701388888898</v>
      </c>
      <c r="C88" s="22">
        <f>B88+TIME(0,30,0)</f>
        <v>43991.722222222234</v>
      </c>
      <c r="D88" s="54" t="s">
        <v>80</v>
      </c>
      <c r="E88" s="54" t="s">
        <v>72</v>
      </c>
      <c r="F88" s="54" t="s">
        <v>73</v>
      </c>
      <c r="G88" s="54" t="s">
        <v>61</v>
      </c>
      <c r="H88" s="74" t="s">
        <v>86</v>
      </c>
      <c r="I88" s="43" t="s">
        <v>49</v>
      </c>
      <c r="J88" s="32" t="s">
        <v>50</v>
      </c>
      <c r="K88" s="24">
        <v>3.472222222222222E-3</v>
      </c>
    </row>
    <row r="89" spans="1:26" outlineLevel="1" x14ac:dyDescent="0.25">
      <c r="A89" s="10">
        <f>A88+1</f>
        <v>2</v>
      </c>
      <c r="B89" s="22">
        <f>C88</f>
        <v>43991.722222222234</v>
      </c>
      <c r="C89" s="22">
        <f>B89+TIME(0,30,0)</f>
        <v>43991.743055555569</v>
      </c>
      <c r="D89" s="54" t="s">
        <v>79</v>
      </c>
      <c r="E89" s="54" t="s">
        <v>72</v>
      </c>
      <c r="F89" s="54" t="s">
        <v>81</v>
      </c>
      <c r="G89" s="54" t="s">
        <v>69</v>
      </c>
      <c r="H89" s="74" t="s">
        <v>86</v>
      </c>
      <c r="I89" s="43" t="s">
        <v>49</v>
      </c>
      <c r="J89" s="32" t="s">
        <v>50</v>
      </c>
      <c r="K89" s="24">
        <v>1.3888888888888888E-2</v>
      </c>
    </row>
    <row r="90" spans="1:26" outlineLevel="1" x14ac:dyDescent="0.25">
      <c r="A90" s="10">
        <f t="shared" ref="A90:A93" si="2">A89+1</f>
        <v>3</v>
      </c>
      <c r="B90" s="22">
        <f t="shared" ref="B90:B92" si="3">C89</f>
        <v>43991.743055555569</v>
      </c>
      <c r="C90" s="22">
        <f>B90+TIME(0,1,0)</f>
        <v>43991.743750000016</v>
      </c>
      <c r="D90" s="54" t="s">
        <v>75</v>
      </c>
      <c r="E90" s="54" t="s">
        <v>38</v>
      </c>
      <c r="F90" s="54" t="s">
        <v>84</v>
      </c>
      <c r="G90" s="54" t="s">
        <v>61</v>
      </c>
      <c r="H90" s="42" t="s">
        <v>51</v>
      </c>
      <c r="I90" s="43" t="s">
        <v>49</v>
      </c>
      <c r="J90" s="32" t="s">
        <v>37</v>
      </c>
      <c r="K90" s="24"/>
    </row>
    <row r="91" spans="1:26" outlineLevel="1" x14ac:dyDescent="0.25">
      <c r="A91" s="10">
        <f t="shared" si="2"/>
        <v>4</v>
      </c>
      <c r="B91" s="22">
        <f t="shared" si="3"/>
        <v>43991.743750000016</v>
      </c>
      <c r="C91" s="22">
        <f>B91+TIME(0,1,0)</f>
        <v>43991.744444444463</v>
      </c>
      <c r="D91" s="54" t="s">
        <v>74</v>
      </c>
      <c r="E91" s="54" t="s">
        <v>38</v>
      </c>
      <c r="F91" s="54" t="s">
        <v>85</v>
      </c>
      <c r="G91" s="54" t="s">
        <v>61</v>
      </c>
      <c r="H91" s="42" t="s">
        <v>51</v>
      </c>
      <c r="I91" s="43" t="s">
        <v>49</v>
      </c>
      <c r="J91" s="32" t="s">
        <v>37</v>
      </c>
      <c r="K91" s="24"/>
    </row>
    <row r="92" spans="1:26" s="12" customFormat="1" outlineLevel="1" x14ac:dyDescent="0.25">
      <c r="A92" s="10">
        <f t="shared" si="2"/>
        <v>5</v>
      </c>
      <c r="B92" s="22">
        <f t="shared" si="3"/>
        <v>43991.744444444463</v>
      </c>
      <c r="C92" s="22">
        <f>B92+TIME(0,10,0)</f>
        <v>43991.751388888908</v>
      </c>
      <c r="D92" s="54" t="s">
        <v>70</v>
      </c>
      <c r="E92" s="55" t="s">
        <v>71</v>
      </c>
      <c r="F92" s="54" t="s">
        <v>85</v>
      </c>
      <c r="G92" s="54" t="s">
        <v>61</v>
      </c>
      <c r="H92" s="22" t="s">
        <v>68</v>
      </c>
      <c r="I92" s="22" t="s">
        <v>67</v>
      </c>
      <c r="J92" s="32" t="s">
        <v>52</v>
      </c>
      <c r="K92" s="24"/>
    </row>
    <row r="93" spans="1:26" ht="16.5" customHeight="1" outlineLevel="1" thickBot="1" x14ac:dyDescent="0.3">
      <c r="A93" s="10">
        <f t="shared" si="2"/>
        <v>6</v>
      </c>
      <c r="B93" s="16"/>
      <c r="C93" s="16"/>
      <c r="D93" s="29"/>
      <c r="E93" s="29"/>
      <c r="F93" s="29"/>
      <c r="G93" s="29"/>
      <c r="H93" s="15"/>
      <c r="I93" s="15"/>
      <c r="J93" s="15"/>
      <c r="K93" s="15"/>
      <c r="N93" s="2"/>
      <c r="O93" s="2"/>
      <c r="P93" s="2"/>
      <c r="Q93" s="2"/>
      <c r="R93" s="2"/>
      <c r="S93" s="2"/>
      <c r="T93" s="3"/>
      <c r="U93" s="3"/>
      <c r="V93" s="2"/>
      <c r="W93" s="4"/>
      <c r="X93" s="4"/>
      <c r="Y93" s="4"/>
      <c r="Z93" s="4"/>
    </row>
    <row r="94" spans="1:26" ht="71.25" customHeight="1" thickBot="1" x14ac:dyDescent="0.3">
      <c r="A94" s="63" t="s">
        <v>24</v>
      </c>
      <c r="B94" s="61"/>
      <c r="C94" s="61"/>
      <c r="D94" s="61"/>
      <c r="E94" s="61"/>
      <c r="F94" s="61"/>
      <c r="G94" s="61"/>
      <c r="H94" s="61"/>
      <c r="I94" s="61"/>
      <c r="J94" s="61"/>
      <c r="K94" s="62"/>
      <c r="N94" s="2"/>
      <c r="O94" s="1" t="e">
        <f>IF(AND(Q95=0,C95="SIM"),"COLOCAR ATIVIDADE NO PLANO DE TESTES APÓS VOLTA DO AMBIENTE / ",IF(AND(C95="NÃO",H95=""),"JUSTIFICAR POR QUE NÃO HÁ PLANO DE TESTES APÓS VOLTA / ",IF(C95="","PREENCHER SE É NECESSÁRIO PLANO DE TESTES APÓS VOLTA / ","")))</f>
        <v>#REF!</v>
      </c>
      <c r="P94" s="2"/>
      <c r="Q94" s="2"/>
      <c r="R94" s="2"/>
      <c r="S94" s="2"/>
      <c r="T94" s="3"/>
      <c r="U94" s="3"/>
      <c r="V94" s="2"/>
      <c r="W94" s="4"/>
      <c r="X94" s="4"/>
      <c r="Y94" s="4"/>
      <c r="Z94" s="4"/>
    </row>
    <row r="95" spans="1:26" ht="18.75" customHeight="1" outlineLevel="1" thickBot="1" x14ac:dyDescent="0.3">
      <c r="A95" s="64" t="s">
        <v>22</v>
      </c>
      <c r="B95" s="65"/>
      <c r="C95" s="11" t="s">
        <v>14</v>
      </c>
      <c r="D95" s="17" t="str">
        <f>IF(C95="SIM","PREENCHIMENTO OK",IF(AND(C95="NÃO",H95=""),"OBRIGATÓRIO JUSTIFICATIVA =====&gt;&gt;&gt;&gt;&gt;",IF(AND(C95="NÃO",H95&lt;&gt;""),"JUSTIFICATIVA OK =====&gt;&gt;&gt;&gt;&gt;","&lt;&lt;&lt;&lt;===== PREENCHA SIM OU NÃO NO CAMPO AO LADO")))</f>
        <v>PREENCHIMENTO OK</v>
      </c>
      <c r="E95" s="56"/>
      <c r="F95" s="57"/>
      <c r="G95" s="57"/>
      <c r="H95" s="57"/>
      <c r="I95" s="57"/>
      <c r="J95" s="57"/>
      <c r="K95" s="58"/>
      <c r="N95" s="2"/>
      <c r="O95" s="2" t="e">
        <f>COUNTIF(#REF!,"&gt;0")</f>
        <v>#REF!</v>
      </c>
      <c r="P95" s="2" t="e">
        <f>COUNTIF(#REF!,"&gt;0")</f>
        <v>#REF!</v>
      </c>
      <c r="Q95" s="2" t="e">
        <f>COUNTIF(#REF!,"&gt;""")</f>
        <v>#REF!</v>
      </c>
      <c r="R95" s="2" t="e">
        <f>COUNTIF(#REF!,"&gt;""")</f>
        <v>#REF!</v>
      </c>
      <c r="S95" s="2" t="e">
        <f>COUNTIF(#REF!,"&gt;""")</f>
        <v>#REF!</v>
      </c>
      <c r="T95" s="3" t="e">
        <f>COUNTIF(#REF!,"&gt;""")</f>
        <v>#REF!</v>
      </c>
      <c r="U95" s="3" t="e">
        <f>COUNTIF(#REF!,"&gt;0")</f>
        <v>#REF!</v>
      </c>
      <c r="V95" s="2" t="e">
        <f>SUM(T95:U95)</f>
        <v>#REF!</v>
      </c>
      <c r="W95" s="4" t="e">
        <f>IF(AND(O95=P95,Q95&lt;=O95,Q95&lt;=P95)=TRUE,"","PREENCHA DATAS E HORARIOS EM TODAS AS ATIVIDADES EM PLANO DE TESTES APÓS VOLTA DO AMBIENTE / ")</f>
        <v>#REF!</v>
      </c>
      <c r="X95" s="4" t="e">
        <f>IF(AND(Q95&lt;P95,Q95&lt;O95)=TRUE,"COLOCAR ATIVIDADE PARA TODAS AS DATAS PREVISTAS EM PLANO DE TESTES APÓS VOLTA DO AMBIENTE / ","")</f>
        <v>#REF!</v>
      </c>
      <c r="Y95" s="4" t="e">
        <f>IF(AND(R95=S95,R95=V95,S95=V95,Q95&lt;=R95,Q95&lt;=S95,Q95&lt;=V95)=TRUE,"","COLOCAR ÁREA, EXECUTOR E TELEFONE PARA TODAS AS ATIVIDADES EM PLANO DE TESTES APÓS VOLTA DO AMBIENTE / ")</f>
        <v>#REF!</v>
      </c>
      <c r="Z95" s="4" t="e">
        <f>IF(AND(Q95&lt;R95,Q95&lt;S95,Q95&lt;V95)=TRUE,"COLOCAR ATIVIDADE PARA TODOS OS EXECUTORES EM PLANO DE TESTES APÓS VOLTA DO AMBIENTE / ","")</f>
        <v>#REF!</v>
      </c>
    </row>
    <row r="96" spans="1:26" ht="25.5" outlineLevel="1" x14ac:dyDescent="0.25">
      <c r="A96" s="5" t="s">
        <v>15</v>
      </c>
      <c r="B96" s="13" t="s">
        <v>16</v>
      </c>
      <c r="C96" s="13" t="s">
        <v>17</v>
      </c>
      <c r="D96" s="6" t="s">
        <v>5</v>
      </c>
      <c r="E96" s="6" t="s">
        <v>18</v>
      </c>
      <c r="F96" s="6" t="s">
        <v>19</v>
      </c>
      <c r="G96" s="6" t="s">
        <v>20</v>
      </c>
      <c r="H96" s="7" t="s">
        <v>6</v>
      </c>
      <c r="I96" s="8" t="s">
        <v>7</v>
      </c>
      <c r="J96" s="8" t="s">
        <v>8</v>
      </c>
      <c r="K96" s="9" t="s">
        <v>21</v>
      </c>
    </row>
    <row r="97" spans="1:11" s="12" customFormat="1" ht="24" customHeight="1" outlineLevel="1" x14ac:dyDescent="0.25">
      <c r="A97" s="10">
        <v>1</v>
      </c>
      <c r="B97" s="22">
        <f>C91</f>
        <v>43991.744444444463</v>
      </c>
      <c r="C97" s="22">
        <f>B97+TIME(0,10,0)</f>
        <v>43991.751388888908</v>
      </c>
      <c r="D97" s="23" t="s">
        <v>47</v>
      </c>
      <c r="E97" s="54" t="s">
        <v>71</v>
      </c>
      <c r="F97" s="54" t="s">
        <v>76</v>
      </c>
      <c r="G97" s="54" t="s">
        <v>61</v>
      </c>
      <c r="H97" s="42" t="s">
        <v>48</v>
      </c>
      <c r="I97" s="43" t="s">
        <v>40</v>
      </c>
      <c r="J97" s="32" t="s">
        <v>41</v>
      </c>
      <c r="K97" s="24">
        <v>2.0833333333333332E-2</v>
      </c>
    </row>
    <row r="98" spans="1:11" s="12" customFormat="1" ht="25.5" outlineLevel="1" x14ac:dyDescent="0.25">
      <c r="A98" s="10">
        <f>A97+1</f>
        <v>2</v>
      </c>
      <c r="B98" s="22">
        <f>C97</f>
        <v>43991.751388888908</v>
      </c>
      <c r="C98" s="22">
        <f>B98+TIME(0,1,0)</f>
        <v>43991.752083333355</v>
      </c>
      <c r="D98" s="23" t="s">
        <v>25</v>
      </c>
      <c r="E98" s="34"/>
      <c r="F98" s="34"/>
      <c r="G98" s="34"/>
      <c r="H98" s="42" t="s">
        <v>48</v>
      </c>
      <c r="I98" s="43" t="s">
        <v>40</v>
      </c>
      <c r="J98" s="32" t="s">
        <v>41</v>
      </c>
      <c r="K98" s="24">
        <v>2.7777777777777776E-2</v>
      </c>
    </row>
    <row r="99" spans="1:11" s="12" customFormat="1" outlineLevel="1" x14ac:dyDescent="0.25">
      <c r="A99" s="10">
        <f t="shared" ref="A99:A103" si="4">A98+1</f>
        <v>3</v>
      </c>
      <c r="B99" s="22"/>
      <c r="C99" s="22"/>
      <c r="D99" s="21"/>
      <c r="E99" s="21"/>
      <c r="F99" s="21"/>
      <c r="G99" s="21"/>
      <c r="H99" s="22"/>
      <c r="I99" s="22"/>
      <c r="J99" s="22"/>
      <c r="K99" s="24"/>
    </row>
    <row r="100" spans="1:11" s="12" customFormat="1" outlineLevel="1" x14ac:dyDescent="0.25">
      <c r="A100" s="10">
        <f t="shared" si="4"/>
        <v>4</v>
      </c>
      <c r="B100" s="22"/>
      <c r="C100" s="22"/>
      <c r="D100" s="21"/>
      <c r="E100" s="21"/>
      <c r="F100" s="21"/>
      <c r="G100" s="21"/>
      <c r="H100" s="22"/>
      <c r="I100" s="22"/>
      <c r="J100" s="22"/>
      <c r="K100" s="24"/>
    </row>
    <row r="101" spans="1:11" s="12" customFormat="1" outlineLevel="1" x14ac:dyDescent="0.25">
      <c r="A101" s="10">
        <f t="shared" si="4"/>
        <v>5</v>
      </c>
      <c r="B101" s="22"/>
      <c r="C101" s="22"/>
      <c r="D101" s="23"/>
      <c r="E101" s="23"/>
      <c r="F101" s="23"/>
      <c r="G101" s="23"/>
      <c r="H101" s="22"/>
      <c r="I101" s="22"/>
      <c r="J101" s="22"/>
      <c r="K101" s="24"/>
    </row>
    <row r="102" spans="1:11" s="12" customFormat="1" outlineLevel="1" x14ac:dyDescent="0.25">
      <c r="A102" s="10">
        <f t="shared" si="4"/>
        <v>6</v>
      </c>
      <c r="B102" s="22"/>
      <c r="C102" s="22"/>
      <c r="D102" s="21"/>
      <c r="E102" s="21"/>
      <c r="F102" s="21"/>
      <c r="G102" s="21"/>
      <c r="H102" s="22"/>
      <c r="I102" s="22"/>
      <c r="J102" s="22"/>
      <c r="K102" s="24"/>
    </row>
    <row r="103" spans="1:11" s="12" customFormat="1" ht="15.75" outlineLevel="1" thickBot="1" x14ac:dyDescent="0.3">
      <c r="A103" s="10">
        <f t="shared" si="4"/>
        <v>7</v>
      </c>
      <c r="B103" s="22"/>
      <c r="C103" s="22"/>
      <c r="D103" s="21"/>
      <c r="E103" s="21"/>
      <c r="F103" s="21"/>
      <c r="G103" s="21"/>
      <c r="H103" s="22"/>
      <c r="I103" s="22"/>
      <c r="J103" s="22"/>
      <c r="K103" s="24"/>
    </row>
    <row r="104" spans="1:11" ht="15.75" outlineLevel="1" thickBot="1" x14ac:dyDescent="0.3">
      <c r="A104" s="27"/>
      <c r="B104" s="47"/>
      <c r="C104" s="47"/>
      <c r="D104" s="47"/>
      <c r="E104" s="47"/>
      <c r="F104" s="47"/>
      <c r="G104" s="47"/>
      <c r="H104" s="47"/>
      <c r="I104" s="47"/>
      <c r="J104" s="47"/>
      <c r="K104" s="28"/>
    </row>
    <row r="105" spans="1:11" x14ac:dyDescent="0.25"/>
    <row r="106" spans="1:11" x14ac:dyDescent="0.25"/>
    <row r="107" spans="1:11" x14ac:dyDescent="0.25"/>
    <row r="108" spans="1:11" x14ac:dyDescent="0.25"/>
    <row r="109" spans="1:11" x14ac:dyDescent="0.25"/>
    <row r="110" spans="1:11" x14ac:dyDescent="0.25"/>
    <row r="111" spans="1:11" x14ac:dyDescent="0.25"/>
    <row r="112" spans="1:11" x14ac:dyDescent="0.25"/>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row r="143" x14ac:dyDescent="0.25"/>
    <row r="144" x14ac:dyDescent="0.25"/>
    <row r="145" x14ac:dyDescent="0.25"/>
    <row r="146" x14ac:dyDescent="0.25"/>
    <row r="147" x14ac:dyDescent="0.25"/>
    <row r="148" x14ac:dyDescent="0.25"/>
    <row r="149" x14ac:dyDescent="0.25"/>
    <row r="150" x14ac:dyDescent="0.25"/>
    <row r="151" x14ac:dyDescent="0.25"/>
    <row r="152" x14ac:dyDescent="0.25"/>
    <row r="153" x14ac:dyDescent="0.25"/>
    <row r="154" x14ac:dyDescent="0.25"/>
    <row r="155" x14ac:dyDescent="0.25"/>
    <row r="156" x14ac:dyDescent="0.25"/>
    <row r="157" x14ac:dyDescent="0.25"/>
    <row r="158" x14ac:dyDescent="0.25"/>
    <row r="159" x14ac:dyDescent="0.25"/>
    <row r="160" x14ac:dyDescent="0.25"/>
    <row r="161" spans="1:1" x14ac:dyDescent="0.25"/>
    <row r="162" spans="1:1" ht="12" customHeight="1" x14ac:dyDescent="0.25"/>
    <row r="163" spans="1:1" x14ac:dyDescent="0.25"/>
    <row r="164" spans="1:1" x14ac:dyDescent="0.25"/>
    <row r="165" spans="1:1" x14ac:dyDescent="0.25"/>
    <row r="166" spans="1:1" x14ac:dyDescent="0.25"/>
    <row r="167" spans="1:1" x14ac:dyDescent="0.25"/>
    <row r="168" spans="1:1" x14ac:dyDescent="0.25"/>
    <row r="169" spans="1:1" x14ac:dyDescent="0.25"/>
    <row r="170" spans="1:1" hidden="1" x14ac:dyDescent="0.25">
      <c r="A170" s="1" t="s">
        <v>14</v>
      </c>
    </row>
    <row r="171" spans="1:1" hidden="1" x14ac:dyDescent="0.25">
      <c r="A171" s="1" t="s">
        <v>26</v>
      </c>
    </row>
    <row r="172" spans="1:1" x14ac:dyDescent="0.25"/>
    <row r="173" spans="1:1" x14ac:dyDescent="0.25"/>
    <row r="174" spans="1:1" x14ac:dyDescent="0.25"/>
    <row r="175" spans="1:1" x14ac:dyDescent="0.25"/>
    <row r="176" spans="1:1"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row r="188" x14ac:dyDescent="0.25"/>
    <row r="189" x14ac:dyDescent="0.25"/>
    <row r="190" x14ac:dyDescent="0.25"/>
    <row r="191" x14ac:dyDescent="0.25"/>
    <row r="192" x14ac:dyDescent="0.25"/>
    <row r="193" x14ac:dyDescent="0.25"/>
    <row r="194" x14ac:dyDescent="0.25"/>
    <row r="195" x14ac:dyDescent="0.25"/>
    <row r="196" x14ac:dyDescent="0.25"/>
    <row r="197" x14ac:dyDescent="0.25"/>
    <row r="198" x14ac:dyDescent="0.25"/>
    <row r="199" x14ac:dyDescent="0.25"/>
    <row r="200" x14ac:dyDescent="0.25"/>
    <row r="201" x14ac:dyDescent="0.25"/>
    <row r="202" x14ac:dyDescent="0.25"/>
    <row r="203" x14ac:dyDescent="0.25"/>
    <row r="204" x14ac:dyDescent="0.25"/>
    <row r="205" x14ac:dyDescent="0.25"/>
    <row r="206" x14ac:dyDescent="0.25"/>
    <row r="207" x14ac:dyDescent="0.25"/>
    <row r="20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x14ac:dyDescent="0.25"/>
    <row r="258" x14ac:dyDescent="0.25"/>
    <row r="259" x14ac:dyDescent="0.25"/>
    <row r="260" x14ac:dyDescent="0.25"/>
    <row r="261" x14ac:dyDescent="0.25"/>
    <row r="262" x14ac:dyDescent="0.25"/>
    <row r="263" x14ac:dyDescent="0.25"/>
    <row r="264" x14ac:dyDescent="0.25"/>
    <row r="265" x14ac:dyDescent="0.25"/>
    <row r="266" x14ac:dyDescent="0.25"/>
    <row r="267" x14ac:dyDescent="0.25"/>
    <row r="268" x14ac:dyDescent="0.25"/>
    <row r="269" x14ac:dyDescent="0.25"/>
    <row r="270" x14ac:dyDescent="0.25"/>
    <row r="271" x14ac:dyDescent="0.25"/>
    <row r="272"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x14ac:dyDescent="0.25"/>
    <row r="322" x14ac:dyDescent="0.25"/>
    <row r="323" x14ac:dyDescent="0.25"/>
    <row r="324" x14ac:dyDescent="0.25"/>
    <row r="325" x14ac:dyDescent="0.25"/>
    <row r="326" x14ac:dyDescent="0.25"/>
    <row r="327" x14ac:dyDescent="0.25"/>
    <row r="328" x14ac:dyDescent="0.25"/>
    <row r="329" x14ac:dyDescent="0.25"/>
    <row r="330" x14ac:dyDescent="0.25"/>
    <row r="331" x14ac:dyDescent="0.25"/>
    <row r="332" x14ac:dyDescent="0.25"/>
    <row r="333" x14ac:dyDescent="0.25"/>
    <row r="334" x14ac:dyDescent="0.25"/>
    <row r="335" x14ac:dyDescent="0.25"/>
    <row r="336"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x14ac:dyDescent="0.25"/>
    <row r="352" x14ac:dyDescent="0.25"/>
    <row r="353" x14ac:dyDescent="0.25"/>
    <row r="354" x14ac:dyDescent="0.25"/>
    <row r="355" x14ac:dyDescent="0.25"/>
    <row r="356" x14ac:dyDescent="0.25"/>
    <row r="357" x14ac:dyDescent="0.25"/>
    <row r="358" x14ac:dyDescent="0.25"/>
    <row r="359" x14ac:dyDescent="0.25"/>
    <row r="360" x14ac:dyDescent="0.25"/>
    <row r="361" x14ac:dyDescent="0.25"/>
    <row r="362" x14ac:dyDescent="0.25"/>
    <row r="363" x14ac:dyDescent="0.25"/>
    <row r="364" x14ac:dyDescent="0.25"/>
    <row r="365" x14ac:dyDescent="0.25"/>
    <row r="366" x14ac:dyDescent="0.25"/>
    <row r="367" x14ac:dyDescent="0.25"/>
    <row r="368" x14ac:dyDescent="0.25"/>
    <row r="369" x14ac:dyDescent="0.25"/>
    <row r="370" x14ac:dyDescent="0.25"/>
    <row r="371" x14ac:dyDescent="0.25"/>
    <row r="372" x14ac:dyDescent="0.25"/>
    <row r="373" x14ac:dyDescent="0.25"/>
    <row r="374" x14ac:dyDescent="0.25"/>
    <row r="375" x14ac:dyDescent="0.25"/>
    <row r="376" x14ac:dyDescent="0.25"/>
    <row r="377" x14ac:dyDescent="0.25"/>
    <row r="378" x14ac:dyDescent="0.25"/>
    <row r="379" x14ac:dyDescent="0.25"/>
    <row r="380" x14ac:dyDescent="0.25"/>
    <row r="381" x14ac:dyDescent="0.25"/>
    <row r="382" x14ac:dyDescent="0.25"/>
    <row r="383" x14ac:dyDescent="0.25"/>
    <row r="384" x14ac:dyDescent="0.25"/>
    <row r="385" x14ac:dyDescent="0.25"/>
    <row r="386" x14ac:dyDescent="0.25"/>
    <row r="387" x14ac:dyDescent="0.25"/>
    <row r="388" x14ac:dyDescent="0.25"/>
    <row r="389" x14ac:dyDescent="0.25"/>
    <row r="390" x14ac:dyDescent="0.25"/>
    <row r="391" x14ac:dyDescent="0.25"/>
    <row r="392" x14ac:dyDescent="0.25"/>
    <row r="393" x14ac:dyDescent="0.25"/>
    <row r="394" x14ac:dyDescent="0.25"/>
    <row r="395" x14ac:dyDescent="0.25"/>
    <row r="396" x14ac:dyDescent="0.25"/>
    <row r="397" x14ac:dyDescent="0.25"/>
    <row r="398" x14ac:dyDescent="0.25"/>
    <row r="399" x14ac:dyDescent="0.25"/>
    <row r="400" x14ac:dyDescent="0.25"/>
    <row r="401" x14ac:dyDescent="0.25"/>
    <row r="402" x14ac:dyDescent="0.25"/>
    <row r="403" x14ac:dyDescent="0.25"/>
    <row r="404" x14ac:dyDescent="0.25"/>
    <row r="405" x14ac:dyDescent="0.25"/>
    <row r="406" x14ac:dyDescent="0.25"/>
    <row r="407" x14ac:dyDescent="0.25"/>
    <row r="408" x14ac:dyDescent="0.25"/>
    <row r="409" x14ac:dyDescent="0.25"/>
    <row r="410" x14ac:dyDescent="0.25"/>
    <row r="411" x14ac:dyDescent="0.25"/>
    <row r="412" x14ac:dyDescent="0.25"/>
    <row r="413" x14ac:dyDescent="0.25"/>
    <row r="414" x14ac:dyDescent="0.25"/>
    <row r="415" x14ac:dyDescent="0.25"/>
    <row r="416" x14ac:dyDescent="0.25"/>
    <row r="417" x14ac:dyDescent="0.25"/>
    <row r="418" x14ac:dyDescent="0.25"/>
    <row r="419" x14ac:dyDescent="0.25"/>
    <row r="420" x14ac:dyDescent="0.25"/>
    <row r="421" x14ac:dyDescent="0.25"/>
    <row r="422" x14ac:dyDescent="0.25"/>
    <row r="423" x14ac:dyDescent="0.25"/>
    <row r="424" x14ac:dyDescent="0.25"/>
    <row r="425" x14ac:dyDescent="0.25"/>
    <row r="426" x14ac:dyDescent="0.25"/>
    <row r="427" x14ac:dyDescent="0.25"/>
    <row r="428" x14ac:dyDescent="0.25"/>
    <row r="429" x14ac:dyDescent="0.25"/>
    <row r="430" x14ac:dyDescent="0.25"/>
    <row r="431" x14ac:dyDescent="0.25"/>
    <row r="432" x14ac:dyDescent="0.25"/>
    <row r="433" x14ac:dyDescent="0.25"/>
    <row r="434" x14ac:dyDescent="0.25"/>
    <row r="435" x14ac:dyDescent="0.25"/>
    <row r="436" x14ac:dyDescent="0.25"/>
    <row r="437" x14ac:dyDescent="0.25"/>
    <row r="438" x14ac:dyDescent="0.25"/>
    <row r="439" x14ac:dyDescent="0.25"/>
    <row r="440" x14ac:dyDescent="0.25"/>
    <row r="441" x14ac:dyDescent="0.25"/>
    <row r="442" x14ac:dyDescent="0.25"/>
    <row r="443" x14ac:dyDescent="0.25"/>
    <row r="444" x14ac:dyDescent="0.25"/>
    <row r="445" x14ac:dyDescent="0.25"/>
    <row r="446" x14ac:dyDescent="0.25"/>
    <row r="447" x14ac:dyDescent="0.25"/>
    <row r="448" x14ac:dyDescent="0.25"/>
    <row r="449" x14ac:dyDescent="0.25"/>
    <row r="450" x14ac:dyDescent="0.25"/>
    <row r="451" x14ac:dyDescent="0.25"/>
    <row r="452" x14ac:dyDescent="0.25"/>
    <row r="453" x14ac:dyDescent="0.25"/>
    <row r="454" x14ac:dyDescent="0.25"/>
    <row r="455" x14ac:dyDescent="0.25"/>
    <row r="456" x14ac:dyDescent="0.25"/>
    <row r="457" x14ac:dyDescent="0.25"/>
    <row r="458" x14ac:dyDescent="0.25"/>
    <row r="459" x14ac:dyDescent="0.25"/>
    <row r="460" x14ac:dyDescent="0.25"/>
    <row r="461" x14ac:dyDescent="0.25"/>
    <row r="462" x14ac:dyDescent="0.25"/>
    <row r="463" x14ac:dyDescent="0.25"/>
    <row r="464" x14ac:dyDescent="0.25"/>
    <row r="465" x14ac:dyDescent="0.25"/>
    <row r="466" x14ac:dyDescent="0.25"/>
    <row r="467" x14ac:dyDescent="0.25"/>
    <row r="468" x14ac:dyDescent="0.25"/>
    <row r="469" x14ac:dyDescent="0.25"/>
    <row r="470" x14ac:dyDescent="0.25"/>
    <row r="471" x14ac:dyDescent="0.25"/>
    <row r="472" x14ac:dyDescent="0.25"/>
    <row r="473" x14ac:dyDescent="0.25"/>
    <row r="474" x14ac:dyDescent="0.25"/>
    <row r="475" x14ac:dyDescent="0.25"/>
    <row r="476" x14ac:dyDescent="0.25"/>
    <row r="477" x14ac:dyDescent="0.25"/>
    <row r="478" x14ac:dyDescent="0.25"/>
    <row r="479" x14ac:dyDescent="0.25"/>
    <row r="480" x14ac:dyDescent="0.25"/>
    <row r="481" x14ac:dyDescent="0.25"/>
    <row r="482" x14ac:dyDescent="0.25"/>
    <row r="483" x14ac:dyDescent="0.25"/>
    <row r="484" x14ac:dyDescent="0.25"/>
    <row r="485" x14ac:dyDescent="0.25"/>
    <row r="486" x14ac:dyDescent="0.25"/>
    <row r="487" x14ac:dyDescent="0.25"/>
    <row r="488" x14ac:dyDescent="0.25"/>
    <row r="489" x14ac:dyDescent="0.25"/>
    <row r="490" x14ac:dyDescent="0.25"/>
    <row r="491" x14ac:dyDescent="0.25"/>
    <row r="492" x14ac:dyDescent="0.25"/>
    <row r="493" x14ac:dyDescent="0.25"/>
    <row r="494" x14ac:dyDescent="0.25"/>
    <row r="495" x14ac:dyDescent="0.25"/>
    <row r="496" x14ac:dyDescent="0.25"/>
    <row r="497" x14ac:dyDescent="0.25"/>
    <row r="498" x14ac:dyDescent="0.25"/>
    <row r="499" x14ac:dyDescent="0.25"/>
    <row r="500" x14ac:dyDescent="0.25"/>
    <row r="501" x14ac:dyDescent="0.25"/>
    <row r="502" x14ac:dyDescent="0.25"/>
    <row r="503" x14ac:dyDescent="0.25"/>
    <row r="504" x14ac:dyDescent="0.25"/>
    <row r="505" x14ac:dyDescent="0.25"/>
    <row r="506" x14ac:dyDescent="0.25"/>
    <row r="507" x14ac:dyDescent="0.25"/>
    <row r="508" x14ac:dyDescent="0.25"/>
    <row r="509" x14ac:dyDescent="0.25"/>
    <row r="510" x14ac:dyDescent="0.25"/>
    <row r="511" x14ac:dyDescent="0.25"/>
    <row r="512" x14ac:dyDescent="0.25"/>
    <row r="513" x14ac:dyDescent="0.25"/>
    <row r="514" x14ac:dyDescent="0.25"/>
    <row r="515" x14ac:dyDescent="0.25"/>
    <row r="516" x14ac:dyDescent="0.25"/>
    <row r="517" x14ac:dyDescent="0.25"/>
    <row r="518" x14ac:dyDescent="0.25"/>
    <row r="519" x14ac:dyDescent="0.25"/>
    <row r="520" x14ac:dyDescent="0.25"/>
    <row r="521" x14ac:dyDescent="0.25"/>
    <row r="522" x14ac:dyDescent="0.25"/>
    <row r="523" x14ac:dyDescent="0.25"/>
    <row r="524" x14ac:dyDescent="0.25"/>
    <row r="525" x14ac:dyDescent="0.25"/>
    <row r="526" x14ac:dyDescent="0.25"/>
    <row r="527" x14ac:dyDescent="0.25"/>
  </sheetData>
  <sheetProtection algorithmName="SHA-512" hashValue="ebz6BKc7rpzusCrtZlLK75WNZGnkBMAr4Z7+blyrE54PykjfJ9qTLsxx8scoI4Ys7YOH7U2XNcf8GXKQXxr+xw==" saltValue="Rm2/MRtZZDTnAJD9PggkCg==" spinCount="100000" sheet="1" objects="1" scenarios="1" formatCells="0" formatColumns="0" formatRows="0" insertRows="0" deleteRows="0" selectLockedCells="1"/>
  <mergeCells count="14">
    <mergeCell ref="E86:K86"/>
    <mergeCell ref="E95:K95"/>
    <mergeCell ref="A2:R2"/>
    <mergeCell ref="A68:K68"/>
    <mergeCell ref="A85:K85"/>
    <mergeCell ref="A94:K94"/>
    <mergeCell ref="A95:B95"/>
    <mergeCell ref="A19:K19"/>
    <mergeCell ref="A86:B86"/>
    <mergeCell ref="A69:B69"/>
    <mergeCell ref="A6:B6"/>
    <mergeCell ref="A5:K5"/>
    <mergeCell ref="E6:K6"/>
    <mergeCell ref="E69:K69"/>
  </mergeCells>
  <conditionalFormatting sqref="B7:C7">
    <cfRule type="expression" dxfId="121" priority="383" stopIfTrue="1">
      <formula>#REF!="ITEM COM PENDÊNCIA"</formula>
    </cfRule>
  </conditionalFormatting>
  <conditionalFormatting sqref="D7:G7">
    <cfRule type="expression" dxfId="120" priority="382" stopIfTrue="1">
      <formula>#REF!="ITEM COM PENDÊNCIA"</formula>
    </cfRule>
  </conditionalFormatting>
  <conditionalFormatting sqref="H7:J7">
    <cfRule type="expression" dxfId="119" priority="381" stopIfTrue="1">
      <formula>#REF!="ITEM COM PENDÊNCIA"</formula>
    </cfRule>
  </conditionalFormatting>
  <conditionalFormatting sqref="B20:C20">
    <cfRule type="expression" dxfId="118" priority="380" stopIfTrue="1">
      <formula>#REF!="ITEM COM PENDÊNCIA"</formula>
    </cfRule>
  </conditionalFormatting>
  <conditionalFormatting sqref="D20">
    <cfRule type="expression" dxfId="117" priority="379" stopIfTrue="1">
      <formula>#REF!="ITEM COM PENDÊNCIA"</formula>
    </cfRule>
  </conditionalFormatting>
  <conditionalFormatting sqref="H20:J20">
    <cfRule type="expression" dxfId="116" priority="378" stopIfTrue="1">
      <formula>#REF!="ITEM COM PENDÊNCIA"</formula>
    </cfRule>
  </conditionalFormatting>
  <conditionalFormatting sqref="B70:C70">
    <cfRule type="expression" dxfId="115" priority="377" stopIfTrue="1">
      <formula>#REF!="ITEM COM PENDÊNCIA"</formula>
    </cfRule>
  </conditionalFormatting>
  <conditionalFormatting sqref="D70 H70:J70">
    <cfRule type="expression" dxfId="114" priority="376" stopIfTrue="1">
      <formula>#REF!="ITEM COM PENDÊNCIA"</formula>
    </cfRule>
  </conditionalFormatting>
  <conditionalFormatting sqref="B87:C87">
    <cfRule type="expression" dxfId="113" priority="371" stopIfTrue="1">
      <formula>#REF!="ITEM COM PENDÊNCIA"</formula>
    </cfRule>
  </conditionalFormatting>
  <conditionalFormatting sqref="D87 H87:J87">
    <cfRule type="expression" dxfId="112" priority="370" stopIfTrue="1">
      <formula>#REF!="ITEM COM PENDÊNCIA"</formula>
    </cfRule>
  </conditionalFormatting>
  <conditionalFormatting sqref="B96:C96">
    <cfRule type="expression" dxfId="111" priority="368" stopIfTrue="1">
      <formula>#REF!="ITEM COM PENDÊNCIA"</formula>
    </cfRule>
  </conditionalFormatting>
  <conditionalFormatting sqref="D96 H96:J96">
    <cfRule type="expression" dxfId="110" priority="367" stopIfTrue="1">
      <formula>#REF!="ITEM COM PENDÊNCIA"</formula>
    </cfRule>
  </conditionalFormatting>
  <conditionalFormatting sqref="D95:E95 D86:E86 D6:E6 D69">
    <cfRule type="cellIs" dxfId="109" priority="359" stopIfTrue="1" operator="equal">
      <formula>"OBRIGATÓRIO JUSTIFICATIVA =====&gt;&gt;&gt;&gt;&gt;"</formula>
    </cfRule>
    <cfRule type="cellIs" dxfId="108" priority="360" stopIfTrue="1" operator="equal">
      <formula>"&lt;&lt;&lt;&lt;===== PREENCHA SIM OU NÃO NO CAMPO AO LADO"</formula>
    </cfRule>
  </conditionalFormatting>
  <conditionalFormatting sqref="D10:G18 E21:F23 D29:D30 E24:E31">
    <cfRule type="containsText" dxfId="107" priority="286" stopIfTrue="1" operator="containsText" text="PONTO DE CONTROLE">
      <formula>NOT(ISERROR(SEARCH("PONTO DE CONTROLE",D10)))</formula>
    </cfRule>
  </conditionalFormatting>
  <conditionalFormatting sqref="D75:G75">
    <cfRule type="containsText" dxfId="106" priority="270" stopIfTrue="1" operator="containsText" text="PONTO DE CONTROLE">
      <formula>NOT(ISERROR(SEARCH("PONTO DE CONTROLE",D75)))</formula>
    </cfRule>
  </conditionalFormatting>
  <conditionalFormatting sqref="D74:G74">
    <cfRule type="containsText" dxfId="105" priority="254" stopIfTrue="1" operator="containsText" text="PONTO DE CONTROLE">
      <formula>NOT(ISERROR(SEARCH("PONTO DE CONTROLE",D74)))</formula>
    </cfRule>
  </conditionalFormatting>
  <conditionalFormatting sqref="D71">
    <cfRule type="containsText" dxfId="104" priority="230" stopIfTrue="1" operator="containsText" text="PONTO DE CONTROLE">
      <formula>NOT(ISERROR(SEARCH("PONTO DE CONTROLE",D71)))</formula>
    </cfRule>
  </conditionalFormatting>
  <conditionalFormatting sqref="D93:G93">
    <cfRule type="containsText" dxfId="103" priority="226" stopIfTrue="1" operator="containsText" text="PONTO DE CONTROLE">
      <formula>NOT(ISERROR(SEARCH("PONTO DE CONTROLE",D93)))</formula>
    </cfRule>
  </conditionalFormatting>
  <conditionalFormatting sqref="E92">
    <cfRule type="containsText" dxfId="102" priority="171" stopIfTrue="1" operator="containsText" text="PONTO DE CONTROLE">
      <formula>NOT(ISERROR(SEARCH("PONTO DE CONTROLE",E92)))</formula>
    </cfRule>
  </conditionalFormatting>
  <conditionalFormatting sqref="D49:G49">
    <cfRule type="containsText" dxfId="101" priority="172" stopIfTrue="1" operator="containsText" text="PONTO DE CONTROLE">
      <formula>NOT(ISERROR(SEARCH("PONTO DE CONTROLE",D49)))</formula>
    </cfRule>
  </conditionalFormatting>
  <conditionalFormatting sqref="D50:G50">
    <cfRule type="containsText" dxfId="100" priority="170" stopIfTrue="1" operator="containsText" text="PONTO DE CONTROLE">
      <formula>NOT(ISERROR(SEARCH("PONTO DE CONTROLE",D50)))</formula>
    </cfRule>
  </conditionalFormatting>
  <conditionalFormatting sqref="D65:G65">
    <cfRule type="containsText" dxfId="99" priority="169" stopIfTrue="1" operator="containsText" text="PONTO DE CONTROLE">
      <formula>NOT(ISERROR(SEARCH("PONTO DE CONTROLE",D65)))</formula>
    </cfRule>
  </conditionalFormatting>
  <conditionalFormatting sqref="D66:G66">
    <cfRule type="containsText" dxfId="98" priority="168" stopIfTrue="1" operator="containsText" text="PONTO DE CONTROLE">
      <formula>NOT(ISERROR(SEARCH("PONTO DE CONTROLE",D66)))</formula>
    </cfRule>
  </conditionalFormatting>
  <conditionalFormatting sqref="D83:G84">
    <cfRule type="containsText" dxfId="97" priority="167" stopIfTrue="1" operator="containsText" text="PONTO DE CONTROLE">
      <formula>NOT(ISERROR(SEARCH("PONTO DE CONTROLE",D83)))</formula>
    </cfRule>
  </conditionalFormatting>
  <conditionalFormatting sqref="D78:G78">
    <cfRule type="containsText" dxfId="96" priority="166" stopIfTrue="1" operator="containsText" text="PONTO DE CONTROLE">
      <formula>NOT(ISERROR(SEARCH("PONTO DE CONTROLE",D78)))</formula>
    </cfRule>
  </conditionalFormatting>
  <conditionalFormatting sqref="D76:G76">
    <cfRule type="containsText" dxfId="95" priority="165" stopIfTrue="1" operator="containsText" text="PONTO DE CONTROLE">
      <formula>NOT(ISERROR(SEARCH("PONTO DE CONTROLE",D76)))</formula>
    </cfRule>
  </conditionalFormatting>
  <conditionalFormatting sqref="D77:G77">
    <cfRule type="containsText" dxfId="94" priority="164" stopIfTrue="1" operator="containsText" text="PONTO DE CONTROLE">
      <formula>NOT(ISERROR(SEARCH("PONTO DE CONTROLE",D77)))</formula>
    </cfRule>
  </conditionalFormatting>
  <conditionalFormatting sqref="D82:G82">
    <cfRule type="containsText" dxfId="93" priority="162" stopIfTrue="1" operator="containsText" text="PONTO DE CONTROLE">
      <formula>NOT(ISERROR(SEARCH("PONTO DE CONTROLE",D82)))</formula>
    </cfRule>
  </conditionalFormatting>
  <conditionalFormatting sqref="D80:G80">
    <cfRule type="containsText" dxfId="92" priority="161" stopIfTrue="1" operator="containsText" text="PONTO DE CONTROLE">
      <formula>NOT(ISERROR(SEARCH("PONTO DE CONTROLE",D80)))</formula>
    </cfRule>
  </conditionalFormatting>
  <conditionalFormatting sqref="D81:G81">
    <cfRule type="containsText" dxfId="91" priority="160" stopIfTrue="1" operator="containsText" text="PONTO DE CONTROLE">
      <formula>NOT(ISERROR(SEARCH("PONTO DE CONTROLE",D81)))</formula>
    </cfRule>
  </conditionalFormatting>
  <conditionalFormatting sqref="D99:G103">
    <cfRule type="containsText" dxfId="90" priority="159" stopIfTrue="1" operator="containsText" text="PONTO DE CONTROLE">
      <formula>NOT(ISERROR(SEARCH("PONTO DE CONTROLE",D99)))</formula>
    </cfRule>
  </conditionalFormatting>
  <conditionalFormatting sqref="D21:D24">
    <cfRule type="containsText" dxfId="89" priority="154" stopIfTrue="1" operator="containsText" text="PONTO DE CONTROLE">
      <formula>NOT(ISERROR(SEARCH("PONTO DE CONTROLE",D21)))</formula>
    </cfRule>
  </conditionalFormatting>
  <conditionalFormatting sqref="E20:G20">
    <cfRule type="expression" dxfId="88" priority="149" stopIfTrue="1">
      <formula>#REF!="ITEM COM PENDÊNCIA"</formula>
    </cfRule>
  </conditionalFormatting>
  <conditionalFormatting sqref="E70:G70">
    <cfRule type="expression" dxfId="87" priority="148" stopIfTrue="1">
      <formula>#REF!="ITEM COM PENDÊNCIA"</formula>
    </cfRule>
  </conditionalFormatting>
  <conditionalFormatting sqref="E87:G87">
    <cfRule type="expression" dxfId="86" priority="147" stopIfTrue="1">
      <formula>#REF!="ITEM COM PENDÊNCIA"</formula>
    </cfRule>
  </conditionalFormatting>
  <conditionalFormatting sqref="E96:G96">
    <cfRule type="expression" dxfId="85" priority="146" stopIfTrue="1">
      <formula>#REF!="ITEM COM PENDÊNCIA"</formula>
    </cfRule>
  </conditionalFormatting>
  <conditionalFormatting sqref="E69">
    <cfRule type="cellIs" dxfId="84" priority="144" stopIfTrue="1" operator="equal">
      <formula>"OBRIGATÓRIO JUSTIFICATIVA =====&gt;&gt;&gt;&gt;&gt;"</formula>
    </cfRule>
    <cfRule type="cellIs" dxfId="83" priority="145" stopIfTrue="1" operator="equal">
      <formula>"&lt;&lt;&lt;&lt;===== PREENCHA SIM OU NÃO NO CAMPO AO LADO"</formula>
    </cfRule>
  </conditionalFormatting>
  <conditionalFormatting sqref="E73:F73">
    <cfRule type="containsText" dxfId="82" priority="95" stopIfTrue="1" operator="containsText" text="PONTO DE CONTROLE">
      <formula>NOT(ISERROR(SEARCH("PONTO DE CONTROLE",E73)))</formula>
    </cfRule>
  </conditionalFormatting>
  <conditionalFormatting sqref="E8 G8">
    <cfRule type="containsText" dxfId="81" priority="113" stopIfTrue="1" operator="containsText" text="PONTO DE CONTROLE">
      <formula>NOT(ISERROR(SEARCH("PONTO DE CONTROLE",E8)))</formula>
    </cfRule>
  </conditionalFormatting>
  <conditionalFormatting sqref="E71 F72">
    <cfRule type="containsText" dxfId="80" priority="99" stopIfTrue="1" operator="containsText" text="PONTO DE CONTROLE">
      <formula>NOT(ISERROR(SEARCH("PONTO DE CONTROLE",E71)))</formula>
    </cfRule>
  </conditionalFormatting>
  <conditionalFormatting sqref="D72:D73">
    <cfRule type="containsText" dxfId="79" priority="97" stopIfTrue="1" operator="containsText" text="PONTO DE CONTROLE">
      <formula>NOT(ISERROR(SEARCH("PONTO DE CONTROLE",D72)))</formula>
    </cfRule>
  </conditionalFormatting>
  <conditionalFormatting sqref="G73">
    <cfRule type="containsText" dxfId="78" priority="96" stopIfTrue="1" operator="containsText" text="PONTO DE CONTROLE">
      <formula>NOT(ISERROR(SEARCH("PONTO DE CONTROLE",G73)))</formula>
    </cfRule>
  </conditionalFormatting>
  <conditionalFormatting sqref="D98">
    <cfRule type="containsText" dxfId="77" priority="74" stopIfTrue="1" operator="containsText" text="PONTO DE CONTROLE">
      <formula>NOT(ISERROR(SEARCH("PONTO DE CONTROLE",D98)))</formula>
    </cfRule>
  </conditionalFormatting>
  <conditionalFormatting sqref="E9 G9">
    <cfRule type="containsText" dxfId="76" priority="71" stopIfTrue="1" operator="containsText" text="PONTO DE CONTROLE">
      <formula>NOT(ISERROR(SEARCH("PONTO DE CONTROLE",E9)))</formula>
    </cfRule>
  </conditionalFormatting>
  <conditionalFormatting sqref="F8">
    <cfRule type="containsText" dxfId="75" priority="70" stopIfTrue="1" operator="containsText" text="PONTO DE CONTROLE">
      <formula>NOT(ISERROR(SEARCH("PONTO DE CONTROLE",F8)))</formula>
    </cfRule>
  </conditionalFormatting>
  <conditionalFormatting sqref="D97">
    <cfRule type="containsText" dxfId="74" priority="69" stopIfTrue="1" operator="containsText" text="PONTO DE CONTROLE">
      <formula>NOT(ISERROR(SEARCH("PONTO DE CONTROLE",D97)))</formula>
    </cfRule>
  </conditionalFormatting>
  <conditionalFormatting sqref="E72">
    <cfRule type="containsText" dxfId="73" priority="66" stopIfTrue="1" operator="containsText" text="PONTO DE CONTROLE">
      <formula>NOT(ISERROR(SEARCH("PONTO DE CONTROLE",E72)))</formula>
    </cfRule>
  </conditionalFormatting>
  <conditionalFormatting sqref="E98:F98">
    <cfRule type="containsText" dxfId="72" priority="63" stopIfTrue="1" operator="containsText" text="PONTO DE CONTROLE">
      <formula>NOT(ISERROR(SEARCH("PONTO DE CONTROLE",E98)))</formula>
    </cfRule>
  </conditionalFormatting>
  <conditionalFormatting sqref="D25:D28">
    <cfRule type="containsText" dxfId="71" priority="54" stopIfTrue="1" operator="containsText" text="PONTO DE CONTROLE">
      <formula>NOT(ISERROR(SEARCH("PONTO DE CONTROLE",D25)))</formula>
    </cfRule>
  </conditionalFormatting>
  <conditionalFormatting sqref="G22">
    <cfRule type="containsText" dxfId="70" priority="61" stopIfTrue="1" operator="containsText" text="PONTO DE CONTROLE">
      <formula>NOT(ISERROR(SEARCH("PONTO DE CONTROLE",G22)))</formula>
    </cfRule>
  </conditionalFormatting>
  <conditionalFormatting sqref="G72">
    <cfRule type="containsText" dxfId="69" priority="58" stopIfTrue="1" operator="containsText" text="PONTO DE CONTROLE">
      <formula>NOT(ISERROR(SEARCH("PONTO DE CONTROLE",G72)))</formula>
    </cfRule>
  </conditionalFormatting>
  <conditionalFormatting sqref="G21">
    <cfRule type="containsText" dxfId="68" priority="47" stopIfTrue="1" operator="containsText" text="PONTO DE CONTROLE">
      <formula>NOT(ISERROR(SEARCH("PONTO DE CONTROLE",G21)))</formula>
    </cfRule>
  </conditionalFormatting>
  <conditionalFormatting sqref="G98">
    <cfRule type="containsText" dxfId="67" priority="56" stopIfTrue="1" operator="containsText" text="PONTO DE CONTROLE">
      <formula>NOT(ISERROR(SEARCH("PONTO DE CONTROLE",G98)))</formula>
    </cfRule>
  </conditionalFormatting>
  <conditionalFormatting sqref="F9">
    <cfRule type="containsText" dxfId="66" priority="55" stopIfTrue="1" operator="containsText" text="PONTO DE CONTROLE">
      <formula>NOT(ISERROR(SEARCH("PONTO DE CONTROLE",F9)))</formula>
    </cfRule>
  </conditionalFormatting>
  <conditionalFormatting sqref="G24">
    <cfRule type="containsText" dxfId="65" priority="44" stopIfTrue="1" operator="containsText" text="PONTO DE CONTROLE">
      <formula>NOT(ISERROR(SEARCH("PONTO DE CONTROLE",G24)))</formula>
    </cfRule>
  </conditionalFormatting>
  <conditionalFormatting sqref="F29">
    <cfRule type="containsText" dxfId="64" priority="37" stopIfTrue="1" operator="containsText" text="PONTO DE CONTROLE">
      <formula>NOT(ISERROR(SEARCH("PONTO DE CONTROLE",F29)))</formula>
    </cfRule>
  </conditionalFormatting>
  <conditionalFormatting sqref="E97">
    <cfRule type="containsText" dxfId="63" priority="50" stopIfTrue="1" operator="containsText" text="PONTO DE CONTROLE">
      <formula>NOT(ISERROR(SEARCH("PONTO DE CONTROLE",E97)))</formula>
    </cfRule>
  </conditionalFormatting>
  <conditionalFormatting sqref="F30">
    <cfRule type="containsText" dxfId="62" priority="36" stopIfTrue="1" operator="containsText" text="PONTO DE CONTROLE">
      <formula>NOT(ISERROR(SEARCH("PONTO DE CONTROLE",F30)))</formula>
    </cfRule>
  </conditionalFormatting>
  <conditionalFormatting sqref="G23">
    <cfRule type="containsText" dxfId="61" priority="46" stopIfTrue="1" operator="containsText" text="PONTO DE CONTROLE">
      <formula>NOT(ISERROR(SEARCH("PONTO DE CONTROLE",G23)))</formula>
    </cfRule>
  </conditionalFormatting>
  <conditionalFormatting sqref="F24">
    <cfRule type="containsText" dxfId="60" priority="45" stopIfTrue="1" operator="containsText" text="PONTO DE CONTROLE">
      <formula>NOT(ISERROR(SEARCH("PONTO DE CONTROLE",F24)))</formula>
    </cfRule>
  </conditionalFormatting>
  <conditionalFormatting sqref="G71">
    <cfRule type="containsText" dxfId="59" priority="30" stopIfTrue="1" operator="containsText" text="PONTO DE CONTROLE">
      <formula>NOT(ISERROR(SEARCH("PONTO DE CONTROLE",G71)))</formula>
    </cfRule>
  </conditionalFormatting>
  <conditionalFormatting sqref="F25:F26">
    <cfRule type="containsText" dxfId="58" priority="43" stopIfTrue="1" operator="containsText" text="PONTO DE CONTROLE">
      <formula>NOT(ISERROR(SEARCH("PONTO DE CONTROLE",F25)))</formula>
    </cfRule>
  </conditionalFormatting>
  <conditionalFormatting sqref="G29:G30 G25:G26">
    <cfRule type="containsText" dxfId="57" priority="42" stopIfTrue="1" operator="containsText" text="PONTO DE CONTROLE">
      <formula>NOT(ISERROR(SEARCH("PONTO DE CONTROLE",G25)))</formula>
    </cfRule>
  </conditionalFormatting>
  <conditionalFormatting sqref="F31">
    <cfRule type="containsText" dxfId="56" priority="41" stopIfTrue="1" operator="containsText" text="PONTO DE CONTROLE">
      <formula>NOT(ISERROR(SEARCH("PONTO DE CONTROLE",F31)))</formula>
    </cfRule>
  </conditionalFormatting>
  <conditionalFormatting sqref="G31">
    <cfRule type="containsText" dxfId="55" priority="40" stopIfTrue="1" operator="containsText" text="PONTO DE CONTROLE">
      <formula>NOT(ISERROR(SEARCH("PONTO DE CONTROLE",G31)))</formula>
    </cfRule>
  </conditionalFormatting>
  <conditionalFormatting sqref="F71">
    <cfRule type="containsText" dxfId="54" priority="31" stopIfTrue="1" operator="containsText" text="PONTO DE CONTROLE">
      <formula>NOT(ISERROR(SEARCH("PONTO DE CONTROLE",F71)))</formula>
    </cfRule>
  </conditionalFormatting>
  <conditionalFormatting sqref="F27">
    <cfRule type="containsText" dxfId="52" priority="35" stopIfTrue="1" operator="containsText" text="PONTO DE CONTROLE">
      <formula>NOT(ISERROR(SEARCH("PONTO DE CONTROLE",F27)))</formula>
    </cfRule>
  </conditionalFormatting>
  <conditionalFormatting sqref="G27">
    <cfRule type="containsText" dxfId="51" priority="34" stopIfTrue="1" operator="containsText" text="PONTO DE CONTROLE">
      <formula>NOT(ISERROR(SEARCH("PONTO DE CONTROLE",G27)))</formula>
    </cfRule>
  </conditionalFormatting>
  <conditionalFormatting sqref="F28">
    <cfRule type="containsText" dxfId="50" priority="33" stopIfTrue="1" operator="containsText" text="PONTO DE CONTROLE">
      <formula>NOT(ISERROR(SEARCH("PONTO DE CONTROLE",F28)))</formula>
    </cfRule>
  </conditionalFormatting>
  <conditionalFormatting sqref="G28">
    <cfRule type="containsText" dxfId="49" priority="32" stopIfTrue="1" operator="containsText" text="PONTO DE CONTROLE">
      <formula>NOT(ISERROR(SEARCH("PONTO DE CONTROLE",G28)))</formula>
    </cfRule>
  </conditionalFormatting>
  <conditionalFormatting sqref="D91:D92">
    <cfRule type="containsText" dxfId="47" priority="29" stopIfTrue="1" operator="containsText" text="PONTO DE CONTROLE">
      <formula>NOT(ISERROR(SEARCH("PONTO DE CONTROLE",D91)))</formula>
    </cfRule>
  </conditionalFormatting>
  <conditionalFormatting sqref="D90:D91">
    <cfRule type="containsText" dxfId="46" priority="28" stopIfTrue="1" operator="containsText" text="PONTO DE CONTROLE">
      <formula>NOT(ISERROR(SEARCH("PONTO DE CONTROLE",D90)))</formula>
    </cfRule>
  </conditionalFormatting>
  <conditionalFormatting sqref="F97">
    <cfRule type="containsText" dxfId="45" priority="27" stopIfTrue="1" operator="containsText" text="PONTO DE CONTROLE">
      <formula>NOT(ISERROR(SEARCH("PONTO DE CONTROLE",F97)))</formula>
    </cfRule>
  </conditionalFormatting>
  <conditionalFormatting sqref="G97">
    <cfRule type="containsText" dxfId="44" priority="26" stopIfTrue="1" operator="containsText" text="PONTO DE CONTROLE">
      <formula>NOT(ISERROR(SEARCH("PONTO DE CONTROLE",G97)))</formula>
    </cfRule>
  </conditionalFormatting>
  <conditionalFormatting sqref="G88">
    <cfRule type="containsText" dxfId="41" priority="22" stopIfTrue="1" operator="containsText" text="PONTO DE CONTROLE">
      <formula>NOT(ISERROR(SEARCH("PONTO DE CONTROLE",G88)))</formula>
    </cfRule>
  </conditionalFormatting>
  <conditionalFormatting sqref="G89">
    <cfRule type="containsText" dxfId="39" priority="18" stopIfTrue="1" operator="containsText" text="PONTO DE CONTROLE">
      <formula>NOT(ISERROR(SEARCH("PONTO DE CONTROLE",G89)))</formula>
    </cfRule>
  </conditionalFormatting>
  <conditionalFormatting sqref="E88:E89">
    <cfRule type="containsText" dxfId="30" priority="15" stopIfTrue="1" operator="containsText" text="PONTO DE CONTROLE">
      <formula>NOT(ISERROR(SEARCH("PONTO DE CONTROLE",E88)))</formula>
    </cfRule>
  </conditionalFormatting>
  <conditionalFormatting sqref="D88:D89">
    <cfRule type="containsText" dxfId="28" priority="14" stopIfTrue="1" operator="containsText" text="PONTO DE CONTROLE">
      <formula>NOT(ISERROR(SEARCH("PONTO DE CONTROLE",D88)))</formula>
    </cfRule>
  </conditionalFormatting>
  <conditionalFormatting sqref="F88">
    <cfRule type="containsText" dxfId="26" priority="13" stopIfTrue="1" operator="containsText" text="PONTO DE CONTROLE">
      <formula>NOT(ISERROR(SEARCH("PONTO DE CONTROLE",F88)))</formula>
    </cfRule>
  </conditionalFormatting>
  <conditionalFormatting sqref="F89">
    <cfRule type="containsText" dxfId="24" priority="12" stopIfTrue="1" operator="containsText" text="PONTO DE CONTROLE">
      <formula>NOT(ISERROR(SEARCH("PONTO DE CONTROLE",F89)))</formula>
    </cfRule>
  </conditionalFormatting>
  <conditionalFormatting sqref="E91">
    <cfRule type="containsText" dxfId="21" priority="11" stopIfTrue="1" operator="containsText" text="PONTO DE CONTROLE">
      <formula>NOT(ISERROR(SEARCH("PONTO DE CONTROLE",E91)))</formula>
    </cfRule>
  </conditionalFormatting>
  <conditionalFormatting sqref="F91">
    <cfRule type="containsText" dxfId="19" priority="10" stopIfTrue="1" operator="containsText" text="PONTO DE CONTROLE">
      <formula>NOT(ISERROR(SEARCH("PONTO DE CONTROLE",F91)))</formula>
    </cfRule>
  </conditionalFormatting>
  <conditionalFormatting sqref="E90">
    <cfRule type="containsText" dxfId="15" priority="8" stopIfTrue="1" operator="containsText" text="PONTO DE CONTROLE">
      <formula>NOT(ISERROR(SEARCH("PONTO DE CONTROLE",E90)))</formula>
    </cfRule>
  </conditionalFormatting>
  <conditionalFormatting sqref="F90">
    <cfRule type="containsText" dxfId="13" priority="7" stopIfTrue="1" operator="containsText" text="PONTO DE CONTROLE">
      <formula>NOT(ISERROR(SEARCH("PONTO DE CONTROLE",F90)))</formula>
    </cfRule>
  </conditionalFormatting>
  <conditionalFormatting sqref="G91">
    <cfRule type="containsText" dxfId="9" priority="5" stopIfTrue="1" operator="containsText" text="PONTO DE CONTROLE">
      <formula>NOT(ISERROR(SEARCH("PONTO DE CONTROLE",G91)))</formula>
    </cfRule>
  </conditionalFormatting>
  <conditionalFormatting sqref="G90">
    <cfRule type="containsText" dxfId="5" priority="3" stopIfTrue="1" operator="containsText" text="PONTO DE CONTROLE">
      <formula>NOT(ISERROR(SEARCH("PONTO DE CONTROLE",G90)))</formula>
    </cfRule>
  </conditionalFormatting>
  <conditionalFormatting sqref="F92">
    <cfRule type="containsText" dxfId="3" priority="2" stopIfTrue="1" operator="containsText" text="PONTO DE CONTROLE">
      <formula>NOT(ISERROR(SEARCH("PONTO DE CONTROLE",F92)))</formula>
    </cfRule>
  </conditionalFormatting>
  <conditionalFormatting sqref="G92">
    <cfRule type="containsText" dxfId="1" priority="1" stopIfTrue="1" operator="containsText" text="PONTO DE CONTROLE">
      <formula>NOT(ISERROR(SEARCH("PONTO DE CONTROLE",G92)))</formula>
    </cfRule>
  </conditionalFormatting>
  <dataValidations count="1">
    <dataValidation type="list" allowBlank="1" showInputMessage="1" showErrorMessage="1" sqref="C6 C69 C86 C95">
      <formula1>$A$170:$A$171</formula1>
    </dataValidation>
  </dataValidations>
  <pageMargins left="0.23622047244094491" right="0.23622047244094491" top="0.31496062992125984" bottom="0.31496062992125984" header="0.15748031496062992" footer="0.15748031496062992"/>
  <pageSetup paperSize="9" scale="35" orientation="portrait" verticalDpi="4" r:id="rId1"/>
  <rowBreaks count="1" manualBreakCount="1">
    <brk id="103" max="14" man="1"/>
  </rowBreaks>
  <colBreaks count="2" manualBreakCount="2">
    <brk id="3" max="1048575" man="1"/>
    <brk id="10"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S265"/>
  <sheetViews>
    <sheetView workbookViewId="0">
      <selection activeCell="A6" sqref="A6"/>
    </sheetView>
  </sheetViews>
  <sheetFormatPr defaultColWidth="0" defaultRowHeight="0" customHeight="1" zeroHeight="1" x14ac:dyDescent="0.25"/>
  <cols>
    <col min="1" max="1" width="38.85546875" style="1" customWidth="1"/>
    <col min="2" max="2" width="61.28515625" style="1" customWidth="1"/>
    <col min="3" max="3" width="70.42578125" style="1" customWidth="1"/>
    <col min="4" max="249" width="4.7109375" style="1" hidden="1" customWidth="1"/>
    <col min="250" max="251" width="7" style="1" hidden="1" customWidth="1"/>
    <col min="252" max="253" width="4.7109375" style="1" hidden="1" customWidth="1"/>
    <col min="254" max="16384" width="7" style="1" hidden="1"/>
  </cols>
  <sheetData>
    <row r="1" spans="1:18" ht="15" customHeight="1" x14ac:dyDescent="0.25"/>
    <row r="2" spans="1:18" customFormat="1" ht="65.099999999999994" customHeight="1" thickBot="1" x14ac:dyDescent="0.3">
      <c r="A2" s="59" t="s">
        <v>0</v>
      </c>
      <c r="B2" s="59"/>
      <c r="C2" s="59"/>
      <c r="D2" s="59"/>
      <c r="E2" s="59"/>
      <c r="F2" s="59"/>
      <c r="G2" s="59"/>
      <c r="H2" s="59"/>
      <c r="I2" s="59"/>
      <c r="J2" s="59"/>
      <c r="K2" s="59"/>
      <c r="L2" s="59"/>
      <c r="M2" s="59"/>
      <c r="N2" s="59"/>
      <c r="O2" s="59"/>
    </row>
    <row r="3" spans="1:18" ht="75" customHeight="1" thickBot="1" x14ac:dyDescent="0.3">
      <c r="A3" s="72" t="s">
        <v>27</v>
      </c>
      <c r="B3" s="72"/>
      <c r="C3" s="72"/>
      <c r="F3" s="2"/>
      <c r="G3" s="2" t="s">
        <v>3</v>
      </c>
      <c r="H3" s="2" t="s">
        <v>4</v>
      </c>
      <c r="I3" s="2" t="s">
        <v>5</v>
      </c>
      <c r="J3" s="2" t="s">
        <v>6</v>
      </c>
      <c r="K3" s="2" t="s">
        <v>7</v>
      </c>
      <c r="L3" s="3" t="s">
        <v>8</v>
      </c>
      <c r="M3" s="3" t="s">
        <v>8</v>
      </c>
      <c r="N3" s="2" t="s">
        <v>9</v>
      </c>
      <c r="O3" s="4" t="s">
        <v>10</v>
      </c>
      <c r="P3" s="4" t="s">
        <v>11</v>
      </c>
      <c r="Q3" s="4" t="s">
        <v>12</v>
      </c>
      <c r="R3" s="4" t="s">
        <v>12</v>
      </c>
    </row>
    <row r="4" spans="1:18" ht="36" customHeight="1" x14ac:dyDescent="0.25">
      <c r="A4" s="13" t="s">
        <v>28</v>
      </c>
      <c r="B4" s="13" t="s">
        <v>29</v>
      </c>
      <c r="C4" s="6" t="s">
        <v>30</v>
      </c>
      <c r="F4" s="2"/>
      <c r="G4" s="2">
        <f>COUNTIF(A5:A21,"&gt;0")</f>
        <v>0</v>
      </c>
      <c r="H4" s="2">
        <f>COUNTIF(B5:B21,"&gt;0")</f>
        <v>0</v>
      </c>
      <c r="I4" s="2">
        <f>COUNTIF(C5:C21,"&gt;""")</f>
        <v>4</v>
      </c>
      <c r="J4" s="2" t="e">
        <f>COUNTIF(#REF!,"&gt;""")</f>
        <v>#REF!</v>
      </c>
      <c r="K4" s="2" t="e">
        <f>COUNTIF(#REF!,"&gt;""")</f>
        <v>#REF!</v>
      </c>
      <c r="L4" s="3" t="e">
        <f>COUNTIF(#REF!,"&gt;""")</f>
        <v>#REF!</v>
      </c>
      <c r="M4" s="3" t="e">
        <f>COUNTIF(#REF!,"&gt;0")</f>
        <v>#REF!</v>
      </c>
      <c r="N4" s="2" t="e">
        <f>SUM(L4:M4)</f>
        <v>#REF!</v>
      </c>
      <c r="O4" s="4" t="str">
        <f>IF(AND(G4=H4,I4&lt;=G4,I4&lt;=H4)=TRUE,"","PREENCHA DATAS E HORARIOS EM TODAS AS ATIVIDADES EM PRÉ-REQUISITOS / ")</f>
        <v xml:space="preserve">PREENCHA DATAS E HORARIOS EM TODAS AS ATIVIDADES EM PRÉ-REQUISITOS / </v>
      </c>
      <c r="P4" s="4" t="str">
        <f>IF(AND(I4&lt;H4,I4&lt;G4)=TRUE,"COLOCAR ATIVIDADE PARA TODAS AS DATAS PREVISTAS EM PRÉ-REQUISITOS / ","")</f>
        <v/>
      </c>
      <c r="Q4" s="4" t="e">
        <f>IF(AND(J4=K4,J4=N4,K4=N4,I4&lt;=J4,I4&lt;=K4,I4&lt;=N4)=TRUE,"","COLOCAR ÁREA, EXECUTOR E TELEFONE PARA TODAS AS ATIVIDADES EM PRÉ-REQUISITOS / ")</f>
        <v>#REF!</v>
      </c>
      <c r="R4" s="4" t="e">
        <f>IF(AND(I4&lt;J4,I4&lt;K4,I4&lt;N4)=TRUE,"COLOCAR ATIVIDADE PARA TODOS OS EXECUTORES EM PRÉ-REQUISITOS / ","")</f>
        <v>#REF!</v>
      </c>
    </row>
    <row r="5" spans="1:18" ht="30.75" customHeight="1" x14ac:dyDescent="0.25">
      <c r="A5" s="18" t="s">
        <v>43</v>
      </c>
      <c r="B5" s="15" t="s">
        <v>44</v>
      </c>
      <c r="C5" s="19" t="s">
        <v>57</v>
      </c>
    </row>
    <row r="6" spans="1:18" s="12" customFormat="1" ht="30.75" customHeight="1" x14ac:dyDescent="0.25">
      <c r="A6" s="18" t="s">
        <v>86</v>
      </c>
      <c r="B6" s="16" t="s">
        <v>53</v>
      </c>
      <c r="C6" s="19" t="s">
        <v>56</v>
      </c>
    </row>
    <row r="7" spans="1:18" s="12" customFormat="1" ht="30.75" customHeight="1" x14ac:dyDescent="0.25">
      <c r="A7" s="16" t="s">
        <v>51</v>
      </c>
      <c r="B7" s="16" t="s">
        <v>54</v>
      </c>
      <c r="C7" s="19" t="s">
        <v>58</v>
      </c>
    </row>
    <row r="8" spans="1:18" s="12" customFormat="1" ht="30.75" customHeight="1" x14ac:dyDescent="0.25">
      <c r="A8" s="16" t="s">
        <v>68</v>
      </c>
      <c r="B8" s="16" t="s">
        <v>55</v>
      </c>
      <c r="C8" s="19" t="s">
        <v>59</v>
      </c>
    </row>
    <row r="9" spans="1:18" s="12" customFormat="1" ht="30.75" customHeight="1" x14ac:dyDescent="0.25">
      <c r="A9" s="18"/>
      <c r="B9" s="15"/>
      <c r="C9" s="19"/>
      <c r="D9" s="20" t="s">
        <v>31</v>
      </c>
    </row>
    <row r="10" spans="1:18" s="12" customFormat="1" ht="30.75" customHeight="1" x14ac:dyDescent="0.25">
      <c r="A10" s="21"/>
      <c r="B10" s="21"/>
      <c r="C10" s="21"/>
    </row>
    <row r="11" spans="1:18" s="12" customFormat="1" ht="30.75" customHeight="1" x14ac:dyDescent="0.25">
      <c r="A11" s="16"/>
      <c r="B11" s="16"/>
      <c r="C11" s="14"/>
    </row>
    <row r="12" spans="1:18" s="12" customFormat="1" ht="30.75" customHeight="1" x14ac:dyDescent="0.25">
      <c r="A12" s="16"/>
      <c r="B12" s="16"/>
      <c r="C12" s="14"/>
    </row>
    <row r="13" spans="1:18" s="12" customFormat="1" ht="30.75" customHeight="1" x14ac:dyDescent="0.25">
      <c r="A13" s="16"/>
      <c r="B13" s="16"/>
      <c r="C13" s="14"/>
    </row>
    <row r="14" spans="1:18" s="12" customFormat="1" ht="30.75" customHeight="1" x14ac:dyDescent="0.25">
      <c r="A14" s="16"/>
      <c r="B14" s="16"/>
      <c r="C14" s="14"/>
    </row>
    <row r="15" spans="1:18" s="12" customFormat="1" ht="30.75" customHeight="1" x14ac:dyDescent="0.25">
      <c r="A15" s="16"/>
      <c r="B15" s="16"/>
      <c r="C15" s="14"/>
    </row>
    <row r="16" spans="1:18" s="12" customFormat="1" ht="30.75" customHeight="1" x14ac:dyDescent="0.25">
      <c r="A16" s="16"/>
      <c r="B16" s="16"/>
      <c r="C16" s="14"/>
    </row>
    <row r="17" spans="1:3" s="12" customFormat="1" ht="30.75" customHeight="1" x14ac:dyDescent="0.25">
      <c r="A17" s="16"/>
      <c r="B17" s="16"/>
      <c r="C17" s="14"/>
    </row>
    <row r="18" spans="1:3" s="12" customFormat="1" ht="30.75" customHeight="1" x14ac:dyDescent="0.25">
      <c r="A18" s="16"/>
      <c r="B18" s="16"/>
      <c r="C18" s="14"/>
    </row>
    <row r="19" spans="1:3" s="12" customFormat="1" ht="30.75" customHeight="1" x14ac:dyDescent="0.25">
      <c r="A19" s="16"/>
      <c r="B19" s="16"/>
      <c r="C19" s="14"/>
    </row>
    <row r="20" spans="1:3" s="12" customFormat="1" ht="30.75" customHeight="1" x14ac:dyDescent="0.25">
      <c r="A20" s="16"/>
      <c r="B20" s="16"/>
      <c r="C20" s="14"/>
    </row>
    <row r="21" spans="1:3" s="12" customFormat="1" ht="30.75" customHeight="1" thickBot="1" x14ac:dyDescent="0.3">
      <c r="A21" s="16"/>
      <c r="B21" s="16"/>
      <c r="C21" s="14"/>
    </row>
    <row r="22" spans="1:3" ht="15.75" thickBot="1" x14ac:dyDescent="0.3">
      <c r="A22" s="71"/>
      <c r="B22" s="71"/>
      <c r="C22" s="71"/>
    </row>
    <row r="23" spans="1:3" ht="15" x14ac:dyDescent="0.25"/>
    <row r="24" spans="1:3" ht="15" x14ac:dyDescent="0.25"/>
    <row r="25" spans="1:3" ht="15" x14ac:dyDescent="0.25"/>
    <row r="26" spans="1:3" ht="15" x14ac:dyDescent="0.25"/>
    <row r="27" spans="1:3" ht="15" x14ac:dyDescent="0.25"/>
    <row r="28" spans="1:3" ht="15" x14ac:dyDescent="0.25"/>
    <row r="29" spans="1:3" ht="15" x14ac:dyDescent="0.25"/>
    <row r="30" spans="1:3" ht="15" x14ac:dyDescent="0.25"/>
    <row r="31" spans="1:3" ht="15" x14ac:dyDescent="0.25"/>
    <row r="32" spans="1:3" ht="15" x14ac:dyDescent="0.25"/>
    <row r="33" ht="15" x14ac:dyDescent="0.25"/>
    <row r="34" ht="15" x14ac:dyDescent="0.25"/>
    <row r="35" ht="15" x14ac:dyDescent="0.25"/>
    <row r="36" ht="15" x14ac:dyDescent="0.25"/>
    <row r="37" ht="15" x14ac:dyDescent="0.25"/>
    <row r="38" ht="15" x14ac:dyDescent="0.25"/>
    <row r="39" ht="15" x14ac:dyDescent="0.25"/>
    <row r="40" ht="15" x14ac:dyDescent="0.25"/>
    <row r="41" ht="15" x14ac:dyDescent="0.25"/>
    <row r="42" ht="15" x14ac:dyDescent="0.25"/>
    <row r="43" ht="15" x14ac:dyDescent="0.25"/>
    <row r="44" ht="15" x14ac:dyDescent="0.25"/>
    <row r="45" ht="15" x14ac:dyDescent="0.25"/>
    <row r="46" ht="15" x14ac:dyDescent="0.25"/>
    <row r="47" ht="15" x14ac:dyDescent="0.25"/>
    <row r="48" ht="15" x14ac:dyDescent="0.25"/>
    <row r="49" ht="15" x14ac:dyDescent="0.25"/>
    <row r="50" ht="15" x14ac:dyDescent="0.25"/>
    <row r="51" ht="15" x14ac:dyDescent="0.25"/>
    <row r="52" ht="15" x14ac:dyDescent="0.25"/>
    <row r="53" ht="15" x14ac:dyDescent="0.25"/>
    <row r="54" ht="15" x14ac:dyDescent="0.25"/>
    <row r="55" ht="15" x14ac:dyDescent="0.25"/>
    <row r="56" ht="15" x14ac:dyDescent="0.25"/>
    <row r="57" ht="15" x14ac:dyDescent="0.25"/>
    <row r="58" ht="15" x14ac:dyDescent="0.25"/>
    <row r="59" ht="15" x14ac:dyDescent="0.25"/>
    <row r="60" ht="15" x14ac:dyDescent="0.25"/>
    <row r="61" ht="15" x14ac:dyDescent="0.25"/>
    <row r="62" ht="15" x14ac:dyDescent="0.25"/>
    <row r="63" ht="15" x14ac:dyDescent="0.25"/>
    <row r="64" ht="15" x14ac:dyDescent="0.25"/>
    <row r="65" ht="15" x14ac:dyDescent="0.25"/>
    <row r="66" ht="15" x14ac:dyDescent="0.25"/>
    <row r="67" ht="15" x14ac:dyDescent="0.25"/>
    <row r="68" ht="15" x14ac:dyDescent="0.25"/>
    <row r="69" ht="15" x14ac:dyDescent="0.25"/>
    <row r="70" ht="15" x14ac:dyDescent="0.25"/>
    <row r="71" ht="15" x14ac:dyDescent="0.25"/>
    <row r="72" ht="15" x14ac:dyDescent="0.25"/>
    <row r="73" ht="15" x14ac:dyDescent="0.25"/>
    <row r="74" ht="15" x14ac:dyDescent="0.25"/>
    <row r="75" ht="15" x14ac:dyDescent="0.25"/>
    <row r="76" ht="15" x14ac:dyDescent="0.25"/>
    <row r="77" ht="15" x14ac:dyDescent="0.25"/>
    <row r="78" ht="15" x14ac:dyDescent="0.25"/>
    <row r="79" ht="15" x14ac:dyDescent="0.25"/>
    <row r="80" ht="15" x14ac:dyDescent="0.25"/>
    <row r="81" ht="15" x14ac:dyDescent="0.25"/>
    <row r="82" ht="15" x14ac:dyDescent="0.25"/>
    <row r="83" ht="15" x14ac:dyDescent="0.25"/>
    <row r="84" ht="15" x14ac:dyDescent="0.25"/>
    <row r="85" ht="15" x14ac:dyDescent="0.25"/>
    <row r="86" ht="15" x14ac:dyDescent="0.25"/>
    <row r="87" ht="15" x14ac:dyDescent="0.25"/>
    <row r="88" ht="15" x14ac:dyDescent="0.25"/>
    <row r="89" ht="15" x14ac:dyDescent="0.25"/>
    <row r="90" ht="15" x14ac:dyDescent="0.25"/>
    <row r="91" ht="15" x14ac:dyDescent="0.25"/>
    <row r="92" ht="15" x14ac:dyDescent="0.25"/>
    <row r="93" ht="15" x14ac:dyDescent="0.25"/>
    <row r="94" ht="15" x14ac:dyDescent="0.25"/>
    <row r="95" ht="15" x14ac:dyDescent="0.25"/>
    <row r="96" ht="15" x14ac:dyDescent="0.25"/>
    <row r="97" ht="15" x14ac:dyDescent="0.25"/>
    <row r="98" ht="15" x14ac:dyDescent="0.25"/>
    <row r="99" ht="15" x14ac:dyDescent="0.25"/>
    <row r="100" ht="15" x14ac:dyDescent="0.25"/>
    <row r="101" ht="15" x14ac:dyDescent="0.25"/>
    <row r="102" ht="15" x14ac:dyDescent="0.25"/>
    <row r="103" ht="15" x14ac:dyDescent="0.25"/>
    <row r="104" ht="15" x14ac:dyDescent="0.25"/>
    <row r="105" ht="15" x14ac:dyDescent="0.25"/>
    <row r="106" ht="15" x14ac:dyDescent="0.25"/>
    <row r="107" ht="15" x14ac:dyDescent="0.25"/>
    <row r="108" ht="15" x14ac:dyDescent="0.25"/>
    <row r="109" ht="15" x14ac:dyDescent="0.25"/>
    <row r="110" ht="15" x14ac:dyDescent="0.25"/>
    <row r="111" ht="15" x14ac:dyDescent="0.25"/>
    <row r="112" ht="15" x14ac:dyDescent="0.25"/>
    <row r="113" ht="15" x14ac:dyDescent="0.25"/>
    <row r="114" ht="15" x14ac:dyDescent="0.25"/>
    <row r="115" ht="15" x14ac:dyDescent="0.25"/>
    <row r="116" ht="15" x14ac:dyDescent="0.25"/>
    <row r="117" ht="15" x14ac:dyDescent="0.25"/>
    <row r="118" ht="15" x14ac:dyDescent="0.25"/>
    <row r="119" ht="15" x14ac:dyDescent="0.25"/>
    <row r="120" ht="15" x14ac:dyDescent="0.25"/>
    <row r="121" ht="15" x14ac:dyDescent="0.25"/>
    <row r="122" ht="15" x14ac:dyDescent="0.25"/>
    <row r="123" ht="15" x14ac:dyDescent="0.25"/>
    <row r="124" ht="15" x14ac:dyDescent="0.25"/>
    <row r="125" ht="15" x14ac:dyDescent="0.25"/>
    <row r="126" ht="15" x14ac:dyDescent="0.25"/>
    <row r="127" ht="15" x14ac:dyDescent="0.25"/>
    <row r="128" ht="15" x14ac:dyDescent="0.25"/>
    <row r="129" ht="15" x14ac:dyDescent="0.25"/>
    <row r="130" ht="15" x14ac:dyDescent="0.25"/>
    <row r="131" ht="15" x14ac:dyDescent="0.25"/>
    <row r="132" ht="15" x14ac:dyDescent="0.25"/>
    <row r="133" ht="15" x14ac:dyDescent="0.25"/>
    <row r="134" ht="15" x14ac:dyDescent="0.25"/>
    <row r="135" ht="15" x14ac:dyDescent="0.25"/>
    <row r="136" ht="15" x14ac:dyDescent="0.25"/>
    <row r="137" ht="15" x14ac:dyDescent="0.25"/>
    <row r="138" ht="15" x14ac:dyDescent="0.25"/>
    <row r="139" ht="15" x14ac:dyDescent="0.25"/>
    <row r="140" ht="15" x14ac:dyDescent="0.25"/>
    <row r="141" ht="15" x14ac:dyDescent="0.25"/>
    <row r="142" ht="15" x14ac:dyDescent="0.25"/>
    <row r="143" ht="15" x14ac:dyDescent="0.25"/>
    <row r="144" ht="15" x14ac:dyDescent="0.25"/>
    <row r="145" ht="15" x14ac:dyDescent="0.25"/>
    <row r="146" ht="15" x14ac:dyDescent="0.25"/>
    <row r="147" ht="15" x14ac:dyDescent="0.25"/>
    <row r="148" ht="15" x14ac:dyDescent="0.25"/>
    <row r="149" ht="15" x14ac:dyDescent="0.25"/>
    <row r="150" ht="15" x14ac:dyDescent="0.25"/>
    <row r="151" ht="15" x14ac:dyDescent="0.25"/>
    <row r="152" ht="15" x14ac:dyDescent="0.25"/>
    <row r="153" ht="15" x14ac:dyDescent="0.25"/>
    <row r="154" ht="15" x14ac:dyDescent="0.25"/>
    <row r="155" ht="15" x14ac:dyDescent="0.25"/>
    <row r="156" ht="15" x14ac:dyDescent="0.25"/>
    <row r="157" ht="15" x14ac:dyDescent="0.25"/>
    <row r="158" ht="15" x14ac:dyDescent="0.25"/>
    <row r="159" ht="15" x14ac:dyDescent="0.25"/>
    <row r="160" ht="15" x14ac:dyDescent="0.25"/>
    <row r="161" ht="15" x14ac:dyDescent="0.25"/>
    <row r="162" ht="15" x14ac:dyDescent="0.25"/>
    <row r="163" ht="15" x14ac:dyDescent="0.25"/>
    <row r="164" ht="15" x14ac:dyDescent="0.25"/>
    <row r="165" ht="15" x14ac:dyDescent="0.25"/>
    <row r="166" ht="15" x14ac:dyDescent="0.25"/>
    <row r="167" ht="15" x14ac:dyDescent="0.25"/>
    <row r="168" ht="15" x14ac:dyDescent="0.25"/>
    <row r="169" ht="15" x14ac:dyDescent="0.25"/>
    <row r="170" ht="15" x14ac:dyDescent="0.25"/>
    <row r="171" ht="15" x14ac:dyDescent="0.25"/>
    <row r="172" ht="15" x14ac:dyDescent="0.25"/>
    <row r="173" ht="15" x14ac:dyDescent="0.25"/>
    <row r="174" ht="15" x14ac:dyDescent="0.25"/>
    <row r="175" ht="15" x14ac:dyDescent="0.25"/>
    <row r="176" ht="15" x14ac:dyDescent="0.25"/>
    <row r="177" ht="15" x14ac:dyDescent="0.25"/>
    <row r="178" ht="15" x14ac:dyDescent="0.25"/>
    <row r="179" ht="15" x14ac:dyDescent="0.25"/>
    <row r="180" ht="15" x14ac:dyDescent="0.25"/>
    <row r="181" ht="15" x14ac:dyDescent="0.25"/>
    <row r="182" ht="15" x14ac:dyDescent="0.25"/>
    <row r="183" ht="15" x14ac:dyDescent="0.25"/>
    <row r="184" ht="15" x14ac:dyDescent="0.25"/>
    <row r="185" ht="15" x14ac:dyDescent="0.25"/>
    <row r="186" ht="15" x14ac:dyDescent="0.25"/>
    <row r="187" ht="15" x14ac:dyDescent="0.25"/>
    <row r="188" ht="15" x14ac:dyDescent="0.25"/>
    <row r="189" ht="15" x14ac:dyDescent="0.25"/>
    <row r="190" ht="15" x14ac:dyDescent="0.25"/>
    <row r="191" ht="15" x14ac:dyDescent="0.25"/>
    <row r="192" ht="15" x14ac:dyDescent="0.25"/>
    <row r="193" ht="15" x14ac:dyDescent="0.25"/>
    <row r="194" ht="15" x14ac:dyDescent="0.25"/>
    <row r="195" ht="15" x14ac:dyDescent="0.25"/>
    <row r="196" ht="15" x14ac:dyDescent="0.25"/>
    <row r="197" ht="15" x14ac:dyDescent="0.25"/>
    <row r="198" ht="15" x14ac:dyDescent="0.25"/>
    <row r="199" ht="15" x14ac:dyDescent="0.25"/>
    <row r="200" ht="15" x14ac:dyDescent="0.25"/>
    <row r="201" ht="15" x14ac:dyDescent="0.25"/>
    <row r="202" ht="15" x14ac:dyDescent="0.25"/>
    <row r="203" ht="15" x14ac:dyDescent="0.25"/>
    <row r="204" ht="15" x14ac:dyDescent="0.25"/>
    <row r="205" ht="15" x14ac:dyDescent="0.25"/>
    <row r="206" ht="15" x14ac:dyDescent="0.25"/>
    <row r="207" ht="15" x14ac:dyDescent="0.25"/>
    <row r="208" ht="15" x14ac:dyDescent="0.25"/>
    <row r="209" ht="15" x14ac:dyDescent="0.25"/>
    <row r="210" ht="15" x14ac:dyDescent="0.25"/>
    <row r="211" ht="15" x14ac:dyDescent="0.25"/>
    <row r="212" ht="15" x14ac:dyDescent="0.25"/>
    <row r="213" ht="15" x14ac:dyDescent="0.25"/>
    <row r="214" ht="15" x14ac:dyDescent="0.25"/>
    <row r="215" ht="15" x14ac:dyDescent="0.25"/>
    <row r="216" ht="15" x14ac:dyDescent="0.25"/>
    <row r="217" ht="15" x14ac:dyDescent="0.25"/>
    <row r="218" ht="15" x14ac:dyDescent="0.25"/>
    <row r="219" ht="15" x14ac:dyDescent="0.25"/>
    <row r="220" ht="15" x14ac:dyDescent="0.25"/>
    <row r="221" ht="15" x14ac:dyDescent="0.25"/>
    <row r="222" ht="15" x14ac:dyDescent="0.25"/>
    <row r="223" ht="15" x14ac:dyDescent="0.25"/>
    <row r="224" ht="15" x14ac:dyDescent="0.25"/>
    <row r="225" ht="15" x14ac:dyDescent="0.25"/>
    <row r="226" ht="15" x14ac:dyDescent="0.25"/>
    <row r="227" ht="15" x14ac:dyDescent="0.25"/>
    <row r="228" ht="15" x14ac:dyDescent="0.25"/>
    <row r="229" ht="15" x14ac:dyDescent="0.25"/>
    <row r="230" ht="15" x14ac:dyDescent="0.25"/>
    <row r="231" ht="15" x14ac:dyDescent="0.25"/>
    <row r="232" ht="15" x14ac:dyDescent="0.25"/>
    <row r="233" ht="15" x14ac:dyDescent="0.25"/>
    <row r="234" ht="15" x14ac:dyDescent="0.25"/>
    <row r="235" ht="15" x14ac:dyDescent="0.25"/>
    <row r="236" ht="15" x14ac:dyDescent="0.25"/>
    <row r="237" ht="15" x14ac:dyDescent="0.25"/>
    <row r="238" ht="15" x14ac:dyDescent="0.25"/>
    <row r="239" ht="15" x14ac:dyDescent="0.25"/>
    <row r="240" ht="15" x14ac:dyDescent="0.25"/>
    <row r="241" ht="15" x14ac:dyDescent="0.25"/>
    <row r="242" ht="15" x14ac:dyDescent="0.25"/>
    <row r="243" ht="15" x14ac:dyDescent="0.25"/>
    <row r="244" ht="15" x14ac:dyDescent="0.25"/>
    <row r="245" ht="15" x14ac:dyDescent="0.25"/>
    <row r="246" ht="15" x14ac:dyDescent="0.25"/>
    <row r="247" ht="15" x14ac:dyDescent="0.25"/>
    <row r="248" ht="15" x14ac:dyDescent="0.25"/>
    <row r="249" ht="15" x14ac:dyDescent="0.25"/>
    <row r="250" ht="15" x14ac:dyDescent="0.25"/>
    <row r="251" ht="15" x14ac:dyDescent="0.25"/>
    <row r="252" ht="15" x14ac:dyDescent="0.25"/>
    <row r="253" ht="15" x14ac:dyDescent="0.25"/>
    <row r="254" ht="15" x14ac:dyDescent="0.25"/>
    <row r="255" ht="15" x14ac:dyDescent="0.25"/>
    <row r="256" ht="15" x14ac:dyDescent="0.25"/>
    <row r="257" ht="15" x14ac:dyDescent="0.25"/>
    <row r="258" ht="15" x14ac:dyDescent="0.25"/>
    <row r="259" ht="15" x14ac:dyDescent="0.25"/>
    <row r="260" ht="15" x14ac:dyDescent="0.25"/>
    <row r="261" ht="15" x14ac:dyDescent="0.25"/>
    <row r="262" ht="15" x14ac:dyDescent="0.25"/>
    <row r="263" ht="15" x14ac:dyDescent="0.25"/>
    <row r="264" ht="15" x14ac:dyDescent="0.25"/>
    <row r="265" ht="15" x14ac:dyDescent="0.25"/>
  </sheetData>
  <sheetProtection formatColumns="0" formatRows="0" insertRows="0" deleteRows="0" selectLockedCells="1"/>
  <mergeCells count="3">
    <mergeCell ref="A22:C22"/>
    <mergeCell ref="A3:C3"/>
    <mergeCell ref="A2:O2"/>
  </mergeCells>
  <conditionalFormatting sqref="C21">
    <cfRule type="containsText" dxfId="38" priority="37" stopIfTrue="1" operator="containsText" text="PONTO DE CONTROLE">
      <formula>NOT(ISERROR(SEARCH("PONTO DE CONTROLE",C21)))</formula>
    </cfRule>
  </conditionalFormatting>
  <conditionalFormatting sqref="A4:B4">
    <cfRule type="expression" dxfId="37" priority="35" stopIfTrue="1">
      <formula>#REF!="ITEM COM PENDÊNCIA"</formula>
    </cfRule>
  </conditionalFormatting>
  <conditionalFormatting sqref="C4">
    <cfRule type="expression" dxfId="36" priority="34" stopIfTrue="1">
      <formula>#REF!="ITEM COM PENDÊNCIA"</formula>
    </cfRule>
  </conditionalFormatting>
  <conditionalFormatting sqref="C5:C8">
    <cfRule type="containsText" dxfId="35" priority="15" stopIfTrue="1" operator="containsText" text="PONTO DE CONTROLE">
      <formula>NOT(ISERROR(SEARCH("PONTO DE CONTROLE",C5)))</formula>
    </cfRule>
  </conditionalFormatting>
  <conditionalFormatting sqref="C11:C20">
    <cfRule type="containsText" dxfId="34" priority="14" stopIfTrue="1" operator="containsText" text="PONTO DE CONTROLE">
      <formula>NOT(ISERROR(SEARCH("PONTO DE CONTROLE",C11)))</formula>
    </cfRule>
  </conditionalFormatting>
  <conditionalFormatting sqref="C9">
    <cfRule type="containsText" dxfId="33" priority="1" stopIfTrue="1" operator="containsText" text="PONTO DE CONTROLE">
      <formula>NOT(ISERROR(SEARCH("PONTO DE CONTROLE",C9)))</formula>
    </cfRule>
  </conditionalFormatting>
  <pageMargins left="0.23622047244094491" right="0.23622047244094491" top="0.33" bottom="0.3" header="0.17" footer="0.17"/>
  <pageSetup paperSize="9" scale="50" orientation="landscape" verticalDpi="4"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_x00c1_rea xmlns="a2e6d2e0-39f5-44da-ba40-4dcc5881bb4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DCD1633ACF104443A67B3D58B3F02D5F" ma:contentTypeVersion="7" ma:contentTypeDescription="Crie um novo documento." ma:contentTypeScope="" ma:versionID="a38e59efb540571083f863cdbc12d327">
  <xsd:schema xmlns:xsd="http://www.w3.org/2001/XMLSchema" xmlns:xs="http://www.w3.org/2001/XMLSchema" xmlns:p="http://schemas.microsoft.com/office/2006/metadata/properties" xmlns:ns2="a2e6d2e0-39f5-44da-ba40-4dcc5881bb46" xmlns:ns3="7388af36-a143-49fc-8d9e-087bdd1dfb1e" targetNamespace="http://schemas.microsoft.com/office/2006/metadata/properties" ma:root="true" ma:fieldsID="a48a8b63b4af19e1388aa5717b39eed3" ns2:_="" ns3:_="">
    <xsd:import namespace="a2e6d2e0-39f5-44da-ba40-4dcc5881bb46"/>
    <xsd:import namespace="7388af36-a143-49fc-8d9e-087bdd1dfb1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_x00c1_rea" minOccurs="0"/>
                <xsd:element ref="ns2:MediaServiceAutoTag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e6d2e0-39f5-44da-ba40-4dcc5881bb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x00c1_rea" ma:index="12" nillable="true" ma:displayName="Área" ma:format="Dropdown" ma:internalName="_x00c1_rea">
      <xsd:simpleType>
        <xsd:restriction base="dms:Text">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388af36-a143-49fc-8d9e-087bdd1dfb1e"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B946D7C-48E9-41FE-BE0E-10F1FFA6D701}">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purl.org/dc/terms/"/>
    <ds:schemaRef ds:uri="7388af36-a143-49fc-8d9e-087bdd1dfb1e"/>
    <ds:schemaRef ds:uri="a2e6d2e0-39f5-44da-ba40-4dcc5881bb46"/>
    <ds:schemaRef ds:uri="http://www.w3.org/XML/1998/namespace"/>
    <ds:schemaRef ds:uri="http://purl.org/dc/dcmitype/"/>
  </ds:schemaRefs>
</ds:datastoreItem>
</file>

<file path=customXml/itemProps2.xml><?xml version="1.0" encoding="utf-8"?>
<ds:datastoreItem xmlns:ds="http://schemas.openxmlformats.org/officeDocument/2006/customXml" ds:itemID="{35C79C16-CC9F-44E3-93FF-7E67A9E092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2e6d2e0-39f5-44da-ba40-4dcc5881bb46"/>
    <ds:schemaRef ds:uri="7388af36-a143-49fc-8d9e-087bdd1dfb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6FED25-549E-41EE-82DB-CB37A5C98CB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2</vt:i4>
      </vt:variant>
    </vt:vector>
  </HeadingPairs>
  <TitlesOfParts>
    <vt:vector size="4" baseType="lpstr">
      <vt:lpstr>Plano Release</vt:lpstr>
      <vt:lpstr>Escalation List</vt:lpstr>
      <vt:lpstr>'Escalation List'!Area_de_impressao</vt:lpstr>
      <vt:lpstr>'Plano Release'!Area_de_impressao</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Guilherme Van de Velde;Filipe de Oliveira Rodriguez Fontan</dc:creator>
  <cp:keywords/>
  <dc:description/>
  <cp:lastModifiedBy>Silas de Matos Barrionovo</cp:lastModifiedBy>
  <cp:revision/>
  <dcterms:created xsi:type="dcterms:W3CDTF">2010-06-21T00:24:05Z</dcterms:created>
  <dcterms:modified xsi:type="dcterms:W3CDTF">2020-06-04T14:38:41Z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0x010100DCD1633ACF104443A67B3D58B3F02D5F</vt:lpwstr>
  </property>
</Properties>
</file>