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<sst xmlns="http://schemas.openxmlformats.org/spreadsheetml/2006/main" count="4081" uniqueCount="1254">
  <si>
    <t>Table</t>
  </si>
  <si>
    <t>variable</t>
  </si>
  <si>
    <t>prio</t>
  </si>
  <si>
    <t>Dimension format of variable</t>
  </si>
  <si>
    <t>variable long name</t>
  </si>
  <si>
    <t>link</t>
  </si>
  <si>
    <t>comment</t>
  </si>
  <si>
    <t>comment author</t>
  </si>
  <si>
    <t>extensive variable description</t>
  </si>
  <si>
    <t>6hrLev</t>
  </si>
  <si>
    <t>ec550aer</t>
  </si>
  <si>
    <t>1</t>
  </si>
  <si>
    <t>longitude latitude alevel time1</t>
  </si>
  <si>
    <t>Aerosol extinction coefficient</t>
  </si>
  <si>
    <t>This TM5  variable name equals the cmor name. Postprocessing in ece2cmor3 has to be added.</t>
  </si>
  <si>
    <t>Tommi Bergman</t>
  </si>
  <si>
    <t>Aerosol Extinction at 550nm</t>
  </si>
  <si>
    <t>Oyr</t>
  </si>
  <si>
    <t>cfc11</t>
  </si>
  <si>
    <t>2</t>
  </si>
  <si>
    <t>longitude latitude olevel time</t>
  </si>
  <si>
    <t>Mole Concentration of CFC-11 in sea water</t>
  </si>
  <si>
    <t xml:space="preserve">Identified in one of the shaconemo (204) ping files. </t>
  </si>
  <si>
    <t>Thomas Reerink</t>
  </si>
  <si>
    <t>cfc12</t>
  </si>
  <si>
    <t>Mole Concentration of CFC-12 in sea water</t>
  </si>
  <si>
    <t>somint</t>
  </si>
  <si>
    <t>3</t>
  </si>
  <si>
    <t>longitude latitude time</t>
  </si>
  <si>
    <t>integral wrt depth of product of sea water density and salinity</t>
  </si>
  <si>
    <t>Full column sum of density*cell thickness*prognostic salinity. If the model is Boussinesq, then use Boussinesq reference density for the density factor.</t>
  </si>
  <si>
    <t>phyc</t>
  </si>
  <si>
    <t>Phytoplankton Carbon Concentration</t>
  </si>
  <si>
    <t>sum of phytoplankton carbon component concentrations.  In most (all?) cases this is the sum of phycdiat and phycmisc (i.e., 'Diatom Carbon Concentration' and 'Non-Diatom Phytoplankton Carbon Concentration'</t>
  </si>
  <si>
    <t>ocontemptend</t>
  </si>
  <si>
    <t>tendency of sea water conservative temperature expressed as heat content</t>
  </si>
  <si>
    <t>Tendency of heat content for a grid cell from all processes. Reported only for models that use conservative temperature as prognostic field.</t>
  </si>
  <si>
    <t>ocontemprmadvect</t>
  </si>
  <si>
    <t>tendency of sea water conservative temperature expressed as heat content due to residual mean (sum of Eulerian + parameterized) advection</t>
  </si>
  <si>
    <t>ocontemppadvect</t>
  </si>
  <si>
    <t>tendency of sea water conservative temperature expressed as heat content due to parameterized eddy advection</t>
  </si>
  <si>
    <t>Tendency of heat content for a grid cell from parameterized eddy advection (any form of eddy advection). Reported only for models that use conservative temperature as prognostic field.</t>
  </si>
  <si>
    <t>ocontemppmdiff</t>
  </si>
  <si>
    <t>tendency of sea water conservative temperature expressed as heat content due to parameterized mesoscale diffusion</t>
  </si>
  <si>
    <t>Tendency of heat content for a grid cell from parameterized mesoscale eddy diffusion. Reported only for models that use conservative temperature as prognostic field.</t>
  </si>
  <si>
    <t>ocontempdiff</t>
  </si>
  <si>
    <t>tendency of sea water conservative temperature expressed as heat content due to parameterized dianeutral mixing</t>
  </si>
  <si>
    <t>Tendency of heat content for a grid cell from parameterized dianeutral mixing. Reported only for models that use conservative temperature as prognostic field.</t>
  </si>
  <si>
    <t>osalttend</t>
  </si>
  <si>
    <t>tendency of sea water salinity expressed as salt content</t>
  </si>
  <si>
    <t>Tendency of salt content for a grid cell from all processes.</t>
  </si>
  <si>
    <t>osaltrmadvect</t>
  </si>
  <si>
    <t>tendency of sea water salinity expressed as salt content due to residual mean advection</t>
  </si>
  <si>
    <t>osaltpadvect</t>
  </si>
  <si>
    <t>tendency of sea water salinity expressed as salt content due to parameterized eddy advection</t>
  </si>
  <si>
    <t>Tendency of salt content for a grid cell from parameterized eddy advection (any form of eddy advection).</t>
  </si>
  <si>
    <t>osaltpmdiff</t>
  </si>
  <si>
    <t>tendency of sea water salinity expressed as salt content due to parameterized mesoscale diffusion</t>
  </si>
  <si>
    <t>Tendency of salt content for a grid cell from parameterized mesoscale eddy diffusion.</t>
  </si>
  <si>
    <t>osaltdiff</t>
  </si>
  <si>
    <t>tendency of sea water salinity expressed as salt content due to parameterized dianeutral mixing</t>
  </si>
  <si>
    <t>Tendency of salt content for a grid cell from parameterized dianeutral mixing.</t>
  </si>
  <si>
    <t>difvho</t>
  </si>
  <si>
    <t>ocean vertical heat diffusivity</t>
  </si>
  <si>
    <t>Vertical/dianeutral diffusivity applied to prognostic temperature field.</t>
  </si>
  <si>
    <t>difvso</t>
  </si>
  <si>
    <t>ocean vertical salt diffusivity</t>
  </si>
  <si>
    <t>Vertical/dianeutral diffusivity applied to prognostic salinity field.</t>
  </si>
  <si>
    <t>tnpeo</t>
  </si>
  <si>
    <t>tendency of ocean potential energy content</t>
  </si>
  <si>
    <t>Rate that work is done against vertical stratification, as measured by the vertical heat and salt diffusivity. Report here as depth integrated two-dimensional field.</t>
  </si>
  <si>
    <t>o2</t>
  </si>
  <si>
    <t>Dissolved Oxygen Concentration</t>
  </si>
  <si>
    <t>no3</t>
  </si>
  <si>
    <t>Dissolved Nitrate Concentration</t>
  </si>
  <si>
    <t>dfe</t>
  </si>
  <si>
    <t>Mole Concentration of Dissolved Iron in sea water</t>
  </si>
  <si>
    <t>Dissolved iron in sea water,  including both Fe2+ and Fe3+ ions (but not particulate detrital iron)</t>
  </si>
  <si>
    <t>si</t>
  </si>
  <si>
    <t>Total Dissolved Inorganic Silicon Concentration</t>
  </si>
  <si>
    <t>chl</t>
  </si>
  <si>
    <t>Mass Concentration of Total Chlorophyll in sea water</t>
  </si>
  <si>
    <t>Sum of chlorophyll from all phytoplankton group concentrations.  In most models this is equal to chldiat+chlmisc, that is the sum of Diatom Chlorophyll Mass Concentration and Other Phytoplankton Chlorophyll Mass Concentration</t>
  </si>
  <si>
    <t>chldiat</t>
  </si>
  <si>
    <t>Mass Concentration of Diatom expressed as Chlorophyll in sea water</t>
  </si>
  <si>
    <t>Chlorophyll from diatom phytoplankton component concentration alone</t>
  </si>
  <si>
    <t>chlmisc</t>
  </si>
  <si>
    <t>Mass Concentration of Other Phytoplankton expressed as Chlorophyll in sea water</t>
  </si>
  <si>
    <t>Chlorophyll from additional phytoplankton component concentrations alone</t>
  </si>
  <si>
    <t>bfe</t>
  </si>
  <si>
    <t>Mole Concentration of Particulate Organic Matter expressed as Iron in sea water</t>
  </si>
  <si>
    <t>Sum of particulate organic iron component concentrations</t>
  </si>
  <si>
    <t>bsi</t>
  </si>
  <si>
    <t>Mole Concentration of Particulate Organic Matter expressed as silicon in sea water</t>
  </si>
  <si>
    <t>Sum of particulate silica component concentrations</t>
  </si>
  <si>
    <t>phyfe</t>
  </si>
  <si>
    <t>Mole Concentration of Total Phytoplankton expressed as Iron in sea water</t>
  </si>
  <si>
    <t>sum of phytoplankton iron component concentrations</t>
  </si>
  <si>
    <t>physi</t>
  </si>
  <si>
    <t>Mole Concentration of Total Phytoplankton expressed as Silicon in sea water</t>
  </si>
  <si>
    <t>sum of phytoplankton silica component concentrations</t>
  </si>
  <si>
    <t>pp</t>
  </si>
  <si>
    <t>Primary Carbon Production by Total Phytoplankton</t>
  </si>
  <si>
    <t>total primary (organic carbon) production by phytoplankton</t>
  </si>
  <si>
    <t>pnitrate</t>
  </si>
  <si>
    <t>Primary Carbon Production by Phytoplankton due to Nitrate Uptake Alone</t>
  </si>
  <si>
    <t>Primary (organic carbon) production by phytoplankton due to nitrate uptake alone</t>
  </si>
  <si>
    <t>pbfe</t>
  </si>
  <si>
    <t>Biogenic Iron Production</t>
  </si>
  <si>
    <t>pbsi</t>
  </si>
  <si>
    <t>Biogenic Silica Production</t>
  </si>
  <si>
    <t>pcalc</t>
  </si>
  <si>
    <t>Calcite Production</t>
  </si>
  <si>
    <t>expc</t>
  </si>
  <si>
    <t>Sinking Particulate Organic Carbon Flux</t>
  </si>
  <si>
    <t>Downward flux of particulate organic carbon</t>
  </si>
  <si>
    <t>remoc</t>
  </si>
  <si>
    <t>Remineralization of Organic Carbon</t>
  </si>
  <si>
    <t>dcalc</t>
  </si>
  <si>
    <t>Calcite Dissolution</t>
  </si>
  <si>
    <t>Rate of change of Calcite carbon mole concentration  due to dissolution</t>
  </si>
  <si>
    <t>pdi</t>
  </si>
  <si>
    <t>Diatom Primary Carbon Production</t>
  </si>
  <si>
    <t>Primary (organic carbon) production by the diatom component alone</t>
  </si>
  <si>
    <t>graz</t>
  </si>
  <si>
    <t>Total Grazing of Phytoplankton by Zooplankton</t>
  </si>
  <si>
    <t>fgco2</t>
  </si>
  <si>
    <t>Surface Downward Flux of Total CO2</t>
  </si>
  <si>
    <t>Gas exchange flux of CO2 (positive into ocean)</t>
  </si>
  <si>
    <t>CFday</t>
  </si>
  <si>
    <t>phalf</t>
  </si>
  <si>
    <t>longitude latitude alevhalf time</t>
  </si>
  <si>
    <t>Pressure on Model Half-Levels</t>
  </si>
  <si>
    <t>Air pressure on model half-levels</t>
  </si>
  <si>
    <t>Oday</t>
  </si>
  <si>
    <t>chlos</t>
  </si>
  <si>
    <t>Sea Surface Total Chlorophyll Mass Concentration</t>
  </si>
  <si>
    <t>Sum of chlorophyll from all phytoplankton group concentrations at the sea surface.  In most models this is equal to chldiat+chlmisc, that is the sum of 'Diatom Chlorophyll Mass Concentration' plus 'Other Phytoplankton Chlorophyll Mass Concentration'</t>
  </si>
  <si>
    <t>phycos</t>
  </si>
  <si>
    <t>Sea Surface Phytoplankton Carbon Concentration</t>
  </si>
  <si>
    <t>sum of phytoplankton organic carbon component concentrations at the sea surface</t>
  </si>
  <si>
    <t>sossq</t>
  </si>
  <si>
    <t>Square of Sea Surface Salinity</t>
  </si>
  <si>
    <t>omldamax</t>
  </si>
  <si>
    <t>Daily Maximum Ocean Mixed Layer Thickness Defined by Mixing Scheme</t>
  </si>
  <si>
    <t>CFsubhr</t>
  </si>
  <si>
    <t>alevhalf site time1</t>
  </si>
  <si>
    <t>fco2antt</t>
  </si>
  <si>
    <t>site time1</t>
  </si>
  <si>
    <t>Carbon Mass Flux into Atmosphere Due to All Anthropogenic Emissions of CO2</t>
  </si>
  <si>
    <t>Not available in the AOGCM, but will be added by Tommi  in the ESM in TM5 with its cmor name.</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</si>
  <si>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</si>
  <si>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fco2fos</t>
  </si>
  <si>
    <t>Carbon Mass Flux into Atmosphere Due to Fossil Fuel Emissions of CO2</t>
  </si>
  <si>
    <t>This is the prescribed anthropogenic CO2 flux from fossil fuel use, including cement production, and flaring (but not from land-use changes, agricultural burning, forest regrowth, etc.)</t>
  </si>
  <si>
    <t>fco2nat</t>
  </si>
  <si>
    <t>Surface Carbon Mass Flux into the Atmosphere Due to Natural Sources</t>
  </si>
  <si>
    <t>This is what the atmosphere sees (on its own grid).  This field should be equivalent to the combined natural fluxes of carbon  that account for natural exchanges between the atmosphere and land (nep) or ocean (fgco2) reservoirs.</t>
  </si>
  <si>
    <t>Odec</t>
  </si>
  <si>
    <t>bigthetaoga</t>
  </si>
  <si>
    <t>time</t>
  </si>
  <si>
    <t>Global Average Sea Water Conservative Temperature</t>
  </si>
  <si>
    <t>Diagnostic should be contributed only for models using conservative temperature as prognostic field.</t>
  </si>
  <si>
    <t>tosga</t>
  </si>
  <si>
    <t>Global Average Sea Surface Temperature</t>
  </si>
  <si>
    <t>Temperature of upper boundary of the liquid ocean, including temperatures below sea-ice and floating ice shelves.</t>
  </si>
  <si>
    <t>sosga</t>
  </si>
  <si>
    <t>Global Average Sea Surface Salinity</t>
  </si>
  <si>
    <t>agessc</t>
  </si>
  <si>
    <t>Sea Water Age Since Surface Contact</t>
  </si>
  <si>
    <t>Time elapsed since water was last in surface layer of the ocean.</t>
  </si>
  <si>
    <t>hfbasin</t>
  </si>
  <si>
    <t>latitude basin time</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</si>
  <si>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</si>
  <si>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</si>
  <si>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SImon</t>
  </si>
  <si>
    <t>sitimefrac</t>
  </si>
  <si>
    <t>Fraction of time steps with sea ice</t>
  </si>
  <si>
    <t>Fraction of time steps of the averaging period during which sea ice is present (siconc &gt;0 ) in a grid cell</t>
  </si>
  <si>
    <t>simass</t>
  </si>
  <si>
    <t>Sea-ice mass per area</t>
  </si>
  <si>
    <t>Total mass of sea ice divided by grid-cell area</t>
  </si>
  <si>
    <t>sivol</t>
  </si>
  <si>
    <t>Sea-ice volume per area</t>
  </si>
  <si>
    <t>Total volume of sea ice divided by grid-cell area (this used to be called ice thickness in CMIP5)</t>
  </si>
  <si>
    <t>sisnmass</t>
  </si>
  <si>
    <t>Snow mass per area</t>
  </si>
  <si>
    <t>Total mass of snow on sea ice divided by grid-cell area</t>
  </si>
  <si>
    <t>siitdconc</t>
  </si>
  <si>
    <t>longitude latitude iceband time</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</si>
  <si>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</si>
  <si>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</si>
  <si>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siitdthick</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</si>
  <si>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</si>
  <si>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</si>
  <si>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siitdsnthick</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</si>
  <si>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</si>
  <si>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</si>
  <si>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sitemptop</t>
  </si>
  <si>
    <t>Surface temperature of sea ice</t>
  </si>
  <si>
    <t>Report surface temperature of snow where snow covers the sea ice.</t>
  </si>
  <si>
    <t>sitempsnic</t>
  </si>
  <si>
    <t>Temperature at snow-ice interface</t>
  </si>
  <si>
    <t>Report surface temperature of ice where snow thickness is zero</t>
  </si>
  <si>
    <t>sitempbot</t>
  </si>
  <si>
    <t>Temperature at ice-ocean interface</t>
  </si>
  <si>
    <t>Report temperature at interface, NOT temperature within lowermost model layer</t>
  </si>
  <si>
    <t>siage</t>
  </si>
  <si>
    <t>Age of sea ice</t>
  </si>
  <si>
    <t>sisaltmass</t>
  </si>
  <si>
    <t>Mass of salt in sea ice per area</t>
  </si>
  <si>
    <t>Total mass of all salt in sea ice divided by grid-cell area</t>
  </si>
  <si>
    <t>sisali</t>
  </si>
  <si>
    <t>Sea ice salinity</t>
  </si>
  <si>
    <t>Mean sea-ice salinity of all sea ice in grid cell</t>
  </si>
  <si>
    <t>sifb</t>
  </si>
  <si>
    <t>Sea-ice freeboard</t>
  </si>
  <si>
    <t>Mean height of sea-ice surface (=snow-ice interface when snow covered) above sea level</t>
  </si>
  <si>
    <t>sihc</t>
  </si>
  <si>
    <t>Sea-ice heat content per unit area</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</si>
  <si>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</si>
  <si>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sisnhc</t>
  </si>
  <si>
    <t>Snow-heat content per unit area</t>
  </si>
  <si>
    <t>Heat-content of all snow in grid cell divided by total grid-cell area. Snow-water equivalent at 0 Celsius is assumed to have a heat content of 0 J.  Does not include heat content of sea ice.</t>
  </si>
  <si>
    <t>siflfwdrain</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</si>
  <si>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</si>
  <si>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</si>
  <si>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sidconcth</t>
  </si>
  <si>
    <t>sea-ice area fraction change from thermodynamics</t>
  </si>
  <si>
    <t>Total change in sea-ice area fraction through thermodynamic processes</t>
  </si>
  <si>
    <t>sidconcdyn</t>
  </si>
  <si>
    <t>sea-ice area fraction change from dynamics</t>
  </si>
  <si>
    <t>Total change in sea-ice area fraction through dynamics-related processes (advection, divergence...)</t>
  </si>
  <si>
    <t>sidmassth</t>
  </si>
  <si>
    <t>sea-ice mass change from thermodynamics</t>
  </si>
  <si>
    <t>Total change in sea-ice mass from thermodynamic processes divided by grid-cell area</t>
  </si>
  <si>
    <t>sidmassdyn</t>
  </si>
  <si>
    <t>sea-ice mass change from dynamics</t>
  </si>
  <si>
    <t>Total change in sea-ice mass through dynamics-related processes (advection,...) divided by grid-cell area</t>
  </si>
  <si>
    <t>sidmassgrowthwat</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</si>
  <si>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</si>
  <si>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</si>
  <si>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sidmassgrowthbot</t>
  </si>
  <si>
    <t>sea-ice mass change through basal growth</t>
  </si>
  <si>
    <t>The rate of change of sea ice mass due to vertical growth of existing sea ice at its base divided by grid-cell area.</t>
  </si>
  <si>
    <t>sidmasssi</t>
  </si>
  <si>
    <t>sea-ice mass change through snow-to-ice conversion</t>
  </si>
  <si>
    <t>The rate of change of sea ice mass due to transformation of snow to sea ice divided by grid-cell area</t>
  </si>
  <si>
    <t>sidmassevapsubl</t>
  </si>
  <si>
    <t>sea-ice mass change through evaporation and sublimation</t>
  </si>
  <si>
    <t>The rate of change of sea-ice mass change through evaporation and sublimation divided by grid-cell area</t>
  </si>
  <si>
    <t>sidmassmelttop</t>
  </si>
  <si>
    <t>sea-ice mass change through surface melting</t>
  </si>
  <si>
    <t>The rate of change of sea ice mass through melting at the ice surface divided by grid-cell area</t>
  </si>
  <si>
    <t>sidmassmeltbot</t>
  </si>
  <si>
    <t>sea-ice mass change through bottom melting</t>
  </si>
  <si>
    <t>The rate of change of sea ice mass through melting at the ice bottom divided by grid-cell area</t>
  </si>
  <si>
    <t>sndmasssnf</t>
  </si>
  <si>
    <t>snow mass change through snow fall</t>
  </si>
  <si>
    <t>mass of solid precipitation falling onto sea ice divided by grid-cell area</t>
  </si>
  <si>
    <t>sndmassmelt</t>
  </si>
  <si>
    <t>Snow Mass Rate of Change through Melt</t>
  </si>
  <si>
    <t>the rate of change of snow mass through melt divided by grid-cell area</t>
  </si>
  <si>
    <t>sndmasssubl</t>
  </si>
  <si>
    <t>Snow Mass Rate of Change through Evaporation or Sublimation</t>
  </si>
  <si>
    <t>the rate of change of snow mass through sublimation and evaporation divided by grid-cell area</t>
  </si>
  <si>
    <t>sndmassdyn</t>
  </si>
  <si>
    <t>Snow Mass Rate of Change through Avection by Sea-ice Dynamics</t>
  </si>
  <si>
    <t>the rate of change of snow mass through advection with sea ice divided by grid-cell area</t>
  </si>
  <si>
    <t>sndmasssi</t>
  </si>
  <si>
    <t>Snow Mass Rate of Change through Snow-to-Ice Conversion</t>
  </si>
  <si>
    <t>the rate of change of snow mass due to transformation of snow to sea ice divided by grid-cell area</t>
  </si>
  <si>
    <t>siflsensupbot</t>
  </si>
  <si>
    <t>the net sensible heat flux under sea ice from the ocean</t>
  </si>
  <si>
    <t>siflcondtop</t>
  </si>
  <si>
    <t>Net conductive heat flux in ice at the surface</t>
  </si>
  <si>
    <t>the net heat conduction flux at the ice surface</t>
  </si>
  <si>
    <t>siflcondbot</t>
  </si>
  <si>
    <t>Net conductive heat fluxes in ice at the bottom</t>
  </si>
  <si>
    <t>the net heat conduction flux at the ice base</t>
  </si>
  <si>
    <t>siflfwbot</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</si>
  <si>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</si>
  <si>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</si>
  <si>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sispeed</t>
  </si>
  <si>
    <t>Sea-ice speed</t>
  </si>
  <si>
    <t>Speed of ice (i.e. mean absolute velocity) to account for back-and-forth movement of the ice</t>
  </si>
  <si>
    <t>sidmasstranx</t>
  </si>
  <si>
    <t>X-component of sea-ice mass transport</t>
  </si>
  <si>
    <t>Includes transport of both sea ice and snow by advection</t>
  </si>
  <si>
    <t>sidmasstrany</t>
  </si>
  <si>
    <t>Y-component of sea-ice mass transport</t>
  </si>
  <si>
    <t>sistrxdtop</t>
  </si>
  <si>
    <t>X-component of atmospheric stress on sea ice</t>
  </si>
  <si>
    <t>sistrydtop</t>
  </si>
  <si>
    <t>Y-component of atmospheric stress on sea ice</t>
  </si>
  <si>
    <t>sistrxubot</t>
  </si>
  <si>
    <t>X-component of ocean stress on sea ice</t>
  </si>
  <si>
    <t>sistryubot</t>
  </si>
  <si>
    <t>Y-component of ocean stress on sea ice</t>
  </si>
  <si>
    <t>sicompstren</t>
  </si>
  <si>
    <t>Compressive sea ice strength</t>
  </si>
  <si>
    <t>Computed strength of the ice pack, defined as the energy (J m-2) dissipated per unit area removed from the ice pack under compression, and assumed proportional to the change in potential energy caused by ridging. For Hibler-type models, this is P (= P*hexp(-C(1-A)))</t>
  </si>
  <si>
    <t>siforcetiltx</t>
  </si>
  <si>
    <t>Sea-surface tilt term in force balance (x-component)</t>
  </si>
  <si>
    <t>X-component of force on sea ice caused by sea-surface tilt</t>
  </si>
  <si>
    <t>siforcetilty</t>
  </si>
  <si>
    <t>Sea-surface tilt term in force balance (y-component)</t>
  </si>
  <si>
    <t>Y-component of force on sea ice caused by sea-surface tilt</t>
  </si>
  <si>
    <t>siforcecoriolx</t>
  </si>
  <si>
    <t>Coriolis force term in force balance (x-component)</t>
  </si>
  <si>
    <t>X-component of force on sea ice caused by coriolis force</t>
  </si>
  <si>
    <t>siforcecorioly</t>
  </si>
  <si>
    <t>Coriolis force term in force balance (y-component)</t>
  </si>
  <si>
    <t>Y-component of force on sea ice caused by coriolis force</t>
  </si>
  <si>
    <t>siforceintstrx</t>
  </si>
  <si>
    <t>Internal stress term in force balance (x-component)</t>
  </si>
  <si>
    <t>X-component of force on sea ice caused by internal stress (divergence of sigma)</t>
  </si>
  <si>
    <t>siforceintstry</t>
  </si>
  <si>
    <t>Internal stress term in force balance (y-component)</t>
  </si>
  <si>
    <t>Y-component of force on sea ice caused by internal stress (divergence of sigma)</t>
  </si>
  <si>
    <t>sistresave</t>
  </si>
  <si>
    <t>longitude latitude time1</t>
  </si>
  <si>
    <t>Average normal stress in sea ice</t>
  </si>
  <si>
    <t>Average normal stress in sea ice (first stress invariant)</t>
  </si>
  <si>
    <t>sistremax</t>
  </si>
  <si>
    <t>Maximum shear stress in sea ice</t>
  </si>
  <si>
    <t>Maximum shear stress in sea ice (second stress invariant)</t>
  </si>
  <si>
    <t>sidivvel</t>
  </si>
  <si>
    <t>Divergence of the sea-ice velocity field</t>
  </si>
  <si>
    <t>Divergence of sea-ice velocity field (first shear strain invariant)</t>
  </si>
  <si>
    <t>sishevel</t>
  </si>
  <si>
    <t>Maximum shear of sea-ice velocity field</t>
  </si>
  <si>
    <t>Maximum shear of sea-ice velocity field (second shear strain invariant)</t>
  </si>
  <si>
    <t>siextentn</t>
  </si>
  <si>
    <t>Sea ice extent North</t>
  </si>
  <si>
    <t>Total area of all Northern-Hemisphere grid cells that are covered by at least 15 % areal fraction of sea ice</t>
  </si>
  <si>
    <t>siextents</t>
  </si>
  <si>
    <t>Sea ice extent South</t>
  </si>
  <si>
    <t>Total area of all Southern-Hemisphere grid cells that are covered by at least 15 % areal fraction of sea ice</t>
  </si>
  <si>
    <t>sivoln</t>
  </si>
  <si>
    <t>Sea ice volume North</t>
  </si>
  <si>
    <t>total volume of sea ice in the Northern hemisphere</t>
  </si>
  <si>
    <t>sivols</t>
  </si>
  <si>
    <t>Sea ice volume South</t>
  </si>
  <si>
    <t>total volume of sea ice in the Southern hemisphere</t>
  </si>
  <si>
    <t>siarean</t>
  </si>
  <si>
    <t>Sea ice area North</t>
  </si>
  <si>
    <t>total area of sea ice in the Northern hemisphere</t>
  </si>
  <si>
    <t>siareas</t>
  </si>
  <si>
    <t>Sea ice area South</t>
  </si>
  <si>
    <t>total area of sea ice in the Southern hemisphere</t>
  </si>
  <si>
    <t>Omon</t>
  </si>
  <si>
    <t>Moles Per Unit Mass of CFC-11 in sea water</t>
  </si>
  <si>
    <t>Moles Per Unit Mass of CFC-12 in sea water</t>
  </si>
  <si>
    <t>fgsf6</t>
  </si>
  <si>
    <t>Surface Downward SF6 flux</t>
  </si>
  <si>
    <t>gas exchange flux of SF6</t>
  </si>
  <si>
    <t>fgcfc11</t>
  </si>
  <si>
    <t>Surface Downward CFC11 flux</t>
  </si>
  <si>
    <t>gas exchange flux of CFC11</t>
  </si>
  <si>
    <t>fgcfc12</t>
  </si>
  <si>
    <t>Surface Downward CFC12 flux</t>
  </si>
  <si>
    <t>gas exchange flux of CFC12</t>
  </si>
  <si>
    <t>zostoga</t>
  </si>
  <si>
    <t>Global Average Thermosteric Sea Level Change</t>
  </si>
  <si>
    <t>There is no CMIP6 request for zosga nor zossga.</t>
  </si>
  <si>
    <t>longitude latitude time depth0m</t>
  </si>
  <si>
    <t>Surface Phytoplankton Carbon Concentration</t>
  </si>
  <si>
    <t>bigthetao</t>
  </si>
  <si>
    <t>Sea Water Convervative Temperature</t>
  </si>
  <si>
    <t>Sea water conservative temperature (this should be contributed only for models using conservative temperature as prognostic field)</t>
  </si>
  <si>
    <t>tob</t>
  </si>
  <si>
    <t>Sea Water Potential Temperature at Sea Floor</t>
  </si>
  <si>
    <t>Potential temperature at the ocean bottom-most grid cell.</t>
  </si>
  <si>
    <t>sob</t>
  </si>
  <si>
    <t>sea water salinity at sea floor</t>
  </si>
  <si>
    <t>Model prognostic salinity at bottom-most model grid cell</t>
  </si>
  <si>
    <t>msftbarot</t>
  </si>
  <si>
    <t>Ocean Barotropic Mass Streamfunction</t>
  </si>
  <si>
    <t>Streamfunction or its approximation for free surface models. See OMDP document for details.</t>
  </si>
  <si>
    <t>mlotstsq</t>
  </si>
  <si>
    <t>Square of Ocean Mixed Layer Thickness Defined by Sigma T</t>
  </si>
  <si>
    <t>mlotstmax</t>
  </si>
  <si>
    <t>Maximum Ocean Mixed Layer Thickness Defined by Sigma T</t>
  </si>
  <si>
    <t>Sigma T is potential density referenced to ocean surface.</t>
  </si>
  <si>
    <t>o2os</t>
  </si>
  <si>
    <t>Surface Dissolved Oxygen Concentration</t>
  </si>
  <si>
    <t>mlotstmin</t>
  </si>
  <si>
    <t>Minimum Ocean Mixed Layer Thickness Defined by Sigma T</t>
  </si>
  <si>
    <t>no3os</t>
  </si>
  <si>
    <t>Surface Dissolved Nitrate Concentration</t>
  </si>
  <si>
    <t>obvfsq</t>
  </si>
  <si>
    <t>Square of Brunt Vaisala Frequency in Sea Water</t>
  </si>
  <si>
    <t>dfeos</t>
  </si>
  <si>
    <t>Surface Dissolved Iron Concentration</t>
  </si>
  <si>
    <t>dissolved iron in sea water is meant to include both Fe2+ and Fe3+ ions (but not, e.g., particulate detrital iron)</t>
  </si>
  <si>
    <t>sios</t>
  </si>
  <si>
    <t>Surface Total Dissolved Inorganic Silicon Concentration</t>
  </si>
  <si>
    <t>Surface Mass Concentration of Total Phytoplankton expressed as Chlorophyll in sea water</t>
  </si>
  <si>
    <t>chldiatos</t>
  </si>
  <si>
    <t>Surface Mass Concentration of Diatoms expressed as Chlorophyll in sea water</t>
  </si>
  <si>
    <t>chlorophyll from diatom phytoplankton component concentration alone</t>
  </si>
  <si>
    <t>chlmiscos</t>
  </si>
  <si>
    <t>Surface Mass Concentration of Other Phytoplankton expressed as Chlorophyll in sea water</t>
  </si>
  <si>
    <t>chlorophyll from additional phytoplankton component concentrations alone</t>
  </si>
  <si>
    <t>bfeos</t>
  </si>
  <si>
    <t>Surface Mole Concentration of Particulate Organic Matter expressed as Iron in sea water</t>
  </si>
  <si>
    <t>sum of particulate organic iron component concentrations</t>
  </si>
  <si>
    <t>bsios</t>
  </si>
  <si>
    <t>Surface Mole Concentration of Particulate Organic Matter expressed as Silicon in sea water</t>
  </si>
  <si>
    <t>sum of particulate silica component concentrations</t>
  </si>
  <si>
    <t>phyfeos</t>
  </si>
  <si>
    <t>Surface Mass Concentration of Diazotrophs expressed as Chlorophyll in sea water</t>
  </si>
  <si>
    <t>hfbasinpmadv</t>
  </si>
  <si>
    <t>northward ocean heat transport due to parameterized mesoscale advection</t>
  </si>
  <si>
    <t>Contributions to heat transport from parameterized mesoscale eddy-induced advective transport. Diagnosed here as a function of latitude and basin.  Use Celsius for temperature scale.</t>
  </si>
  <si>
    <t>physios</t>
  </si>
  <si>
    <t>Surface Mole Concentration of Total Phytoplankton expressed as Silicon in sea water</t>
  </si>
  <si>
    <t>hfx</t>
  </si>
  <si>
    <t>Ocean Heat X Transport</t>
  </si>
  <si>
    <t>Contains all contributions to 'x-ward' heat transport from resolved and parameterized processes.  Use Celsius for temperature scale.</t>
  </si>
  <si>
    <t>hfy</t>
  </si>
  <si>
    <t>Ocean Heat Y Transport</t>
  </si>
  <si>
    <t>Contains all contributions to 'y-ward' heat transport from resolved and parameterized processes. Use Celsius for temperature scale.</t>
  </si>
  <si>
    <t>htovgyre</t>
  </si>
  <si>
    <t>Northward Ocean Heat Transport due to Gyre</t>
  </si>
  <si>
    <t>From all advective mass transport processes, resolved and parameterized.</t>
  </si>
  <si>
    <t>htovovrt</t>
  </si>
  <si>
    <t>Northward Ocean Heat Transport due to Overturning</t>
  </si>
  <si>
    <t>sltovgyre</t>
  </si>
  <si>
    <t>Northward Ocean Salt Transport due to Gyre</t>
  </si>
  <si>
    <t>sltovovrt</t>
  </si>
  <si>
    <t>Northward Ocean Salt Transport due to Overturning</t>
  </si>
  <si>
    <t>evs</t>
  </si>
  <si>
    <t>Water Evaporation Flux Where Ice Free Ocean over Sea</t>
  </si>
  <si>
    <t>computed as the total mass of water vapor evaporating from the ice-free portion of the ocean  divided by the area of the ocean portion of the grid cell.</t>
  </si>
  <si>
    <t>fsitherm</t>
  </si>
  <si>
    <t>Water Flux into Sea Water due to Sea Ice Thermodynamics</t>
  </si>
  <si>
    <t>computed as the sea ice thermodynamic water flux into the ocean divided by the area of the ocean portion of the grid cell.</t>
  </si>
  <si>
    <t>wfonocorr</t>
  </si>
  <si>
    <t>Water Flux into Sea Water Without Flux Correction</t>
  </si>
  <si>
    <t>computed as the water  flux (without flux correction) into the ocean divided by the area of the ocean portion of the grid cell.</t>
  </si>
  <si>
    <t>hfgeou</t>
  </si>
  <si>
    <t>Upward Geothermal Heat Flux at Sea Floor</t>
  </si>
  <si>
    <t>hfrainds</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</si>
  <si>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</si>
  <si>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</si>
  <si>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hfevapds</t>
  </si>
  <si>
    <t>Temperature Flux due to Evaporation Expressed as Heat Flux Out of Sea Water</t>
  </si>
  <si>
    <t>This is defined as 'where ice_free_sea over sea'</t>
  </si>
  <si>
    <t>hfrunoffds2d</t>
  </si>
  <si>
    <t>Temperature Flux due to Runoff Expressed as Heat Flux into Sea Water</t>
  </si>
  <si>
    <t>hfsnthermds2d</t>
  </si>
  <si>
    <t>Heat Flux into Sea Water due to Snow Thermodynamics</t>
  </si>
  <si>
    <t>hfibthermds2d</t>
  </si>
  <si>
    <t>Heat Flux into Sea Water due to Iceberg Thermodynamics</t>
  </si>
  <si>
    <t>limndiat</t>
  </si>
  <si>
    <t>Nitrogen limitation of Diatoms</t>
  </si>
  <si>
    <t>limnmisc</t>
  </si>
  <si>
    <t>Nitrogen Limitation of Other Phytoplankton</t>
  </si>
  <si>
    <t>limirrdiat</t>
  </si>
  <si>
    <t>Irradiance limitation of Diatoms</t>
  </si>
  <si>
    <t>limirrmisc</t>
  </si>
  <si>
    <t>Irradiance Limitation of Other Phytoplankton</t>
  </si>
  <si>
    <t>limfediat</t>
  </si>
  <si>
    <t>Iron limitation of Diatoms</t>
  </si>
  <si>
    <t>limfemisc</t>
  </si>
  <si>
    <t>Iron Limitation of Other Phytoplankton</t>
  </si>
  <si>
    <t>intpp</t>
  </si>
  <si>
    <t>Primary Organic Carbon Production by All Types of Phytoplankton</t>
  </si>
  <si>
    <t>Vertically integrated total primary (organic carbon) production by phytoplankton.  This should equal the sum of intpdiat+intpphymisc, but those individual components may be unavailable in some models.</t>
  </si>
  <si>
    <t>intppnitrate</t>
  </si>
  <si>
    <t>Primary Organic Carbon Production by Phytoplankton Based on Nitrate Uptake Alone</t>
  </si>
  <si>
    <t>Vertically integrated primary (organic carbon) production by phytoplankton based on nitrate uptake alone</t>
  </si>
  <si>
    <t>intppdiat</t>
  </si>
  <si>
    <t>Net Primary Organic Carbon Production by Diatoms</t>
  </si>
  <si>
    <t>Vertically integrated primary (organic carbon) production by the diatom phytoplankton component alone</t>
  </si>
  <si>
    <t>intppmisc</t>
  </si>
  <si>
    <t>Net Primary Organic Carbon Production by Other Phytoplankton</t>
  </si>
  <si>
    <t>Vertically integrated total primary (organic carbon) production by other phytoplankton components alone</t>
  </si>
  <si>
    <t>intpbfe</t>
  </si>
  <si>
    <t>Iron Production</t>
  </si>
  <si>
    <t>Vertically integrated biogenic iron production</t>
  </si>
  <si>
    <t>intpbsi</t>
  </si>
  <si>
    <t>Silica Production</t>
  </si>
  <si>
    <t>Vertically integrated biogenic silica production</t>
  </si>
  <si>
    <t>intpcalcite</t>
  </si>
  <si>
    <t>Vertically integrated calcite production</t>
  </si>
  <si>
    <t>epc100</t>
  </si>
  <si>
    <t>longitude latitude time depth100m</t>
  </si>
  <si>
    <t>Downward Flux of Particle Organic Carbon</t>
  </si>
  <si>
    <t>epfe100</t>
  </si>
  <si>
    <t>Downward Flux of Particulate Iron</t>
  </si>
  <si>
    <t>epsi100</t>
  </si>
  <si>
    <t>Downward Flux of Particulate Silica</t>
  </si>
  <si>
    <t>epcalc100</t>
  </si>
  <si>
    <t>Downward Flux of Calcite</t>
  </si>
  <si>
    <t>intdic</t>
  </si>
  <si>
    <t>Dissolved Inorganic Carbon Content</t>
  </si>
  <si>
    <t>Vertically integrated DIC</t>
  </si>
  <si>
    <t>dpco2</t>
  </si>
  <si>
    <t>Delta PCO2</t>
  </si>
  <si>
    <t>dpo2</t>
  </si>
  <si>
    <t>Delta PO2</t>
  </si>
  <si>
    <t>fgo2</t>
  </si>
  <si>
    <t>Surface Downward Flux of O2</t>
  </si>
  <si>
    <t>Gas exchange flux of O2 (positive into ocean)</t>
  </si>
  <si>
    <t>fric</t>
  </si>
  <si>
    <t>Downward Inorganic Carbon Flux at Ocean Bottom</t>
  </si>
  <si>
    <t>Inorganic Carbon loss to sediments</t>
  </si>
  <si>
    <t>froc</t>
  </si>
  <si>
    <t>Downward Organic Carbon Flux at Ocean Bottom</t>
  </si>
  <si>
    <t>Organic Carbon loss to sediments</t>
  </si>
  <si>
    <t>intpn2</t>
  </si>
  <si>
    <t>Nitrogen Fixation Rate in Ocean</t>
  </si>
  <si>
    <t>Vertically integrated nitrogen fixation</t>
  </si>
  <si>
    <t>o2min</t>
  </si>
  <si>
    <t>Oxygen Minimum Concentration</t>
  </si>
  <si>
    <t>zo2min</t>
  </si>
  <si>
    <t>Depth of Oxygen Minimum Concentration</t>
  </si>
  <si>
    <t>Depth of vertical minimum concentration of dissolved oxygen gas (if two, then the shallower)</t>
  </si>
  <si>
    <t>dissic</t>
  </si>
  <si>
    <t>Dissolved Inorganic Carbon Concentration</t>
  </si>
  <si>
    <t>Dissolved inorganic carbon (CO3+HCO3+H2CO3) concentration</t>
  </si>
  <si>
    <t>dissoc</t>
  </si>
  <si>
    <t>Dissolved Organic Carbon Concentration</t>
  </si>
  <si>
    <t>Sum of dissolved carbon component concentrations explicitly represented (i.e. not ~40 uM refractory unless explicit)</t>
  </si>
  <si>
    <t>zooc</t>
  </si>
  <si>
    <t>Zooplankton Carbon Concentration</t>
  </si>
  <si>
    <t>sum of zooplankton carbon component concentrations</t>
  </si>
  <si>
    <t>detoc</t>
  </si>
  <si>
    <t>Detrital Organic Carbon Concentration</t>
  </si>
  <si>
    <t>Sum of detrital organic carbon component concentrations</t>
  </si>
  <si>
    <t>calc</t>
  </si>
  <si>
    <t>Calcite Concentration</t>
  </si>
  <si>
    <t>Sum of particulate calcite component concentrations (e.g. Phytoplankton, Detrital, etc.)</t>
  </si>
  <si>
    <t>phydiat</t>
  </si>
  <si>
    <t>Mole Concentration of Diatoms expressed as Carbon in sea water</t>
  </si>
  <si>
    <t>carbon from the diatom phytoplankton component concentration alone</t>
  </si>
  <si>
    <t>phymisc</t>
  </si>
  <si>
    <t>Mole Concentration of Miscellaneous Phytoplankton expressed as Carbon in sea water</t>
  </si>
  <si>
    <t>carbon concentration from additional phytoplankton component alone</t>
  </si>
  <si>
    <t>zmicro</t>
  </si>
  <si>
    <t>Mole Concentration of Microzooplankton expressed as Carbon in sea water</t>
  </si>
  <si>
    <t>carbon  concentration from the microzooplankton (&lt;20 um) component alone</t>
  </si>
  <si>
    <t>zmeso</t>
  </si>
  <si>
    <t>Mole Concentration of Mesozooplankton expressed as Carbon in sea water</t>
  </si>
  <si>
    <t>carbon  concentration from mesozooplankton (20-200 um) component alone</t>
  </si>
  <si>
    <t>talk</t>
  </si>
  <si>
    <t>Total Alkalinity</t>
  </si>
  <si>
    <t>total alkalinity equivalent concentration (including carbonate, nitrogen, silicate, and borate components)</t>
  </si>
  <si>
    <t>ph</t>
  </si>
  <si>
    <t>pH</t>
  </si>
  <si>
    <t>negative log of hydrogen ion concentration with the concentration expressed as mol H kg-1.</t>
  </si>
  <si>
    <t>nh4</t>
  </si>
  <si>
    <t>Dissolved Ammonium Concentration</t>
  </si>
  <si>
    <t>po4</t>
  </si>
  <si>
    <t>Total Dissolved Inorganic Phosphorus Concentration</t>
  </si>
  <si>
    <t>co3</t>
  </si>
  <si>
    <t>Carbonate ion Concentration</t>
  </si>
  <si>
    <t>co3satcalc</t>
  </si>
  <si>
    <t>Carbonate ion Concentration for sea water in equilibrium with pure Calcite</t>
  </si>
  <si>
    <t>EmonZ</t>
  </si>
  <si>
    <t>sltbasin</t>
  </si>
  <si>
    <t>Northward Ocean Salt Transport</t>
  </si>
  <si>
    <t>function of latitude, basin</t>
  </si>
  <si>
    <t>sltnortha</t>
  </si>
  <si>
    <t>Atlantic Northward Ocean Salt Transport</t>
  </si>
  <si>
    <t>Amon</t>
  </si>
  <si>
    <t>o3</t>
  </si>
  <si>
    <t>longitude latitude plev19 time</t>
  </si>
  <si>
    <t>Mole Fraction of O3</t>
  </si>
  <si>
    <t>o3Clim</t>
  </si>
  <si>
    <t>longitude latitude plev19 time2</t>
  </si>
  <si>
    <t>co2</t>
  </si>
  <si>
    <t>Mole Fraction of CO2</t>
  </si>
  <si>
    <t>co2Clim</t>
  </si>
  <si>
    <t>co2mass</t>
  </si>
  <si>
    <t>Total Atmospheric Mass of CO2</t>
  </si>
  <si>
    <t>Total atmospheric mass of Carbon Dioxide</t>
  </si>
  <si>
    <t>co2massClim</t>
  </si>
  <si>
    <t>time2</t>
  </si>
  <si>
    <t>ch4</t>
  </si>
  <si>
    <t>Mole Fraction of CH4</t>
  </si>
  <si>
    <t>ch4Clim</t>
  </si>
  <si>
    <t>ch4global</t>
  </si>
  <si>
    <t>Global Mean Mole Fraction of CH4</t>
  </si>
  <si>
    <t>ch4globalClim</t>
  </si>
  <si>
    <t>n2oClim</t>
  </si>
  <si>
    <t>Mole Fraction of N2O</t>
  </si>
  <si>
    <t>n2oglobal</t>
  </si>
  <si>
    <t>Global Mean Mole Fraction of N2O</t>
  </si>
  <si>
    <t>Global mean Nitrous Oxide (N2O)</t>
  </si>
  <si>
    <t>n2oglobalClim</t>
  </si>
  <si>
    <t>longitude latitude alevhalf time2</t>
  </si>
  <si>
    <t>SIday</t>
  </si>
  <si>
    <t>6hrPlev</t>
  </si>
  <si>
    <t>bldep</t>
  </si>
  <si>
    <t>Boundary Layer Depth</t>
  </si>
  <si>
    <t>Boundary layer depth</t>
  </si>
  <si>
    <t>AERhr</t>
  </si>
  <si>
    <t>sfno2</t>
  </si>
  <si>
    <t>NO2 volume mixing ratio in lowest model layer</t>
  </si>
  <si>
    <t>sfo3</t>
  </si>
  <si>
    <t>O3 volume mixing ratio in lowest model layer</t>
  </si>
  <si>
    <t>sfpm25</t>
  </si>
  <si>
    <t>PM2.5 mass mixing ratio in lowest model layer</t>
  </si>
  <si>
    <t>AERmon</t>
  </si>
  <si>
    <t>abs550aer</t>
  </si>
  <si>
    <t>ambient aerosol absorption optical thickness at 550 nm</t>
  </si>
  <si>
    <t>airmass</t>
  </si>
  <si>
    <t>longitude latitude alevel time</t>
  </si>
  <si>
    <t>Vertically integrated mass content of air in layer</t>
  </si>
  <si>
    <t>c2h6</t>
  </si>
  <si>
    <t>C2H6 volume mixing ratio</t>
  </si>
  <si>
    <t>c3h6</t>
  </si>
  <si>
    <t>C3H6  volume mixing ratio</t>
  </si>
  <si>
    <t>c3h8</t>
  </si>
  <si>
    <t>C3H8  volume mixing ratio</t>
  </si>
  <si>
    <t>ch3coch3</t>
  </si>
  <si>
    <t>CH3COCH3  volume mixing ratio</t>
  </si>
  <si>
    <t>CH4 volume mixing ratio</t>
  </si>
  <si>
    <t>cheaqpso4</t>
  </si>
  <si>
    <t>Aqueous-phase production rate of SO4</t>
  </si>
  <si>
    <t>proposed name: tendency_of_atmosphere_mass_content_of_sulfate_dry_aerosol_due_to_aqueous_phase_net_chemical_production</t>
  </si>
  <si>
    <t>chegpso4</t>
  </si>
  <si>
    <t>Gas-phase production rate of SO4</t>
  </si>
  <si>
    <t>proposed name: tendency_of_atmosphere_mass_content_of_sulfate_dry_aerosol_due_to_gas_phase_net_chemical_production</t>
  </si>
  <si>
    <t>chepsoa</t>
  </si>
  <si>
    <t>chemical production of dry aerosol secondary organic matter</t>
  </si>
  <si>
    <t>If model lumps SOA emissions with POA, then the sum of POA and SOA emissions is reported as OA emissions. ''mass'' refers to the mass of primary organic matter, not mass of organic carbon alone.</t>
  </si>
  <si>
    <t>co</t>
  </si>
  <si>
    <t>CO volume mixing ratio</t>
  </si>
  <si>
    <t>CO2 volume mixing ratio</t>
  </si>
  <si>
    <t>dms</t>
  </si>
  <si>
    <t>DMS volume mixing ratio</t>
  </si>
  <si>
    <t>drybc</t>
  </si>
  <si>
    <t>dry deposition rate of black carbon aerosol mass</t>
  </si>
  <si>
    <t>Dry deposition includes gravitational settling, impact scavenging, and turbulent deposition.</t>
  </si>
  <si>
    <t>drydust</t>
  </si>
  <si>
    <t>dry deposition rate of dust</t>
  </si>
  <si>
    <t>drynh3</t>
  </si>
  <si>
    <t>dry deposition rate of nh3</t>
  </si>
  <si>
    <t>dry deposition includes gravitational settling, impact scavenging, and turbulent deposition</t>
  </si>
  <si>
    <t>drynh4</t>
  </si>
  <si>
    <t>dry deposition rate of nh4</t>
  </si>
  <si>
    <t>drynoy</t>
  </si>
  <si>
    <t>dry deposition rate of noy</t>
  </si>
  <si>
    <t>NOy is the sum of all simulated oxidized nitrogen species out of NO, NO2, HNO3, HNO4, NO3aerosol, NO3(radical), N2O5, PAN, other organic nitrates. Dry deposition includes gravitational settling, impact scavenging, and turbulent deposition.</t>
  </si>
  <si>
    <t>dryo3</t>
  </si>
  <si>
    <t>dry deposition rate of o3</t>
  </si>
  <si>
    <t>dry deposition includes gravitational settling, impact scavenging, and turbulent deposition.</t>
  </si>
  <si>
    <t>dryoa</t>
  </si>
  <si>
    <t>dry deposition rate of dry aerosol total organic matter</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</si>
  <si>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</si>
  <si>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dryso2</t>
  </si>
  <si>
    <t>dry deposition rate of so2</t>
  </si>
  <si>
    <t>dryso4</t>
  </si>
  <si>
    <t>dry deposition rate of so4</t>
  </si>
  <si>
    <t>dryss</t>
  </si>
  <si>
    <t>dry deposition rate of seasalt</t>
  </si>
  <si>
    <t>emibc</t>
  </si>
  <si>
    <t>emission rate of black carbon aerosol mass</t>
  </si>
  <si>
    <t>Integrate 3D emission field vertically to 2d field.</t>
  </si>
  <si>
    <t>emibvoc</t>
  </si>
  <si>
    <t>total emission rate of biogenic nmvoc</t>
  </si>
  <si>
    <t>Integrate 3D emission field vertically to 2d field._If_ fixed molecular weight of NMVOC is not available in model, please provide in units of kilomole m-2 s-1 (i.e. kg m-2 s-1 as if model NMVOC had molecular weight of 1) and add a comment to your file.</t>
  </si>
  <si>
    <t>emico</t>
  </si>
  <si>
    <t>total emission rate of co</t>
  </si>
  <si>
    <t>emidms</t>
  </si>
  <si>
    <t>total emission rate of dms</t>
  </si>
  <si>
    <t>emidust</t>
  </si>
  <si>
    <t>total emission rate of dust</t>
  </si>
  <si>
    <t>emiisop</t>
  </si>
  <si>
    <t>total emission rate of isoprene</t>
  </si>
  <si>
    <t>Integrate 3D emission field vertically to 2d field</t>
  </si>
  <si>
    <t>emilnox</t>
  </si>
  <si>
    <t>layer-integrated lightning production of NOx</t>
  </si>
  <si>
    <t>Integrate the NOx production for lightning over model layer. proposed name: tendency_of_atmosphere_mass_content_of_nox_from_lightning</t>
  </si>
  <si>
    <t>eminh3</t>
  </si>
  <si>
    <t>total emission rate of nh3</t>
  </si>
  <si>
    <t>eminox</t>
  </si>
  <si>
    <t>total emission rate of nox</t>
  </si>
  <si>
    <t>NOx=NO+NO2. Integrate 3D emission field vertically to 2d field.</t>
  </si>
  <si>
    <t>emioa</t>
  </si>
  <si>
    <t>primary emission and chemical production of dry aerosol organic matter</t>
  </si>
  <si>
    <t>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</si>
  <si>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emiso2</t>
  </si>
  <si>
    <t>total emission rate of so2</t>
  </si>
  <si>
    <t>emiso4</t>
  </si>
  <si>
    <t>total direct emission rate of so4</t>
  </si>
  <si>
    <t>Direct primary emission does not include secondary sulfate production. Integrate 3D emission field vertically to 2d field.</t>
  </si>
  <si>
    <t>emiss</t>
  </si>
  <si>
    <t>total emission rate of seasalt</t>
  </si>
  <si>
    <t>emivoc</t>
  </si>
  <si>
    <t>total emission rate of nmvoc</t>
  </si>
  <si>
    <t>Integrate 3D emission field vertically to 2d field. _If_ fixed molecular weight of NMVOC is not available in model, please provide in units of kilomole m-2 s-1 (i.e. kg m-2 s-1 as if model NMVOC had molecular weight of 1) and add a comment to your file.</t>
  </si>
  <si>
    <t>h2o</t>
  </si>
  <si>
    <t>Mass Fraction of Water</t>
  </si>
  <si>
    <t>includes all phases of water</t>
  </si>
  <si>
    <t>hno3</t>
  </si>
  <si>
    <t>HNO3 volume mixing ratio</t>
  </si>
  <si>
    <t>isop</t>
  </si>
  <si>
    <t>Isoprene volume mixing ratio</t>
  </si>
  <si>
    <t>jno2</t>
  </si>
  <si>
    <t>photolysis rate of NO2</t>
  </si>
  <si>
    <t>mmraerh2o</t>
  </si>
  <si>
    <t>Aerosol water mass mixing ratio</t>
  </si>
  <si>
    <t>mmrbc</t>
  </si>
  <si>
    <t>Elemental carbon mass mixing ratio</t>
  </si>
  <si>
    <t>mmrdust</t>
  </si>
  <si>
    <t>Dust aerosol mass mixing ratio</t>
  </si>
  <si>
    <t>mmrnh4</t>
  </si>
  <si>
    <t>NH4 mass mixing ratio</t>
  </si>
  <si>
    <t>mmrno3</t>
  </si>
  <si>
    <t>NO3 aerosol mass mixing ratio</t>
  </si>
  <si>
    <t>mmroa</t>
  </si>
  <si>
    <t>Total organic aerosol mass mixing ratio</t>
  </si>
  <si>
    <t>We recommend a scale factor of POM=1.4*OC, unless your model has more detailed info available.</t>
  </si>
  <si>
    <t>mmrpm1</t>
  </si>
  <si>
    <t>PM1.0 mass mixing ratio</t>
  </si>
  <si>
    <t>E.g. mass_fraction_of_pm1_aerosol_at_50_percent_relative_humidity_in_air. proposed name:  mass_fraction_of_pm1_dry_aerosol_in_air</t>
  </si>
  <si>
    <t>mmrpm10</t>
  </si>
  <si>
    <t>PM10 mass mixing ratio</t>
  </si>
  <si>
    <t>E.g. mass_fraction_of_pm10_aerosol_at_50_percent_relative_humidity_in_air, proposed name: mass_fraction_of_pm10_dry_aerosol_in_air</t>
  </si>
  <si>
    <t>mmrpm2p5</t>
  </si>
  <si>
    <t>PM2.5 mass mixing ratio</t>
  </si>
  <si>
    <t>E.g. mass_fraction_of_pm2p5_aerosol_at_50_percent_relative_humidity_in_air, proposed_name: mass_fraction_of_pm2p5_dry_aerosol_in_air</t>
  </si>
  <si>
    <t>mmrso4</t>
  </si>
  <si>
    <t>Aerosol sulfate mass mixing ratio</t>
  </si>
  <si>
    <t>mmrsoa</t>
  </si>
  <si>
    <t>Secondary organic aerosol mass mixing ratio</t>
  </si>
  <si>
    <t>mmrss</t>
  </si>
  <si>
    <t>Sea Salt mass mixing ratio</t>
  </si>
  <si>
    <t>nh50</t>
  </si>
  <si>
    <t>Artificial tracer with 50 day lifetime</t>
  </si>
  <si>
    <t>no</t>
  </si>
  <si>
    <t>NO volume mixing ratio</t>
  </si>
  <si>
    <t>no2</t>
  </si>
  <si>
    <t>NO2 volume mixing ratio</t>
  </si>
  <si>
    <t>Ozone volume mixing ratio</t>
  </si>
  <si>
    <t>od440aer</t>
  </si>
  <si>
    <t>ambient aerosol optical thickness at 440 nm</t>
  </si>
  <si>
    <t>AOD from the ambient aerosols (i.e., includes aerosol water).  Does not include AOD from stratospheric aerosols if these are prescribed but includes other possible background aerosol types. Needs a comment attribute 'wavelength: 440 nm'</t>
  </si>
  <si>
    <t>od550aer</t>
  </si>
  <si>
    <t>ambient aerosol optical thickness at 550 nm</t>
  </si>
  <si>
    <t>AOD from the ambient aerosols (i.e., includes aerosol water).  Does not include AOD from stratospheric aerosols if these are prescribed but includes other possible background aerosol types. Needs a comment attribute 'wavelength: 550 nm'</t>
  </si>
  <si>
    <t>od550aerh2o</t>
  </si>
  <si>
    <t>aerosol water aod@550nm</t>
  </si>
  <si>
    <t>proposed name: atmosphere_optical_thickness_due_to_water_ambient_aerosol</t>
  </si>
  <si>
    <t>od550bc</t>
  </si>
  <si>
    <t>black carbon aod@550nm</t>
  </si>
  <si>
    <t>od550csaer</t>
  </si>
  <si>
    <t>AOD from the ambient aerosols in clear skies if od550aer is for all-sky (i.e., includes aerosol water).  Does not include AOD from stratospheric aerosols if these are prescribed but includes other possible background aerosol types. Needs a comment attribute 'wavelength: 550 nm'</t>
  </si>
  <si>
    <t>od550dust</t>
  </si>
  <si>
    <t>dust aod@550nm</t>
  </si>
  <si>
    <t>od550lt1aer</t>
  </si>
  <si>
    <t>ambient fine mode aerosol optical thickness at 550 nm</t>
  </si>
  <si>
    <t>od550 due to particles with wet diameter less than 1 um  (ambient here means wetted). When models do not include explicit size information, it can be assumed that all anthropogenic aerosols and natural secondary aerosols have diameter less than 1 um.</t>
  </si>
  <si>
    <t>od550no3</t>
  </si>
  <si>
    <t>nitrate aod@550nm</t>
  </si>
  <si>
    <t>proposed name: atmosphere_optical_thickness_due_to_nitrate_ambient_aerosol</t>
  </si>
  <si>
    <t>od550oa</t>
  </si>
  <si>
    <t>total organic aerosol aod@550nm</t>
  </si>
  <si>
    <t>od550so4</t>
  </si>
  <si>
    <t>sulfate aod@550nm</t>
  </si>
  <si>
    <t>proposed name: atmosphere_optical_thickness_due_to_sulfate_ambient_aerosol</t>
  </si>
  <si>
    <t>od550soa</t>
  </si>
  <si>
    <t>soa aod@550nm</t>
  </si>
  <si>
    <t>total organic aerosol AOD due to secondary aerosol formation</t>
  </si>
  <si>
    <t>od550ss</t>
  </si>
  <si>
    <t>sea salt aod@550nm</t>
  </si>
  <si>
    <t>od870aer</t>
  </si>
  <si>
    <t>ambient aerosol optical thickness at 870 nm</t>
  </si>
  <si>
    <t>AOD from the ambient aerosols (i.e., includes aerosol water).  Does not include AOD from stratospheric aerosols if these are prescribed but includes other possible background aerosol types. Needs a comment attribute 'wavelength: 870 nm'</t>
  </si>
  <si>
    <t>oh</t>
  </si>
  <si>
    <t>OH volume mixing ratio</t>
  </si>
  <si>
    <t>pan</t>
  </si>
  <si>
    <t>PAN volume mixing ratio</t>
  </si>
  <si>
    <t>ptp</t>
  </si>
  <si>
    <t>Tropopause Air Pressure</t>
  </si>
  <si>
    <t>2D monthly mean thermal tropopause calculated using WMO tropopause definition on 3d temperature</t>
  </si>
  <si>
    <t>so2</t>
  </si>
  <si>
    <t>SO2 volume mixing ratio</t>
  </si>
  <si>
    <t>tatp</t>
  </si>
  <si>
    <t>Tropopause Air Temperature</t>
  </si>
  <si>
    <t>toz</t>
  </si>
  <si>
    <t>Total Ozone Column</t>
  </si>
  <si>
    <t>Total ozone column calculated at 0 degrees C and 1 bar, such that 1m = 1e5 DU.</t>
  </si>
  <si>
    <t>tropoz</t>
  </si>
  <si>
    <t>Tropospheric Ozone Column</t>
  </si>
  <si>
    <t>Tropospheric ozone column, should be consistent with definition of tropopause used to calculate the pressure of the tropopause (ptp). Calculated at 0 degrees C and 1 bar, such that 1m = 1e5 DU.</t>
  </si>
  <si>
    <t>wetbc</t>
  </si>
  <si>
    <t>wet deposition rate of black carbon aerosol mass</t>
  </si>
  <si>
    <t>wetdust</t>
  </si>
  <si>
    <t>wet deposition rate of dust</t>
  </si>
  <si>
    <t>wetnh3</t>
  </si>
  <si>
    <t>wet deposition rate of nh3</t>
  </si>
  <si>
    <t>wetnh4</t>
  </si>
  <si>
    <t>wet deposition rate of nh4</t>
  </si>
  <si>
    <t>wetnoy</t>
  </si>
  <si>
    <t>wet deposition of noy incl aerosol nitrate</t>
  </si>
  <si>
    <t>NOy is the sum of all simulated oxidized nitrogen species, out of NO, NO2, HNO3, HNO4, NO3aerosol, NO3(radical), N2O5, PAN, other organic nitrates.</t>
  </si>
  <si>
    <t>wetoa</t>
  </si>
  <si>
    <t>wet deposition rate of dry aerosol total organic matter</t>
  </si>
  <si>
    <t>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</si>
  <si>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wetso2</t>
  </si>
  <si>
    <t>wet deposition rate of so2</t>
  </si>
  <si>
    <t>wetso4</t>
  </si>
  <si>
    <t>wet deposition rate of so4</t>
  </si>
  <si>
    <t>proposed name: tendency_of_atmosphere_mass_content_of_sulfate_dry_aerosol_due_to_wet_deposition</t>
  </si>
  <si>
    <t>wetss</t>
  </si>
  <si>
    <t>wet deposition rate of seasalt</t>
  </si>
  <si>
    <t>ztp</t>
  </si>
  <si>
    <t>Tropopause Altitude</t>
  </si>
  <si>
    <t>E3hrPt</t>
  </si>
  <si>
    <t>Esubhr</t>
  </si>
  <si>
    <t>AERday</t>
  </si>
  <si>
    <t>maxpblz</t>
  </si>
  <si>
    <t>maximum PBL height</t>
  </si>
  <si>
    <t>maximum boundary layer height during the day (add cell_methods attribute: 'time: maximum')</t>
  </si>
  <si>
    <t>minpblz</t>
  </si>
  <si>
    <t>minimum PBL height</t>
  </si>
  <si>
    <t>minimum boundary layer height during the day (add cell_methods attribute: 'time: minimum')</t>
  </si>
  <si>
    <t>sfo3max</t>
  </si>
  <si>
    <t>daily maximum O3 volume mixing ratio in lowest model layer</t>
  </si>
  <si>
    <t>Total Column Ozone</t>
  </si>
  <si>
    <t>Oclim</t>
  </si>
  <si>
    <t>longitude latitude olevel time2</t>
  </si>
  <si>
    <t>Ocean Vertical Heat Diffusivity</t>
  </si>
  <si>
    <t>Ocean Vertical Salt Diffusivity</t>
  </si>
  <si>
    <t>difvtrto</t>
  </si>
  <si>
    <t>Ocean Vertical Tracer Diffusivity due to Tides</t>
  </si>
  <si>
    <t>Tendency of Ocean Potential Energy Content</t>
  </si>
  <si>
    <t>difvmo</t>
  </si>
  <si>
    <t>Ocean Vertical Momentum Diffusivity</t>
  </si>
  <si>
    <t>difvmto</t>
  </si>
  <si>
    <t>Ocean Vertical Momentum Diffusivity due to Tides</t>
  </si>
  <si>
    <t>dispkevfo</t>
  </si>
  <si>
    <t>Ocean Kinetic Energy Dissipation Per Unit Area due to Vertical Friction</t>
  </si>
  <si>
    <t>diftrblo2d</t>
  </si>
  <si>
    <t>longitude latitude time2</t>
  </si>
  <si>
    <t>Ocean Tracer Bolus Laplacian Diffusivity</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</si>
  <si>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</si>
  <si>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diftrelo2d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</si>
  <si>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</si>
  <si>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</si>
  <si>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diftrxylo2d</t>
  </si>
  <si>
    <t>Ocean Tracer XY Laplacian Diffusivity</t>
  </si>
  <si>
    <t>tnkebto2d</t>
  </si>
  <si>
    <t>Tendency of Ocean Eddy Kinetic Energy Content due to Bolus Transport</t>
  </si>
  <si>
    <t>Depth integrated impacts on kinetic energy arising from parameterized eddy-induced advection. For CMIP5, this diagnostic was 3d, whereas the CMIP6 depth integrated diagnostic is sufficient for many purposes and reduces archive requirements.</t>
  </si>
  <si>
    <t>dispkexyfo2d</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</si>
  <si>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</si>
  <si>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</si>
  <si>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Ofx</t>
  </si>
  <si>
    <t>deptho</t>
  </si>
  <si>
    <t>longitude latitude</t>
  </si>
  <si>
    <t>Sea Floor Depth Below Geoid</t>
  </si>
  <si>
    <t>Ocean bathymetry.   Reported here is the sea floor depth for present day relative to z=0 geoid. Reported as missing for land grid cells.</t>
  </si>
  <si>
    <t>areacello</t>
  </si>
  <si>
    <t>Grid-Cell Area</t>
  </si>
  <si>
    <t>Horizontal area of ocean grid cells</t>
  </si>
  <si>
    <t>sftof</t>
  </si>
  <si>
    <t>longitude latitude typesea</t>
  </si>
  <si>
    <t>Sea Area Fraction</t>
  </si>
  <si>
    <t>This is the area fraction at the ocean surface.</t>
  </si>
  <si>
    <t>basin</t>
  </si>
  <si>
    <t>Region Selection Index</t>
  </si>
  <si>
    <t>6hrPlevPt</t>
  </si>
  <si>
    <t>mrsol</t>
  </si>
  <si>
    <t>longitude latitude time1 sdepth1</t>
  </si>
  <si>
    <t>Water Content of Soil Layer</t>
  </si>
  <si>
    <t>Available in LPJ-GUESS, will be cmorized by Peter Anthoni &amp; Lars Nieradzik</t>
  </si>
  <si>
    <t>David Warlind</t>
  </si>
  <si>
    <t>in each soil layer, the mass of water in all phases, including ice.  Reported as 'missing' for grid cells occupied entirely by 'sea'</t>
  </si>
  <si>
    <t>Eday</t>
  </si>
  <si>
    <t>lai</t>
  </si>
  <si>
    <t>Leaf Area Index</t>
  </si>
  <si>
    <t>longitude latitude sdepth time</t>
  </si>
  <si>
    <t>Total water content of soil layer</t>
  </si>
  <si>
    <t>AERmonZ</t>
  </si>
  <si>
    <t>latitude plev39 time</t>
  </si>
  <si>
    <t>ho2</t>
  </si>
  <si>
    <t>HO2 volume mixing ratio</t>
  </si>
  <si>
    <t>noy</t>
  </si>
  <si>
    <t>Total reactive nitrogen volume mixing ratio</t>
  </si>
  <si>
    <t>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</si>
  <si>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CF3hr</t>
  </si>
  <si>
    <t>longitude latitude alevhalf time1</t>
  </si>
  <si>
    <t>Emon</t>
  </si>
  <si>
    <t>cSoil</t>
  </si>
  <si>
    <t>Carbon Mass in Soil Pool</t>
  </si>
  <si>
    <t>Carbon mass in the full depth of the soil model.</t>
  </si>
  <si>
    <t>fCLandToOcean</t>
  </si>
  <si>
    <t>Lateral transfer of carbon out of gridcell that eventually goes into ocean</t>
  </si>
  <si>
    <t>leached carbon etc that goes into run off or river routing and finds its way into ocean should be reported here.</t>
  </si>
  <si>
    <t>fFireNat</t>
  </si>
  <si>
    <t>Carbon Mass Flux into Atmosphere due to CO2 Emission from natural Fire</t>
  </si>
  <si>
    <t>CO2 emissions from natural fires</t>
  </si>
  <si>
    <t>fProductDecomp</t>
  </si>
  <si>
    <t>decomposition out of product pools to CO2 in atmos</t>
  </si>
  <si>
    <t>fAnthDisturb</t>
  </si>
  <si>
    <t>carbon mass flux into atmosphere due to any human activity</t>
  </si>
  <si>
    <t>will require some careful definition to make sure we capture everything - any human activity that releases carbon to the atmosphere instead of into product pool goes here. E.g. Deforestation fire, harvest assumed to decompose straight away, grazing...</t>
  </si>
  <si>
    <t>fDeforestToProduct</t>
  </si>
  <si>
    <t>Deforested biomass that goes into product pool as a result of anthropogenic land use change</t>
  </si>
  <si>
    <t>When land use change results in deforestation of natural vegetation (trees or grasslands) then natural biomass is removed. The treatment of deforested biomass differs significantly across models, but it should be straight-forward to compare deforested biomass across models.</t>
  </si>
  <si>
    <t>fHarvestToProduct</t>
  </si>
  <si>
    <t>Harvested biomass that goes into product pool</t>
  </si>
  <si>
    <t>be it food or wood harvest, any carbon that is subsequently stored is reported here</t>
  </si>
  <si>
    <t>nLitter</t>
  </si>
  <si>
    <t>Nitrogen Mass in Litter Pool</t>
  </si>
  <si>
    <t>Report missing data over ocean grid cells. For fractional land report value averaged over the land fraction.</t>
  </si>
  <si>
    <t>nProduct</t>
  </si>
  <si>
    <t>Nitrogen Mass in Products of Land Use Change</t>
  </si>
  <si>
    <t>nLand</t>
  </si>
  <si>
    <t>Total nitrogen in all terrestrial nitrogen pools</t>
  </si>
  <si>
    <t>nMineral</t>
  </si>
  <si>
    <t>Mineral nitrogen in the soil</t>
  </si>
  <si>
    <t>SUM of ammonium, nitrite, nitrate, etc over all soil layers</t>
  </si>
  <si>
    <t>fNloss</t>
  </si>
  <si>
    <t>Total N lost (including NHx, NOx, N2O, N2 and leaching)</t>
  </si>
  <si>
    <t>Not all models split losses into gasesous and leaching</t>
  </si>
  <si>
    <t>fNfert</t>
  </si>
  <si>
    <t>total N added for cropland fertilisation (artificial and manure)</t>
  </si>
  <si>
    <t>relative to total land area of a grid cell, not relative to agricultural area</t>
  </si>
  <si>
    <t>fNdep</t>
  </si>
  <si>
    <t>Dry and Wet Deposition of Reactive Nitrogen onto Land</t>
  </si>
  <si>
    <t>fBNF</t>
  </si>
  <si>
    <t>biological nitrogen fixation</t>
  </si>
  <si>
    <t>fNup</t>
  </si>
  <si>
    <t>total plant nitrogen uptake (sum of ammonium and nitrate), irrespective of the source of nitrogen</t>
  </si>
  <si>
    <t>fNnetmin</t>
  </si>
  <si>
    <t>Net nitrogen release from soil and litter as the outcome of nitrogen immobilisation and gross mineralisation</t>
  </si>
  <si>
    <t>fNVegLitter</t>
  </si>
  <si>
    <t>Total Nitrogen Mass Flux from Vegetation to Litter</t>
  </si>
  <si>
    <t>fNLandToOcean</t>
  </si>
  <si>
    <t>Lateral transfer of nitrogen out of gridcell that eventually goes into ocean</t>
  </si>
  <si>
    <t>leached nitrogen etc that goes into run off or river routing and finds its way into ocean should be reported here.</t>
  </si>
  <si>
    <t>fNLitterSoil</t>
  </si>
  <si>
    <t>Total Nitrogen Mass Flux from Litter to Soil</t>
  </si>
  <si>
    <t>fNProduct</t>
  </si>
  <si>
    <t>Deforested or harvested biomass as a result of anthropogenic land use or change</t>
  </si>
  <si>
    <t>fNAnthDisturb</t>
  </si>
  <si>
    <t>nitrogen mass flux out of land due to any human activity</t>
  </si>
  <si>
    <t>will require some careful definition to make sure we capture everything - any human activity that releases nitrogen from land  instead of into product pool goes here. E.g. Deforestation fire, harvest assumed to decompose straight away, grazing...</t>
  </si>
  <si>
    <t>treeFracNdlDcd</t>
  </si>
  <si>
    <t>longitude latitude time typetreend</t>
  </si>
  <si>
    <t>Needleleaf deciduous tree fraction</t>
  </si>
  <si>
    <t>This is the fraction of the entire grid cell  that is covered by needleleaf deciduous trees.</t>
  </si>
  <si>
    <t>treeFracBdlEvg</t>
  </si>
  <si>
    <t>longitude latitude time typetreebe</t>
  </si>
  <si>
    <t>Broadleaf evergreen tree fraction</t>
  </si>
  <si>
    <t>This is the fraction of the entire grid cell  that is covered by broadleaf evergreen trees.</t>
  </si>
  <si>
    <t>treeFracBdlDcd</t>
  </si>
  <si>
    <t>longitude latitude time typetreebd</t>
  </si>
  <si>
    <t>Broadleaf deciduous tree fraction</t>
  </si>
  <si>
    <t>This is the fraction of the entire grid cell  that is covered by broadleaf deciduous trees.</t>
  </si>
  <si>
    <t>grassFracC3</t>
  </si>
  <si>
    <t>longitude latitude time typec3pft typenatgr</t>
  </si>
  <si>
    <t>C3 grass Area Percentage</t>
  </si>
  <si>
    <t>Fraction of entire grid cell covered by C3 grass.</t>
  </si>
  <si>
    <t>grassFracC4</t>
  </si>
  <si>
    <t>longitude latitude time typec4pft typenatgr</t>
  </si>
  <si>
    <t>C4 grass Area Percentage</t>
  </si>
  <si>
    <t>Fraction of entire grid cell covered by C4 grass.</t>
  </si>
  <si>
    <t>pastureFracC3</t>
  </si>
  <si>
    <t>longitude latitude time typec3pft typepasture</t>
  </si>
  <si>
    <t>C3 Pasture Area Percentage</t>
  </si>
  <si>
    <t>Percentage of entire grid cell covered by C3 pasture</t>
  </si>
  <si>
    <t>pastureFracC4</t>
  </si>
  <si>
    <t>longitude latitude time typec4pft typepasture</t>
  </si>
  <si>
    <t>C4 Pasture Area Percentage</t>
  </si>
  <si>
    <t>Percentage of entire grid cell covered by C4 pasture</t>
  </si>
  <si>
    <t>cStem</t>
  </si>
  <si>
    <t>Carbon Mass in Stem</t>
  </si>
  <si>
    <t>including sapwood and hardwood.</t>
  </si>
  <si>
    <t>cOther</t>
  </si>
  <si>
    <t>Carbon Mass in Vegetation Components other than Leaves, Stems and Roots</t>
  </si>
  <si>
    <t>E.g. fruits, seeds, etc.</t>
  </si>
  <si>
    <t>cLitterCwd</t>
  </si>
  <si>
    <t>Carbon Mass in Coarse Woody Debris</t>
  </si>
  <si>
    <t>cLitterSurf</t>
  </si>
  <si>
    <t>Carbon Mass in Above-Ground Litter</t>
  </si>
  <si>
    <t>Surface or near-surface litter pool fed by leaf and above-ground litterfall</t>
  </si>
  <si>
    <t>cLitterSubSurf</t>
  </si>
  <si>
    <t>Carbon Mass in Below-Ground Litter</t>
  </si>
  <si>
    <t>sub-surface litter pool fed by root inputs.</t>
  </si>
  <si>
    <t>fVegFire</t>
  </si>
  <si>
    <t>Carbon Mass Flux from Vegetation into Atmosphere due to CO2 Emission from all Fire</t>
  </si>
  <si>
    <t>Required for unambiguous separation of vegetation and soil + litter turnover times, since total fire flux draws from both sources</t>
  </si>
  <si>
    <t>fLitterFire</t>
  </si>
  <si>
    <t>Carbon Mass Flux from Litter, CWD or any non-living pool into Atmosphere due to CO2 Emission from all Fire</t>
  </si>
  <si>
    <t>fFireAll</t>
  </si>
  <si>
    <t>Carbon Mass Flux into Atmosphere due to CO2 emissions from Fire resulting from all sources including natural, anthropogenic and land use change.</t>
  </si>
  <si>
    <t>Only total fire emissions can be compared to observations.</t>
  </si>
  <si>
    <t>raRoot</t>
  </si>
  <si>
    <t>Total Respiration from Roots</t>
  </si>
  <si>
    <t>Total autotrophic respiration from all belowground plant parts.  This has benchmarking value because the sum of Rh and root respiration can be compared to observations of total soil respiration.</t>
  </si>
  <si>
    <t>raStem</t>
  </si>
  <si>
    <t>Total Respiration from Stem</t>
  </si>
  <si>
    <t>added for completeness with Ra_root</t>
  </si>
  <si>
    <t>raLeaf</t>
  </si>
  <si>
    <t>Total respiration from leaves</t>
  </si>
  <si>
    <t>raOther</t>
  </si>
  <si>
    <t>Total respiration from other pools (not leaves stem or roots)</t>
  </si>
  <si>
    <t>rhLitter</t>
  </si>
  <si>
    <t>Carbon Mass Flux into Atmosphere due to Heterotrophic Respiration from Litter on Land</t>
  </si>
  <si>
    <t>Needed to calculate litter bulk turnover time. Includes respiration from CWD as well.</t>
  </si>
  <si>
    <t>rhSoil</t>
  </si>
  <si>
    <t>Carbon Mass Flux into Atmosphere due to Heterotrophic Respiration from Soil on Land</t>
  </si>
  <si>
    <t>Needed to calculate soil bulk turnover time</t>
  </si>
  <si>
    <t>gppTree</t>
  </si>
  <si>
    <t>gross primary production on tree tiles</t>
  </si>
  <si>
    <t>Total GPP of trees in the gridcell</t>
  </si>
  <si>
    <t>gppGrass</t>
  </si>
  <si>
    <t>gross primary production on grass tiles</t>
  </si>
  <si>
    <t>Total GPP of grass in the gridcell</t>
  </si>
  <si>
    <t>nppTree</t>
  </si>
  <si>
    <t>net primary production on tree tiles</t>
  </si>
  <si>
    <t>Total NPP of trees in the gridcell</t>
  </si>
  <si>
    <t>nppGrass</t>
  </si>
  <si>
    <t>net primary production on grass tiles</t>
  </si>
  <si>
    <t>Total NPP of grass in the gridcell</t>
  </si>
  <si>
    <t>raTree</t>
  </si>
  <si>
    <t>autotrophic respiration on tree tiles</t>
  </si>
  <si>
    <t>Total RA of trees in the gridcell</t>
  </si>
  <si>
    <t>raGrass</t>
  </si>
  <si>
    <t>autotrophic respiration on grass tiles</t>
  </si>
  <si>
    <t>Total RA of grass in the gridcell</t>
  </si>
  <si>
    <t>fHarvestToAtmos</t>
  </si>
  <si>
    <t>Harvested biomass that goes straight into atmosphere</t>
  </si>
  <si>
    <t>any harvested carbon that is assumed to decompose immediately into the atmosphere is reported here</t>
  </si>
  <si>
    <t>fDeforestToAtmos</t>
  </si>
  <si>
    <t>Deforested biomass that goes into atmosphere as a result of anthropogenic land use change</t>
  </si>
  <si>
    <t>nLeaf</t>
  </si>
  <si>
    <t>Nitrogen Mass in Leaves</t>
  </si>
  <si>
    <t>nStem</t>
  </si>
  <si>
    <t>Nitrogen Mass in Stem</t>
  </si>
  <si>
    <t>nRoot</t>
  </si>
  <si>
    <t>Nitrogen Mass in Roots</t>
  </si>
  <si>
    <t>including fine and coarse roots.</t>
  </si>
  <si>
    <t>nOther</t>
  </si>
  <si>
    <t>Nitrogen mass in vegetation components other than leaves, stem and root</t>
  </si>
  <si>
    <t>nLitterCwd</t>
  </si>
  <si>
    <t>Nitrogen Mass in Coarse Woody Debris</t>
  </si>
  <si>
    <t>nLitterSurf</t>
  </si>
  <si>
    <t>Nitrogen Mass in above ground litter (non CWD)</t>
  </si>
  <si>
    <t>nLitterSubSurf</t>
  </si>
  <si>
    <t>Nitrogen Mass in below ground litter (non CWD)</t>
  </si>
  <si>
    <t>nMineralNH4</t>
  </si>
  <si>
    <t>Mineral ammonium in the soil</t>
  </si>
  <si>
    <t>SUM of ammonium over all soil layers</t>
  </si>
  <si>
    <t>nMineralNO3</t>
  </si>
  <si>
    <t>Mineral nitrate in the soil</t>
  </si>
  <si>
    <t>SUM of nitrate over all soil layers</t>
  </si>
  <si>
    <t>fNleach</t>
  </si>
  <si>
    <t>Total N loss to leaching or runoff (sum of ammonium, nitrite and nitrate)</t>
  </si>
  <si>
    <t>fNgasNonFire</t>
  </si>
  <si>
    <t>Total N lost to the atmosphere (including NHx, NOx, N2O, N2) from all processes except fire.</t>
  </si>
  <si>
    <t>fNgasFire</t>
  </si>
  <si>
    <t>Total N lost to the atmosphere (including NHx, NOx, N2O, N2) from fire.</t>
  </si>
  <si>
    <t>tomint</t>
  </si>
  <si>
    <t>integral wrt depth of product of sea water density and prognostic temperature</t>
  </si>
  <si>
    <t>Full column sum of density*cell thickness*prognostic temperature. If the model is Boussinesq, then use Boussinesq reference density for the density factor.</t>
  </si>
  <si>
    <t>thetaot300</t>
  </si>
  <si>
    <t>longitude latitude time depth300m</t>
  </si>
  <si>
    <t>Depth average potential temperature of upper 300m</t>
  </si>
  <si>
    <t>Upper 300m, 2D field</t>
  </si>
  <si>
    <t>thetaot700</t>
  </si>
  <si>
    <t>longitude latitude time depth700m</t>
  </si>
  <si>
    <t>Depth average potential temperature of upper 700m</t>
  </si>
  <si>
    <t>Upper 700m, 2D field</t>
  </si>
  <si>
    <t>thetaot2000</t>
  </si>
  <si>
    <t>longitude latitude time depth2000m</t>
  </si>
  <si>
    <t>Depth average potential temperature of upper 2000m</t>
  </si>
  <si>
    <t>Upper 2000m, 2D field</t>
  </si>
  <si>
    <t>flandice</t>
  </si>
  <si>
    <t>Water flux into Sea Water from Land Ice</t>
  </si>
  <si>
    <t>Computed as the water flux into the ocean due to land ice (runoff water from surface and base of land ice or melt from base of ice shelf or vertical ice front) into the ocean divided by the area ocean portion of the grid cell</t>
  </si>
  <si>
    <t>fLuc</t>
  </si>
  <si>
    <t>Net Carbon Mass Flux into Atmosphere due to Land Use Change</t>
  </si>
  <si>
    <t>Carbon mass flux per unit area into atmosphere due to human changes to land (excluding forest regrowth) accounting possibly for different time-scales related to fate of the wood, for example.</t>
  </si>
  <si>
    <t>cWood</t>
  </si>
  <si>
    <t>Carbon Mass in Wood</t>
  </si>
  <si>
    <t>Carbon mass per unit area in wood, including sapwood and hardwood.</t>
  </si>
  <si>
    <t>gppLut</t>
  </si>
  <si>
    <t>longitude latitude landUse time</t>
  </si>
  <si>
    <t>gross primary productivity on land use tile</t>
  </si>
  <si>
    <t>raLut</t>
  </si>
  <si>
    <t>plant respiration on land use tile</t>
  </si>
  <si>
    <t>nppLut</t>
  </si>
  <si>
    <t>net primary productivity on land use tile</t>
  </si>
  <si>
    <t>cTotFireLut</t>
  </si>
  <si>
    <t>Total carbon loss from natural and managed fire on land use tile, including deforestation fires</t>
  </si>
  <si>
    <t>Different from LMON this flux should include all fires occurring on the land use tile, including natural, man-made and deforestation fires</t>
  </si>
  <si>
    <t>rhLut</t>
  </si>
  <si>
    <t>soil heterotrophic respiration on land use tile</t>
  </si>
  <si>
    <t>necbLut</t>
  </si>
  <si>
    <t>net rate of C accumulation (or loss) on land use tile</t>
  </si>
  <si>
    <t>Computed as npp minus heterotrophic respiration minus fire minus C leaching minus harvesting/clearing. Positive rate is into the land, negative rate is from the land.  Do not include fluxes from anthropogenic product pools to atmosphere</t>
  </si>
  <si>
    <t>nwdFracLut</t>
  </si>
  <si>
    <t>longitude latitude landUse time typenwd</t>
  </si>
  <si>
    <t>fraction of land use tile tile that is non-woody vegetation ( e.g. herbaceous crops)</t>
  </si>
  <si>
    <t>laiLut</t>
  </si>
  <si>
    <t>Leaf Area Index on Land Use Tile</t>
  </si>
  <si>
    <t>Note that if tile does not model lai, for example, on the urban tile, then should be reported as missing value</t>
  </si>
  <si>
    <t>mrsosLut</t>
  </si>
  <si>
    <t>longitude latitude landUse time sdepth1</t>
  </si>
  <si>
    <t>Moisture in Upper Portion of Soil Column of land use tile</t>
  </si>
  <si>
    <t>the mass of water in all phases in a thin surface layer; integrate over uppermost 10cm</t>
  </si>
  <si>
    <t>mrroLut</t>
  </si>
  <si>
    <t>Total runoff from land use tile</t>
  </si>
  <si>
    <t>the total runoff (including 'drainage' through the base of the soil model) leaving the land use tile portion of the grid cell</t>
  </si>
  <si>
    <t>mrsoLut</t>
  </si>
  <si>
    <t>Total soil moisture</t>
  </si>
  <si>
    <t>irrLut</t>
  </si>
  <si>
    <t>Irrigation flux including any irrigation for crops, trees, pasture, or urban lawns</t>
  </si>
  <si>
    <t>fProductDecompLut</t>
  </si>
  <si>
    <t>flux from wood and agricultural product pools on land use tile into atmosphere</t>
  </si>
  <si>
    <t>If  a model has explicit anthropogenic product pools by land use tile</t>
  </si>
  <si>
    <t>fLulccProductLut</t>
  </si>
  <si>
    <t>carbon harvested due to land-use or land-cover change process that enters anthropogenic product pools on tile</t>
  </si>
  <si>
    <t>This annual mean flux refers to the transfer of carbon primarily through harvesting land use into anthropogenic product pools, e.g.,deforestation or wood harvestingfrom primary or secondary lands, food harvesting on croplands, harvesting (grazing) by animals on pastures.</t>
  </si>
  <si>
    <t>fLulccResidueLut</t>
  </si>
  <si>
    <t>carbon transferred to soil or litter pools due to land-use or land-cover change processes on tile</t>
  </si>
  <si>
    <t>This annual mean flux refers to the transfer of carbon into soil or litter pools due to any land use or land-cover change activities</t>
  </si>
  <si>
    <t>fLulccAtmLut</t>
  </si>
  <si>
    <t>carbon transferred directly to atmosphere due to any land-use or land-cover change activities including deforestation or agricultural fire</t>
  </si>
  <si>
    <t>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</si>
  <si>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fracLut</t>
  </si>
  <si>
    <t>fraction of grid cell for each land use tile</t>
  </si>
  <si>
    <t>end of year values (not annual mean); note that fraction should be reported as fraction of land grid cell (example: frac_lnd = 0.5, frac_ocn = 0.5, frac_crop_lnd = 0.2 (of land portion of grid cell), then frac_lut(crop) = 0.5*0.2 = 0.1)</t>
  </si>
  <si>
    <t>vegFrac</t>
  </si>
  <si>
    <t>longitude latitude time typeveg</t>
  </si>
  <si>
    <t>Total vegetated fraction</t>
  </si>
  <si>
    <t>fraction of grid cell that is covered by vegetation.This SHOULD be the sum of tree, grass, crop and shrub fractions.</t>
  </si>
  <si>
    <t>treeFracNdlEvg</t>
  </si>
  <si>
    <t>longitude latitude time typetreene</t>
  </si>
  <si>
    <t>Needleleaf evergreen tree fraction</t>
  </si>
  <si>
    <t>This is the fraction of the entire grid cell  that is covered by needleleaf evergreen trees.</t>
  </si>
  <si>
    <t>cropFracC3</t>
  </si>
  <si>
    <t>longitude latitude time typec3pft typecrop</t>
  </si>
  <si>
    <t>Percentage Cover by C3 Crops</t>
  </si>
  <si>
    <t>Percentage of entire grid cell covered by C3 crops</t>
  </si>
  <si>
    <t>cropFracC4</t>
  </si>
  <si>
    <t>longitude latitude time typec4pft typecrop</t>
  </si>
  <si>
    <t>Percentage Cover by C4 Crops</t>
  </si>
  <si>
    <t>Percentage of entire grid cell covered by C4 crops</t>
  </si>
  <si>
    <t>cLand</t>
  </si>
  <si>
    <t>Total Carbon in All Terrestrial Carbon Pools</t>
  </si>
  <si>
    <t>vegHeightTree</t>
  </si>
  <si>
    <t>Vegetation height averaged over the tree fraction of a grid cell.</t>
  </si>
  <si>
    <t>nVeg</t>
  </si>
  <si>
    <t>Nitrogen Mass in Vegetation</t>
  </si>
  <si>
    <t>nSoil</t>
  </si>
  <si>
    <t>Nitrogen Mass in Soil Pool</t>
  </si>
  <si>
    <t>fNgas</t>
  </si>
  <si>
    <t>Total Nitrogen lost to the atmosphere (sum of NHx, NOx, N2O, N2)</t>
  </si>
  <si>
    <t>hcont300</t>
  </si>
  <si>
    <t>Heat content of upper 300 meters</t>
  </si>
  <si>
    <t>Used in PMIP2</t>
  </si>
  <si>
    <t>thetaot</t>
  </si>
  <si>
    <t>Vertically Averaged Sea Water Potential Temperature</t>
  </si>
  <si>
    <t>Vertical average of the sea water potential temperature through the whole ocean depth</t>
  </si>
  <si>
    <t>Eyr</t>
  </si>
  <si>
    <t>treeFrac</t>
  </si>
  <si>
    <t>longitude latitude time typetree</t>
  </si>
  <si>
    <t>Tree Cover Fraction</t>
  </si>
  <si>
    <t>Percentage of entire grid cell  that is covered by trees.</t>
  </si>
  <si>
    <t>grassFrac</t>
  </si>
  <si>
    <t>longitude latitude time typenatgr</t>
  </si>
  <si>
    <t>Natural Grass Fraction</t>
  </si>
  <si>
    <t>Percentage of entire grid cell that is covered by natural grass.</t>
  </si>
  <si>
    <t>shrubFrac</t>
  </si>
  <si>
    <t>longitude latitude time typeshrub</t>
  </si>
  <si>
    <t>Shrub Fraction</t>
  </si>
  <si>
    <t>Available in LPJ-GUESS, will be cmorized by Peter Anthoni &amp; Lars Nieradzik. Included for future use</t>
  </si>
  <si>
    <t>Percentage of entire grid cell  that is covered by shrub.</t>
  </si>
  <si>
    <t>cropFrac</t>
  </si>
  <si>
    <t>longitude latitude time typecrop</t>
  </si>
  <si>
    <t>Crop Fraction</t>
  </si>
  <si>
    <t>Percentage of entire grid cell  that is covered by crop.</t>
  </si>
  <si>
    <t>baresoilFrac</t>
  </si>
  <si>
    <t>longitude latitude time typebare</t>
  </si>
  <si>
    <t>Bare Soil Fraction</t>
  </si>
  <si>
    <t>Percentage of entire grid cell  that is covered by bare soil.</t>
  </si>
  <si>
    <t>residualFrac</t>
  </si>
  <si>
    <t>longitude latitude time typeresidual</t>
  </si>
  <si>
    <t>Fraction of Grid Cell that is Land but Neither Vegetation-Covered nor Bare Soil</t>
  </si>
  <si>
    <t>Percentage of entire grid cell  that is land and is covered by  neither vegetation nor bare-soil (e.g., urban, ice, lakes, etc.)</t>
  </si>
  <si>
    <t>cVeg</t>
  </si>
  <si>
    <t>Carbon Mass in Vegetation</t>
  </si>
  <si>
    <t>Carbon mass per unit area in vegetation.</t>
  </si>
  <si>
    <t>cLitter</t>
  </si>
  <si>
    <t>Carbon Mass in Litter Pool</t>
  </si>
  <si>
    <t>cProduct</t>
  </si>
  <si>
    <t>Carbon Mass in Products of Land Use Change</t>
  </si>
  <si>
    <t>Carbon mass per unit area in that has been removed from the environment through  land use change.</t>
  </si>
  <si>
    <t>fracOutLut</t>
  </si>
  <si>
    <t>annual gross fraction of land use tile  that was transferred into other land use tiles</t>
  </si>
  <si>
    <t>cumulative fractional transitions over the year; note that fraction should be reported as fraction of atmospheric grid cell</t>
  </si>
  <si>
    <t>fracInLut</t>
  </si>
  <si>
    <t>annual gross fraction that was transferred into this tile from other land use tiles</t>
  </si>
  <si>
    <t>longitude latitude landUse time1</t>
  </si>
  <si>
    <t>Lmon</t>
  </si>
  <si>
    <t>prveg</t>
  </si>
  <si>
    <t>Precipitation onto Canopy</t>
  </si>
  <si>
    <t>The precipitation flux that is intercepted by the vegetation canopy (if present in model) before reaching the ground.</t>
  </si>
  <si>
    <t>evspsblveg</t>
  </si>
  <si>
    <t>Evaporation from Canopy</t>
  </si>
  <si>
    <t>The canopy evaporation and sublimation (if present in model); may include dew formation as a negative flux.</t>
  </si>
  <si>
    <t>tran</t>
  </si>
  <si>
    <t>Transpiration</t>
  </si>
  <si>
    <t>Transpiration (may include dew formation as a negative flux).</t>
  </si>
  <si>
    <t>pastureFrac</t>
  </si>
  <si>
    <t>longitude latitude time typepasture</t>
  </si>
  <si>
    <t>Anthropogenic Pasture Fraction</t>
  </si>
  <si>
    <t>Percentage of entire grid cell  that is covered by anthropogenic pasture.</t>
  </si>
  <si>
    <t>npp</t>
  </si>
  <si>
    <t>Carbon Mass Flux out of Atmosphere due to Net Primary Production on Land</t>
  </si>
  <si>
    <t>fGrazing</t>
  </si>
  <si>
    <t>Carbon Mass Flux into Atmosphere due to Grazing on Land</t>
  </si>
  <si>
    <t>Carbon mass flux per unit area due to grazing on land</t>
  </si>
  <si>
    <t>nbp</t>
  </si>
  <si>
    <t>Carbon Mass Flux out of Atmosphere due to Net Biospheric Production on Land</t>
  </si>
  <si>
    <t>This is the net mass flux of carbon from atmosphere into land, calculated as photosynthesis MINUS the sum of  plant and soil respiration, carbon fluxes from fire, harvest, grazing  and land use change. Positive flux is into the land.</t>
  </si>
  <si>
    <t>fVegLitter</t>
  </si>
  <si>
    <t>Total Carbon Mass Flux from Vegetation to Litter</t>
  </si>
  <si>
    <t>fLitterSoil</t>
  </si>
  <si>
    <t>Total Carbon Mass Flux from Litter to Soil</t>
  </si>
  <si>
    <t>Carbon mass flux per unit area into soil from litter (dead plant material in or above the soil).</t>
  </si>
  <si>
    <t>cLeaf</t>
  </si>
  <si>
    <t>Carbon Mass in Leaves</t>
  </si>
  <si>
    <t>Carbon mass per unit area in leaves.</t>
  </si>
  <si>
    <t>cRoot</t>
  </si>
  <si>
    <t>Carbon Mass in Roots</t>
  </si>
  <si>
    <t>Carbon mass per unit area in roots, including fine and coarse roots.</t>
  </si>
  <si>
    <t>cLitterAbove</t>
  </si>
  <si>
    <t>cLitterBelow</t>
  </si>
  <si>
    <t>cSoilFast</t>
  </si>
  <si>
    <t>Carbon Mass in Fast Soil Pool</t>
  </si>
  <si>
    <t>Carbon mass per unit area in fast soil pool. Fast means a lifetime of less than 10 years for reference climate conditions (20th century) in the absence of water limitations.</t>
  </si>
  <si>
    <t>cSoilMedium</t>
  </si>
  <si>
    <t>Carbon Mass in Medium Soil Pool</t>
  </si>
  <si>
    <t>Carbon mass per unit area in medium (rate) soil pool. Medium means a lifetime of more than than 10 years and less than 100 years for reference climate conditions (20th century) in the absence of water limitations.</t>
  </si>
  <si>
    <t>cSoilSlow</t>
  </si>
  <si>
    <t>Carbon Mass in Slow Soil Pool</t>
  </si>
  <si>
    <t>Carbon mass per unit area in slow soil pool. Slow means a lifetime of more than 100 years for reference climate (20th century) in the absence of water limitations.</t>
  </si>
  <si>
    <t>landCoverFrac</t>
  </si>
  <si>
    <t>longitude latitude vegtype time</t>
  </si>
  <si>
    <t>Plant Functional Type Grid Fraction</t>
  </si>
  <si>
    <t>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</si>
</sst>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555"/>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4.7109375" customWidth="1"/>
    <col min="7" max="7" width="80.7109375" customWidth="1"/>
    <col min="8" max="8" width="15.7109375" customWidth="1"/>
    <col min="9" max="9" width="300.7109375" customWidth="1"/>
  </cols>
  <sheetData>
    <row r="1" spans="1:9">
      <c r="A1" s="1" t="s">
        <v>0</v>
      </c>
      <c r="B1" s="1" t="s">
        <v>1</v>
      </c>
      <c r="C1" s="1" t="s">
        <v>2</v>
      </c>
      <c r="D1" s="1" t="s">
        <v>3</v>
      </c>
      <c r="E1" s="1" t="s">
        <v>4</v>
      </c>
      <c r="F1" s="1" t="s">
        <v>5</v>
      </c>
      <c r="G1" s="1" t="s">
        <v>6</v>
      </c>
      <c r="H1" s="1" t="s">
        <v>7</v>
      </c>
      <c r="I1" s="1" t="s">
        <v>8</v>
      </c>
    </row>
    <row r="3" spans="1:9">
      <c r="A3" t="s">
        <v>9</v>
      </c>
      <c r="B3" t="s">
        <v>10</v>
      </c>
      <c r="C3" t="s">
        <v>11</v>
      </c>
      <c r="D3" t="s">
        <v>12</v>
      </c>
      <c r="E3" t="s">
        <v>13</v>
      </c>
      <c r="F3">
        <f>HYPERLINK("http://clipc-services.ceda.ac.uk/dreq/u/be9cffbb781e32b0bc311b22fa5c0322.html","web")</f>
        <v>0</v>
      </c>
      <c r="G3" t="s">
        <v>14</v>
      </c>
      <c r="H3" t="s">
        <v>15</v>
      </c>
      <c r="I3" t="s">
        <v>16</v>
      </c>
    </row>
    <row r="5" spans="1:9">
      <c r="A5" t="s">
        <v>17</v>
      </c>
      <c r="B5" t="s">
        <v>18</v>
      </c>
      <c r="C5" t="s">
        <v>19</v>
      </c>
      <c r="D5" t="s">
        <v>20</v>
      </c>
      <c r="E5" t="s">
        <v>21</v>
      </c>
      <c r="F5">
        <f>HYPERLINK("http://clipc-services.ceda.ac.uk/dreq/u/42625c97b8fe75124a345962c4430982.html","web")</f>
        <v>0</v>
      </c>
      <c r="G5" t="s">
        <v>22</v>
      </c>
      <c r="H5" t="s">
        <v>23</v>
      </c>
    </row>
    <row r="6" spans="1:9">
      <c r="A6" t="s">
        <v>17</v>
      </c>
      <c r="B6" t="s">
        <v>24</v>
      </c>
      <c r="C6" t="s">
        <v>11</v>
      </c>
      <c r="D6" t="s">
        <v>20</v>
      </c>
      <c r="E6" t="s">
        <v>25</v>
      </c>
      <c r="F6">
        <f>HYPERLINK("http://clipc-services.ceda.ac.uk/dreq/u/3ab8e10027d7014f18f9391890369235.html","web")</f>
        <v>0</v>
      </c>
      <c r="G6" t="s">
        <v>22</v>
      </c>
      <c r="H6" t="s">
        <v>23</v>
      </c>
    </row>
    <row r="7" spans="1:9">
      <c r="A7" t="s">
        <v>17</v>
      </c>
      <c r="B7" t="s">
        <v>26</v>
      </c>
      <c r="C7" t="s">
        <v>27</v>
      </c>
      <c r="D7" t="s">
        <v>28</v>
      </c>
      <c r="E7" t="s">
        <v>29</v>
      </c>
      <c r="F7">
        <f>HYPERLINK("http://clipc-services.ceda.ac.uk/dreq/u/180d4bd9a18a9d5ecf3d45690b8e9c75.html","web")</f>
        <v>0</v>
      </c>
      <c r="G7" t="s">
        <v>22</v>
      </c>
      <c r="H7" t="s">
        <v>23</v>
      </c>
      <c r="I7" t="s">
        <v>30</v>
      </c>
    </row>
    <row r="8" spans="1:9">
      <c r="A8" t="s">
        <v>17</v>
      </c>
      <c r="B8" t="s">
        <v>31</v>
      </c>
      <c r="C8" t="s">
        <v>19</v>
      </c>
      <c r="D8" t="s">
        <v>20</v>
      </c>
      <c r="E8" t="s">
        <v>32</v>
      </c>
      <c r="F8">
        <f>HYPERLINK("http://clipc-services.ceda.ac.uk/dreq/u/54eb2f6651441ff52f9aea4d43a83024.html","web")</f>
        <v>0</v>
      </c>
      <c r="G8" t="s">
        <v>22</v>
      </c>
      <c r="H8" t="s">
        <v>23</v>
      </c>
      <c r="I8" t="s">
        <v>33</v>
      </c>
    </row>
    <row r="9" spans="1:9">
      <c r="A9" t="s">
        <v>17</v>
      </c>
      <c r="B9" t="s">
        <v>34</v>
      </c>
      <c r="C9" t="s">
        <v>27</v>
      </c>
      <c r="D9" t="s">
        <v>20</v>
      </c>
      <c r="E9" t="s">
        <v>35</v>
      </c>
      <c r="F9">
        <f>HYPERLINK("http://clipc-services.ceda.ac.uk/dreq/u/c4c0cce59536f11df06a045fa8d0c091.html","web")</f>
        <v>0</v>
      </c>
      <c r="G9" t="s">
        <v>22</v>
      </c>
      <c r="H9" t="s">
        <v>23</v>
      </c>
      <c r="I9" t="s">
        <v>36</v>
      </c>
    </row>
    <row r="10" spans="1:9">
      <c r="A10" t="s">
        <v>17</v>
      </c>
      <c r="B10" t="s">
        <v>37</v>
      </c>
      <c r="C10" t="s">
        <v>27</v>
      </c>
      <c r="D10" t="s">
        <v>20</v>
      </c>
      <c r="E10" t="s">
        <v>38</v>
      </c>
      <c r="F10">
        <f>HYPERLINK("http://clipc-services.ceda.ac.uk/dreq/u/479c5de8-12cc-11e6-b2bc-ac72891c3257.html","web")</f>
        <v>0</v>
      </c>
      <c r="G10" t="s">
        <v>22</v>
      </c>
      <c r="H10" t="s">
        <v>23</v>
      </c>
    </row>
    <row r="11" spans="1:9">
      <c r="A11" t="s">
        <v>17</v>
      </c>
      <c r="B11" t="s">
        <v>39</v>
      </c>
      <c r="C11" t="s">
        <v>27</v>
      </c>
      <c r="D11" t="s">
        <v>20</v>
      </c>
      <c r="E11" t="s">
        <v>40</v>
      </c>
      <c r="F11">
        <f>HYPERLINK("http://clipc-services.ceda.ac.uk/dreq/u/c172481027367670eaf1e53fb8d2e841.html","web")</f>
        <v>0</v>
      </c>
      <c r="G11" t="s">
        <v>22</v>
      </c>
      <c r="H11" t="s">
        <v>23</v>
      </c>
      <c r="I11" t="s">
        <v>41</v>
      </c>
    </row>
    <row r="12" spans="1:9">
      <c r="A12" t="s">
        <v>17</v>
      </c>
      <c r="B12" t="s">
        <v>42</v>
      </c>
      <c r="C12" t="s">
        <v>27</v>
      </c>
      <c r="D12" t="s">
        <v>20</v>
      </c>
      <c r="E12" t="s">
        <v>43</v>
      </c>
      <c r="F12">
        <f>HYPERLINK("http://clipc-services.ceda.ac.uk/dreq/u/7c5c71f969a6318b3fa5ff2875272caf.html","web")</f>
        <v>0</v>
      </c>
      <c r="G12" t="s">
        <v>22</v>
      </c>
      <c r="H12" t="s">
        <v>23</v>
      </c>
      <c r="I12" t="s">
        <v>44</v>
      </c>
    </row>
    <row r="13" spans="1:9">
      <c r="A13" t="s">
        <v>17</v>
      </c>
      <c r="B13" t="s">
        <v>45</v>
      </c>
      <c r="C13" t="s">
        <v>27</v>
      </c>
      <c r="D13" t="s">
        <v>20</v>
      </c>
      <c r="E13" t="s">
        <v>46</v>
      </c>
      <c r="F13">
        <f>HYPERLINK("http://clipc-services.ceda.ac.uk/dreq/u/c4b3f6005f73f2fc2d0e348fdff3c2bc.html","web")</f>
        <v>0</v>
      </c>
      <c r="G13" t="s">
        <v>22</v>
      </c>
      <c r="H13" t="s">
        <v>23</v>
      </c>
      <c r="I13" t="s">
        <v>47</v>
      </c>
    </row>
    <row r="14" spans="1:9">
      <c r="A14" t="s">
        <v>17</v>
      </c>
      <c r="B14" t="s">
        <v>48</v>
      </c>
      <c r="C14" t="s">
        <v>27</v>
      </c>
      <c r="D14" t="s">
        <v>20</v>
      </c>
      <c r="E14" t="s">
        <v>49</v>
      </c>
      <c r="F14">
        <f>HYPERLINK("http://clipc-services.ceda.ac.uk/dreq/u/14d70240caeb3a95922af16eca2d497b.html","web")</f>
        <v>0</v>
      </c>
      <c r="G14" t="s">
        <v>22</v>
      </c>
      <c r="H14" t="s">
        <v>23</v>
      </c>
      <c r="I14" t="s">
        <v>50</v>
      </c>
    </row>
    <row r="15" spans="1:9">
      <c r="A15" t="s">
        <v>17</v>
      </c>
      <c r="B15" t="s">
        <v>51</v>
      </c>
      <c r="C15" t="s">
        <v>27</v>
      </c>
      <c r="D15" t="s">
        <v>20</v>
      </c>
      <c r="E15" t="s">
        <v>52</v>
      </c>
      <c r="F15">
        <f>HYPERLINK("http://clipc-services.ceda.ac.uk/dreq/u/4f1bd1a2-12cc-11e6-b2bc-ac72891c3257.html","web")</f>
        <v>0</v>
      </c>
      <c r="G15" t="s">
        <v>22</v>
      </c>
      <c r="H15" t="s">
        <v>23</v>
      </c>
    </row>
    <row r="16" spans="1:9">
      <c r="A16" t="s">
        <v>17</v>
      </c>
      <c r="B16" t="s">
        <v>53</v>
      </c>
      <c r="C16" t="s">
        <v>27</v>
      </c>
      <c r="D16" t="s">
        <v>20</v>
      </c>
      <c r="E16" t="s">
        <v>54</v>
      </c>
      <c r="F16">
        <f>HYPERLINK("http://clipc-services.ceda.ac.uk/dreq/u/f507e49404f47a6255539751483d8bdc.html","web")</f>
        <v>0</v>
      </c>
      <c r="G16" t="s">
        <v>22</v>
      </c>
      <c r="H16" t="s">
        <v>23</v>
      </c>
      <c r="I16" t="s">
        <v>55</v>
      </c>
    </row>
    <row r="17" spans="1:9">
      <c r="A17" t="s">
        <v>17</v>
      </c>
      <c r="B17" t="s">
        <v>56</v>
      </c>
      <c r="C17" t="s">
        <v>27</v>
      </c>
      <c r="D17" t="s">
        <v>20</v>
      </c>
      <c r="E17" t="s">
        <v>57</v>
      </c>
      <c r="F17">
        <f>HYPERLINK("http://clipc-services.ceda.ac.uk/dreq/u/02e08dbdee260db0debd5685cb62934f.html","web")</f>
        <v>0</v>
      </c>
      <c r="G17" t="s">
        <v>22</v>
      </c>
      <c r="H17" t="s">
        <v>23</v>
      </c>
      <c r="I17" t="s">
        <v>58</v>
      </c>
    </row>
    <row r="18" spans="1:9">
      <c r="A18" t="s">
        <v>17</v>
      </c>
      <c r="B18" t="s">
        <v>59</v>
      </c>
      <c r="C18" t="s">
        <v>27</v>
      </c>
      <c r="D18" t="s">
        <v>20</v>
      </c>
      <c r="E18" t="s">
        <v>60</v>
      </c>
      <c r="F18">
        <f>HYPERLINK("http://clipc-services.ceda.ac.uk/dreq/u/a41ce7d71eb9622c88b8f18438cbe36c.html","web")</f>
        <v>0</v>
      </c>
      <c r="G18" t="s">
        <v>22</v>
      </c>
      <c r="H18" t="s">
        <v>23</v>
      </c>
      <c r="I18" t="s">
        <v>61</v>
      </c>
    </row>
    <row r="19" spans="1:9">
      <c r="A19" t="s">
        <v>17</v>
      </c>
      <c r="B19" t="s">
        <v>62</v>
      </c>
      <c r="C19" t="s">
        <v>27</v>
      </c>
      <c r="D19" t="s">
        <v>20</v>
      </c>
      <c r="E19" t="s">
        <v>63</v>
      </c>
      <c r="F19">
        <f>HYPERLINK("http://clipc-services.ceda.ac.uk/dreq/u/120719dde7f96f9bc088acd33b97967f.html","web")</f>
        <v>0</v>
      </c>
      <c r="G19" t="s">
        <v>22</v>
      </c>
      <c r="H19" t="s">
        <v>23</v>
      </c>
      <c r="I19" t="s">
        <v>64</v>
      </c>
    </row>
    <row r="20" spans="1:9">
      <c r="A20" t="s">
        <v>17</v>
      </c>
      <c r="B20" t="s">
        <v>65</v>
      </c>
      <c r="C20" t="s">
        <v>27</v>
      </c>
      <c r="D20" t="s">
        <v>20</v>
      </c>
      <c r="E20" t="s">
        <v>66</v>
      </c>
      <c r="F20">
        <f>HYPERLINK("http://clipc-services.ceda.ac.uk/dreq/u/52b1076476b074a18a91b9da1baa6bc3.html","web")</f>
        <v>0</v>
      </c>
      <c r="G20" t="s">
        <v>22</v>
      </c>
      <c r="H20" t="s">
        <v>23</v>
      </c>
      <c r="I20" t="s">
        <v>67</v>
      </c>
    </row>
    <row r="21" spans="1:9">
      <c r="A21" t="s">
        <v>17</v>
      </c>
      <c r="B21" t="s">
        <v>68</v>
      </c>
      <c r="C21" t="s">
        <v>27</v>
      </c>
      <c r="D21" t="s">
        <v>28</v>
      </c>
      <c r="E21" t="s">
        <v>69</v>
      </c>
      <c r="F21">
        <f>HYPERLINK("http://clipc-services.ceda.ac.uk/dreq/u/dfd869cd3463de6a57b2a9e10605efe7.html","web")</f>
        <v>0</v>
      </c>
      <c r="G21" t="s">
        <v>22</v>
      </c>
      <c r="H21" t="s">
        <v>23</v>
      </c>
      <c r="I21" t="s">
        <v>70</v>
      </c>
    </row>
    <row r="22" spans="1:9">
      <c r="A22" t="s">
        <v>17</v>
      </c>
      <c r="B22" t="s">
        <v>71</v>
      </c>
      <c r="C22" t="s">
        <v>11</v>
      </c>
      <c r="D22" t="s">
        <v>20</v>
      </c>
      <c r="E22" t="s">
        <v>72</v>
      </c>
      <c r="F22">
        <f>HYPERLINK("http://clipc-services.ceda.ac.uk/dreq/u/c2705ac5fb7561a3aa5744c1163bf2d7.html","web")</f>
        <v>0</v>
      </c>
      <c r="G22" t="s">
        <v>22</v>
      </c>
      <c r="H22" t="s">
        <v>23</v>
      </c>
    </row>
    <row r="23" spans="1:9">
      <c r="A23" t="s">
        <v>17</v>
      </c>
      <c r="B23" t="s">
        <v>73</v>
      </c>
      <c r="C23" t="s">
        <v>11</v>
      </c>
      <c r="D23" t="s">
        <v>20</v>
      </c>
      <c r="E23" t="s">
        <v>74</v>
      </c>
      <c r="F23">
        <f>HYPERLINK("http://clipc-services.ceda.ac.uk/dreq/u/96acc3ed79b2bd5e4dbd613a4c27720f.html","web")</f>
        <v>0</v>
      </c>
      <c r="G23" t="s">
        <v>22</v>
      </c>
      <c r="H23" t="s">
        <v>23</v>
      </c>
    </row>
    <row r="24" spans="1:9">
      <c r="A24" t="s">
        <v>17</v>
      </c>
      <c r="B24" t="s">
        <v>75</v>
      </c>
      <c r="C24" t="s">
        <v>11</v>
      </c>
      <c r="D24" t="s">
        <v>20</v>
      </c>
      <c r="E24" t="s">
        <v>76</v>
      </c>
      <c r="F24">
        <f>HYPERLINK("http://clipc-services.ceda.ac.uk/dreq/u/5250c73892803497448e18ba0310c423.html","web")</f>
        <v>0</v>
      </c>
      <c r="G24" t="s">
        <v>22</v>
      </c>
      <c r="H24" t="s">
        <v>23</v>
      </c>
      <c r="I24" t="s">
        <v>77</v>
      </c>
    </row>
    <row r="25" spans="1:9">
      <c r="A25" t="s">
        <v>17</v>
      </c>
      <c r="B25" t="s">
        <v>78</v>
      </c>
      <c r="C25" t="s">
        <v>11</v>
      </c>
      <c r="D25" t="s">
        <v>20</v>
      </c>
      <c r="E25" t="s">
        <v>79</v>
      </c>
      <c r="F25">
        <f>HYPERLINK("http://clipc-services.ceda.ac.uk/dreq/u/56a5fa6dd6b7c4aa711f362d5d5414f6.html","web")</f>
        <v>0</v>
      </c>
      <c r="G25" t="s">
        <v>22</v>
      </c>
      <c r="H25" t="s">
        <v>23</v>
      </c>
    </row>
    <row r="26" spans="1:9">
      <c r="A26" t="s">
        <v>17</v>
      </c>
      <c r="B26" t="s">
        <v>80</v>
      </c>
      <c r="C26" t="s">
        <v>11</v>
      </c>
      <c r="D26" t="s">
        <v>20</v>
      </c>
      <c r="E26" t="s">
        <v>81</v>
      </c>
      <c r="F26">
        <f>HYPERLINK("http://clipc-services.ceda.ac.uk/dreq/u/ab60603d901dfa1c47f4d2fd7784f8ea.html","web")</f>
        <v>0</v>
      </c>
      <c r="G26" t="s">
        <v>22</v>
      </c>
      <c r="H26" t="s">
        <v>23</v>
      </c>
      <c r="I26" t="s">
        <v>82</v>
      </c>
    </row>
    <row r="27" spans="1:9">
      <c r="A27" t="s">
        <v>17</v>
      </c>
      <c r="B27" t="s">
        <v>83</v>
      </c>
      <c r="C27" t="s">
        <v>19</v>
      </c>
      <c r="D27" t="s">
        <v>20</v>
      </c>
      <c r="E27" t="s">
        <v>84</v>
      </c>
      <c r="F27">
        <f>HYPERLINK("http://clipc-services.ceda.ac.uk/dreq/u/c947141b54f1ab48dba4a84cec99c5d3.html","web")</f>
        <v>0</v>
      </c>
      <c r="G27" t="s">
        <v>22</v>
      </c>
      <c r="H27" t="s">
        <v>23</v>
      </c>
      <c r="I27" t="s">
        <v>85</v>
      </c>
    </row>
    <row r="28" spans="1:9">
      <c r="A28" t="s">
        <v>17</v>
      </c>
      <c r="B28" t="s">
        <v>86</v>
      </c>
      <c r="C28" t="s">
        <v>19</v>
      </c>
      <c r="D28" t="s">
        <v>20</v>
      </c>
      <c r="E28" t="s">
        <v>87</v>
      </c>
      <c r="F28">
        <f>HYPERLINK("http://clipc-services.ceda.ac.uk/dreq/u/98fab6148c36b25a158062a11c0c5965.html","web")</f>
        <v>0</v>
      </c>
      <c r="G28" t="s">
        <v>22</v>
      </c>
      <c r="H28" t="s">
        <v>23</v>
      </c>
      <c r="I28" t="s">
        <v>88</v>
      </c>
    </row>
    <row r="29" spans="1:9">
      <c r="A29" t="s">
        <v>17</v>
      </c>
      <c r="B29" t="s">
        <v>89</v>
      </c>
      <c r="C29" t="s">
        <v>19</v>
      </c>
      <c r="D29" t="s">
        <v>20</v>
      </c>
      <c r="E29" t="s">
        <v>90</v>
      </c>
      <c r="F29">
        <f>HYPERLINK("http://clipc-services.ceda.ac.uk/dreq/u/f108633dc7e1585498ceccc06bdfd263.html","web")</f>
        <v>0</v>
      </c>
      <c r="G29" t="s">
        <v>22</v>
      </c>
      <c r="H29" t="s">
        <v>23</v>
      </c>
      <c r="I29" t="s">
        <v>91</v>
      </c>
    </row>
    <row r="30" spans="1:9">
      <c r="A30" t="s">
        <v>17</v>
      </c>
      <c r="B30" t="s">
        <v>92</v>
      </c>
      <c r="C30" t="s">
        <v>19</v>
      </c>
      <c r="D30" t="s">
        <v>20</v>
      </c>
      <c r="E30" t="s">
        <v>93</v>
      </c>
      <c r="F30">
        <f>HYPERLINK("http://clipc-services.ceda.ac.uk/dreq/u/dcd2298237af35be0ed71c92ee9e7e79.html","web")</f>
        <v>0</v>
      </c>
      <c r="G30" t="s">
        <v>22</v>
      </c>
      <c r="H30" t="s">
        <v>23</v>
      </c>
      <c r="I30" t="s">
        <v>94</v>
      </c>
    </row>
    <row r="31" spans="1:9">
      <c r="A31" t="s">
        <v>17</v>
      </c>
      <c r="B31" t="s">
        <v>95</v>
      </c>
      <c r="C31" t="s">
        <v>19</v>
      </c>
      <c r="D31" t="s">
        <v>20</v>
      </c>
      <c r="E31" t="s">
        <v>96</v>
      </c>
      <c r="F31">
        <f>HYPERLINK("http://clipc-services.ceda.ac.uk/dreq/u/87f531b94bd9ca68e33e89d7e3e81be4.html","web")</f>
        <v>0</v>
      </c>
      <c r="G31" t="s">
        <v>22</v>
      </c>
      <c r="H31" t="s">
        <v>23</v>
      </c>
      <c r="I31" t="s">
        <v>97</v>
      </c>
    </row>
    <row r="32" spans="1:9">
      <c r="A32" t="s">
        <v>17</v>
      </c>
      <c r="B32" t="s">
        <v>98</v>
      </c>
      <c r="C32" t="s">
        <v>19</v>
      </c>
      <c r="D32" t="s">
        <v>20</v>
      </c>
      <c r="E32" t="s">
        <v>99</v>
      </c>
      <c r="F32">
        <f>HYPERLINK("http://clipc-services.ceda.ac.uk/dreq/u/6cde3055df67931d84608fc5b7694f65.html","web")</f>
        <v>0</v>
      </c>
      <c r="G32" t="s">
        <v>22</v>
      </c>
      <c r="H32" t="s">
        <v>23</v>
      </c>
      <c r="I32" t="s">
        <v>100</v>
      </c>
    </row>
    <row r="33" spans="1:9">
      <c r="A33" t="s">
        <v>17</v>
      </c>
      <c r="B33" t="s">
        <v>101</v>
      </c>
      <c r="C33" t="s">
        <v>19</v>
      </c>
      <c r="D33" t="s">
        <v>20</v>
      </c>
      <c r="E33" t="s">
        <v>102</v>
      </c>
      <c r="F33">
        <f>HYPERLINK("http://clipc-services.ceda.ac.uk/dreq/u/41cef8aa37d1f0164ae061f293d4361c.html","web")</f>
        <v>0</v>
      </c>
      <c r="G33" t="s">
        <v>22</v>
      </c>
      <c r="H33" t="s">
        <v>23</v>
      </c>
      <c r="I33" t="s">
        <v>103</v>
      </c>
    </row>
    <row r="34" spans="1:9">
      <c r="A34" t="s">
        <v>17</v>
      </c>
      <c r="B34" t="s">
        <v>104</v>
      </c>
      <c r="C34" t="s">
        <v>19</v>
      </c>
      <c r="D34" t="s">
        <v>20</v>
      </c>
      <c r="E34" t="s">
        <v>105</v>
      </c>
      <c r="F34">
        <f>HYPERLINK("http://clipc-services.ceda.ac.uk/dreq/u/a3dd8da8b39dde98682ad859d8f5f5c2.html","web")</f>
        <v>0</v>
      </c>
      <c r="G34" t="s">
        <v>22</v>
      </c>
      <c r="H34" t="s">
        <v>23</v>
      </c>
      <c r="I34" t="s">
        <v>106</v>
      </c>
    </row>
    <row r="35" spans="1:9">
      <c r="A35" t="s">
        <v>17</v>
      </c>
      <c r="B35" t="s">
        <v>107</v>
      </c>
      <c r="C35" t="s">
        <v>19</v>
      </c>
      <c r="D35" t="s">
        <v>20</v>
      </c>
      <c r="E35" t="s">
        <v>108</v>
      </c>
      <c r="F35">
        <f>HYPERLINK("http://clipc-services.ceda.ac.uk/dreq/u/a336fa5c0a328636d04ea8f648dcd7c7.html","web")</f>
        <v>0</v>
      </c>
      <c r="G35" t="s">
        <v>22</v>
      </c>
      <c r="H35" t="s">
        <v>23</v>
      </c>
    </row>
    <row r="36" spans="1:9">
      <c r="A36" t="s">
        <v>17</v>
      </c>
      <c r="B36" t="s">
        <v>109</v>
      </c>
      <c r="C36" t="s">
        <v>19</v>
      </c>
      <c r="D36" t="s">
        <v>20</v>
      </c>
      <c r="E36" t="s">
        <v>110</v>
      </c>
      <c r="F36">
        <f>HYPERLINK("http://clipc-services.ceda.ac.uk/dreq/u/683b8f723c94f4a3b3e65569b975d648.html","web")</f>
        <v>0</v>
      </c>
      <c r="G36" t="s">
        <v>22</v>
      </c>
      <c r="H36" t="s">
        <v>23</v>
      </c>
    </row>
    <row r="37" spans="1:9">
      <c r="A37" t="s">
        <v>17</v>
      </c>
      <c r="B37" t="s">
        <v>111</v>
      </c>
      <c r="C37" t="s">
        <v>19</v>
      </c>
      <c r="D37" t="s">
        <v>20</v>
      </c>
      <c r="E37" t="s">
        <v>112</v>
      </c>
      <c r="F37">
        <f>HYPERLINK("http://clipc-services.ceda.ac.uk/dreq/u/57235dfe47c3e04ac63a3c850ef16458.html","web")</f>
        <v>0</v>
      </c>
      <c r="G37" t="s">
        <v>22</v>
      </c>
      <c r="H37" t="s">
        <v>23</v>
      </c>
    </row>
    <row r="38" spans="1:9">
      <c r="A38" t="s">
        <v>17</v>
      </c>
      <c r="B38" t="s">
        <v>113</v>
      </c>
      <c r="C38" t="s">
        <v>19</v>
      </c>
      <c r="D38" t="s">
        <v>20</v>
      </c>
      <c r="E38" t="s">
        <v>114</v>
      </c>
      <c r="F38">
        <f>HYPERLINK("http://clipc-services.ceda.ac.uk/dreq/u/4f309d6b2d689c19254dccc24c66e32d.html","web")</f>
        <v>0</v>
      </c>
      <c r="G38" t="s">
        <v>22</v>
      </c>
      <c r="H38" t="s">
        <v>23</v>
      </c>
      <c r="I38" t="s">
        <v>115</v>
      </c>
    </row>
    <row r="39" spans="1:9">
      <c r="A39" t="s">
        <v>17</v>
      </c>
      <c r="B39" t="s">
        <v>116</v>
      </c>
      <c r="C39" t="s">
        <v>19</v>
      </c>
      <c r="D39" t="s">
        <v>20</v>
      </c>
      <c r="E39" t="s">
        <v>117</v>
      </c>
      <c r="F39">
        <f>HYPERLINK("http://clipc-services.ceda.ac.uk/dreq/u/6b8715466e3423119e9642776eacb693.html","web")</f>
        <v>0</v>
      </c>
      <c r="G39" t="s">
        <v>22</v>
      </c>
      <c r="H39" t="s">
        <v>23</v>
      </c>
    </row>
    <row r="40" spans="1:9">
      <c r="A40" t="s">
        <v>17</v>
      </c>
      <c r="B40" t="s">
        <v>118</v>
      </c>
      <c r="C40" t="s">
        <v>19</v>
      </c>
      <c r="D40" t="s">
        <v>20</v>
      </c>
      <c r="E40" t="s">
        <v>119</v>
      </c>
      <c r="F40">
        <f>HYPERLINK("http://clipc-services.ceda.ac.uk/dreq/u/d14c09e91e6240dd9097dfad0a1853c8.html","web")</f>
        <v>0</v>
      </c>
      <c r="G40" t="s">
        <v>22</v>
      </c>
      <c r="H40" t="s">
        <v>23</v>
      </c>
      <c r="I40" t="s">
        <v>120</v>
      </c>
    </row>
    <row r="41" spans="1:9">
      <c r="A41" t="s">
        <v>17</v>
      </c>
      <c r="B41" t="s">
        <v>121</v>
      </c>
      <c r="C41" t="s">
        <v>19</v>
      </c>
      <c r="D41" t="s">
        <v>20</v>
      </c>
      <c r="E41" t="s">
        <v>122</v>
      </c>
      <c r="F41">
        <f>HYPERLINK("http://clipc-services.ceda.ac.uk/dreq/u/82b959ef614903ae8fa6bc2b03b7ee43.html","web")</f>
        <v>0</v>
      </c>
      <c r="G41" t="s">
        <v>22</v>
      </c>
      <c r="H41" t="s">
        <v>23</v>
      </c>
      <c r="I41" t="s">
        <v>123</v>
      </c>
    </row>
    <row r="42" spans="1:9">
      <c r="A42" t="s">
        <v>17</v>
      </c>
      <c r="B42" t="s">
        <v>124</v>
      </c>
      <c r="C42" t="s">
        <v>27</v>
      </c>
      <c r="D42" t="s">
        <v>20</v>
      </c>
      <c r="E42" t="s">
        <v>125</v>
      </c>
      <c r="F42">
        <f>HYPERLINK("http://clipc-services.ceda.ac.uk/dreq/u/28a54e8b5b73c4ae915a82ed99c74459.html","web")</f>
        <v>0</v>
      </c>
      <c r="G42" t="s">
        <v>22</v>
      </c>
      <c r="H42" t="s">
        <v>23</v>
      </c>
    </row>
    <row r="43" spans="1:9">
      <c r="A43" t="s">
        <v>17</v>
      </c>
      <c r="B43" t="s">
        <v>126</v>
      </c>
      <c r="C43" t="s">
        <v>11</v>
      </c>
      <c r="D43" t="s">
        <v>28</v>
      </c>
      <c r="E43" t="s">
        <v>127</v>
      </c>
      <c r="F43">
        <f>HYPERLINK("http://clipc-services.ceda.ac.uk/dreq/u/f64c4ac230024801b1f140d806a00972.html","web")</f>
        <v>0</v>
      </c>
      <c r="G43" t="s">
        <v>22</v>
      </c>
      <c r="H43" t="s">
        <v>23</v>
      </c>
      <c r="I43" t="s">
        <v>128</v>
      </c>
    </row>
    <row r="45" spans="1:9">
      <c r="A45" t="s">
        <v>129</v>
      </c>
      <c r="B45" t="s">
        <v>130</v>
      </c>
      <c r="C45" t="s">
        <v>11</v>
      </c>
      <c r="D45" t="s">
        <v>131</v>
      </c>
      <c r="E45" t="s">
        <v>132</v>
      </c>
      <c r="F45">
        <f>HYPERLINK("http://clipc-services.ceda.ac.uk/dreq/u/154ab10964742eaff37de9cc5beef39c.html","web")</f>
        <v>0</v>
      </c>
      <c r="G45" t="s">
        <v>14</v>
      </c>
      <c r="H45" t="s">
        <v>15</v>
      </c>
      <c r="I45" t="s">
        <v>133</v>
      </c>
    </row>
    <row r="47" spans="1:9">
      <c r="A47" t="s">
        <v>134</v>
      </c>
      <c r="B47" t="s">
        <v>135</v>
      </c>
      <c r="C47" t="s">
        <v>27</v>
      </c>
      <c r="D47" t="s">
        <v>28</v>
      </c>
      <c r="E47" t="s">
        <v>136</v>
      </c>
      <c r="F47">
        <f>HYPERLINK("http://clipc-services.ceda.ac.uk/dreq/u/1c757370cf83e5619efc0de4d1241f47.html","web")</f>
        <v>0</v>
      </c>
      <c r="G47" t="s">
        <v>22</v>
      </c>
      <c r="H47" t="s">
        <v>23</v>
      </c>
      <c r="I47" t="s">
        <v>137</v>
      </c>
    </row>
    <row r="48" spans="1:9">
      <c r="A48" t="s">
        <v>134</v>
      </c>
      <c r="B48" t="s">
        <v>138</v>
      </c>
      <c r="C48" t="s">
        <v>27</v>
      </c>
      <c r="D48" t="s">
        <v>28</v>
      </c>
      <c r="E48" t="s">
        <v>139</v>
      </c>
      <c r="F48">
        <f>HYPERLINK("http://clipc-services.ceda.ac.uk/dreq/u/314e3eb73c9ccbdd132899317d87d856.html","web")</f>
        <v>0</v>
      </c>
      <c r="G48" t="s">
        <v>22</v>
      </c>
      <c r="H48" t="s">
        <v>23</v>
      </c>
      <c r="I48" t="s">
        <v>140</v>
      </c>
    </row>
    <row r="49" spans="1:9">
      <c r="A49" t="s">
        <v>134</v>
      </c>
      <c r="B49" t="s">
        <v>141</v>
      </c>
      <c r="C49" t="s">
        <v>27</v>
      </c>
      <c r="D49" t="s">
        <v>28</v>
      </c>
      <c r="E49" t="s">
        <v>142</v>
      </c>
      <c r="F49">
        <f>HYPERLINK("http://clipc-services.ceda.ac.uk/dreq/u/d4eb6956-b00f-11e6-a1f0-ac72891c3257.html","web")</f>
        <v>0</v>
      </c>
      <c r="G49" t="s">
        <v>22</v>
      </c>
      <c r="H49" t="s">
        <v>23</v>
      </c>
    </row>
    <row r="50" spans="1:9">
      <c r="A50" t="s">
        <v>134</v>
      </c>
      <c r="B50" t="s">
        <v>143</v>
      </c>
      <c r="C50" t="s">
        <v>11</v>
      </c>
      <c r="D50" t="s">
        <v>28</v>
      </c>
      <c r="E50" t="s">
        <v>144</v>
      </c>
      <c r="F50">
        <f>HYPERLINK("http://clipc-services.ceda.ac.uk/dreq/u/5f8dc9362d17e2daa42dd6f0f38afb76.html","web")</f>
        <v>0</v>
      </c>
      <c r="G50" t="s">
        <v>22</v>
      </c>
      <c r="H50" t="s">
        <v>23</v>
      </c>
    </row>
    <row r="52" spans="1:9">
      <c r="A52" t="s">
        <v>145</v>
      </c>
      <c r="B52" t="s">
        <v>130</v>
      </c>
      <c r="C52" t="s">
        <v>11</v>
      </c>
      <c r="D52" t="s">
        <v>146</v>
      </c>
      <c r="E52" t="s">
        <v>132</v>
      </c>
      <c r="F52">
        <f>HYPERLINK("http://clipc-services.ceda.ac.uk/dreq/u/154ab10964742eaff37de9cc5beef39c.html","web")</f>
        <v>0</v>
      </c>
      <c r="G52" t="s">
        <v>14</v>
      </c>
      <c r="H52" t="s">
        <v>15</v>
      </c>
      <c r="I52" t="s">
        <v>133</v>
      </c>
    </row>
    <row r="53" spans="1:9">
      <c r="A53" t="s">
        <v>145</v>
      </c>
      <c r="B53" t="s">
        <v>147</v>
      </c>
      <c r="C53" t="s">
        <v>11</v>
      </c>
      <c r="D53" t="s">
        <v>148</v>
      </c>
      <c r="E53" t="s">
        <v>149</v>
      </c>
      <c r="F53">
        <f>HYPERLINK("http://clipc-services.ceda.ac.uk/dreq/u/cc1b9e3073d751143fe8ab63ca9fcc45.html","web")</f>
        <v>0</v>
      </c>
      <c r="G53" t="s">
        <v>150</v>
      </c>
      <c r="H53" t="s">
        <v>15</v>
      </c>
      <c r="I53" t="s">
        <v>151</v>
      </c>
    </row>
    <row r="54" spans="1:9">
      <c r="A54" t="s">
        <v>145</v>
      </c>
      <c r="B54" t="s">
        <v>152</v>
      </c>
      <c r="C54" t="s">
        <v>11</v>
      </c>
      <c r="D54" t="s">
        <v>148</v>
      </c>
      <c r="E54" t="s">
        <v>153</v>
      </c>
      <c r="F54">
        <f>HYPERLINK("http://clipc-services.ceda.ac.uk/dreq/u/5e49c0b73ac161d5e5dd05173416c400.html","web")</f>
        <v>0</v>
      </c>
      <c r="G54" t="s">
        <v>150</v>
      </c>
      <c r="H54" t="s">
        <v>15</v>
      </c>
      <c r="I54" t="s">
        <v>154</v>
      </c>
    </row>
    <row r="55" spans="1:9">
      <c r="A55" t="s">
        <v>145</v>
      </c>
      <c r="B55" t="s">
        <v>155</v>
      </c>
      <c r="C55" t="s">
        <v>11</v>
      </c>
      <c r="D55" t="s">
        <v>148</v>
      </c>
      <c r="E55" t="s">
        <v>156</v>
      </c>
      <c r="F55">
        <f>HYPERLINK("http://clipc-services.ceda.ac.uk/dreq/u/299fb9d19040c4aa3862644286261ad2.html","web")</f>
        <v>0</v>
      </c>
      <c r="G55" t="s">
        <v>150</v>
      </c>
      <c r="H55" t="s">
        <v>15</v>
      </c>
      <c r="I55" t="s">
        <v>157</v>
      </c>
    </row>
    <row r="57" spans="1:9">
      <c r="A57" t="s">
        <v>158</v>
      </c>
      <c r="B57" t="s">
        <v>159</v>
      </c>
      <c r="C57" t="s">
        <v>11</v>
      </c>
      <c r="D57" t="s">
        <v>160</v>
      </c>
      <c r="E57" t="s">
        <v>161</v>
      </c>
      <c r="F57">
        <f>HYPERLINK("http://clipc-services.ceda.ac.uk/dreq/u/6901f6894f7382d628084809e7208c4b.html","web")</f>
        <v>0</v>
      </c>
      <c r="G57" t="s">
        <v>22</v>
      </c>
      <c r="H57" t="s">
        <v>23</v>
      </c>
      <c r="I57" t="s">
        <v>162</v>
      </c>
    </row>
    <row r="58" spans="1:9">
      <c r="A58" t="s">
        <v>158</v>
      </c>
      <c r="B58" t="s">
        <v>163</v>
      </c>
      <c r="C58" t="s">
        <v>11</v>
      </c>
      <c r="D58" t="s">
        <v>160</v>
      </c>
      <c r="E58" t="s">
        <v>164</v>
      </c>
      <c r="F58">
        <f>HYPERLINK("http://clipc-services.ceda.ac.uk/dreq/u/dbba7f5717d68960a82b228e03dea7b7.html","web")</f>
        <v>0</v>
      </c>
      <c r="G58" t="s">
        <v>22</v>
      </c>
      <c r="H58" t="s">
        <v>23</v>
      </c>
      <c r="I58" t="s">
        <v>165</v>
      </c>
    </row>
    <row r="59" spans="1:9">
      <c r="A59" t="s">
        <v>158</v>
      </c>
      <c r="B59" t="s">
        <v>166</v>
      </c>
      <c r="C59" t="s">
        <v>11</v>
      </c>
      <c r="D59" t="s">
        <v>160</v>
      </c>
      <c r="E59" t="s">
        <v>167</v>
      </c>
      <c r="F59">
        <f>HYPERLINK("http://clipc-services.ceda.ac.uk/dreq/u/d4ee4806-b00f-11e6-a1f0-ac72891c3257.html","web")</f>
        <v>0</v>
      </c>
      <c r="G59" t="s">
        <v>22</v>
      </c>
      <c r="H59" t="s">
        <v>23</v>
      </c>
    </row>
    <row r="60" spans="1:9">
      <c r="A60" t="s">
        <v>158</v>
      </c>
      <c r="B60" t="s">
        <v>168</v>
      </c>
      <c r="C60" t="s">
        <v>11</v>
      </c>
      <c r="D60" t="s">
        <v>20</v>
      </c>
      <c r="E60" t="s">
        <v>169</v>
      </c>
      <c r="F60">
        <f>HYPERLINK("http://clipc-services.ceda.ac.uk/dreq/u/1bb6dca6b08a4e887ded8a455ef04941.html","web")</f>
        <v>0</v>
      </c>
      <c r="G60" t="s">
        <v>22</v>
      </c>
      <c r="H60" t="s">
        <v>23</v>
      </c>
      <c r="I60" t="s">
        <v>170</v>
      </c>
    </row>
    <row r="61" spans="1:9">
      <c r="A61" t="s">
        <v>158</v>
      </c>
      <c r="B61" t="s">
        <v>171</v>
      </c>
      <c r="C61" t="s">
        <v>11</v>
      </c>
      <c r="D61" t="s">
        <v>172</v>
      </c>
      <c r="E61" t="s">
        <v>173</v>
      </c>
      <c r="F61">
        <f>HYPERLINK("http://clipc-services.ceda.ac.uk/dreq/u/1f5bb8c9dd54043a9d5f71dfe38f5a19.html","web")</f>
        <v>0</v>
      </c>
      <c r="G61" t="s">
        <v>22</v>
      </c>
      <c r="H61" t="s">
        <v>23</v>
      </c>
      <c r="I61" t="s">
        <v>174</v>
      </c>
    </row>
    <row r="63" spans="1:9">
      <c r="A63" t="s">
        <v>175</v>
      </c>
      <c r="B63" t="s">
        <v>176</v>
      </c>
      <c r="C63" t="s">
        <v>11</v>
      </c>
      <c r="D63" t="s">
        <v>28</v>
      </c>
      <c r="E63" t="s">
        <v>177</v>
      </c>
      <c r="F63">
        <f>HYPERLINK("http://clipc-services.ceda.ac.uk/dreq/u/590e8b2a-9e49-11e5-803c-0d0b866b59f3.html","web")</f>
        <v>0</v>
      </c>
      <c r="G63" t="s">
        <v>22</v>
      </c>
      <c r="H63" t="s">
        <v>23</v>
      </c>
      <c r="I63" t="s">
        <v>178</v>
      </c>
    </row>
    <row r="64" spans="1:9">
      <c r="A64" t="s">
        <v>175</v>
      </c>
      <c r="B64" t="s">
        <v>179</v>
      </c>
      <c r="C64" t="s">
        <v>11</v>
      </c>
      <c r="D64" t="s">
        <v>28</v>
      </c>
      <c r="E64" t="s">
        <v>180</v>
      </c>
      <c r="F64">
        <f>HYPERLINK("http://clipc-services.ceda.ac.uk/dreq/u/5917184e-9e49-11e5-803c-0d0b866b59f3.html","web")</f>
        <v>0</v>
      </c>
      <c r="G64" t="s">
        <v>22</v>
      </c>
      <c r="H64" t="s">
        <v>23</v>
      </c>
      <c r="I64" t="s">
        <v>181</v>
      </c>
    </row>
    <row r="65" spans="1:9">
      <c r="A65" t="s">
        <v>175</v>
      </c>
      <c r="B65" t="s">
        <v>182</v>
      </c>
      <c r="C65" t="s">
        <v>11</v>
      </c>
      <c r="D65" t="s">
        <v>28</v>
      </c>
      <c r="E65" t="s">
        <v>183</v>
      </c>
      <c r="F65">
        <f>HYPERLINK("http://clipc-services.ceda.ac.uk/dreq/u/591801d2-9e49-11e5-803c-0d0b866b59f3.html","web")</f>
        <v>0</v>
      </c>
      <c r="G65" t="s">
        <v>22</v>
      </c>
      <c r="H65" t="s">
        <v>23</v>
      </c>
      <c r="I65" t="s">
        <v>184</v>
      </c>
    </row>
    <row r="66" spans="1:9">
      <c r="A66" t="s">
        <v>175</v>
      </c>
      <c r="B66" t="s">
        <v>185</v>
      </c>
      <c r="C66" t="s">
        <v>11</v>
      </c>
      <c r="D66" t="s">
        <v>28</v>
      </c>
      <c r="E66" t="s">
        <v>186</v>
      </c>
      <c r="F66">
        <f>HYPERLINK("http://clipc-services.ceda.ac.uk/dreq/u/5914a6b8-9e49-11e5-803c-0d0b866b59f3.html","web")</f>
        <v>0</v>
      </c>
      <c r="G66" t="s">
        <v>22</v>
      </c>
      <c r="H66" t="s">
        <v>23</v>
      </c>
      <c r="I66" t="s">
        <v>187</v>
      </c>
    </row>
    <row r="67" spans="1:9">
      <c r="A67" t="s">
        <v>175</v>
      </c>
      <c r="B67" t="s">
        <v>188</v>
      </c>
      <c r="C67" t="s">
        <v>27</v>
      </c>
      <c r="D67" t="s">
        <v>189</v>
      </c>
      <c r="E67" t="s">
        <v>190</v>
      </c>
      <c r="F67">
        <f>HYPERLINK("http://clipc-services.ceda.ac.uk/dreq/u/590d98b4-9e49-11e5-803c-0d0b866b59f3.html","web")</f>
        <v>0</v>
      </c>
      <c r="G67" t="s">
        <v>22</v>
      </c>
      <c r="H67" t="s">
        <v>23</v>
      </c>
      <c r="I67" t="s">
        <v>191</v>
      </c>
    </row>
    <row r="68" spans="1:9">
      <c r="A68" t="s">
        <v>175</v>
      </c>
      <c r="B68" t="s">
        <v>192</v>
      </c>
      <c r="C68" t="s">
        <v>27</v>
      </c>
      <c r="D68" t="s">
        <v>189</v>
      </c>
      <c r="E68" t="s">
        <v>193</v>
      </c>
      <c r="F68">
        <f>HYPERLINK("http://clipc-services.ceda.ac.uk/dreq/u/59133288-9e49-11e5-803c-0d0b866b59f3.html","web")</f>
        <v>0</v>
      </c>
      <c r="G68" t="s">
        <v>22</v>
      </c>
      <c r="H68" t="s">
        <v>23</v>
      </c>
      <c r="I68" t="s">
        <v>194</v>
      </c>
    </row>
    <row r="69" spans="1:9">
      <c r="A69" t="s">
        <v>175</v>
      </c>
      <c r="B69" t="s">
        <v>195</v>
      </c>
      <c r="C69" t="s">
        <v>27</v>
      </c>
      <c r="D69" t="s">
        <v>189</v>
      </c>
      <c r="E69" t="s">
        <v>196</v>
      </c>
      <c r="F69">
        <f>HYPERLINK("http://clipc-services.ceda.ac.uk/dreq/u/590dfdc2-9e49-11e5-803c-0d0b866b59f3.html","web")</f>
        <v>0</v>
      </c>
      <c r="G69" t="s">
        <v>22</v>
      </c>
      <c r="H69" t="s">
        <v>23</v>
      </c>
      <c r="I69" t="s">
        <v>197</v>
      </c>
    </row>
    <row r="70" spans="1:9">
      <c r="A70" t="s">
        <v>175</v>
      </c>
      <c r="B70" t="s">
        <v>198</v>
      </c>
      <c r="C70" t="s">
        <v>11</v>
      </c>
      <c r="D70" t="s">
        <v>28</v>
      </c>
      <c r="E70" t="s">
        <v>199</v>
      </c>
      <c r="F70">
        <f>HYPERLINK("http://clipc-services.ceda.ac.uk/dreq/u/5914a456-9e49-11e5-803c-0d0b866b59f3.html","web")</f>
        <v>0</v>
      </c>
      <c r="G70" t="s">
        <v>22</v>
      </c>
      <c r="H70" t="s">
        <v>23</v>
      </c>
      <c r="I70" t="s">
        <v>200</v>
      </c>
    </row>
    <row r="71" spans="1:9">
      <c r="A71" t="s">
        <v>175</v>
      </c>
      <c r="B71" t="s">
        <v>201</v>
      </c>
      <c r="C71" t="s">
        <v>19</v>
      </c>
      <c r="D71" t="s">
        <v>28</v>
      </c>
      <c r="E71" t="s">
        <v>202</v>
      </c>
      <c r="F71">
        <f>HYPERLINK("http://clipc-services.ceda.ac.uk/dreq/u/590e34fe-9e49-11e5-803c-0d0b866b59f3.html","web")</f>
        <v>0</v>
      </c>
      <c r="G71" t="s">
        <v>22</v>
      </c>
      <c r="H71" t="s">
        <v>23</v>
      </c>
      <c r="I71" t="s">
        <v>203</v>
      </c>
    </row>
    <row r="72" spans="1:9">
      <c r="A72" t="s">
        <v>175</v>
      </c>
      <c r="B72" t="s">
        <v>204</v>
      </c>
      <c r="C72" t="s">
        <v>19</v>
      </c>
      <c r="D72" t="s">
        <v>28</v>
      </c>
      <c r="E72" t="s">
        <v>205</v>
      </c>
      <c r="F72">
        <f>HYPERLINK("http://clipc-services.ceda.ac.uk/dreq/u/5914d6d8-9e49-11e5-803c-0d0b866b59f3.html","web")</f>
        <v>0</v>
      </c>
      <c r="G72" t="s">
        <v>22</v>
      </c>
      <c r="H72" t="s">
        <v>23</v>
      </c>
      <c r="I72" t="s">
        <v>206</v>
      </c>
    </row>
    <row r="73" spans="1:9">
      <c r="A73" t="s">
        <v>175</v>
      </c>
      <c r="B73" t="s">
        <v>207</v>
      </c>
      <c r="C73" t="s">
        <v>19</v>
      </c>
      <c r="D73" t="s">
        <v>28</v>
      </c>
      <c r="E73" t="s">
        <v>208</v>
      </c>
      <c r="F73">
        <f>HYPERLINK("http://clipc-services.ceda.ac.uk/dreq/u/5917369e-9e49-11e5-803c-0d0b866b59f3.html","web")</f>
        <v>0</v>
      </c>
      <c r="G73" t="s">
        <v>22</v>
      </c>
      <c r="H73" t="s">
        <v>23</v>
      </c>
      <c r="I73" t="s">
        <v>208</v>
      </c>
    </row>
    <row r="74" spans="1:9">
      <c r="A74" t="s">
        <v>175</v>
      </c>
      <c r="B74" t="s">
        <v>209</v>
      </c>
      <c r="C74" t="s">
        <v>27</v>
      </c>
      <c r="D74" t="s">
        <v>28</v>
      </c>
      <c r="E74" t="s">
        <v>210</v>
      </c>
      <c r="F74">
        <f>HYPERLINK("http://clipc-services.ceda.ac.uk/dreq/u/590c7920-9e49-11e5-803c-0d0b866b59f3.html","web")</f>
        <v>0</v>
      </c>
      <c r="G74" t="s">
        <v>22</v>
      </c>
      <c r="H74" t="s">
        <v>23</v>
      </c>
      <c r="I74" t="s">
        <v>211</v>
      </c>
    </row>
    <row r="75" spans="1:9">
      <c r="A75" t="s">
        <v>175</v>
      </c>
      <c r="B75" t="s">
        <v>212</v>
      </c>
      <c r="C75" t="s">
        <v>27</v>
      </c>
      <c r="D75" t="s">
        <v>28</v>
      </c>
      <c r="E75" t="s">
        <v>213</v>
      </c>
      <c r="F75">
        <f>HYPERLINK("http://clipc-services.ceda.ac.uk/dreq/u/5913e674-9e49-11e5-803c-0d0b866b59f3.html","web")</f>
        <v>0</v>
      </c>
      <c r="G75" t="s">
        <v>22</v>
      </c>
      <c r="H75" t="s">
        <v>23</v>
      </c>
      <c r="I75" t="s">
        <v>214</v>
      </c>
    </row>
    <row r="76" spans="1:9">
      <c r="A76" t="s">
        <v>175</v>
      </c>
      <c r="B76" t="s">
        <v>215</v>
      </c>
      <c r="C76" t="s">
        <v>19</v>
      </c>
      <c r="D76" t="s">
        <v>28</v>
      </c>
      <c r="E76" t="s">
        <v>216</v>
      </c>
      <c r="F76">
        <f>HYPERLINK("http://clipc-services.ceda.ac.uk/dreq/u/590dac64-9e49-11e5-803c-0d0b866b59f3.html","web")</f>
        <v>0</v>
      </c>
      <c r="G76" t="s">
        <v>22</v>
      </c>
      <c r="H76" t="s">
        <v>23</v>
      </c>
      <c r="I76" t="s">
        <v>217</v>
      </c>
    </row>
    <row r="77" spans="1:9">
      <c r="A77" t="s">
        <v>175</v>
      </c>
      <c r="B77" t="s">
        <v>218</v>
      </c>
      <c r="C77" t="s">
        <v>19</v>
      </c>
      <c r="D77" t="s">
        <v>28</v>
      </c>
      <c r="E77" t="s">
        <v>219</v>
      </c>
      <c r="F77">
        <f>HYPERLINK("http://clipc-services.ceda.ac.uk/dreq/u/590f9d30-9e49-11e5-803c-0d0b866b59f3.html","web")</f>
        <v>0</v>
      </c>
      <c r="G77" t="s">
        <v>22</v>
      </c>
      <c r="H77" t="s">
        <v>23</v>
      </c>
      <c r="I77" t="s">
        <v>220</v>
      </c>
    </row>
    <row r="78" spans="1:9">
      <c r="A78" t="s">
        <v>175</v>
      </c>
      <c r="B78" t="s">
        <v>221</v>
      </c>
      <c r="C78" t="s">
        <v>19</v>
      </c>
      <c r="D78" t="s">
        <v>28</v>
      </c>
      <c r="E78" t="s">
        <v>222</v>
      </c>
      <c r="F78">
        <f>HYPERLINK("http://clipc-services.ceda.ac.uk/dreq/u/5912f890-9e49-11e5-803c-0d0b866b59f3.html","web")</f>
        <v>0</v>
      </c>
      <c r="G78" t="s">
        <v>22</v>
      </c>
      <c r="H78" t="s">
        <v>23</v>
      </c>
      <c r="I78" t="s">
        <v>223</v>
      </c>
    </row>
    <row r="79" spans="1:9">
      <c r="A79" t="s">
        <v>175</v>
      </c>
      <c r="B79" t="s">
        <v>224</v>
      </c>
      <c r="C79" t="s">
        <v>19</v>
      </c>
      <c r="D79" t="s">
        <v>28</v>
      </c>
      <c r="E79" t="s">
        <v>225</v>
      </c>
      <c r="F79">
        <f>HYPERLINK("http://clipc-services.ceda.ac.uk/dreq/u/0353bea4-dca0-11e5-81c9-5404a60d96b5.html","web")</f>
        <v>0</v>
      </c>
      <c r="G79" t="s">
        <v>22</v>
      </c>
      <c r="H79" t="s">
        <v>23</v>
      </c>
      <c r="I79" t="s">
        <v>226</v>
      </c>
    </row>
    <row r="80" spans="1:9">
      <c r="A80" t="s">
        <v>175</v>
      </c>
      <c r="B80" t="s">
        <v>227</v>
      </c>
      <c r="C80" t="s">
        <v>19</v>
      </c>
      <c r="D80" t="s">
        <v>28</v>
      </c>
      <c r="E80" t="s">
        <v>228</v>
      </c>
      <c r="F80">
        <f>HYPERLINK("http://clipc-services.ceda.ac.uk/dreq/u/590dc60e-9e49-11e5-803c-0d0b866b59f3.html","web")</f>
        <v>0</v>
      </c>
      <c r="G80" t="s">
        <v>22</v>
      </c>
      <c r="H80" t="s">
        <v>23</v>
      </c>
      <c r="I80" t="s">
        <v>229</v>
      </c>
    </row>
    <row r="81" spans="1:9">
      <c r="A81" t="s">
        <v>175</v>
      </c>
      <c r="B81" t="s">
        <v>230</v>
      </c>
      <c r="C81" t="s">
        <v>19</v>
      </c>
      <c r="D81" t="s">
        <v>28</v>
      </c>
      <c r="E81" t="s">
        <v>231</v>
      </c>
      <c r="F81">
        <f>HYPERLINK("http://clipc-services.ceda.ac.uk/dreq/u/590ee584-9e49-11e5-803c-0d0b866b59f3.html","web")</f>
        <v>0</v>
      </c>
      <c r="G81" t="s">
        <v>22</v>
      </c>
      <c r="H81" t="s">
        <v>23</v>
      </c>
      <c r="I81" t="s">
        <v>232</v>
      </c>
    </row>
    <row r="82" spans="1:9">
      <c r="A82" t="s">
        <v>175</v>
      </c>
      <c r="B82" t="s">
        <v>233</v>
      </c>
      <c r="C82" t="s">
        <v>19</v>
      </c>
      <c r="D82" t="s">
        <v>28</v>
      </c>
      <c r="E82" t="s">
        <v>234</v>
      </c>
      <c r="F82">
        <f>HYPERLINK("http://clipc-services.ceda.ac.uk/dreq/u/590d95d0-9e49-11e5-803c-0d0b866b59f3.html","web")</f>
        <v>0</v>
      </c>
      <c r="G82" t="s">
        <v>22</v>
      </c>
      <c r="H82" t="s">
        <v>23</v>
      </c>
      <c r="I82" t="s">
        <v>235</v>
      </c>
    </row>
    <row r="83" spans="1:9">
      <c r="A83" t="s">
        <v>175</v>
      </c>
      <c r="B83" t="s">
        <v>236</v>
      </c>
      <c r="C83" t="s">
        <v>19</v>
      </c>
      <c r="D83" t="s">
        <v>28</v>
      </c>
      <c r="E83" t="s">
        <v>237</v>
      </c>
      <c r="F83">
        <f>HYPERLINK("http://clipc-services.ceda.ac.uk/dreq/u/591357b8-9e49-11e5-803c-0d0b866b59f3.html","web")</f>
        <v>0</v>
      </c>
      <c r="G83" t="s">
        <v>22</v>
      </c>
      <c r="H83" t="s">
        <v>23</v>
      </c>
      <c r="I83" t="s">
        <v>238</v>
      </c>
    </row>
    <row r="84" spans="1:9">
      <c r="A84" t="s">
        <v>175</v>
      </c>
      <c r="B84" t="s">
        <v>239</v>
      </c>
      <c r="C84" t="s">
        <v>19</v>
      </c>
      <c r="D84" t="s">
        <v>28</v>
      </c>
      <c r="E84" t="s">
        <v>240</v>
      </c>
      <c r="F84">
        <f>HYPERLINK("http://clipc-services.ceda.ac.uk/dreq/u/59149c7c-9e49-11e5-803c-0d0b866b59f3.html","web")</f>
        <v>0</v>
      </c>
      <c r="G84" t="s">
        <v>22</v>
      </c>
      <c r="H84" t="s">
        <v>23</v>
      </c>
      <c r="I84" t="s">
        <v>241</v>
      </c>
    </row>
    <row r="85" spans="1:9">
      <c r="A85" t="s">
        <v>175</v>
      </c>
      <c r="B85" t="s">
        <v>242</v>
      </c>
      <c r="C85" t="s">
        <v>19</v>
      </c>
      <c r="D85" t="s">
        <v>28</v>
      </c>
      <c r="E85" t="s">
        <v>243</v>
      </c>
      <c r="F85">
        <f>HYPERLINK("http://clipc-services.ceda.ac.uk/dreq/u/590db4ac-9e49-11e5-803c-0d0b866b59f3.html","web")</f>
        <v>0</v>
      </c>
      <c r="G85" t="s">
        <v>22</v>
      </c>
      <c r="H85" t="s">
        <v>23</v>
      </c>
      <c r="I85" t="s">
        <v>244</v>
      </c>
    </row>
    <row r="86" spans="1:9">
      <c r="A86" t="s">
        <v>175</v>
      </c>
      <c r="B86" t="s">
        <v>245</v>
      </c>
      <c r="C86" t="s">
        <v>19</v>
      </c>
      <c r="D86" t="s">
        <v>28</v>
      </c>
      <c r="E86" t="s">
        <v>246</v>
      </c>
      <c r="F86">
        <f>HYPERLINK("http://clipc-services.ceda.ac.uk/dreq/u/590d3518-9e49-11e5-803c-0d0b866b59f3.html","web")</f>
        <v>0</v>
      </c>
      <c r="G86" t="s">
        <v>22</v>
      </c>
      <c r="H86" t="s">
        <v>23</v>
      </c>
      <c r="I86" t="s">
        <v>247</v>
      </c>
    </row>
    <row r="87" spans="1:9">
      <c r="A87" t="s">
        <v>175</v>
      </c>
      <c r="B87" t="s">
        <v>248</v>
      </c>
      <c r="C87" t="s">
        <v>19</v>
      </c>
      <c r="D87" t="s">
        <v>28</v>
      </c>
      <c r="E87" t="s">
        <v>249</v>
      </c>
      <c r="F87">
        <f>HYPERLINK("http://clipc-services.ceda.ac.uk/dreq/u/59146180-9e49-11e5-803c-0d0b866b59f3.html","web")</f>
        <v>0</v>
      </c>
      <c r="G87" t="s">
        <v>22</v>
      </c>
      <c r="H87" t="s">
        <v>23</v>
      </c>
      <c r="I87" t="s">
        <v>250</v>
      </c>
    </row>
    <row r="88" spans="1:9">
      <c r="A88" t="s">
        <v>175</v>
      </c>
      <c r="B88" t="s">
        <v>251</v>
      </c>
      <c r="C88" t="s">
        <v>19</v>
      </c>
      <c r="D88" t="s">
        <v>28</v>
      </c>
      <c r="E88" t="s">
        <v>252</v>
      </c>
      <c r="F88">
        <f>HYPERLINK("http://clipc-services.ceda.ac.uk/dreq/u/59179aee-9e49-11e5-803c-0d0b866b59f3.html","web")</f>
        <v>0</v>
      </c>
      <c r="G88" t="s">
        <v>22</v>
      </c>
      <c r="H88" t="s">
        <v>23</v>
      </c>
      <c r="I88" t="s">
        <v>253</v>
      </c>
    </row>
    <row r="89" spans="1:9">
      <c r="A89" t="s">
        <v>175</v>
      </c>
      <c r="B89" t="s">
        <v>254</v>
      </c>
      <c r="C89" t="s">
        <v>19</v>
      </c>
      <c r="D89" t="s">
        <v>28</v>
      </c>
      <c r="E89" t="s">
        <v>255</v>
      </c>
      <c r="F89">
        <f>HYPERLINK("http://clipc-services.ceda.ac.uk/dreq/u/5917ea6c-9e49-11e5-803c-0d0b866b59f3.html","web")</f>
        <v>0</v>
      </c>
      <c r="G89" t="s">
        <v>22</v>
      </c>
      <c r="H89" t="s">
        <v>23</v>
      </c>
      <c r="I89" t="s">
        <v>256</v>
      </c>
    </row>
    <row r="90" spans="1:9">
      <c r="A90" t="s">
        <v>175</v>
      </c>
      <c r="B90" t="s">
        <v>257</v>
      </c>
      <c r="C90" t="s">
        <v>19</v>
      </c>
      <c r="D90" t="s">
        <v>28</v>
      </c>
      <c r="E90" t="s">
        <v>258</v>
      </c>
      <c r="F90">
        <f>HYPERLINK("http://clipc-services.ceda.ac.uk/dreq/u/59142a3a-9e49-11e5-803c-0d0b866b59f3.html","web")</f>
        <v>0</v>
      </c>
      <c r="G90" t="s">
        <v>22</v>
      </c>
      <c r="H90" t="s">
        <v>23</v>
      </c>
      <c r="I90" t="s">
        <v>259</v>
      </c>
    </row>
    <row r="91" spans="1:9">
      <c r="A91" t="s">
        <v>175</v>
      </c>
      <c r="B91" t="s">
        <v>260</v>
      </c>
      <c r="C91" t="s">
        <v>19</v>
      </c>
      <c r="D91" t="s">
        <v>28</v>
      </c>
      <c r="E91" t="s">
        <v>261</v>
      </c>
      <c r="F91">
        <f>HYPERLINK("http://clipc-services.ceda.ac.uk/dreq/u/590e1ef6-9e49-11e5-803c-0d0b866b59f3.html","web")</f>
        <v>0</v>
      </c>
      <c r="G91" t="s">
        <v>22</v>
      </c>
      <c r="H91" t="s">
        <v>23</v>
      </c>
      <c r="I91" t="s">
        <v>262</v>
      </c>
    </row>
    <row r="92" spans="1:9">
      <c r="A92" t="s">
        <v>175</v>
      </c>
      <c r="B92" t="s">
        <v>263</v>
      </c>
      <c r="C92" t="s">
        <v>19</v>
      </c>
      <c r="D92" t="s">
        <v>28</v>
      </c>
      <c r="E92" t="s">
        <v>264</v>
      </c>
      <c r="F92">
        <f>HYPERLINK("http://clipc-services.ceda.ac.uk/dreq/u/590de2ce-9e49-11e5-803c-0d0b866b59f3.html","web")</f>
        <v>0</v>
      </c>
      <c r="G92" t="s">
        <v>22</v>
      </c>
      <c r="H92" t="s">
        <v>23</v>
      </c>
      <c r="I92" t="s">
        <v>265</v>
      </c>
    </row>
    <row r="93" spans="1:9">
      <c r="A93" t="s">
        <v>175</v>
      </c>
      <c r="B93" t="s">
        <v>266</v>
      </c>
      <c r="C93" t="s">
        <v>19</v>
      </c>
      <c r="D93" t="s">
        <v>28</v>
      </c>
      <c r="E93" t="s">
        <v>267</v>
      </c>
      <c r="F93">
        <f>HYPERLINK("http://clipc-services.ceda.ac.uk/dreq/u/59139246-9e49-11e5-803c-0d0b866b59f3.html","web")</f>
        <v>0</v>
      </c>
      <c r="G93" t="s">
        <v>22</v>
      </c>
      <c r="H93" t="s">
        <v>23</v>
      </c>
      <c r="I93" t="s">
        <v>268</v>
      </c>
    </row>
    <row r="94" spans="1:9">
      <c r="A94" t="s">
        <v>175</v>
      </c>
      <c r="B94" t="s">
        <v>269</v>
      </c>
      <c r="C94" t="s">
        <v>19</v>
      </c>
      <c r="D94" t="s">
        <v>28</v>
      </c>
      <c r="E94" t="s">
        <v>270</v>
      </c>
      <c r="F94">
        <f>HYPERLINK("http://clipc-services.ceda.ac.uk/dreq/u/5914c95e-9e49-11e5-803c-0d0b866b59f3.html","web")</f>
        <v>0</v>
      </c>
      <c r="G94" t="s">
        <v>22</v>
      </c>
      <c r="H94" t="s">
        <v>23</v>
      </c>
      <c r="I94" t="s">
        <v>271</v>
      </c>
    </row>
    <row r="95" spans="1:9">
      <c r="A95" t="s">
        <v>175</v>
      </c>
      <c r="B95" t="s">
        <v>272</v>
      </c>
      <c r="C95" t="s">
        <v>19</v>
      </c>
      <c r="D95" t="s">
        <v>28</v>
      </c>
      <c r="F95">
        <f>HYPERLINK("http://clipc-services.ceda.ac.uk/dreq/u/590ef524-9e49-11e5-803c-0d0b866b59f3.html","web")</f>
        <v>0</v>
      </c>
      <c r="G95" t="s">
        <v>22</v>
      </c>
      <c r="H95" t="s">
        <v>23</v>
      </c>
      <c r="I95" t="s">
        <v>273</v>
      </c>
    </row>
    <row r="96" spans="1:9">
      <c r="A96" t="s">
        <v>175</v>
      </c>
      <c r="B96" t="s">
        <v>274</v>
      </c>
      <c r="C96" t="s">
        <v>19</v>
      </c>
      <c r="D96" t="s">
        <v>28</v>
      </c>
      <c r="E96" t="s">
        <v>275</v>
      </c>
      <c r="F96">
        <f>HYPERLINK("http://clipc-services.ceda.ac.uk/dreq/u/590ecbda-9e49-11e5-803c-0d0b866b59f3.html","web")</f>
        <v>0</v>
      </c>
      <c r="G96" t="s">
        <v>22</v>
      </c>
      <c r="H96" t="s">
        <v>23</v>
      </c>
      <c r="I96" t="s">
        <v>276</v>
      </c>
    </row>
    <row r="97" spans="1:9">
      <c r="A97" t="s">
        <v>175</v>
      </c>
      <c r="B97" t="s">
        <v>277</v>
      </c>
      <c r="C97" t="s">
        <v>19</v>
      </c>
      <c r="D97" t="s">
        <v>28</v>
      </c>
      <c r="E97" t="s">
        <v>278</v>
      </c>
      <c r="F97">
        <f>HYPERLINK("http://clipc-services.ceda.ac.uk/dreq/u/5917ba9c-9e49-11e5-803c-0d0b866b59f3.html","web")</f>
        <v>0</v>
      </c>
      <c r="G97" t="s">
        <v>22</v>
      </c>
      <c r="H97" t="s">
        <v>23</v>
      </c>
      <c r="I97" t="s">
        <v>279</v>
      </c>
    </row>
    <row r="98" spans="1:9">
      <c r="A98" t="s">
        <v>175</v>
      </c>
      <c r="B98" t="s">
        <v>280</v>
      </c>
      <c r="C98" t="s">
        <v>19</v>
      </c>
      <c r="D98" t="s">
        <v>28</v>
      </c>
      <c r="E98" t="s">
        <v>281</v>
      </c>
      <c r="F98">
        <f>HYPERLINK("http://clipc-services.ceda.ac.uk/dreq/u/590dce42-9e49-11e5-803c-0d0b866b59f3.html","web")</f>
        <v>0</v>
      </c>
      <c r="G98" t="s">
        <v>22</v>
      </c>
      <c r="H98" t="s">
        <v>23</v>
      </c>
      <c r="I98" t="s">
        <v>282</v>
      </c>
    </row>
    <row r="99" spans="1:9">
      <c r="A99" t="s">
        <v>175</v>
      </c>
      <c r="B99" t="s">
        <v>283</v>
      </c>
      <c r="C99" t="s">
        <v>11</v>
      </c>
      <c r="D99" t="s">
        <v>28</v>
      </c>
      <c r="E99" t="s">
        <v>284</v>
      </c>
      <c r="F99">
        <f>HYPERLINK("http://clipc-services.ceda.ac.uk/dreq/u/590f4f2e-9e49-11e5-803c-0d0b866b59f3.html","web")</f>
        <v>0</v>
      </c>
      <c r="G99" t="s">
        <v>22</v>
      </c>
      <c r="H99" t="s">
        <v>23</v>
      </c>
      <c r="I99" t="s">
        <v>285</v>
      </c>
    </row>
    <row r="100" spans="1:9">
      <c r="A100" t="s">
        <v>175</v>
      </c>
      <c r="B100" t="s">
        <v>286</v>
      </c>
      <c r="C100" t="s">
        <v>19</v>
      </c>
      <c r="D100" t="s">
        <v>28</v>
      </c>
      <c r="E100" t="s">
        <v>287</v>
      </c>
      <c r="F100">
        <f>HYPERLINK("http://clipc-services.ceda.ac.uk/dreq/u/59172e42-9e49-11e5-803c-0d0b866b59f3.html","web")</f>
        <v>0</v>
      </c>
      <c r="G100" t="s">
        <v>22</v>
      </c>
      <c r="H100" t="s">
        <v>23</v>
      </c>
      <c r="I100" t="s">
        <v>288</v>
      </c>
    </row>
    <row r="101" spans="1:9">
      <c r="A101" t="s">
        <v>175</v>
      </c>
      <c r="B101" t="s">
        <v>289</v>
      </c>
      <c r="C101" t="s">
        <v>19</v>
      </c>
      <c r="D101" t="s">
        <v>28</v>
      </c>
      <c r="E101" t="s">
        <v>290</v>
      </c>
      <c r="F101">
        <f>HYPERLINK("http://clipc-services.ceda.ac.uk/dreq/u/59172bcc-9e49-11e5-803c-0d0b866b59f3.html","web")</f>
        <v>0</v>
      </c>
      <c r="G101" t="s">
        <v>22</v>
      </c>
      <c r="H101" t="s">
        <v>23</v>
      </c>
      <c r="I101" t="s">
        <v>288</v>
      </c>
    </row>
    <row r="102" spans="1:9">
      <c r="A102" t="s">
        <v>175</v>
      </c>
      <c r="B102" t="s">
        <v>291</v>
      </c>
      <c r="C102" t="s">
        <v>19</v>
      </c>
      <c r="D102" t="s">
        <v>28</v>
      </c>
      <c r="E102" t="s">
        <v>292</v>
      </c>
      <c r="F102">
        <f>HYPERLINK("http://clipc-services.ceda.ac.uk/dreq/u/5913f77c-9e49-11e5-803c-0d0b866b59f3.html","web")</f>
        <v>0</v>
      </c>
      <c r="G102" t="s">
        <v>22</v>
      </c>
      <c r="H102" t="s">
        <v>23</v>
      </c>
      <c r="I102" t="s">
        <v>292</v>
      </c>
    </row>
    <row r="103" spans="1:9">
      <c r="A103" t="s">
        <v>175</v>
      </c>
      <c r="B103" t="s">
        <v>293</v>
      </c>
      <c r="C103" t="s">
        <v>19</v>
      </c>
      <c r="D103" t="s">
        <v>28</v>
      </c>
      <c r="E103" t="s">
        <v>294</v>
      </c>
      <c r="F103">
        <f>HYPERLINK("http://clipc-services.ceda.ac.uk/dreq/u/591774d8-9e49-11e5-803c-0d0b866b59f3.html","web")</f>
        <v>0</v>
      </c>
      <c r="G103" t="s">
        <v>22</v>
      </c>
      <c r="H103" t="s">
        <v>23</v>
      </c>
      <c r="I103" t="s">
        <v>294</v>
      </c>
    </row>
    <row r="104" spans="1:9">
      <c r="A104" t="s">
        <v>175</v>
      </c>
      <c r="B104" t="s">
        <v>295</v>
      </c>
      <c r="C104" t="s">
        <v>19</v>
      </c>
      <c r="D104" t="s">
        <v>28</v>
      </c>
      <c r="E104" t="s">
        <v>296</v>
      </c>
      <c r="F104">
        <f>HYPERLINK("http://clipc-services.ceda.ac.uk/dreq/u/590d2848-9e49-11e5-803c-0d0b866b59f3.html","web")</f>
        <v>0</v>
      </c>
      <c r="G104" t="s">
        <v>22</v>
      </c>
      <c r="H104" t="s">
        <v>23</v>
      </c>
      <c r="I104" t="s">
        <v>296</v>
      </c>
    </row>
    <row r="105" spans="1:9">
      <c r="A105" t="s">
        <v>175</v>
      </c>
      <c r="B105" t="s">
        <v>297</v>
      </c>
      <c r="C105" t="s">
        <v>19</v>
      </c>
      <c r="D105" t="s">
        <v>28</v>
      </c>
      <c r="E105" t="s">
        <v>298</v>
      </c>
      <c r="F105">
        <f>HYPERLINK("http://clipc-services.ceda.ac.uk/dreq/u/59150da6-9e49-11e5-803c-0d0b866b59f3.html","web")</f>
        <v>0</v>
      </c>
      <c r="G105" t="s">
        <v>22</v>
      </c>
      <c r="H105" t="s">
        <v>23</v>
      </c>
      <c r="I105" t="s">
        <v>298</v>
      </c>
    </row>
    <row r="106" spans="1:9">
      <c r="A106" t="s">
        <v>175</v>
      </c>
      <c r="B106" t="s">
        <v>299</v>
      </c>
      <c r="C106" t="s">
        <v>19</v>
      </c>
      <c r="D106" t="s">
        <v>28</v>
      </c>
      <c r="E106" t="s">
        <v>300</v>
      </c>
      <c r="F106">
        <f>HYPERLINK("http://clipc-services.ceda.ac.uk/dreq/u/590e9390-9e49-11e5-803c-0d0b866b59f3.html","web")</f>
        <v>0</v>
      </c>
      <c r="G106" t="s">
        <v>22</v>
      </c>
      <c r="H106" t="s">
        <v>23</v>
      </c>
      <c r="I106" t="s">
        <v>301</v>
      </c>
    </row>
    <row r="107" spans="1:9">
      <c r="A107" t="s">
        <v>175</v>
      </c>
      <c r="B107" t="s">
        <v>302</v>
      </c>
      <c r="C107" t="s">
        <v>27</v>
      </c>
      <c r="D107" t="s">
        <v>28</v>
      </c>
      <c r="E107" t="s">
        <v>303</v>
      </c>
      <c r="F107">
        <f>HYPERLINK("http://clipc-services.ceda.ac.uk/dreq/u/590ed33c-9e49-11e5-803c-0d0b866b59f3.html","web")</f>
        <v>0</v>
      </c>
      <c r="G107" t="s">
        <v>22</v>
      </c>
      <c r="H107" t="s">
        <v>23</v>
      </c>
      <c r="I107" t="s">
        <v>304</v>
      </c>
    </row>
    <row r="108" spans="1:9">
      <c r="A108" t="s">
        <v>175</v>
      </c>
      <c r="B108" t="s">
        <v>305</v>
      </c>
      <c r="C108" t="s">
        <v>27</v>
      </c>
      <c r="D108" t="s">
        <v>28</v>
      </c>
      <c r="E108" t="s">
        <v>306</v>
      </c>
      <c r="F108">
        <f>HYPERLINK("http://clipc-services.ceda.ac.uk/dreq/u/590d7654-9e49-11e5-803c-0d0b866b59f3.html","web")</f>
        <v>0</v>
      </c>
      <c r="G108" t="s">
        <v>22</v>
      </c>
      <c r="H108" t="s">
        <v>23</v>
      </c>
      <c r="I108" t="s">
        <v>307</v>
      </c>
    </row>
    <row r="109" spans="1:9">
      <c r="A109" t="s">
        <v>175</v>
      </c>
      <c r="B109" t="s">
        <v>308</v>
      </c>
      <c r="C109" t="s">
        <v>27</v>
      </c>
      <c r="D109" t="s">
        <v>28</v>
      </c>
      <c r="E109" t="s">
        <v>309</v>
      </c>
      <c r="F109">
        <f>HYPERLINK("http://clipc-services.ceda.ac.uk/dreq/u/590e3ee0-9e49-11e5-803c-0d0b866b59f3.html","web")</f>
        <v>0</v>
      </c>
      <c r="G109" t="s">
        <v>22</v>
      </c>
      <c r="H109" t="s">
        <v>23</v>
      </c>
      <c r="I109" t="s">
        <v>310</v>
      </c>
    </row>
    <row r="110" spans="1:9">
      <c r="A110" t="s">
        <v>175</v>
      </c>
      <c r="B110" t="s">
        <v>311</v>
      </c>
      <c r="C110" t="s">
        <v>27</v>
      </c>
      <c r="D110" t="s">
        <v>28</v>
      </c>
      <c r="E110" t="s">
        <v>312</v>
      </c>
      <c r="F110">
        <f>HYPERLINK("http://clipc-services.ceda.ac.uk/dreq/u/590d4fc6-9e49-11e5-803c-0d0b866b59f3.html","web")</f>
        <v>0</v>
      </c>
      <c r="G110" t="s">
        <v>22</v>
      </c>
      <c r="H110" t="s">
        <v>23</v>
      </c>
      <c r="I110" t="s">
        <v>313</v>
      </c>
    </row>
    <row r="111" spans="1:9">
      <c r="A111" t="s">
        <v>175</v>
      </c>
      <c r="B111" t="s">
        <v>314</v>
      </c>
      <c r="C111" t="s">
        <v>27</v>
      </c>
      <c r="D111" t="s">
        <v>28</v>
      </c>
      <c r="E111" t="s">
        <v>315</v>
      </c>
      <c r="F111">
        <f>HYPERLINK("http://clipc-services.ceda.ac.uk/dreq/u/590df8a4-9e49-11e5-803c-0d0b866b59f3.html","web")</f>
        <v>0</v>
      </c>
      <c r="G111" t="s">
        <v>22</v>
      </c>
      <c r="H111" t="s">
        <v>23</v>
      </c>
      <c r="I111" t="s">
        <v>316</v>
      </c>
    </row>
    <row r="112" spans="1:9">
      <c r="A112" t="s">
        <v>175</v>
      </c>
      <c r="B112" t="s">
        <v>317</v>
      </c>
      <c r="C112" t="s">
        <v>27</v>
      </c>
      <c r="D112" t="s">
        <v>28</v>
      </c>
      <c r="E112" t="s">
        <v>318</v>
      </c>
      <c r="F112">
        <f>HYPERLINK("http://clipc-services.ceda.ac.uk/dreq/u/590df5e8-9e49-11e5-803c-0d0b866b59f3.html","web")</f>
        <v>0</v>
      </c>
      <c r="G112" t="s">
        <v>22</v>
      </c>
      <c r="H112" t="s">
        <v>23</v>
      </c>
      <c r="I112" t="s">
        <v>319</v>
      </c>
    </row>
    <row r="113" spans="1:9">
      <c r="A113" t="s">
        <v>175</v>
      </c>
      <c r="B113" t="s">
        <v>320</v>
      </c>
      <c r="C113" t="s">
        <v>27</v>
      </c>
      <c r="D113" t="s">
        <v>321</v>
      </c>
      <c r="E113" t="s">
        <v>322</v>
      </c>
      <c r="F113">
        <f>HYPERLINK("http://clipc-services.ceda.ac.uk/dreq/u/590e4bd8-9e49-11e5-803c-0d0b866b59f3.html","web")</f>
        <v>0</v>
      </c>
      <c r="G113" t="s">
        <v>22</v>
      </c>
      <c r="H113" t="s">
        <v>23</v>
      </c>
      <c r="I113" t="s">
        <v>323</v>
      </c>
    </row>
    <row r="114" spans="1:9">
      <c r="A114" t="s">
        <v>175</v>
      </c>
      <c r="B114" t="s">
        <v>324</v>
      </c>
      <c r="C114" t="s">
        <v>27</v>
      </c>
      <c r="D114" t="s">
        <v>321</v>
      </c>
      <c r="E114" t="s">
        <v>325</v>
      </c>
      <c r="F114">
        <f>HYPERLINK("http://clipc-services.ceda.ac.uk/dreq/u/590ea16e-9e49-11e5-803c-0d0b866b59f3.html","web")</f>
        <v>0</v>
      </c>
      <c r="G114" t="s">
        <v>22</v>
      </c>
      <c r="H114" t="s">
        <v>23</v>
      </c>
      <c r="I114" t="s">
        <v>326</v>
      </c>
    </row>
    <row r="115" spans="1:9">
      <c r="A115" t="s">
        <v>175</v>
      </c>
      <c r="B115" t="s">
        <v>327</v>
      </c>
      <c r="C115" t="s">
        <v>19</v>
      </c>
      <c r="D115" t="s">
        <v>321</v>
      </c>
      <c r="E115" t="s">
        <v>328</v>
      </c>
      <c r="F115">
        <f>HYPERLINK("http://clipc-services.ceda.ac.uk/dreq/u/590d7924-9e49-11e5-803c-0d0b866b59f3.html","web")</f>
        <v>0</v>
      </c>
      <c r="G115" t="s">
        <v>22</v>
      </c>
      <c r="H115" t="s">
        <v>23</v>
      </c>
      <c r="I115" t="s">
        <v>329</v>
      </c>
    </row>
    <row r="116" spans="1:9">
      <c r="A116" t="s">
        <v>175</v>
      </c>
      <c r="B116" t="s">
        <v>330</v>
      </c>
      <c r="C116" t="s">
        <v>19</v>
      </c>
      <c r="D116" t="s">
        <v>321</v>
      </c>
      <c r="E116" t="s">
        <v>331</v>
      </c>
      <c r="F116">
        <f>HYPERLINK("http://clipc-services.ceda.ac.uk/dreq/u/590d70b4-9e49-11e5-803c-0d0b866b59f3.html","web")</f>
        <v>0</v>
      </c>
      <c r="G116" t="s">
        <v>22</v>
      </c>
      <c r="H116" t="s">
        <v>23</v>
      </c>
      <c r="I116" t="s">
        <v>332</v>
      </c>
    </row>
    <row r="117" spans="1:9">
      <c r="A117" t="s">
        <v>175</v>
      </c>
      <c r="B117" t="s">
        <v>333</v>
      </c>
      <c r="C117" t="s">
        <v>19</v>
      </c>
      <c r="D117" t="s">
        <v>160</v>
      </c>
      <c r="E117" t="s">
        <v>334</v>
      </c>
      <c r="F117">
        <f>HYPERLINK("http://clipc-services.ceda.ac.uk/dreq/u/5917b45c-9e49-11e5-803c-0d0b866b59f3.html","web")</f>
        <v>0</v>
      </c>
      <c r="G117" t="s">
        <v>22</v>
      </c>
      <c r="H117" t="s">
        <v>23</v>
      </c>
      <c r="I117" t="s">
        <v>335</v>
      </c>
    </row>
    <row r="118" spans="1:9">
      <c r="A118" t="s">
        <v>175</v>
      </c>
      <c r="B118" t="s">
        <v>336</v>
      </c>
      <c r="C118" t="s">
        <v>19</v>
      </c>
      <c r="D118" t="s">
        <v>160</v>
      </c>
      <c r="E118" t="s">
        <v>337</v>
      </c>
      <c r="F118">
        <f>HYPERLINK("http://clipc-services.ceda.ac.uk/dreq/u/590e9ed0-9e49-11e5-803c-0d0b866b59f3.html","web")</f>
        <v>0</v>
      </c>
      <c r="G118" t="s">
        <v>22</v>
      </c>
      <c r="H118" t="s">
        <v>23</v>
      </c>
      <c r="I118" t="s">
        <v>338</v>
      </c>
    </row>
    <row r="119" spans="1:9">
      <c r="A119" t="s">
        <v>175</v>
      </c>
      <c r="B119" t="s">
        <v>339</v>
      </c>
      <c r="C119" t="s">
        <v>19</v>
      </c>
      <c r="D119" t="s">
        <v>160</v>
      </c>
      <c r="E119" t="s">
        <v>340</v>
      </c>
      <c r="F119">
        <f>HYPERLINK("http://clipc-services.ceda.ac.uk/dreq/u/5913c9aa-9e49-11e5-803c-0d0b866b59f3.html","web")</f>
        <v>0</v>
      </c>
      <c r="G119" t="s">
        <v>22</v>
      </c>
      <c r="H119" t="s">
        <v>23</v>
      </c>
      <c r="I119" t="s">
        <v>341</v>
      </c>
    </row>
    <row r="120" spans="1:9">
      <c r="A120" t="s">
        <v>175</v>
      </c>
      <c r="B120" t="s">
        <v>342</v>
      </c>
      <c r="C120" t="s">
        <v>19</v>
      </c>
      <c r="D120" t="s">
        <v>160</v>
      </c>
      <c r="E120" t="s">
        <v>343</v>
      </c>
      <c r="F120">
        <f>HYPERLINK("http://clipc-services.ceda.ac.uk/dreq/u/590ee2fa-9e49-11e5-803c-0d0b866b59f3.html","web")</f>
        <v>0</v>
      </c>
      <c r="G120" t="s">
        <v>22</v>
      </c>
      <c r="H120" t="s">
        <v>23</v>
      </c>
      <c r="I120" t="s">
        <v>344</v>
      </c>
    </row>
    <row r="121" spans="1:9">
      <c r="A121" t="s">
        <v>175</v>
      </c>
      <c r="B121" t="s">
        <v>345</v>
      </c>
      <c r="C121" t="s">
        <v>19</v>
      </c>
      <c r="D121" t="s">
        <v>160</v>
      </c>
      <c r="E121" t="s">
        <v>346</v>
      </c>
      <c r="F121">
        <f>HYPERLINK("http://clipc-services.ceda.ac.uk/dreq/u/59139a70-9e49-11e5-803c-0d0b866b59f3.html","web")</f>
        <v>0</v>
      </c>
      <c r="G121" t="s">
        <v>22</v>
      </c>
      <c r="H121" t="s">
        <v>23</v>
      </c>
      <c r="I121" t="s">
        <v>347</v>
      </c>
    </row>
    <row r="122" spans="1:9">
      <c r="A122" t="s">
        <v>175</v>
      </c>
      <c r="B122" t="s">
        <v>348</v>
      </c>
      <c r="C122" t="s">
        <v>19</v>
      </c>
      <c r="D122" t="s">
        <v>160</v>
      </c>
      <c r="E122" t="s">
        <v>349</v>
      </c>
      <c r="F122">
        <f>HYPERLINK("http://clipc-services.ceda.ac.uk/dreq/u/59139548-9e49-11e5-803c-0d0b866b59f3.html","web")</f>
        <v>0</v>
      </c>
      <c r="G122" t="s">
        <v>22</v>
      </c>
      <c r="H122" t="s">
        <v>23</v>
      </c>
      <c r="I122" t="s">
        <v>350</v>
      </c>
    </row>
    <row r="124" spans="1:9">
      <c r="A124" t="s">
        <v>351</v>
      </c>
      <c r="B124" t="s">
        <v>18</v>
      </c>
      <c r="C124" t="s">
        <v>11</v>
      </c>
      <c r="D124" t="s">
        <v>20</v>
      </c>
      <c r="E124" t="s">
        <v>352</v>
      </c>
      <c r="F124">
        <f>HYPERLINK("http://clipc-services.ceda.ac.uk/dreq/u/42625c97b8fe75124a345962c4430982.html","web")</f>
        <v>0</v>
      </c>
      <c r="G124" t="s">
        <v>22</v>
      </c>
      <c r="H124" t="s">
        <v>23</v>
      </c>
    </row>
    <row r="125" spans="1:9">
      <c r="A125" t="s">
        <v>351</v>
      </c>
      <c r="B125" t="s">
        <v>24</v>
      </c>
      <c r="C125" t="s">
        <v>19</v>
      </c>
      <c r="D125" t="s">
        <v>20</v>
      </c>
      <c r="E125" t="s">
        <v>353</v>
      </c>
      <c r="F125">
        <f>HYPERLINK("http://clipc-services.ceda.ac.uk/dreq/u/3ab8e10027d7014f18f9391890369235.html","web")</f>
        <v>0</v>
      </c>
      <c r="G125" t="s">
        <v>22</v>
      </c>
      <c r="H125" t="s">
        <v>23</v>
      </c>
    </row>
    <row r="126" spans="1:9">
      <c r="A126" t="s">
        <v>351</v>
      </c>
      <c r="B126" t="s">
        <v>354</v>
      </c>
      <c r="C126" t="s">
        <v>19</v>
      </c>
      <c r="D126" t="s">
        <v>28</v>
      </c>
      <c r="E126" t="s">
        <v>355</v>
      </c>
      <c r="F126">
        <f>HYPERLINK("http://clipc-services.ceda.ac.uk/dreq/u/4a62506a657921cdde7c173c0ae09b98.html","web")</f>
        <v>0</v>
      </c>
      <c r="G126" t="s">
        <v>22</v>
      </c>
      <c r="H126" t="s">
        <v>23</v>
      </c>
      <c r="I126" t="s">
        <v>356</v>
      </c>
    </row>
    <row r="127" spans="1:9">
      <c r="A127" t="s">
        <v>351</v>
      </c>
      <c r="B127" t="s">
        <v>357</v>
      </c>
      <c r="C127" t="s">
        <v>19</v>
      </c>
      <c r="D127" t="s">
        <v>28</v>
      </c>
      <c r="E127" t="s">
        <v>358</v>
      </c>
      <c r="F127">
        <f>HYPERLINK("http://clipc-services.ceda.ac.uk/dreq/u/0940cbee6105037e4b7aa5579004f124.html","web")</f>
        <v>0</v>
      </c>
      <c r="G127" t="s">
        <v>22</v>
      </c>
      <c r="H127" t="s">
        <v>23</v>
      </c>
      <c r="I127" t="s">
        <v>359</v>
      </c>
    </row>
    <row r="128" spans="1:9">
      <c r="A128" t="s">
        <v>351</v>
      </c>
      <c r="B128" t="s">
        <v>360</v>
      </c>
      <c r="C128" t="s">
        <v>11</v>
      </c>
      <c r="D128" t="s">
        <v>28</v>
      </c>
      <c r="E128" t="s">
        <v>361</v>
      </c>
      <c r="F128">
        <f>HYPERLINK("http://clipc-services.ceda.ac.uk/dreq/u/e9e21426e4810d0bb2d3dddb24dbf4dc.html","web")</f>
        <v>0</v>
      </c>
      <c r="G128" t="s">
        <v>22</v>
      </c>
      <c r="H128" t="s">
        <v>23</v>
      </c>
      <c r="I128" t="s">
        <v>362</v>
      </c>
    </row>
    <row r="129" spans="1:9">
      <c r="A129" t="s">
        <v>351</v>
      </c>
      <c r="B129" t="s">
        <v>363</v>
      </c>
      <c r="C129" t="s">
        <v>11</v>
      </c>
      <c r="D129" t="s">
        <v>160</v>
      </c>
      <c r="E129" t="s">
        <v>364</v>
      </c>
      <c r="F129">
        <f>HYPERLINK("http://clipc-services.ceda.ac.uk/dreq/u/69c17331aebbebfc295d5b7af7f0ef8b.html","web")</f>
        <v>0</v>
      </c>
      <c r="G129" t="s">
        <v>22</v>
      </c>
      <c r="H129" t="s">
        <v>23</v>
      </c>
      <c r="I129" t="s">
        <v>365</v>
      </c>
    </row>
    <row r="130" spans="1:9">
      <c r="A130" t="s">
        <v>351</v>
      </c>
      <c r="B130" t="s">
        <v>138</v>
      </c>
      <c r="C130" t="s">
        <v>19</v>
      </c>
      <c r="D130" t="s">
        <v>366</v>
      </c>
      <c r="E130" t="s">
        <v>367</v>
      </c>
      <c r="F130">
        <f>HYPERLINK("http://clipc-services.ceda.ac.uk/dreq/u/314e3eb73c9ccbdd132899317d87d856.html","web")</f>
        <v>0</v>
      </c>
      <c r="G130" t="s">
        <v>22</v>
      </c>
      <c r="H130" t="s">
        <v>23</v>
      </c>
      <c r="I130" t="s">
        <v>140</v>
      </c>
    </row>
    <row r="131" spans="1:9">
      <c r="A131" t="s">
        <v>351</v>
      </c>
      <c r="B131" t="s">
        <v>368</v>
      </c>
      <c r="C131" t="s">
        <v>11</v>
      </c>
      <c r="D131" t="s">
        <v>20</v>
      </c>
      <c r="E131" t="s">
        <v>369</v>
      </c>
      <c r="F131">
        <f>HYPERLINK("http://clipc-services.ceda.ac.uk/dreq/u/4bccb8dcdb0ffe97dc89475c91ed66cc.html","web")</f>
        <v>0</v>
      </c>
      <c r="G131" t="s">
        <v>22</v>
      </c>
      <c r="H131" t="s">
        <v>23</v>
      </c>
      <c r="I131" t="s">
        <v>370</v>
      </c>
    </row>
    <row r="132" spans="1:9">
      <c r="A132" t="s">
        <v>351</v>
      </c>
      <c r="B132" t="s">
        <v>159</v>
      </c>
      <c r="C132" t="s">
        <v>11</v>
      </c>
      <c r="D132" t="s">
        <v>160</v>
      </c>
      <c r="E132" t="s">
        <v>161</v>
      </c>
      <c r="F132">
        <f>HYPERLINK("http://clipc-services.ceda.ac.uk/dreq/u/6901f6894f7382d628084809e7208c4b.html","web")</f>
        <v>0</v>
      </c>
      <c r="G132" t="s">
        <v>22</v>
      </c>
      <c r="H132" t="s">
        <v>23</v>
      </c>
      <c r="I132" t="s">
        <v>162</v>
      </c>
    </row>
    <row r="133" spans="1:9">
      <c r="A133" t="s">
        <v>351</v>
      </c>
      <c r="B133" t="s">
        <v>371</v>
      </c>
      <c r="C133" t="s">
        <v>11</v>
      </c>
      <c r="D133" t="s">
        <v>28</v>
      </c>
      <c r="E133" t="s">
        <v>372</v>
      </c>
      <c r="F133">
        <f>HYPERLINK("http://clipc-services.ceda.ac.uk/dreq/u/3a9ebed36fac6d76f1c7d70b6cf06991.html","web")</f>
        <v>0</v>
      </c>
      <c r="G133" t="s">
        <v>22</v>
      </c>
      <c r="H133" t="s">
        <v>23</v>
      </c>
      <c r="I133" t="s">
        <v>373</v>
      </c>
    </row>
    <row r="134" spans="1:9">
      <c r="A134" t="s">
        <v>351</v>
      </c>
      <c r="B134" t="s">
        <v>163</v>
      </c>
      <c r="C134" t="s">
        <v>11</v>
      </c>
      <c r="D134" t="s">
        <v>160</v>
      </c>
      <c r="E134" t="s">
        <v>164</v>
      </c>
      <c r="F134">
        <f>HYPERLINK("http://clipc-services.ceda.ac.uk/dreq/u/dbba7f5717d68960a82b228e03dea7b7.html","web")</f>
        <v>0</v>
      </c>
      <c r="G134" t="s">
        <v>22</v>
      </c>
      <c r="H134" t="s">
        <v>23</v>
      </c>
      <c r="I134" t="s">
        <v>165</v>
      </c>
    </row>
    <row r="135" spans="1:9">
      <c r="A135" t="s">
        <v>351</v>
      </c>
      <c r="B135" t="s">
        <v>374</v>
      </c>
      <c r="C135" t="s">
        <v>11</v>
      </c>
      <c r="D135" t="s">
        <v>28</v>
      </c>
      <c r="E135" t="s">
        <v>375</v>
      </c>
      <c r="F135">
        <f>HYPERLINK("http://clipc-services.ceda.ac.uk/dreq/u/0086e9daf8d4fb6cb305e03119d2ac2d.html","web")</f>
        <v>0</v>
      </c>
      <c r="G135" t="s">
        <v>22</v>
      </c>
      <c r="H135" t="s">
        <v>23</v>
      </c>
      <c r="I135" t="s">
        <v>376</v>
      </c>
    </row>
    <row r="136" spans="1:9">
      <c r="A136" t="s">
        <v>351</v>
      </c>
      <c r="B136" t="s">
        <v>166</v>
      </c>
      <c r="C136" t="s">
        <v>11</v>
      </c>
      <c r="D136" t="s">
        <v>160</v>
      </c>
      <c r="E136" t="s">
        <v>167</v>
      </c>
      <c r="F136">
        <f>HYPERLINK("http://clipc-services.ceda.ac.uk/dreq/u/d4ee4806-b00f-11e6-a1f0-ac72891c3257.html","web")</f>
        <v>0</v>
      </c>
      <c r="G136" t="s">
        <v>22</v>
      </c>
      <c r="H136" t="s">
        <v>23</v>
      </c>
    </row>
    <row r="137" spans="1:9">
      <c r="A137" t="s">
        <v>351</v>
      </c>
      <c r="B137" t="s">
        <v>141</v>
      </c>
      <c r="C137" t="s">
        <v>27</v>
      </c>
      <c r="D137" t="s">
        <v>28</v>
      </c>
      <c r="E137" t="s">
        <v>142</v>
      </c>
      <c r="F137">
        <f>HYPERLINK("http://clipc-services.ceda.ac.uk/dreq/u/d4eb6956-b00f-11e6-a1f0-ac72891c3257.html","web")</f>
        <v>0</v>
      </c>
      <c r="G137" t="s">
        <v>22</v>
      </c>
      <c r="H137" t="s">
        <v>23</v>
      </c>
    </row>
    <row r="138" spans="1:9">
      <c r="A138" t="s">
        <v>351</v>
      </c>
      <c r="B138" t="s">
        <v>168</v>
      </c>
      <c r="C138" t="s">
        <v>11</v>
      </c>
      <c r="D138" t="s">
        <v>20</v>
      </c>
      <c r="E138" t="s">
        <v>169</v>
      </c>
      <c r="F138">
        <f>HYPERLINK("http://clipc-services.ceda.ac.uk/dreq/u/1bb6dca6b08a4e887ded8a455ef04941.html","web")</f>
        <v>0</v>
      </c>
      <c r="G138" t="s">
        <v>22</v>
      </c>
      <c r="H138" t="s">
        <v>23</v>
      </c>
      <c r="I138" t="s">
        <v>170</v>
      </c>
    </row>
    <row r="139" spans="1:9">
      <c r="A139" t="s">
        <v>351</v>
      </c>
      <c r="B139" t="s">
        <v>377</v>
      </c>
      <c r="C139" t="s">
        <v>11</v>
      </c>
      <c r="D139" t="s">
        <v>28</v>
      </c>
      <c r="E139" t="s">
        <v>378</v>
      </c>
      <c r="F139">
        <f>HYPERLINK("http://clipc-services.ceda.ac.uk/dreq/u/5edcb9a162e51d0a2c8d42a75bed04ef.html","web")</f>
        <v>0</v>
      </c>
      <c r="G139" t="s">
        <v>22</v>
      </c>
      <c r="H139" t="s">
        <v>23</v>
      </c>
      <c r="I139" t="s">
        <v>379</v>
      </c>
    </row>
    <row r="140" spans="1:9">
      <c r="A140" t="s">
        <v>351</v>
      </c>
      <c r="B140" t="s">
        <v>380</v>
      </c>
      <c r="C140" t="s">
        <v>27</v>
      </c>
      <c r="D140" t="s">
        <v>28</v>
      </c>
      <c r="E140" t="s">
        <v>381</v>
      </c>
      <c r="F140">
        <f>HYPERLINK("http://clipc-services.ceda.ac.uk/dreq/u/1c502fa4d453b20feafa63a862eaeb57.html","web")</f>
        <v>0</v>
      </c>
      <c r="G140" t="s">
        <v>22</v>
      </c>
      <c r="H140" t="s">
        <v>23</v>
      </c>
    </row>
    <row r="141" spans="1:9">
      <c r="A141" t="s">
        <v>351</v>
      </c>
      <c r="B141" t="s">
        <v>382</v>
      </c>
      <c r="C141" t="s">
        <v>11</v>
      </c>
      <c r="D141" t="s">
        <v>28</v>
      </c>
      <c r="E141" t="s">
        <v>383</v>
      </c>
      <c r="F141">
        <f>HYPERLINK("http://clipc-services.ceda.ac.uk/dreq/u/d4ee907c-b00f-11e6-a1f0-ac72891c3257.html","web")</f>
        <v>0</v>
      </c>
      <c r="G141" t="s">
        <v>22</v>
      </c>
      <c r="H141" t="s">
        <v>23</v>
      </c>
      <c r="I141" t="s">
        <v>384</v>
      </c>
    </row>
    <row r="142" spans="1:9">
      <c r="A142" t="s">
        <v>351</v>
      </c>
      <c r="B142" t="s">
        <v>385</v>
      </c>
      <c r="C142" t="s">
        <v>11</v>
      </c>
      <c r="D142" t="s">
        <v>366</v>
      </c>
      <c r="E142" t="s">
        <v>386</v>
      </c>
      <c r="F142">
        <f>HYPERLINK("http://clipc-services.ceda.ac.uk/dreq/u/c96d9daa-c5f0-11e6-ac20-5404a60d96b5.html","web")</f>
        <v>0</v>
      </c>
      <c r="G142" t="s">
        <v>22</v>
      </c>
      <c r="H142" t="s">
        <v>23</v>
      </c>
    </row>
    <row r="143" spans="1:9">
      <c r="A143" t="s">
        <v>351</v>
      </c>
      <c r="B143" t="s">
        <v>387</v>
      </c>
      <c r="C143" t="s">
        <v>11</v>
      </c>
      <c r="D143" t="s">
        <v>28</v>
      </c>
      <c r="E143" t="s">
        <v>388</v>
      </c>
      <c r="F143">
        <f>HYPERLINK("http://clipc-services.ceda.ac.uk/dreq/u/d4ee9e5a-b00f-11e6-a1f0-ac72891c3257.html","web")</f>
        <v>0</v>
      </c>
      <c r="G143" t="s">
        <v>22</v>
      </c>
      <c r="H143" t="s">
        <v>23</v>
      </c>
      <c r="I143" t="s">
        <v>384</v>
      </c>
    </row>
    <row r="144" spans="1:9">
      <c r="A144" t="s">
        <v>351</v>
      </c>
      <c r="B144" t="s">
        <v>389</v>
      </c>
      <c r="C144" t="s">
        <v>11</v>
      </c>
      <c r="D144" t="s">
        <v>366</v>
      </c>
      <c r="E144" t="s">
        <v>390</v>
      </c>
      <c r="F144">
        <f>HYPERLINK("http://clipc-services.ceda.ac.uk/dreq/u/c96db98e-c5f0-11e6-ac20-5404a60d96b5.html","web")</f>
        <v>0</v>
      </c>
      <c r="G144" t="s">
        <v>22</v>
      </c>
      <c r="H144" t="s">
        <v>23</v>
      </c>
    </row>
    <row r="145" spans="1:9">
      <c r="A145" t="s">
        <v>351</v>
      </c>
      <c r="B145" t="s">
        <v>391</v>
      </c>
      <c r="C145" t="s">
        <v>11</v>
      </c>
      <c r="D145" t="s">
        <v>20</v>
      </c>
      <c r="E145" t="s">
        <v>392</v>
      </c>
      <c r="F145">
        <f>HYPERLINK("http://clipc-services.ceda.ac.uk/dreq/u/d4eeac2e-b00f-11e6-a1f0-ac72891c3257.html","web")</f>
        <v>0</v>
      </c>
      <c r="G145" t="s">
        <v>22</v>
      </c>
      <c r="H145" t="s">
        <v>23</v>
      </c>
    </row>
    <row r="146" spans="1:9">
      <c r="A146" t="s">
        <v>351</v>
      </c>
      <c r="B146" t="s">
        <v>393</v>
      </c>
      <c r="C146" t="s">
        <v>11</v>
      </c>
      <c r="D146" t="s">
        <v>366</v>
      </c>
      <c r="E146" t="s">
        <v>394</v>
      </c>
      <c r="F146">
        <f>HYPERLINK("http://clipc-services.ceda.ac.uk/dreq/u/c96de29c-c5f0-11e6-ac20-5404a60d96b5.html","web")</f>
        <v>0</v>
      </c>
      <c r="G146" t="s">
        <v>22</v>
      </c>
      <c r="H146" t="s">
        <v>23</v>
      </c>
      <c r="I146" t="s">
        <v>395</v>
      </c>
    </row>
    <row r="147" spans="1:9">
      <c r="A147" t="s">
        <v>351</v>
      </c>
      <c r="B147" t="s">
        <v>396</v>
      </c>
      <c r="C147" t="s">
        <v>11</v>
      </c>
      <c r="D147" t="s">
        <v>366</v>
      </c>
      <c r="E147" t="s">
        <v>397</v>
      </c>
      <c r="F147">
        <f>HYPERLINK("http://clipc-services.ceda.ac.uk/dreq/u/c96df0fc-c5f0-11e6-ac20-5404a60d96b5.html","web")</f>
        <v>0</v>
      </c>
      <c r="G147" t="s">
        <v>22</v>
      </c>
      <c r="H147" t="s">
        <v>23</v>
      </c>
    </row>
    <row r="148" spans="1:9">
      <c r="A148" t="s">
        <v>351</v>
      </c>
      <c r="B148" t="s">
        <v>135</v>
      </c>
      <c r="C148" t="s">
        <v>11</v>
      </c>
      <c r="D148" t="s">
        <v>366</v>
      </c>
      <c r="E148" t="s">
        <v>398</v>
      </c>
      <c r="F148">
        <f>HYPERLINK("http://clipc-services.ceda.ac.uk/dreq/u/1c757370cf83e5619efc0de4d1241f47.html","web")</f>
        <v>0</v>
      </c>
      <c r="G148" t="s">
        <v>22</v>
      </c>
      <c r="H148" t="s">
        <v>23</v>
      </c>
      <c r="I148" t="s">
        <v>137</v>
      </c>
    </row>
    <row r="149" spans="1:9">
      <c r="A149" t="s">
        <v>351</v>
      </c>
      <c r="B149" t="s">
        <v>399</v>
      </c>
      <c r="C149" t="s">
        <v>27</v>
      </c>
      <c r="D149" t="s">
        <v>366</v>
      </c>
      <c r="E149" t="s">
        <v>400</v>
      </c>
      <c r="F149">
        <f>HYPERLINK("http://clipc-services.ceda.ac.uk/dreq/u/c96e0c22-c5f0-11e6-ac20-5404a60d96b5.html","web")</f>
        <v>0</v>
      </c>
      <c r="G149" t="s">
        <v>22</v>
      </c>
      <c r="H149" t="s">
        <v>23</v>
      </c>
      <c r="I149" t="s">
        <v>401</v>
      </c>
    </row>
    <row r="150" spans="1:9">
      <c r="A150" t="s">
        <v>351</v>
      </c>
      <c r="B150" t="s">
        <v>402</v>
      </c>
      <c r="C150" t="s">
        <v>27</v>
      </c>
      <c r="D150" t="s">
        <v>366</v>
      </c>
      <c r="E150" t="s">
        <v>403</v>
      </c>
      <c r="F150">
        <f>HYPERLINK("http://clipc-services.ceda.ac.uk/dreq/u/c96e439a-c5f0-11e6-ac20-5404a60d96b5.html","web")</f>
        <v>0</v>
      </c>
      <c r="G150" t="s">
        <v>22</v>
      </c>
      <c r="H150" t="s">
        <v>23</v>
      </c>
      <c r="I150" t="s">
        <v>404</v>
      </c>
    </row>
    <row r="151" spans="1:9">
      <c r="A151" t="s">
        <v>351</v>
      </c>
      <c r="B151" t="s">
        <v>405</v>
      </c>
      <c r="C151" t="s">
        <v>27</v>
      </c>
      <c r="D151" t="s">
        <v>366</v>
      </c>
      <c r="E151" t="s">
        <v>406</v>
      </c>
      <c r="F151">
        <f>HYPERLINK("http://clipc-services.ceda.ac.uk/dreq/u/c96e6d66-c5f0-11e6-ac20-5404a60d96b5.html","web")</f>
        <v>0</v>
      </c>
      <c r="G151" t="s">
        <v>22</v>
      </c>
      <c r="H151" t="s">
        <v>23</v>
      </c>
      <c r="I151" t="s">
        <v>407</v>
      </c>
    </row>
    <row r="152" spans="1:9">
      <c r="A152" t="s">
        <v>351</v>
      </c>
      <c r="B152" t="s">
        <v>408</v>
      </c>
      <c r="C152" t="s">
        <v>27</v>
      </c>
      <c r="D152" t="s">
        <v>366</v>
      </c>
      <c r="E152" t="s">
        <v>409</v>
      </c>
      <c r="F152">
        <f>HYPERLINK("http://clipc-services.ceda.ac.uk/dreq/u/c96e7b08-c5f0-11e6-ac20-5404a60d96b5.html","web")</f>
        <v>0</v>
      </c>
      <c r="G152" t="s">
        <v>22</v>
      </c>
      <c r="H152" t="s">
        <v>23</v>
      </c>
      <c r="I152" t="s">
        <v>410</v>
      </c>
    </row>
    <row r="153" spans="1:9">
      <c r="A153" t="s">
        <v>351</v>
      </c>
      <c r="B153" t="s">
        <v>171</v>
      </c>
      <c r="C153" t="s">
        <v>11</v>
      </c>
      <c r="D153" t="s">
        <v>172</v>
      </c>
      <c r="E153" t="s">
        <v>173</v>
      </c>
      <c r="F153">
        <f>HYPERLINK("http://clipc-services.ceda.ac.uk/dreq/u/1f5bb8c9dd54043a9d5f71dfe38f5a19.html","web")</f>
        <v>0</v>
      </c>
      <c r="G153" t="s">
        <v>22</v>
      </c>
      <c r="H153" t="s">
        <v>23</v>
      </c>
      <c r="I153" t="s">
        <v>174</v>
      </c>
    </row>
    <row r="154" spans="1:9">
      <c r="A154" t="s">
        <v>351</v>
      </c>
      <c r="B154" t="s">
        <v>411</v>
      </c>
      <c r="C154" t="s">
        <v>27</v>
      </c>
      <c r="D154" t="s">
        <v>366</v>
      </c>
      <c r="E154" t="s">
        <v>412</v>
      </c>
      <c r="F154">
        <f>HYPERLINK("http://clipc-services.ceda.ac.uk/dreq/u/c96ea5e2-c5f0-11e6-ac20-5404a60d96b5.html","web")</f>
        <v>0</v>
      </c>
      <c r="G154" t="s">
        <v>22</v>
      </c>
      <c r="H154" t="s">
        <v>23</v>
      </c>
      <c r="I154" t="s">
        <v>97</v>
      </c>
    </row>
    <row r="155" spans="1:9">
      <c r="A155" t="s">
        <v>351</v>
      </c>
      <c r="B155" t="s">
        <v>413</v>
      </c>
      <c r="C155" t="s">
        <v>11</v>
      </c>
      <c r="D155" t="s">
        <v>172</v>
      </c>
      <c r="E155" t="s">
        <v>414</v>
      </c>
      <c r="F155">
        <f>HYPERLINK("http://clipc-services.ceda.ac.uk/dreq/u/32cbc6ae59c0abfe8e9c526e548452cc.html","web")</f>
        <v>0</v>
      </c>
      <c r="G155" t="s">
        <v>22</v>
      </c>
      <c r="H155" t="s">
        <v>23</v>
      </c>
      <c r="I155" t="s">
        <v>415</v>
      </c>
    </row>
    <row r="156" spans="1:9">
      <c r="A156" t="s">
        <v>351</v>
      </c>
      <c r="B156" t="s">
        <v>416</v>
      </c>
      <c r="C156" t="s">
        <v>27</v>
      </c>
      <c r="D156" t="s">
        <v>366</v>
      </c>
      <c r="E156" t="s">
        <v>417</v>
      </c>
      <c r="F156">
        <f>HYPERLINK("http://clipc-services.ceda.ac.uk/dreq/u/c96eb3e8-c5f0-11e6-ac20-5404a60d96b5.html","web")</f>
        <v>0</v>
      </c>
      <c r="G156" t="s">
        <v>22</v>
      </c>
      <c r="H156" t="s">
        <v>23</v>
      </c>
      <c r="I156" t="s">
        <v>100</v>
      </c>
    </row>
    <row r="157" spans="1:9">
      <c r="A157" t="s">
        <v>351</v>
      </c>
      <c r="B157" t="s">
        <v>418</v>
      </c>
      <c r="C157" t="s">
        <v>19</v>
      </c>
      <c r="D157" t="s">
        <v>28</v>
      </c>
      <c r="E157" t="s">
        <v>419</v>
      </c>
      <c r="F157">
        <f>HYPERLINK("http://clipc-services.ceda.ac.uk/dreq/u/26542cc98f984d1b098796374a7ed264.html","web")</f>
        <v>0</v>
      </c>
      <c r="G157" t="s">
        <v>22</v>
      </c>
      <c r="H157" t="s">
        <v>23</v>
      </c>
      <c r="I157" t="s">
        <v>420</v>
      </c>
    </row>
    <row r="158" spans="1:9">
      <c r="A158" t="s">
        <v>351</v>
      </c>
      <c r="B158" t="s">
        <v>421</v>
      </c>
      <c r="C158" t="s">
        <v>19</v>
      </c>
      <c r="D158" t="s">
        <v>28</v>
      </c>
      <c r="E158" t="s">
        <v>422</v>
      </c>
      <c r="F158">
        <f>HYPERLINK("http://clipc-services.ceda.ac.uk/dreq/u/fa3149feef6236e0cc3207a977d2d0a5.html","web")</f>
        <v>0</v>
      </c>
      <c r="G158" t="s">
        <v>22</v>
      </c>
      <c r="H158" t="s">
        <v>23</v>
      </c>
      <c r="I158" t="s">
        <v>423</v>
      </c>
    </row>
    <row r="159" spans="1:9">
      <c r="A159" t="s">
        <v>351</v>
      </c>
      <c r="B159" t="s">
        <v>424</v>
      </c>
      <c r="C159" t="s">
        <v>19</v>
      </c>
      <c r="D159" t="s">
        <v>172</v>
      </c>
      <c r="E159" t="s">
        <v>425</v>
      </c>
      <c r="F159">
        <f>HYPERLINK("http://clipc-services.ceda.ac.uk/dreq/u/e332882b170bce82d39f02b78fd87e79.html","web")</f>
        <v>0</v>
      </c>
      <c r="G159" t="s">
        <v>22</v>
      </c>
      <c r="H159" t="s">
        <v>23</v>
      </c>
      <c r="I159" t="s">
        <v>426</v>
      </c>
    </row>
    <row r="160" spans="1:9">
      <c r="A160" t="s">
        <v>351</v>
      </c>
      <c r="B160" t="s">
        <v>427</v>
      </c>
      <c r="C160" t="s">
        <v>19</v>
      </c>
      <c r="D160" t="s">
        <v>172</v>
      </c>
      <c r="E160" t="s">
        <v>428</v>
      </c>
      <c r="F160">
        <f>HYPERLINK("http://clipc-services.ceda.ac.uk/dreq/u/2e1651d57e5cc5036810331a67ef6ed7.html","web")</f>
        <v>0</v>
      </c>
      <c r="G160" t="s">
        <v>22</v>
      </c>
      <c r="H160" t="s">
        <v>23</v>
      </c>
      <c r="I160" t="s">
        <v>426</v>
      </c>
    </row>
    <row r="161" spans="1:9">
      <c r="A161" t="s">
        <v>351</v>
      </c>
      <c r="B161" t="s">
        <v>429</v>
      </c>
      <c r="C161" t="s">
        <v>19</v>
      </c>
      <c r="D161" t="s">
        <v>172</v>
      </c>
      <c r="E161" t="s">
        <v>430</v>
      </c>
      <c r="F161">
        <f>HYPERLINK("http://clipc-services.ceda.ac.uk/dreq/u/9e64d2aadc59070a13e29979b6c9541b.html","web")</f>
        <v>0</v>
      </c>
      <c r="G161" t="s">
        <v>22</v>
      </c>
      <c r="H161" t="s">
        <v>23</v>
      </c>
      <c r="I161" t="s">
        <v>426</v>
      </c>
    </row>
    <row r="162" spans="1:9">
      <c r="A162" t="s">
        <v>351</v>
      </c>
      <c r="B162" t="s">
        <v>431</v>
      </c>
      <c r="C162" t="s">
        <v>19</v>
      </c>
      <c r="D162" t="s">
        <v>172</v>
      </c>
      <c r="E162" t="s">
        <v>432</v>
      </c>
      <c r="F162">
        <f>HYPERLINK("http://clipc-services.ceda.ac.uk/dreq/u/d0f7da4833bd90226f521ddbf0dbcb63.html","web")</f>
        <v>0</v>
      </c>
      <c r="G162" t="s">
        <v>22</v>
      </c>
      <c r="H162" t="s">
        <v>23</v>
      </c>
      <c r="I162" t="s">
        <v>426</v>
      </c>
    </row>
    <row r="163" spans="1:9">
      <c r="A163" t="s">
        <v>351</v>
      </c>
      <c r="B163" t="s">
        <v>433</v>
      </c>
      <c r="C163" t="s">
        <v>19</v>
      </c>
      <c r="D163" t="s">
        <v>28</v>
      </c>
      <c r="E163" t="s">
        <v>434</v>
      </c>
      <c r="F163">
        <f>HYPERLINK("http://clipc-services.ceda.ac.uk/dreq/u/70ecea904324e6f3b891276634412350.html","web")</f>
        <v>0</v>
      </c>
      <c r="G163" t="s">
        <v>22</v>
      </c>
      <c r="H163" t="s">
        <v>23</v>
      </c>
      <c r="I163" t="s">
        <v>435</v>
      </c>
    </row>
    <row r="164" spans="1:9">
      <c r="A164" t="s">
        <v>351</v>
      </c>
      <c r="B164" t="s">
        <v>436</v>
      </c>
      <c r="C164" t="s">
        <v>11</v>
      </c>
      <c r="D164" t="s">
        <v>28</v>
      </c>
      <c r="E164" t="s">
        <v>437</v>
      </c>
      <c r="F164">
        <f>HYPERLINK("http://clipc-services.ceda.ac.uk/dreq/u/f718ef1940e6feab018d81f508bd87c2.html","web")</f>
        <v>0</v>
      </c>
      <c r="G164" t="s">
        <v>22</v>
      </c>
      <c r="H164" t="s">
        <v>23</v>
      </c>
      <c r="I164" t="s">
        <v>438</v>
      </c>
    </row>
    <row r="165" spans="1:9">
      <c r="A165" t="s">
        <v>351</v>
      </c>
      <c r="B165" t="s">
        <v>439</v>
      </c>
      <c r="C165" t="s">
        <v>11</v>
      </c>
      <c r="D165" t="s">
        <v>28</v>
      </c>
      <c r="E165" t="s">
        <v>440</v>
      </c>
      <c r="F165">
        <f>HYPERLINK("http://clipc-services.ceda.ac.uk/dreq/u/4d42d6e262fdc2c20cf8e2e82826e0c8.html","web")</f>
        <v>0</v>
      </c>
      <c r="G165" t="s">
        <v>22</v>
      </c>
      <c r="H165" t="s">
        <v>23</v>
      </c>
      <c r="I165" t="s">
        <v>441</v>
      </c>
    </row>
    <row r="166" spans="1:9">
      <c r="A166" t="s">
        <v>351</v>
      </c>
      <c r="B166" t="s">
        <v>442</v>
      </c>
      <c r="C166" t="s">
        <v>19</v>
      </c>
      <c r="D166" t="s">
        <v>28</v>
      </c>
      <c r="E166" t="s">
        <v>443</v>
      </c>
      <c r="F166">
        <f>HYPERLINK("http://clipc-services.ceda.ac.uk/dreq/u/1418ccb847c5c235176620baf22d7b33.html","web")</f>
        <v>0</v>
      </c>
      <c r="G166" t="s">
        <v>22</v>
      </c>
      <c r="H166" t="s">
        <v>23</v>
      </c>
    </row>
    <row r="167" spans="1:9">
      <c r="A167" t="s">
        <v>351</v>
      </c>
      <c r="B167" t="s">
        <v>444</v>
      </c>
      <c r="C167" t="s">
        <v>19</v>
      </c>
      <c r="D167" t="s">
        <v>28</v>
      </c>
      <c r="E167" t="s">
        <v>445</v>
      </c>
      <c r="F167">
        <f>HYPERLINK("http://clipc-services.ceda.ac.uk/dreq/u/af7707ac309cab4b2f2ce461f89ab741.html","web")</f>
        <v>0</v>
      </c>
      <c r="G167" t="s">
        <v>22</v>
      </c>
      <c r="H167" t="s">
        <v>23</v>
      </c>
      <c r="I167" t="s">
        <v>446</v>
      </c>
    </row>
    <row r="168" spans="1:9">
      <c r="A168" t="s">
        <v>351</v>
      </c>
      <c r="B168" t="s">
        <v>447</v>
      </c>
      <c r="C168" t="s">
        <v>19</v>
      </c>
      <c r="D168" t="s">
        <v>28</v>
      </c>
      <c r="E168" t="s">
        <v>448</v>
      </c>
      <c r="F168">
        <f>HYPERLINK("http://clipc-services.ceda.ac.uk/dreq/u/11f31866ee4fca2f68e25ccd529ede8a.html","web")</f>
        <v>0</v>
      </c>
      <c r="G168" t="s">
        <v>22</v>
      </c>
      <c r="H168" t="s">
        <v>23</v>
      </c>
      <c r="I168" t="s">
        <v>449</v>
      </c>
    </row>
    <row r="169" spans="1:9">
      <c r="A169" t="s">
        <v>351</v>
      </c>
      <c r="B169" t="s">
        <v>450</v>
      </c>
      <c r="C169" t="s">
        <v>19</v>
      </c>
      <c r="D169" t="s">
        <v>28</v>
      </c>
      <c r="E169" t="s">
        <v>451</v>
      </c>
      <c r="F169">
        <f>HYPERLINK("http://clipc-services.ceda.ac.uk/dreq/u/155ede0bff2578a736e6379552483f4e.html","web")</f>
        <v>0</v>
      </c>
      <c r="G169" t="s">
        <v>22</v>
      </c>
      <c r="H169" t="s">
        <v>23</v>
      </c>
    </row>
    <row r="170" spans="1:9">
      <c r="A170" t="s">
        <v>351</v>
      </c>
      <c r="B170" t="s">
        <v>452</v>
      </c>
      <c r="C170" t="s">
        <v>19</v>
      </c>
      <c r="D170" t="s">
        <v>28</v>
      </c>
      <c r="E170" t="s">
        <v>453</v>
      </c>
      <c r="F170">
        <f>HYPERLINK("http://clipc-services.ceda.ac.uk/dreq/u/22fae57fa6f2e7e2744a3a9fe3c0dbca.html","web")</f>
        <v>0</v>
      </c>
      <c r="G170" t="s">
        <v>22</v>
      </c>
      <c r="H170" t="s">
        <v>23</v>
      </c>
    </row>
    <row r="171" spans="1:9">
      <c r="A171" t="s">
        <v>351</v>
      </c>
      <c r="B171" t="s">
        <v>454</v>
      </c>
      <c r="C171" t="s">
        <v>19</v>
      </c>
      <c r="D171" t="s">
        <v>28</v>
      </c>
      <c r="E171" t="s">
        <v>455</v>
      </c>
      <c r="F171">
        <f>HYPERLINK("http://clipc-services.ceda.ac.uk/dreq/u/bd938fec017c18d3eee106db55f924c5.html","web")</f>
        <v>0</v>
      </c>
      <c r="G171" t="s">
        <v>22</v>
      </c>
      <c r="H171" t="s">
        <v>23</v>
      </c>
    </row>
    <row r="172" spans="1:9">
      <c r="A172" t="s">
        <v>351</v>
      </c>
      <c r="B172" t="s">
        <v>124</v>
      </c>
      <c r="C172" t="s">
        <v>27</v>
      </c>
      <c r="D172" t="s">
        <v>20</v>
      </c>
      <c r="E172" t="s">
        <v>125</v>
      </c>
      <c r="F172">
        <f>HYPERLINK("http://clipc-services.ceda.ac.uk/dreq/u/28a54e8b5b73c4ae915a82ed99c74459.html","web")</f>
        <v>0</v>
      </c>
      <c r="G172" t="s">
        <v>22</v>
      </c>
      <c r="H172" t="s">
        <v>23</v>
      </c>
    </row>
    <row r="173" spans="1:9">
      <c r="A173" t="s">
        <v>351</v>
      </c>
      <c r="B173" t="s">
        <v>113</v>
      </c>
      <c r="C173" t="s">
        <v>27</v>
      </c>
      <c r="D173" t="s">
        <v>20</v>
      </c>
      <c r="E173" t="s">
        <v>114</v>
      </c>
      <c r="F173">
        <f>HYPERLINK("http://clipc-services.ceda.ac.uk/dreq/u/4f309d6b2d689c19254dccc24c66e32d.html","web")</f>
        <v>0</v>
      </c>
      <c r="G173" t="s">
        <v>22</v>
      </c>
      <c r="H173" t="s">
        <v>23</v>
      </c>
      <c r="I173" t="s">
        <v>115</v>
      </c>
    </row>
    <row r="174" spans="1:9">
      <c r="A174" t="s">
        <v>351</v>
      </c>
      <c r="B174" t="s">
        <v>456</v>
      </c>
      <c r="C174" t="s">
        <v>19</v>
      </c>
      <c r="D174" t="s">
        <v>28</v>
      </c>
      <c r="E174" t="s">
        <v>457</v>
      </c>
      <c r="F174">
        <f>HYPERLINK("http://clipc-services.ceda.ac.uk/dreq/u/f1b2785c2f21b3ca1fbe97a1152920f6.html","web")</f>
        <v>0</v>
      </c>
      <c r="G174" t="s">
        <v>22</v>
      </c>
      <c r="H174" t="s">
        <v>23</v>
      </c>
    </row>
    <row r="175" spans="1:9">
      <c r="A175" t="s">
        <v>351</v>
      </c>
      <c r="B175" t="s">
        <v>458</v>
      </c>
      <c r="C175" t="s">
        <v>27</v>
      </c>
      <c r="D175" t="s">
        <v>28</v>
      </c>
      <c r="E175" t="s">
        <v>459</v>
      </c>
      <c r="F175">
        <f>HYPERLINK("http://clipc-services.ceda.ac.uk/dreq/u/ba8065ebbce734a631b427699ddbaf7e.html","web")</f>
        <v>0</v>
      </c>
      <c r="G175" t="s">
        <v>22</v>
      </c>
      <c r="H175" t="s">
        <v>23</v>
      </c>
    </row>
    <row r="176" spans="1:9">
      <c r="A176" t="s">
        <v>351</v>
      </c>
      <c r="B176" t="s">
        <v>460</v>
      </c>
      <c r="C176" t="s">
        <v>19</v>
      </c>
      <c r="D176" t="s">
        <v>28</v>
      </c>
      <c r="E176" t="s">
        <v>461</v>
      </c>
      <c r="F176">
        <f>HYPERLINK("http://clipc-services.ceda.ac.uk/dreq/u/3f25d295551edcd3949776cccca7656c.html","web")</f>
        <v>0</v>
      </c>
      <c r="G176" t="s">
        <v>22</v>
      </c>
      <c r="H176" t="s">
        <v>23</v>
      </c>
    </row>
    <row r="177" spans="1:9">
      <c r="A177" t="s">
        <v>351</v>
      </c>
      <c r="B177" t="s">
        <v>462</v>
      </c>
      <c r="C177" t="s">
        <v>27</v>
      </c>
      <c r="D177" t="s">
        <v>28</v>
      </c>
      <c r="E177" t="s">
        <v>463</v>
      </c>
      <c r="F177">
        <f>HYPERLINK("http://clipc-services.ceda.ac.uk/dreq/u/883fe8c76f1bd133e9075182240b1ca0.html","web")</f>
        <v>0</v>
      </c>
      <c r="G177" t="s">
        <v>22</v>
      </c>
      <c r="H177" t="s">
        <v>23</v>
      </c>
    </row>
    <row r="178" spans="1:9">
      <c r="A178" t="s">
        <v>351</v>
      </c>
      <c r="B178" t="s">
        <v>464</v>
      </c>
      <c r="C178" t="s">
        <v>19</v>
      </c>
      <c r="D178" t="s">
        <v>28</v>
      </c>
      <c r="E178" t="s">
        <v>465</v>
      </c>
      <c r="F178">
        <f>HYPERLINK("http://clipc-services.ceda.ac.uk/dreq/u/1dfd4bb59374157f2bcd5338c90a54b4.html","web")</f>
        <v>0</v>
      </c>
      <c r="G178" t="s">
        <v>22</v>
      </c>
      <c r="H178" t="s">
        <v>23</v>
      </c>
    </row>
    <row r="179" spans="1:9">
      <c r="A179" t="s">
        <v>351</v>
      </c>
      <c r="B179" t="s">
        <v>466</v>
      </c>
      <c r="C179" t="s">
        <v>27</v>
      </c>
      <c r="D179" t="s">
        <v>28</v>
      </c>
      <c r="E179" t="s">
        <v>467</v>
      </c>
      <c r="F179">
        <f>HYPERLINK("http://clipc-services.ceda.ac.uk/dreq/u/86b89f8138a6ec9830def56892753017.html","web")</f>
        <v>0</v>
      </c>
      <c r="G179" t="s">
        <v>22</v>
      </c>
      <c r="H179" t="s">
        <v>23</v>
      </c>
    </row>
    <row r="180" spans="1:9">
      <c r="A180" t="s">
        <v>351</v>
      </c>
      <c r="B180" t="s">
        <v>468</v>
      </c>
      <c r="C180" t="s">
        <v>11</v>
      </c>
      <c r="D180" t="s">
        <v>28</v>
      </c>
      <c r="E180" t="s">
        <v>469</v>
      </c>
      <c r="F180">
        <f>HYPERLINK("http://clipc-services.ceda.ac.uk/dreq/u/f240d371c4585a7647bd775cc97abbee.html","web")</f>
        <v>0</v>
      </c>
      <c r="G180" t="s">
        <v>22</v>
      </c>
      <c r="H180" t="s">
        <v>23</v>
      </c>
      <c r="I180" t="s">
        <v>470</v>
      </c>
    </row>
    <row r="181" spans="1:9">
      <c r="A181" t="s">
        <v>351</v>
      </c>
      <c r="B181" t="s">
        <v>471</v>
      </c>
      <c r="C181" t="s">
        <v>19</v>
      </c>
      <c r="D181" t="s">
        <v>28</v>
      </c>
      <c r="E181" t="s">
        <v>472</v>
      </c>
      <c r="F181">
        <f>HYPERLINK("http://clipc-services.ceda.ac.uk/dreq/u/c971e98c-c5f0-11e6-ac20-5404a60d96b5.html","web")</f>
        <v>0</v>
      </c>
      <c r="G181" t="s">
        <v>22</v>
      </c>
      <c r="H181" t="s">
        <v>23</v>
      </c>
      <c r="I181" t="s">
        <v>473</v>
      </c>
    </row>
    <row r="182" spans="1:9">
      <c r="A182" t="s">
        <v>351</v>
      </c>
      <c r="B182" t="s">
        <v>474</v>
      </c>
      <c r="C182" t="s">
        <v>19</v>
      </c>
      <c r="D182" t="s">
        <v>28</v>
      </c>
      <c r="E182" t="s">
        <v>475</v>
      </c>
      <c r="F182">
        <f>HYPERLINK("http://clipc-services.ceda.ac.uk/dreq/u/e527e1f0-dd83-11e5-9194-ac72891c3257.html","web")</f>
        <v>0</v>
      </c>
      <c r="G182" t="s">
        <v>22</v>
      </c>
      <c r="H182" t="s">
        <v>23</v>
      </c>
      <c r="I182" t="s">
        <v>476</v>
      </c>
    </row>
    <row r="183" spans="1:9">
      <c r="A183" t="s">
        <v>351</v>
      </c>
      <c r="B183" t="s">
        <v>477</v>
      </c>
      <c r="C183" t="s">
        <v>27</v>
      </c>
      <c r="D183" t="s">
        <v>28</v>
      </c>
      <c r="E183" t="s">
        <v>478</v>
      </c>
      <c r="F183">
        <f>HYPERLINK("http://clipc-services.ceda.ac.uk/dreq/u/e5289ab4-dd83-11e5-9194-ac72891c3257.html","web")</f>
        <v>0</v>
      </c>
      <c r="G183" t="s">
        <v>22</v>
      </c>
      <c r="H183" t="s">
        <v>23</v>
      </c>
      <c r="I183" t="s">
        <v>479</v>
      </c>
    </row>
    <row r="184" spans="1:9">
      <c r="A184" t="s">
        <v>351</v>
      </c>
      <c r="B184" t="s">
        <v>480</v>
      </c>
      <c r="C184" t="s">
        <v>27</v>
      </c>
      <c r="D184" t="s">
        <v>28</v>
      </c>
      <c r="E184" t="s">
        <v>481</v>
      </c>
      <c r="F184">
        <f>HYPERLINK("http://clipc-services.ceda.ac.uk/dreq/u/28d5c13c016320943983914bc63e6abd.html","web")</f>
        <v>0</v>
      </c>
      <c r="G184" t="s">
        <v>22</v>
      </c>
      <c r="H184" t="s">
        <v>23</v>
      </c>
      <c r="I184" t="s">
        <v>482</v>
      </c>
    </row>
    <row r="185" spans="1:9">
      <c r="A185" t="s">
        <v>351</v>
      </c>
      <c r="B185" t="s">
        <v>483</v>
      </c>
      <c r="C185" t="s">
        <v>27</v>
      </c>
      <c r="D185" t="s">
        <v>28</v>
      </c>
      <c r="E185" t="s">
        <v>484</v>
      </c>
      <c r="F185">
        <f>HYPERLINK("http://clipc-services.ceda.ac.uk/dreq/u/351cb82f1f858d9c0e1094eaf477c9bc.html","web")</f>
        <v>0</v>
      </c>
      <c r="G185" t="s">
        <v>22</v>
      </c>
      <c r="H185" t="s">
        <v>23</v>
      </c>
      <c r="I185" t="s">
        <v>485</v>
      </c>
    </row>
    <row r="186" spans="1:9">
      <c r="A186" t="s">
        <v>351</v>
      </c>
      <c r="B186" t="s">
        <v>486</v>
      </c>
      <c r="C186" t="s">
        <v>27</v>
      </c>
      <c r="D186" t="s">
        <v>28</v>
      </c>
      <c r="E186" t="s">
        <v>112</v>
      </c>
      <c r="F186">
        <f>HYPERLINK("http://clipc-services.ceda.ac.uk/dreq/u/c1a2f2eeee3b74cd94a2946050785278.html","web")</f>
        <v>0</v>
      </c>
      <c r="G186" t="s">
        <v>22</v>
      </c>
      <c r="H186" t="s">
        <v>23</v>
      </c>
      <c r="I186" t="s">
        <v>487</v>
      </c>
    </row>
    <row r="187" spans="1:9">
      <c r="A187" t="s">
        <v>351</v>
      </c>
      <c r="B187" t="s">
        <v>488</v>
      </c>
      <c r="C187" t="s">
        <v>11</v>
      </c>
      <c r="D187" t="s">
        <v>489</v>
      </c>
      <c r="E187" t="s">
        <v>490</v>
      </c>
      <c r="F187">
        <f>HYPERLINK("http://clipc-services.ceda.ac.uk/dreq/u/4500aac3ce5985eff562e6a170a88574.html","web")</f>
        <v>0</v>
      </c>
      <c r="G187" t="s">
        <v>22</v>
      </c>
      <c r="H187" t="s">
        <v>23</v>
      </c>
    </row>
    <row r="188" spans="1:9">
      <c r="A188" t="s">
        <v>351</v>
      </c>
      <c r="B188" t="s">
        <v>491</v>
      </c>
      <c r="C188" t="s">
        <v>27</v>
      </c>
      <c r="D188" t="s">
        <v>489</v>
      </c>
      <c r="E188" t="s">
        <v>492</v>
      </c>
      <c r="F188">
        <f>HYPERLINK("http://clipc-services.ceda.ac.uk/dreq/u/5ad003b9cbc58ca2c9117bb2d144605f.html","web")</f>
        <v>0</v>
      </c>
      <c r="G188" t="s">
        <v>22</v>
      </c>
      <c r="H188" t="s">
        <v>23</v>
      </c>
    </row>
    <row r="189" spans="1:9">
      <c r="A189" t="s">
        <v>351</v>
      </c>
      <c r="B189" t="s">
        <v>493</v>
      </c>
      <c r="C189" t="s">
        <v>27</v>
      </c>
      <c r="D189" t="s">
        <v>489</v>
      </c>
      <c r="E189" t="s">
        <v>494</v>
      </c>
      <c r="F189">
        <f>HYPERLINK("http://clipc-services.ceda.ac.uk/dreq/u/f0260f7e851aaf39ac2349b365db89b5.html","web")</f>
        <v>0</v>
      </c>
      <c r="G189" t="s">
        <v>22</v>
      </c>
      <c r="H189" t="s">
        <v>23</v>
      </c>
    </row>
    <row r="190" spans="1:9">
      <c r="A190" t="s">
        <v>351</v>
      </c>
      <c r="B190" t="s">
        <v>495</v>
      </c>
      <c r="C190" t="s">
        <v>11</v>
      </c>
      <c r="D190" t="s">
        <v>489</v>
      </c>
      <c r="E190" t="s">
        <v>496</v>
      </c>
      <c r="F190">
        <f>HYPERLINK("http://clipc-services.ceda.ac.uk/dreq/u/6308b546e0eb4e1962d36ba5b98904ee.html","web")</f>
        <v>0</v>
      </c>
      <c r="G190" t="s">
        <v>22</v>
      </c>
      <c r="H190" t="s">
        <v>23</v>
      </c>
    </row>
    <row r="191" spans="1:9">
      <c r="A191" t="s">
        <v>351</v>
      </c>
      <c r="B191" t="s">
        <v>497</v>
      </c>
      <c r="C191" t="s">
        <v>19</v>
      </c>
      <c r="D191" t="s">
        <v>28</v>
      </c>
      <c r="E191" t="s">
        <v>498</v>
      </c>
      <c r="F191">
        <f>HYPERLINK("http://clipc-services.ceda.ac.uk/dreq/u/5fc649c5cc7f4737f3a81d1c6b151b26.html","web")</f>
        <v>0</v>
      </c>
      <c r="G191" t="s">
        <v>22</v>
      </c>
      <c r="H191" t="s">
        <v>23</v>
      </c>
      <c r="I191" t="s">
        <v>499</v>
      </c>
    </row>
    <row r="192" spans="1:9">
      <c r="A192" t="s">
        <v>351</v>
      </c>
      <c r="B192" t="s">
        <v>500</v>
      </c>
      <c r="C192" t="s">
        <v>27</v>
      </c>
      <c r="D192" t="s">
        <v>366</v>
      </c>
      <c r="E192" t="s">
        <v>501</v>
      </c>
      <c r="F192">
        <f>HYPERLINK("http://clipc-services.ceda.ac.uk/dreq/u/011e37046b327b256ca0e6b5f8722699.html","web")</f>
        <v>0</v>
      </c>
      <c r="G192" t="s">
        <v>22</v>
      </c>
      <c r="H192" t="s">
        <v>23</v>
      </c>
    </row>
    <row r="193" spans="1:9">
      <c r="A193" t="s">
        <v>351</v>
      </c>
      <c r="B193" t="s">
        <v>502</v>
      </c>
      <c r="C193" t="s">
        <v>27</v>
      </c>
      <c r="D193" t="s">
        <v>366</v>
      </c>
      <c r="E193" t="s">
        <v>503</v>
      </c>
      <c r="F193">
        <f>HYPERLINK("http://clipc-services.ceda.ac.uk/dreq/u/abe5993d07b8b52e770ed957b060f9ed.html","web")</f>
        <v>0</v>
      </c>
      <c r="G193" t="s">
        <v>22</v>
      </c>
      <c r="H193" t="s">
        <v>23</v>
      </c>
    </row>
    <row r="194" spans="1:9">
      <c r="A194" t="s">
        <v>351</v>
      </c>
      <c r="B194" t="s">
        <v>126</v>
      </c>
      <c r="C194" t="s">
        <v>11</v>
      </c>
      <c r="D194" t="s">
        <v>366</v>
      </c>
      <c r="E194" t="s">
        <v>127</v>
      </c>
      <c r="F194">
        <f>HYPERLINK("http://clipc-services.ceda.ac.uk/dreq/u/f64c4ac230024801b1f140d806a00972.html","web")</f>
        <v>0</v>
      </c>
      <c r="G194" t="s">
        <v>22</v>
      </c>
      <c r="H194" t="s">
        <v>23</v>
      </c>
      <c r="I194" t="s">
        <v>128</v>
      </c>
    </row>
    <row r="195" spans="1:9">
      <c r="A195" t="s">
        <v>351</v>
      </c>
      <c r="B195" t="s">
        <v>504</v>
      </c>
      <c r="C195" t="s">
        <v>11</v>
      </c>
      <c r="D195" t="s">
        <v>366</v>
      </c>
      <c r="E195" t="s">
        <v>505</v>
      </c>
      <c r="F195">
        <f>HYPERLINK("http://clipc-services.ceda.ac.uk/dreq/u/02e40424bc4b63c1ae535165def98421.html","web")</f>
        <v>0</v>
      </c>
      <c r="G195" t="s">
        <v>22</v>
      </c>
      <c r="H195" t="s">
        <v>23</v>
      </c>
      <c r="I195" t="s">
        <v>506</v>
      </c>
    </row>
    <row r="196" spans="1:9">
      <c r="A196" t="s">
        <v>351</v>
      </c>
      <c r="B196" t="s">
        <v>507</v>
      </c>
      <c r="C196" t="s">
        <v>27</v>
      </c>
      <c r="D196" t="s">
        <v>28</v>
      </c>
      <c r="E196" t="s">
        <v>508</v>
      </c>
      <c r="F196">
        <f>HYPERLINK("http://clipc-services.ceda.ac.uk/dreq/u/e799552047be54bf13ccbe494c73cc81.html","web")</f>
        <v>0</v>
      </c>
      <c r="G196" t="s">
        <v>22</v>
      </c>
      <c r="H196" t="s">
        <v>23</v>
      </c>
      <c r="I196" t="s">
        <v>509</v>
      </c>
    </row>
    <row r="197" spans="1:9">
      <c r="A197" t="s">
        <v>351</v>
      </c>
      <c r="B197" t="s">
        <v>510</v>
      </c>
      <c r="C197" t="s">
        <v>27</v>
      </c>
      <c r="D197" t="s">
        <v>28</v>
      </c>
      <c r="E197" t="s">
        <v>511</v>
      </c>
      <c r="F197">
        <f>HYPERLINK("http://clipc-services.ceda.ac.uk/dreq/u/5895b847e6247f0058199d1b26772655.html","web")</f>
        <v>0</v>
      </c>
      <c r="G197" t="s">
        <v>22</v>
      </c>
      <c r="H197" t="s">
        <v>23</v>
      </c>
      <c r="I197" t="s">
        <v>512</v>
      </c>
    </row>
    <row r="198" spans="1:9">
      <c r="A198" t="s">
        <v>351</v>
      </c>
      <c r="B198" t="s">
        <v>513</v>
      </c>
      <c r="C198" t="s">
        <v>27</v>
      </c>
      <c r="D198" t="s">
        <v>28</v>
      </c>
      <c r="E198" t="s">
        <v>514</v>
      </c>
      <c r="F198">
        <f>HYPERLINK("http://clipc-services.ceda.ac.uk/dreq/u/6c2e81334ca2f0de1813f46d64ee1924.html","web")</f>
        <v>0</v>
      </c>
      <c r="G198" t="s">
        <v>22</v>
      </c>
      <c r="H198" t="s">
        <v>23</v>
      </c>
      <c r="I198" t="s">
        <v>515</v>
      </c>
    </row>
    <row r="199" spans="1:9">
      <c r="A199" t="s">
        <v>351</v>
      </c>
      <c r="B199" t="s">
        <v>516</v>
      </c>
      <c r="C199" t="s">
        <v>27</v>
      </c>
      <c r="D199" t="s">
        <v>28</v>
      </c>
      <c r="E199" t="s">
        <v>517</v>
      </c>
      <c r="F199">
        <f>HYPERLINK("http://clipc-services.ceda.ac.uk/dreq/u/01f509c26cfbd2f30789d91b026e0016.html","web")</f>
        <v>0</v>
      </c>
      <c r="G199" t="s">
        <v>22</v>
      </c>
      <c r="H199" t="s">
        <v>23</v>
      </c>
    </row>
    <row r="200" spans="1:9">
      <c r="A200" t="s">
        <v>351</v>
      </c>
      <c r="B200" t="s">
        <v>518</v>
      </c>
      <c r="C200" t="s">
        <v>27</v>
      </c>
      <c r="D200" t="s">
        <v>28</v>
      </c>
      <c r="E200" t="s">
        <v>519</v>
      </c>
      <c r="F200">
        <f>HYPERLINK("http://clipc-services.ceda.ac.uk/dreq/u/d254e68c03491d17660ec44e7565f9e2.html","web")</f>
        <v>0</v>
      </c>
      <c r="G200" t="s">
        <v>22</v>
      </c>
      <c r="H200" t="s">
        <v>23</v>
      </c>
      <c r="I200" t="s">
        <v>520</v>
      </c>
    </row>
    <row r="201" spans="1:9">
      <c r="A201" t="s">
        <v>351</v>
      </c>
      <c r="B201" t="s">
        <v>521</v>
      </c>
      <c r="C201" t="s">
        <v>19</v>
      </c>
      <c r="D201" t="s">
        <v>20</v>
      </c>
      <c r="E201" t="s">
        <v>522</v>
      </c>
      <c r="F201">
        <f>HYPERLINK("http://clipc-services.ceda.ac.uk/dreq/u/13654e951d583dc7d02b5c23485e6eb5.html","web")</f>
        <v>0</v>
      </c>
      <c r="G201" t="s">
        <v>22</v>
      </c>
      <c r="H201" t="s">
        <v>23</v>
      </c>
      <c r="I201" t="s">
        <v>523</v>
      </c>
    </row>
    <row r="202" spans="1:9">
      <c r="A202" t="s">
        <v>351</v>
      </c>
      <c r="B202" t="s">
        <v>524</v>
      </c>
      <c r="C202" t="s">
        <v>19</v>
      </c>
      <c r="D202" t="s">
        <v>20</v>
      </c>
      <c r="E202" t="s">
        <v>525</v>
      </c>
      <c r="F202">
        <f>HYPERLINK("http://clipc-services.ceda.ac.uk/dreq/u/b4ae9d56d038ff977f0db7f578841c5a.html","web")</f>
        <v>0</v>
      </c>
      <c r="G202" t="s">
        <v>22</v>
      </c>
      <c r="H202" t="s">
        <v>23</v>
      </c>
      <c r="I202" t="s">
        <v>526</v>
      </c>
    </row>
    <row r="203" spans="1:9">
      <c r="A203" t="s">
        <v>351</v>
      </c>
      <c r="B203" t="s">
        <v>31</v>
      </c>
      <c r="C203" t="s">
        <v>19</v>
      </c>
      <c r="D203" t="s">
        <v>20</v>
      </c>
      <c r="E203" t="s">
        <v>32</v>
      </c>
      <c r="F203">
        <f>HYPERLINK("http://clipc-services.ceda.ac.uk/dreq/u/54eb2f6651441ff52f9aea4d43a83024.html","web")</f>
        <v>0</v>
      </c>
      <c r="G203" t="s">
        <v>22</v>
      </c>
      <c r="H203" t="s">
        <v>23</v>
      </c>
      <c r="I203" t="s">
        <v>33</v>
      </c>
    </row>
    <row r="204" spans="1:9">
      <c r="A204" t="s">
        <v>351</v>
      </c>
      <c r="B204" t="s">
        <v>527</v>
      </c>
      <c r="C204" t="s">
        <v>19</v>
      </c>
      <c r="D204" t="s">
        <v>20</v>
      </c>
      <c r="E204" t="s">
        <v>528</v>
      </c>
      <c r="F204">
        <f>HYPERLINK("http://clipc-services.ceda.ac.uk/dreq/u/be62c57dff12142bf51fc73c70cfb050.html","web")</f>
        <v>0</v>
      </c>
      <c r="G204" t="s">
        <v>22</v>
      </c>
      <c r="H204" t="s">
        <v>23</v>
      </c>
      <c r="I204" t="s">
        <v>529</v>
      </c>
    </row>
    <row r="205" spans="1:9">
      <c r="A205" t="s">
        <v>351</v>
      </c>
      <c r="B205" t="s">
        <v>530</v>
      </c>
      <c r="C205" t="s">
        <v>19</v>
      </c>
      <c r="D205" t="s">
        <v>20</v>
      </c>
      <c r="E205" t="s">
        <v>531</v>
      </c>
      <c r="F205">
        <f>HYPERLINK("http://clipc-services.ceda.ac.uk/dreq/u/b0a9616ddee15d1f3740ce445bd82fb1.html","web")</f>
        <v>0</v>
      </c>
      <c r="G205" t="s">
        <v>22</v>
      </c>
      <c r="H205" t="s">
        <v>23</v>
      </c>
      <c r="I205" t="s">
        <v>532</v>
      </c>
    </row>
    <row r="206" spans="1:9">
      <c r="A206" t="s">
        <v>351</v>
      </c>
      <c r="B206" t="s">
        <v>533</v>
      </c>
      <c r="C206" t="s">
        <v>19</v>
      </c>
      <c r="D206" t="s">
        <v>20</v>
      </c>
      <c r="E206" t="s">
        <v>534</v>
      </c>
      <c r="F206">
        <f>HYPERLINK("http://clipc-services.ceda.ac.uk/dreq/u/c85ac4ad4664c34898cdb9af2418c45a.html","web")</f>
        <v>0</v>
      </c>
      <c r="G206" t="s">
        <v>22</v>
      </c>
      <c r="H206" t="s">
        <v>23</v>
      </c>
      <c r="I206" t="s">
        <v>535</v>
      </c>
    </row>
    <row r="207" spans="1:9">
      <c r="A207" t="s">
        <v>351</v>
      </c>
      <c r="B207" t="s">
        <v>536</v>
      </c>
      <c r="C207" t="s">
        <v>19</v>
      </c>
      <c r="D207" t="s">
        <v>20</v>
      </c>
      <c r="E207" t="s">
        <v>537</v>
      </c>
      <c r="F207">
        <f>HYPERLINK("http://clipc-services.ceda.ac.uk/dreq/u/5880ab9386066d5d620774a46840cc25.html","web")</f>
        <v>0</v>
      </c>
      <c r="G207" t="s">
        <v>22</v>
      </c>
      <c r="H207" t="s">
        <v>23</v>
      </c>
      <c r="I207" t="s">
        <v>538</v>
      </c>
    </row>
    <row r="208" spans="1:9">
      <c r="A208" t="s">
        <v>351</v>
      </c>
      <c r="B208" t="s">
        <v>539</v>
      </c>
      <c r="C208" t="s">
        <v>19</v>
      </c>
      <c r="D208" t="s">
        <v>20</v>
      </c>
      <c r="E208" t="s">
        <v>540</v>
      </c>
      <c r="F208">
        <f>HYPERLINK("http://clipc-services.ceda.ac.uk/dreq/u/9a7cb6c8481412d525ba1101f82b892d.html","web")</f>
        <v>0</v>
      </c>
      <c r="G208" t="s">
        <v>22</v>
      </c>
      <c r="H208" t="s">
        <v>23</v>
      </c>
      <c r="I208" t="s">
        <v>541</v>
      </c>
    </row>
    <row r="209" spans="1:9">
      <c r="A209" t="s">
        <v>351</v>
      </c>
      <c r="B209" t="s">
        <v>542</v>
      </c>
      <c r="C209" t="s">
        <v>19</v>
      </c>
      <c r="D209" t="s">
        <v>20</v>
      </c>
      <c r="E209" t="s">
        <v>543</v>
      </c>
      <c r="F209">
        <f>HYPERLINK("http://clipc-services.ceda.ac.uk/dreq/u/e9dc036ef43db84bc4651ce95b0fed94.html","web")</f>
        <v>0</v>
      </c>
      <c r="G209" t="s">
        <v>22</v>
      </c>
      <c r="H209" t="s">
        <v>23</v>
      </c>
      <c r="I209" t="s">
        <v>544</v>
      </c>
    </row>
    <row r="210" spans="1:9">
      <c r="A210" t="s">
        <v>351</v>
      </c>
      <c r="B210" t="s">
        <v>545</v>
      </c>
      <c r="C210" t="s">
        <v>19</v>
      </c>
      <c r="D210" t="s">
        <v>20</v>
      </c>
      <c r="E210" t="s">
        <v>546</v>
      </c>
      <c r="F210">
        <f>HYPERLINK("http://clipc-services.ceda.ac.uk/dreq/u/30a7a10d4c71066f19eae9a89ddfafba.html","web")</f>
        <v>0</v>
      </c>
      <c r="G210" t="s">
        <v>22</v>
      </c>
      <c r="H210" t="s">
        <v>23</v>
      </c>
      <c r="I210" t="s">
        <v>547</v>
      </c>
    </row>
    <row r="211" spans="1:9">
      <c r="A211" t="s">
        <v>351</v>
      </c>
      <c r="B211" t="s">
        <v>548</v>
      </c>
      <c r="C211" t="s">
        <v>19</v>
      </c>
      <c r="D211" t="s">
        <v>20</v>
      </c>
      <c r="E211" t="s">
        <v>549</v>
      </c>
      <c r="F211">
        <f>HYPERLINK("http://clipc-services.ceda.ac.uk/dreq/u/d90bac355dae4e53a6d0e5df81a090ad.html","web")</f>
        <v>0</v>
      </c>
      <c r="G211" t="s">
        <v>22</v>
      </c>
      <c r="H211" t="s">
        <v>23</v>
      </c>
      <c r="I211" t="s">
        <v>550</v>
      </c>
    </row>
    <row r="212" spans="1:9">
      <c r="A212" t="s">
        <v>351</v>
      </c>
      <c r="B212" t="s">
        <v>551</v>
      </c>
      <c r="C212" t="s">
        <v>19</v>
      </c>
      <c r="D212" t="s">
        <v>20</v>
      </c>
      <c r="E212" t="s">
        <v>552</v>
      </c>
      <c r="F212">
        <f>HYPERLINK("http://clipc-services.ceda.ac.uk/dreq/u/b50af258aff9f9ca19fdf1ec4b039a55.html","web")</f>
        <v>0</v>
      </c>
      <c r="G212" t="s">
        <v>22</v>
      </c>
      <c r="H212" t="s">
        <v>23</v>
      </c>
      <c r="I212" t="s">
        <v>553</v>
      </c>
    </row>
    <row r="213" spans="1:9">
      <c r="A213" t="s">
        <v>351</v>
      </c>
      <c r="B213" t="s">
        <v>71</v>
      </c>
      <c r="C213" t="s">
        <v>19</v>
      </c>
      <c r="D213" t="s">
        <v>20</v>
      </c>
      <c r="E213" t="s">
        <v>72</v>
      </c>
      <c r="F213">
        <f>HYPERLINK("http://clipc-services.ceda.ac.uk/dreq/u/c2705ac5fb7561a3aa5744c1163bf2d7.html","web")</f>
        <v>0</v>
      </c>
      <c r="G213" t="s">
        <v>22</v>
      </c>
      <c r="H213" t="s">
        <v>23</v>
      </c>
    </row>
    <row r="214" spans="1:9">
      <c r="A214" t="s">
        <v>351</v>
      </c>
      <c r="B214" t="s">
        <v>73</v>
      </c>
      <c r="C214" t="s">
        <v>19</v>
      </c>
      <c r="D214" t="s">
        <v>20</v>
      </c>
      <c r="E214" t="s">
        <v>74</v>
      </c>
      <c r="F214">
        <f>HYPERLINK("http://clipc-services.ceda.ac.uk/dreq/u/96acc3ed79b2bd5e4dbd613a4c27720f.html","web")</f>
        <v>0</v>
      </c>
      <c r="G214" t="s">
        <v>22</v>
      </c>
      <c r="H214" t="s">
        <v>23</v>
      </c>
    </row>
    <row r="215" spans="1:9">
      <c r="A215" t="s">
        <v>351</v>
      </c>
      <c r="B215" t="s">
        <v>554</v>
      </c>
      <c r="C215" t="s">
        <v>19</v>
      </c>
      <c r="D215" t="s">
        <v>20</v>
      </c>
      <c r="E215" t="s">
        <v>555</v>
      </c>
      <c r="F215">
        <f>HYPERLINK("http://clipc-services.ceda.ac.uk/dreq/u/5a887812bc95f4c8377af5051a2566fe.html","web")</f>
        <v>0</v>
      </c>
      <c r="G215" t="s">
        <v>22</v>
      </c>
      <c r="H215" t="s">
        <v>23</v>
      </c>
    </row>
    <row r="216" spans="1:9">
      <c r="A216" t="s">
        <v>351</v>
      </c>
      <c r="B216" t="s">
        <v>556</v>
      </c>
      <c r="C216" t="s">
        <v>19</v>
      </c>
      <c r="D216" t="s">
        <v>20</v>
      </c>
      <c r="E216" t="s">
        <v>557</v>
      </c>
      <c r="F216">
        <f>HYPERLINK("http://clipc-services.ceda.ac.uk/dreq/u/72366111fcb3d2a0d14dc917e8fca8eb.html","web")</f>
        <v>0</v>
      </c>
      <c r="G216" t="s">
        <v>22</v>
      </c>
      <c r="H216" t="s">
        <v>23</v>
      </c>
    </row>
    <row r="217" spans="1:9">
      <c r="A217" t="s">
        <v>351</v>
      </c>
      <c r="B217" t="s">
        <v>75</v>
      </c>
      <c r="C217" t="s">
        <v>19</v>
      </c>
      <c r="D217" t="s">
        <v>20</v>
      </c>
      <c r="E217" t="s">
        <v>76</v>
      </c>
      <c r="F217">
        <f>HYPERLINK("http://clipc-services.ceda.ac.uk/dreq/u/5250c73892803497448e18ba0310c423.html","web")</f>
        <v>0</v>
      </c>
      <c r="G217" t="s">
        <v>22</v>
      </c>
      <c r="H217" t="s">
        <v>23</v>
      </c>
      <c r="I217" t="s">
        <v>77</v>
      </c>
    </row>
    <row r="218" spans="1:9">
      <c r="A218" t="s">
        <v>351</v>
      </c>
      <c r="B218" t="s">
        <v>78</v>
      </c>
      <c r="C218" t="s">
        <v>19</v>
      </c>
      <c r="D218" t="s">
        <v>20</v>
      </c>
      <c r="E218" t="s">
        <v>79</v>
      </c>
      <c r="F218">
        <f>HYPERLINK("http://clipc-services.ceda.ac.uk/dreq/u/56a5fa6dd6b7c4aa711f362d5d5414f6.html","web")</f>
        <v>0</v>
      </c>
      <c r="G218" t="s">
        <v>22</v>
      </c>
      <c r="H218" t="s">
        <v>23</v>
      </c>
    </row>
    <row r="219" spans="1:9">
      <c r="A219" t="s">
        <v>351</v>
      </c>
      <c r="B219" t="s">
        <v>80</v>
      </c>
      <c r="C219" t="s">
        <v>19</v>
      </c>
      <c r="D219" t="s">
        <v>20</v>
      </c>
      <c r="E219" t="s">
        <v>81</v>
      </c>
      <c r="F219">
        <f>HYPERLINK("http://clipc-services.ceda.ac.uk/dreq/u/ab60603d901dfa1c47f4d2fd7784f8ea.html","web")</f>
        <v>0</v>
      </c>
      <c r="G219" t="s">
        <v>22</v>
      </c>
      <c r="H219" t="s">
        <v>23</v>
      </c>
      <c r="I219" t="s">
        <v>82</v>
      </c>
    </row>
    <row r="220" spans="1:9">
      <c r="A220" t="s">
        <v>351</v>
      </c>
      <c r="B220" t="s">
        <v>83</v>
      </c>
      <c r="C220" t="s">
        <v>19</v>
      </c>
      <c r="D220" t="s">
        <v>20</v>
      </c>
      <c r="E220" t="s">
        <v>84</v>
      </c>
      <c r="F220">
        <f>HYPERLINK("http://clipc-services.ceda.ac.uk/dreq/u/c947141b54f1ab48dba4a84cec99c5d3.html","web")</f>
        <v>0</v>
      </c>
      <c r="G220" t="s">
        <v>22</v>
      </c>
      <c r="H220" t="s">
        <v>23</v>
      </c>
      <c r="I220" t="s">
        <v>85</v>
      </c>
    </row>
    <row r="221" spans="1:9">
      <c r="A221" t="s">
        <v>351</v>
      </c>
      <c r="B221" t="s">
        <v>86</v>
      </c>
      <c r="C221" t="s">
        <v>19</v>
      </c>
      <c r="D221" t="s">
        <v>20</v>
      </c>
      <c r="E221" t="s">
        <v>87</v>
      </c>
      <c r="F221">
        <f>HYPERLINK("http://clipc-services.ceda.ac.uk/dreq/u/98fab6148c36b25a158062a11c0c5965.html","web")</f>
        <v>0</v>
      </c>
      <c r="G221" t="s">
        <v>22</v>
      </c>
      <c r="H221" t="s">
        <v>23</v>
      </c>
      <c r="I221" t="s">
        <v>88</v>
      </c>
    </row>
    <row r="222" spans="1:9">
      <c r="A222" t="s">
        <v>351</v>
      </c>
      <c r="B222" t="s">
        <v>89</v>
      </c>
      <c r="C222" t="s">
        <v>19</v>
      </c>
      <c r="D222" t="s">
        <v>20</v>
      </c>
      <c r="E222" t="s">
        <v>90</v>
      </c>
      <c r="F222">
        <f>HYPERLINK("http://clipc-services.ceda.ac.uk/dreq/u/f108633dc7e1585498ceccc06bdfd263.html","web")</f>
        <v>0</v>
      </c>
      <c r="G222" t="s">
        <v>22</v>
      </c>
      <c r="H222" t="s">
        <v>23</v>
      </c>
      <c r="I222" t="s">
        <v>91</v>
      </c>
    </row>
    <row r="223" spans="1:9">
      <c r="A223" t="s">
        <v>351</v>
      </c>
      <c r="B223" t="s">
        <v>92</v>
      </c>
      <c r="C223" t="s">
        <v>19</v>
      </c>
      <c r="D223" t="s">
        <v>20</v>
      </c>
      <c r="E223" t="s">
        <v>93</v>
      </c>
      <c r="F223">
        <f>HYPERLINK("http://clipc-services.ceda.ac.uk/dreq/u/dcd2298237af35be0ed71c92ee9e7e79.html","web")</f>
        <v>0</v>
      </c>
      <c r="G223" t="s">
        <v>22</v>
      </c>
      <c r="H223" t="s">
        <v>23</v>
      </c>
      <c r="I223" t="s">
        <v>94</v>
      </c>
    </row>
    <row r="224" spans="1:9">
      <c r="A224" t="s">
        <v>351</v>
      </c>
      <c r="B224" t="s">
        <v>95</v>
      </c>
      <c r="C224" t="s">
        <v>19</v>
      </c>
      <c r="D224" t="s">
        <v>20</v>
      </c>
      <c r="E224" t="s">
        <v>96</v>
      </c>
      <c r="F224">
        <f>HYPERLINK("http://clipc-services.ceda.ac.uk/dreq/u/87f531b94bd9ca68e33e89d7e3e81be4.html","web")</f>
        <v>0</v>
      </c>
      <c r="G224" t="s">
        <v>22</v>
      </c>
      <c r="H224" t="s">
        <v>23</v>
      </c>
      <c r="I224" t="s">
        <v>97</v>
      </c>
    </row>
    <row r="225" spans="1:9">
      <c r="A225" t="s">
        <v>351</v>
      </c>
      <c r="B225" t="s">
        <v>98</v>
      </c>
      <c r="C225" t="s">
        <v>19</v>
      </c>
      <c r="D225" t="s">
        <v>20</v>
      </c>
      <c r="E225" t="s">
        <v>99</v>
      </c>
      <c r="F225">
        <f>HYPERLINK("http://clipc-services.ceda.ac.uk/dreq/u/6cde3055df67931d84608fc5b7694f65.html","web")</f>
        <v>0</v>
      </c>
      <c r="G225" t="s">
        <v>22</v>
      </c>
      <c r="H225" t="s">
        <v>23</v>
      </c>
      <c r="I225" t="s">
        <v>100</v>
      </c>
    </row>
    <row r="226" spans="1:9">
      <c r="A226" t="s">
        <v>351</v>
      </c>
      <c r="B226" t="s">
        <v>558</v>
      </c>
      <c r="C226" t="s">
        <v>19</v>
      </c>
      <c r="D226" t="s">
        <v>20</v>
      </c>
      <c r="E226" t="s">
        <v>559</v>
      </c>
      <c r="F226">
        <f>HYPERLINK("http://clipc-services.ceda.ac.uk/dreq/u/9791ce56083fe450761a27a7dc158225.html","web")</f>
        <v>0</v>
      </c>
      <c r="G226" t="s">
        <v>22</v>
      </c>
      <c r="H226" t="s">
        <v>23</v>
      </c>
    </row>
    <row r="227" spans="1:9">
      <c r="A227" t="s">
        <v>351</v>
      </c>
      <c r="B227" t="s">
        <v>560</v>
      </c>
      <c r="C227" t="s">
        <v>19</v>
      </c>
      <c r="D227" t="s">
        <v>20</v>
      </c>
      <c r="E227" t="s">
        <v>561</v>
      </c>
      <c r="F227">
        <f>HYPERLINK("http://clipc-services.ceda.ac.uk/dreq/u/28907f4f1855d3d22166c87b8e5300be.html","web")</f>
        <v>0</v>
      </c>
      <c r="G227" t="s">
        <v>22</v>
      </c>
      <c r="H227" t="s">
        <v>23</v>
      </c>
    </row>
    <row r="228" spans="1:9">
      <c r="A228" t="s">
        <v>351</v>
      </c>
      <c r="B228" t="s">
        <v>101</v>
      </c>
      <c r="C228" t="s">
        <v>19</v>
      </c>
      <c r="D228" t="s">
        <v>20</v>
      </c>
      <c r="E228" t="s">
        <v>102</v>
      </c>
      <c r="F228">
        <f>HYPERLINK("http://clipc-services.ceda.ac.uk/dreq/u/41cef8aa37d1f0164ae061f293d4361c.html","web")</f>
        <v>0</v>
      </c>
      <c r="G228" t="s">
        <v>22</v>
      </c>
      <c r="H228" t="s">
        <v>23</v>
      </c>
      <c r="I228" t="s">
        <v>103</v>
      </c>
    </row>
    <row r="229" spans="1:9">
      <c r="A229" t="s">
        <v>351</v>
      </c>
      <c r="B229" t="s">
        <v>104</v>
      </c>
      <c r="C229" t="s">
        <v>19</v>
      </c>
      <c r="D229" t="s">
        <v>366</v>
      </c>
      <c r="E229" t="s">
        <v>105</v>
      </c>
      <c r="F229">
        <f>HYPERLINK("http://clipc-services.ceda.ac.uk/dreq/u/a3dd8da8b39dde98682ad859d8f5f5c2.html","web")</f>
        <v>0</v>
      </c>
      <c r="G229" t="s">
        <v>22</v>
      </c>
      <c r="H229" t="s">
        <v>23</v>
      </c>
      <c r="I229" t="s">
        <v>106</v>
      </c>
    </row>
    <row r="230" spans="1:9">
      <c r="A230" t="s">
        <v>351</v>
      </c>
      <c r="B230" t="s">
        <v>107</v>
      </c>
      <c r="C230" t="s">
        <v>19</v>
      </c>
      <c r="D230" t="s">
        <v>366</v>
      </c>
      <c r="E230" t="s">
        <v>108</v>
      </c>
      <c r="F230">
        <f>HYPERLINK("http://clipc-services.ceda.ac.uk/dreq/u/a336fa5c0a328636d04ea8f648dcd7c7.html","web")</f>
        <v>0</v>
      </c>
      <c r="G230" t="s">
        <v>22</v>
      </c>
      <c r="H230" t="s">
        <v>23</v>
      </c>
    </row>
    <row r="231" spans="1:9">
      <c r="A231" t="s">
        <v>351</v>
      </c>
      <c r="B231" t="s">
        <v>109</v>
      </c>
      <c r="C231" t="s">
        <v>19</v>
      </c>
      <c r="D231" t="s">
        <v>366</v>
      </c>
      <c r="E231" t="s">
        <v>110</v>
      </c>
      <c r="F231">
        <f>HYPERLINK("http://clipc-services.ceda.ac.uk/dreq/u/683b8f723c94f4a3b3e65569b975d648.html","web")</f>
        <v>0</v>
      </c>
      <c r="G231" t="s">
        <v>22</v>
      </c>
      <c r="H231" t="s">
        <v>23</v>
      </c>
    </row>
    <row r="233" spans="1:9">
      <c r="A233" t="s">
        <v>562</v>
      </c>
      <c r="B233" t="s">
        <v>563</v>
      </c>
      <c r="C233" t="s">
        <v>19</v>
      </c>
      <c r="D233" t="s">
        <v>172</v>
      </c>
      <c r="E233" t="s">
        <v>564</v>
      </c>
      <c r="F233">
        <f>HYPERLINK("http://clipc-services.ceda.ac.uk/dreq/u/59171588-9e49-11e5-803c-0d0b866b59f3.html","web")</f>
        <v>0</v>
      </c>
      <c r="G233" t="s">
        <v>22</v>
      </c>
      <c r="H233" t="s">
        <v>23</v>
      </c>
      <c r="I233" t="s">
        <v>565</v>
      </c>
    </row>
    <row r="234" spans="1:9">
      <c r="A234" t="s">
        <v>562</v>
      </c>
      <c r="B234" t="s">
        <v>566</v>
      </c>
      <c r="C234" t="s">
        <v>11</v>
      </c>
      <c r="D234" t="s">
        <v>172</v>
      </c>
      <c r="E234" t="s">
        <v>567</v>
      </c>
      <c r="F234">
        <f>HYPERLINK("http://clipc-services.ceda.ac.uk/dreq/u/16566aed8c1a15e598240020f11b8fd4.html","web")</f>
        <v>0</v>
      </c>
      <c r="G234" t="s">
        <v>22</v>
      </c>
      <c r="H234" t="s">
        <v>23</v>
      </c>
    </row>
    <row r="236" spans="1:9">
      <c r="A236" t="s">
        <v>568</v>
      </c>
      <c r="B236" t="s">
        <v>147</v>
      </c>
      <c r="C236" t="s">
        <v>11</v>
      </c>
      <c r="D236" t="s">
        <v>28</v>
      </c>
      <c r="E236" t="s">
        <v>149</v>
      </c>
      <c r="F236">
        <f>HYPERLINK("http://clipc-services.ceda.ac.uk/dreq/u/cc1b9e3073d751143fe8ab63ca9fcc45.html","web")</f>
        <v>0</v>
      </c>
      <c r="G236" t="s">
        <v>150</v>
      </c>
      <c r="H236" t="s">
        <v>15</v>
      </c>
      <c r="I236" t="s">
        <v>151</v>
      </c>
    </row>
    <row r="237" spans="1:9">
      <c r="A237" t="s">
        <v>568</v>
      </c>
      <c r="B237" t="s">
        <v>152</v>
      </c>
      <c r="C237" t="s">
        <v>11</v>
      </c>
      <c r="D237" t="s">
        <v>28</v>
      </c>
      <c r="E237" t="s">
        <v>153</v>
      </c>
      <c r="F237">
        <f>HYPERLINK("http://clipc-services.ceda.ac.uk/dreq/u/5e49c0b73ac161d5e5dd05173416c400.html","web")</f>
        <v>0</v>
      </c>
      <c r="G237" t="s">
        <v>150</v>
      </c>
      <c r="H237" t="s">
        <v>15</v>
      </c>
      <c r="I237" t="s">
        <v>154</v>
      </c>
    </row>
    <row r="238" spans="1:9">
      <c r="A238" t="s">
        <v>568</v>
      </c>
      <c r="B238" t="s">
        <v>155</v>
      </c>
      <c r="C238" t="s">
        <v>11</v>
      </c>
      <c r="D238" t="s">
        <v>28</v>
      </c>
      <c r="E238" t="s">
        <v>156</v>
      </c>
      <c r="F238">
        <f>HYPERLINK("http://clipc-services.ceda.ac.uk/dreq/u/299fb9d19040c4aa3862644286261ad2.html","web")</f>
        <v>0</v>
      </c>
      <c r="G238" t="s">
        <v>150</v>
      </c>
      <c r="H238" t="s">
        <v>15</v>
      </c>
      <c r="I238" t="s">
        <v>157</v>
      </c>
    </row>
    <row r="239" spans="1:9">
      <c r="A239" t="s">
        <v>568</v>
      </c>
      <c r="B239" t="s">
        <v>569</v>
      </c>
      <c r="C239" t="s">
        <v>11</v>
      </c>
      <c r="D239" t="s">
        <v>570</v>
      </c>
      <c r="E239" t="s">
        <v>571</v>
      </c>
      <c r="F239">
        <f>HYPERLINK("http://clipc-services.ceda.ac.uk/dreq/u/1d4594c97188efd47935238a429e02e4.html","web")</f>
        <v>0</v>
      </c>
      <c r="G239" t="s">
        <v>14</v>
      </c>
      <c r="H239" t="s">
        <v>15</v>
      </c>
    </row>
    <row r="240" spans="1:9">
      <c r="A240" t="s">
        <v>568</v>
      </c>
      <c r="B240" t="s">
        <v>572</v>
      </c>
      <c r="C240" t="s">
        <v>11</v>
      </c>
      <c r="D240" t="s">
        <v>573</v>
      </c>
      <c r="E240" t="s">
        <v>571</v>
      </c>
      <c r="F240">
        <f>HYPERLINK("http://clipc-services.ceda.ac.uk/dreq/u/1d4594c97188efd47935238a429e02e4.html","web")</f>
        <v>0</v>
      </c>
      <c r="G240" t="s">
        <v>150</v>
      </c>
      <c r="H240" t="s">
        <v>15</v>
      </c>
    </row>
    <row r="241" spans="1:9">
      <c r="A241" t="s">
        <v>568</v>
      </c>
      <c r="B241" t="s">
        <v>574</v>
      </c>
      <c r="C241" t="s">
        <v>11</v>
      </c>
      <c r="D241" t="s">
        <v>570</v>
      </c>
      <c r="E241" t="s">
        <v>575</v>
      </c>
      <c r="F241">
        <f>HYPERLINK("http://clipc-services.ceda.ac.uk/dreq/u/9bb9a503065dfbd30c9bbe5c3c6abf99.html","web")</f>
        <v>0</v>
      </c>
      <c r="G241" t="s">
        <v>14</v>
      </c>
      <c r="H241" t="s">
        <v>15</v>
      </c>
    </row>
    <row r="242" spans="1:9">
      <c r="A242" t="s">
        <v>568</v>
      </c>
      <c r="B242" t="s">
        <v>576</v>
      </c>
      <c r="C242" t="s">
        <v>11</v>
      </c>
      <c r="D242" t="s">
        <v>573</v>
      </c>
      <c r="E242" t="s">
        <v>575</v>
      </c>
      <c r="F242">
        <f>HYPERLINK("http://clipc-services.ceda.ac.uk/dreq/u/9bb9a503065dfbd30c9bbe5c3c6abf99.html","web")</f>
        <v>0</v>
      </c>
      <c r="G242" t="s">
        <v>150</v>
      </c>
      <c r="H242" t="s">
        <v>15</v>
      </c>
    </row>
    <row r="243" spans="1:9">
      <c r="A243" t="s">
        <v>568</v>
      </c>
      <c r="B243" t="s">
        <v>577</v>
      </c>
      <c r="C243" t="s">
        <v>11</v>
      </c>
      <c r="D243" t="s">
        <v>160</v>
      </c>
      <c r="E243" t="s">
        <v>578</v>
      </c>
      <c r="F243">
        <f>HYPERLINK("http://clipc-services.ceda.ac.uk/dreq/u/ddf060894b16cf89e906ecfedbba4ffb.html","web")</f>
        <v>0</v>
      </c>
      <c r="G243" t="s">
        <v>150</v>
      </c>
      <c r="H243" t="s">
        <v>15</v>
      </c>
      <c r="I243" t="s">
        <v>579</v>
      </c>
    </row>
    <row r="244" spans="1:9">
      <c r="A244" t="s">
        <v>568</v>
      </c>
      <c r="B244" t="s">
        <v>580</v>
      </c>
      <c r="C244" t="s">
        <v>11</v>
      </c>
      <c r="D244" t="s">
        <v>581</v>
      </c>
      <c r="E244" t="s">
        <v>578</v>
      </c>
      <c r="F244">
        <f>HYPERLINK("http://clipc-services.ceda.ac.uk/dreq/u/ddf060894b16cf89e906ecfedbba4ffb.html","web")</f>
        <v>0</v>
      </c>
      <c r="G244" t="s">
        <v>150</v>
      </c>
      <c r="H244" t="s">
        <v>15</v>
      </c>
      <c r="I244" t="s">
        <v>579</v>
      </c>
    </row>
    <row r="245" spans="1:9">
      <c r="A245" t="s">
        <v>568</v>
      </c>
      <c r="B245" t="s">
        <v>582</v>
      </c>
      <c r="C245" t="s">
        <v>11</v>
      </c>
      <c r="D245" t="s">
        <v>570</v>
      </c>
      <c r="E245" t="s">
        <v>583</v>
      </c>
      <c r="F245">
        <f>HYPERLINK("http://clipc-services.ceda.ac.uk/dreq/u/7f4c49e8abe3230e87fa7299b73448fa.html","web")</f>
        <v>0</v>
      </c>
      <c r="G245" t="s">
        <v>14</v>
      </c>
      <c r="H245" t="s">
        <v>15</v>
      </c>
    </row>
    <row r="246" spans="1:9">
      <c r="A246" t="s">
        <v>568</v>
      </c>
      <c r="B246" t="s">
        <v>584</v>
      </c>
      <c r="C246" t="s">
        <v>11</v>
      </c>
      <c r="D246" t="s">
        <v>573</v>
      </c>
      <c r="E246" t="s">
        <v>583</v>
      </c>
      <c r="F246">
        <f>HYPERLINK("http://clipc-services.ceda.ac.uk/dreq/u/7f4c49e8abe3230e87fa7299b73448fa.html","web")</f>
        <v>0</v>
      </c>
      <c r="G246" t="s">
        <v>150</v>
      </c>
      <c r="H246" t="s">
        <v>15</v>
      </c>
    </row>
    <row r="247" spans="1:9">
      <c r="A247" t="s">
        <v>568</v>
      </c>
      <c r="B247" t="s">
        <v>585</v>
      </c>
      <c r="C247" t="s">
        <v>11</v>
      </c>
      <c r="D247" t="s">
        <v>160</v>
      </c>
      <c r="E247" t="s">
        <v>586</v>
      </c>
      <c r="F247">
        <f>HYPERLINK("http://clipc-services.ceda.ac.uk/dreq/u/dbc244f3e0bae5b1397ad42fb6cd6db3.html","web")</f>
        <v>0</v>
      </c>
      <c r="G247" t="s">
        <v>150</v>
      </c>
      <c r="H247" t="s">
        <v>15</v>
      </c>
      <c r="I247" t="s">
        <v>586</v>
      </c>
    </row>
    <row r="248" spans="1:9">
      <c r="A248" t="s">
        <v>568</v>
      </c>
      <c r="B248" t="s">
        <v>587</v>
      </c>
      <c r="C248" t="s">
        <v>11</v>
      </c>
      <c r="D248" t="s">
        <v>581</v>
      </c>
      <c r="E248" t="s">
        <v>586</v>
      </c>
      <c r="F248">
        <f>HYPERLINK("http://clipc-services.ceda.ac.uk/dreq/u/dbc244f3e0bae5b1397ad42fb6cd6db3.html","web")</f>
        <v>0</v>
      </c>
      <c r="G248" t="s">
        <v>150</v>
      </c>
      <c r="H248" t="s">
        <v>15</v>
      </c>
      <c r="I248" t="s">
        <v>586</v>
      </c>
    </row>
    <row r="249" spans="1:9">
      <c r="A249" t="s">
        <v>568</v>
      </c>
      <c r="B249" t="s">
        <v>588</v>
      </c>
      <c r="C249" t="s">
        <v>11</v>
      </c>
      <c r="D249" t="s">
        <v>573</v>
      </c>
      <c r="E249" t="s">
        <v>589</v>
      </c>
      <c r="F249">
        <f>HYPERLINK("http://clipc-services.ceda.ac.uk/dreq/u/942125e5a461fef57b1477b9a2bd5fa0.html","web")</f>
        <v>0</v>
      </c>
      <c r="G249" t="s">
        <v>150</v>
      </c>
      <c r="H249" t="s">
        <v>15</v>
      </c>
    </row>
    <row r="250" spans="1:9">
      <c r="A250" t="s">
        <v>568</v>
      </c>
      <c r="B250" t="s">
        <v>590</v>
      </c>
      <c r="C250" t="s">
        <v>11</v>
      </c>
      <c r="D250" t="s">
        <v>160</v>
      </c>
      <c r="E250" t="s">
        <v>591</v>
      </c>
      <c r="F250">
        <f>HYPERLINK("http://clipc-services.ceda.ac.uk/dreq/u/09c328529f2fac58c1b016da33ba394c.html","web")</f>
        <v>0</v>
      </c>
      <c r="G250" t="s">
        <v>150</v>
      </c>
      <c r="H250" t="s">
        <v>15</v>
      </c>
      <c r="I250" t="s">
        <v>592</v>
      </c>
    </row>
    <row r="251" spans="1:9">
      <c r="A251" t="s">
        <v>568</v>
      </c>
      <c r="B251" t="s">
        <v>593</v>
      </c>
      <c r="C251" t="s">
        <v>11</v>
      </c>
      <c r="D251" t="s">
        <v>581</v>
      </c>
      <c r="E251" t="s">
        <v>591</v>
      </c>
      <c r="F251">
        <f>HYPERLINK("http://clipc-services.ceda.ac.uk/dreq/u/09c328529f2fac58c1b016da33ba394c.html","web")</f>
        <v>0</v>
      </c>
      <c r="G251" t="s">
        <v>150</v>
      </c>
      <c r="H251" t="s">
        <v>15</v>
      </c>
      <c r="I251" t="s">
        <v>592</v>
      </c>
    </row>
    <row r="252" spans="1:9">
      <c r="A252" t="s">
        <v>568</v>
      </c>
      <c r="B252" t="s">
        <v>130</v>
      </c>
      <c r="C252" t="s">
        <v>11</v>
      </c>
      <c r="D252" t="s">
        <v>594</v>
      </c>
      <c r="E252" t="s">
        <v>132</v>
      </c>
      <c r="F252">
        <f>HYPERLINK("http://clipc-services.ceda.ac.uk/dreq/u/154ab10964742eaff37de9cc5beef39c.html","web")</f>
        <v>0</v>
      </c>
      <c r="G252" t="s">
        <v>14</v>
      </c>
      <c r="H252" t="s">
        <v>15</v>
      </c>
      <c r="I252" t="s">
        <v>133</v>
      </c>
    </row>
    <row r="254" spans="1:9">
      <c r="A254" t="s">
        <v>595</v>
      </c>
      <c r="B254" t="s">
        <v>176</v>
      </c>
      <c r="C254" t="s">
        <v>11</v>
      </c>
      <c r="D254" t="s">
        <v>28</v>
      </c>
      <c r="E254" t="s">
        <v>177</v>
      </c>
      <c r="F254">
        <f>HYPERLINK("http://clipc-services.ceda.ac.uk/dreq/u/590e8b2a-9e49-11e5-803c-0d0b866b59f3.html","web")</f>
        <v>0</v>
      </c>
      <c r="G254" t="s">
        <v>22</v>
      </c>
      <c r="H254" t="s">
        <v>23</v>
      </c>
      <c r="I254" t="s">
        <v>178</v>
      </c>
    </row>
    <row r="255" spans="1:9">
      <c r="A255" t="s">
        <v>595</v>
      </c>
      <c r="B255" t="s">
        <v>198</v>
      </c>
      <c r="C255" t="s">
        <v>11</v>
      </c>
      <c r="D255" t="s">
        <v>28</v>
      </c>
      <c r="E255" t="s">
        <v>199</v>
      </c>
      <c r="F255">
        <f>HYPERLINK("http://clipc-services.ceda.ac.uk/dreq/u/5914a456-9e49-11e5-803c-0d0b866b59f3.html","web")</f>
        <v>0</v>
      </c>
      <c r="G255" t="s">
        <v>22</v>
      </c>
      <c r="H255" t="s">
        <v>23</v>
      </c>
      <c r="I255" t="s">
        <v>200</v>
      </c>
    </row>
    <row r="256" spans="1:9">
      <c r="A256" t="s">
        <v>595</v>
      </c>
      <c r="B256" t="s">
        <v>283</v>
      </c>
      <c r="C256" t="s">
        <v>11</v>
      </c>
      <c r="D256" t="s">
        <v>28</v>
      </c>
      <c r="E256" t="s">
        <v>284</v>
      </c>
      <c r="F256">
        <f>HYPERLINK("http://clipc-services.ceda.ac.uk/dreq/u/590f4f2e-9e49-11e5-803c-0d0b866b59f3.html","web")</f>
        <v>0</v>
      </c>
      <c r="G256" t="s">
        <v>22</v>
      </c>
      <c r="H256" t="s">
        <v>23</v>
      </c>
      <c r="I256" t="s">
        <v>285</v>
      </c>
    </row>
    <row r="258" spans="1:9">
      <c r="A258" t="s">
        <v>596</v>
      </c>
      <c r="B258" t="s">
        <v>597</v>
      </c>
      <c r="C258" t="s">
        <v>19</v>
      </c>
      <c r="D258" t="s">
        <v>28</v>
      </c>
      <c r="E258" t="s">
        <v>598</v>
      </c>
      <c r="F258">
        <f>HYPERLINK("http://clipc-services.ceda.ac.uk/dreq/u/590e3c7e-9e49-11e5-803c-0d0b866b59f3.html","web")</f>
        <v>0</v>
      </c>
      <c r="G258" t="s">
        <v>14</v>
      </c>
      <c r="H258" t="s">
        <v>15</v>
      </c>
      <c r="I258" t="s">
        <v>599</v>
      </c>
    </row>
    <row r="260" spans="1:9">
      <c r="A260" t="s">
        <v>600</v>
      </c>
      <c r="B260" t="s">
        <v>601</v>
      </c>
      <c r="C260" t="s">
        <v>11</v>
      </c>
      <c r="D260" t="s">
        <v>28</v>
      </c>
      <c r="E260" t="s">
        <v>602</v>
      </c>
      <c r="F260">
        <f>HYPERLINK("http://clipc-services.ceda.ac.uk/dreq/u/fe6ca864-a41f-11e5-9025-ac72891c3257.html","web")</f>
        <v>0</v>
      </c>
      <c r="G260" t="s">
        <v>14</v>
      </c>
      <c r="H260" t="s">
        <v>15</v>
      </c>
    </row>
    <row r="261" spans="1:9">
      <c r="A261" t="s">
        <v>600</v>
      </c>
      <c r="B261" t="s">
        <v>603</v>
      </c>
      <c r="C261" t="s">
        <v>11</v>
      </c>
      <c r="D261" t="s">
        <v>28</v>
      </c>
      <c r="E261" t="s">
        <v>604</v>
      </c>
      <c r="F261">
        <f>HYPERLINK("http://clipc-services.ceda.ac.uk/dreq/u/fe6cecca-a41f-11e5-9025-ac72891c3257.html","web")</f>
        <v>0</v>
      </c>
      <c r="G261" t="s">
        <v>14</v>
      </c>
      <c r="H261" t="s">
        <v>15</v>
      </c>
    </row>
    <row r="262" spans="1:9">
      <c r="A262" t="s">
        <v>600</v>
      </c>
      <c r="B262" t="s">
        <v>605</v>
      </c>
      <c r="C262" t="s">
        <v>11</v>
      </c>
      <c r="D262" t="s">
        <v>28</v>
      </c>
      <c r="E262" t="s">
        <v>606</v>
      </c>
      <c r="F262">
        <f>HYPERLINK("http://clipc-services.ceda.ac.uk/dreq/u/fe6cc8a8-a41f-11e5-9025-ac72891c3257.html","web")</f>
        <v>0</v>
      </c>
      <c r="G262" t="s">
        <v>14</v>
      </c>
      <c r="H262" t="s">
        <v>15</v>
      </c>
    </row>
    <row r="264" spans="1:9">
      <c r="A264" t="s">
        <v>607</v>
      </c>
      <c r="B264" t="s">
        <v>608</v>
      </c>
      <c r="C264" t="s">
        <v>11</v>
      </c>
      <c r="D264" t="s">
        <v>28</v>
      </c>
      <c r="E264" t="s">
        <v>609</v>
      </c>
      <c r="F264">
        <f>HYPERLINK("http://clipc-services.ceda.ac.uk/dreq/u/0baf6a333b91c4db341b515c28cd2c05.html","web")</f>
        <v>0</v>
      </c>
      <c r="G264" t="s">
        <v>14</v>
      </c>
      <c r="H264" t="s">
        <v>15</v>
      </c>
    </row>
    <row r="265" spans="1:9">
      <c r="A265" t="s">
        <v>607</v>
      </c>
      <c r="B265" t="s">
        <v>610</v>
      </c>
      <c r="C265" t="s">
        <v>11</v>
      </c>
      <c r="D265" t="s">
        <v>611</v>
      </c>
      <c r="E265" t="s">
        <v>612</v>
      </c>
      <c r="F265">
        <f>HYPERLINK("http://clipc-services.ceda.ac.uk/dreq/u/5eac89f6f61b0e154c5add397fc41c46.html","web")</f>
        <v>0</v>
      </c>
      <c r="G265" t="s">
        <v>14</v>
      </c>
      <c r="H265" t="s">
        <v>15</v>
      </c>
    </row>
    <row r="266" spans="1:9">
      <c r="A266" t="s">
        <v>607</v>
      </c>
      <c r="B266" t="s">
        <v>597</v>
      </c>
      <c r="C266" t="s">
        <v>11</v>
      </c>
      <c r="D266" t="s">
        <v>28</v>
      </c>
      <c r="E266" t="s">
        <v>598</v>
      </c>
      <c r="F266">
        <f>HYPERLINK("http://clipc-services.ceda.ac.uk/dreq/u/590e3c7e-9e49-11e5-803c-0d0b866b59f3.html","web")</f>
        <v>0</v>
      </c>
      <c r="G266" t="s">
        <v>14</v>
      </c>
      <c r="H266" t="s">
        <v>15</v>
      </c>
      <c r="I266" t="s">
        <v>599</v>
      </c>
    </row>
    <row r="267" spans="1:9">
      <c r="A267" t="s">
        <v>607</v>
      </c>
      <c r="B267" t="s">
        <v>613</v>
      </c>
      <c r="C267" t="s">
        <v>11</v>
      </c>
      <c r="D267" t="s">
        <v>611</v>
      </c>
      <c r="E267" t="s">
        <v>614</v>
      </c>
      <c r="F267">
        <f>HYPERLINK("http://clipc-services.ceda.ac.uk/dreq/u/7ec31850a34ee43e98c5d526770fb581.html","web")</f>
        <v>0</v>
      </c>
      <c r="G267" t="s">
        <v>14</v>
      </c>
      <c r="H267" t="s">
        <v>15</v>
      </c>
    </row>
    <row r="268" spans="1:9">
      <c r="A268" t="s">
        <v>607</v>
      </c>
      <c r="B268" t="s">
        <v>615</v>
      </c>
      <c r="C268" t="s">
        <v>11</v>
      </c>
      <c r="D268" t="s">
        <v>611</v>
      </c>
      <c r="E268" t="s">
        <v>616</v>
      </c>
      <c r="F268">
        <f>HYPERLINK("http://clipc-services.ceda.ac.uk/dreq/u/fe6b44a6-a41f-11e5-9025-ac72891c3257.html","web")</f>
        <v>0</v>
      </c>
      <c r="G268" t="s">
        <v>14</v>
      </c>
      <c r="H268" t="s">
        <v>15</v>
      </c>
    </row>
    <row r="269" spans="1:9">
      <c r="A269" t="s">
        <v>607</v>
      </c>
      <c r="B269" t="s">
        <v>617</v>
      </c>
      <c r="C269" t="s">
        <v>11</v>
      </c>
      <c r="D269" t="s">
        <v>611</v>
      </c>
      <c r="E269" t="s">
        <v>618</v>
      </c>
      <c r="F269">
        <f>HYPERLINK("http://clipc-services.ceda.ac.uk/dreq/u/fe6c7b96-a41f-11e5-9025-ac72891c3257.html","web")</f>
        <v>0</v>
      </c>
      <c r="G269" t="s">
        <v>14</v>
      </c>
      <c r="H269" t="s">
        <v>15</v>
      </c>
    </row>
    <row r="270" spans="1:9">
      <c r="A270" t="s">
        <v>607</v>
      </c>
      <c r="B270" t="s">
        <v>619</v>
      </c>
      <c r="C270" t="s">
        <v>11</v>
      </c>
      <c r="D270" t="s">
        <v>611</v>
      </c>
      <c r="E270" t="s">
        <v>620</v>
      </c>
      <c r="F270">
        <f>HYPERLINK("http://clipc-services.ceda.ac.uk/dreq/u/fe6c8d8e-a41f-11e5-9025-ac72891c3257.html","web")</f>
        <v>0</v>
      </c>
      <c r="G270" t="s">
        <v>14</v>
      </c>
      <c r="H270" t="s">
        <v>15</v>
      </c>
    </row>
    <row r="271" spans="1:9">
      <c r="A271" t="s">
        <v>607</v>
      </c>
      <c r="B271" t="s">
        <v>582</v>
      </c>
      <c r="C271" t="s">
        <v>11</v>
      </c>
      <c r="D271" t="s">
        <v>611</v>
      </c>
      <c r="E271" t="s">
        <v>621</v>
      </c>
      <c r="F271">
        <f>HYPERLINK("http://clipc-services.ceda.ac.uk/dreq/u/7f4c49e8abe3230e87fa7299b73448fa.html","web")</f>
        <v>0</v>
      </c>
      <c r="G271" t="s">
        <v>14</v>
      </c>
      <c r="H271" t="s">
        <v>15</v>
      </c>
    </row>
    <row r="272" spans="1:9">
      <c r="A272" t="s">
        <v>607</v>
      </c>
      <c r="B272" t="s">
        <v>622</v>
      </c>
      <c r="C272" t="s">
        <v>11</v>
      </c>
      <c r="D272" t="s">
        <v>611</v>
      </c>
      <c r="E272" t="s">
        <v>623</v>
      </c>
      <c r="F272">
        <f>HYPERLINK("http://clipc-services.ceda.ac.uk/dreq/u/5b189f73a6cbef54f224217d8a6b284a.html","web")</f>
        <v>0</v>
      </c>
      <c r="G272" t="s">
        <v>14</v>
      </c>
      <c r="H272" t="s">
        <v>15</v>
      </c>
      <c r="I272" t="s">
        <v>624</v>
      </c>
    </row>
    <row r="273" spans="1:9">
      <c r="A273" t="s">
        <v>607</v>
      </c>
      <c r="B273" t="s">
        <v>625</v>
      </c>
      <c r="C273" t="s">
        <v>11</v>
      </c>
      <c r="D273" t="s">
        <v>611</v>
      </c>
      <c r="E273" t="s">
        <v>626</v>
      </c>
      <c r="F273">
        <f>HYPERLINK("http://clipc-services.ceda.ac.uk/dreq/u/ef1d823bb688b3e2a3f8374bb29fe0bf.html","web")</f>
        <v>0</v>
      </c>
      <c r="G273" t="s">
        <v>14</v>
      </c>
      <c r="H273" t="s">
        <v>15</v>
      </c>
      <c r="I273" t="s">
        <v>627</v>
      </c>
    </row>
    <row r="274" spans="1:9">
      <c r="A274" t="s">
        <v>607</v>
      </c>
      <c r="B274" t="s">
        <v>628</v>
      </c>
      <c r="C274" t="s">
        <v>11</v>
      </c>
      <c r="D274" t="s">
        <v>28</v>
      </c>
      <c r="E274" t="s">
        <v>629</v>
      </c>
      <c r="F274">
        <f>HYPERLINK("http://clipc-services.ceda.ac.uk/dreq/u/6b9531f047e39c91d82d58852a429555.html","web")</f>
        <v>0</v>
      </c>
      <c r="G274" t="s">
        <v>14</v>
      </c>
      <c r="H274" t="s">
        <v>15</v>
      </c>
      <c r="I274" t="s">
        <v>630</v>
      </c>
    </row>
    <row r="275" spans="1:9">
      <c r="A275" t="s">
        <v>607</v>
      </c>
      <c r="B275" t="s">
        <v>631</v>
      </c>
      <c r="C275" t="s">
        <v>11</v>
      </c>
      <c r="D275" t="s">
        <v>611</v>
      </c>
      <c r="E275" t="s">
        <v>632</v>
      </c>
      <c r="F275">
        <f>HYPERLINK("http://clipc-services.ceda.ac.uk/dreq/u/fe6c8654-a41f-11e5-9025-ac72891c3257.html","web")</f>
        <v>0</v>
      </c>
      <c r="G275" t="s">
        <v>14</v>
      </c>
      <c r="H275" t="s">
        <v>15</v>
      </c>
    </row>
    <row r="276" spans="1:9">
      <c r="A276" t="s">
        <v>607</v>
      </c>
      <c r="B276" t="s">
        <v>574</v>
      </c>
      <c r="C276" t="s">
        <v>11</v>
      </c>
      <c r="D276" t="s">
        <v>611</v>
      </c>
      <c r="E276" t="s">
        <v>633</v>
      </c>
      <c r="F276">
        <f>HYPERLINK("http://clipc-services.ceda.ac.uk/dreq/u/9bb9a503065dfbd30c9bbe5c3c6abf99.html","web")</f>
        <v>0</v>
      </c>
      <c r="G276" t="s">
        <v>14</v>
      </c>
      <c r="H276" t="s">
        <v>15</v>
      </c>
    </row>
    <row r="277" spans="1:9">
      <c r="A277" t="s">
        <v>607</v>
      </c>
      <c r="B277" t="s">
        <v>634</v>
      </c>
      <c r="C277" t="s">
        <v>11</v>
      </c>
      <c r="D277" t="s">
        <v>611</v>
      </c>
      <c r="E277" t="s">
        <v>635</v>
      </c>
      <c r="F277">
        <f>HYPERLINK("http://clipc-services.ceda.ac.uk/dreq/u/04f25e5e4c98a0a98575bc3d805bb03a.html","web")</f>
        <v>0</v>
      </c>
      <c r="G277" t="s">
        <v>14</v>
      </c>
      <c r="H277" t="s">
        <v>15</v>
      </c>
    </row>
    <row r="278" spans="1:9">
      <c r="A278" t="s">
        <v>607</v>
      </c>
      <c r="B278" t="s">
        <v>636</v>
      </c>
      <c r="C278" t="s">
        <v>11</v>
      </c>
      <c r="D278" t="s">
        <v>28</v>
      </c>
      <c r="E278" t="s">
        <v>637</v>
      </c>
      <c r="F278">
        <f>HYPERLINK("http://clipc-services.ceda.ac.uk/dreq/u/f17637206609c6f9e14190d3ac6a1e6b.html","web")</f>
        <v>0</v>
      </c>
      <c r="G278" t="s">
        <v>14</v>
      </c>
      <c r="H278" t="s">
        <v>15</v>
      </c>
      <c r="I278" t="s">
        <v>638</v>
      </c>
    </row>
    <row r="279" spans="1:9">
      <c r="A279" t="s">
        <v>607</v>
      </c>
      <c r="B279" t="s">
        <v>639</v>
      </c>
      <c r="C279" t="s">
        <v>11</v>
      </c>
      <c r="D279" t="s">
        <v>28</v>
      </c>
      <c r="E279" t="s">
        <v>640</v>
      </c>
      <c r="F279">
        <f>HYPERLINK("http://clipc-services.ceda.ac.uk/dreq/u/6444d8c6e394c5d66ae3f732f0ede043.html","web")</f>
        <v>0</v>
      </c>
      <c r="G279" t="s">
        <v>14</v>
      </c>
      <c r="H279" t="s">
        <v>15</v>
      </c>
      <c r="I279" t="s">
        <v>638</v>
      </c>
    </row>
    <row r="280" spans="1:9">
      <c r="A280" t="s">
        <v>607</v>
      </c>
      <c r="B280" t="s">
        <v>641</v>
      </c>
      <c r="C280" t="s">
        <v>11</v>
      </c>
      <c r="D280" t="s">
        <v>28</v>
      </c>
      <c r="E280" t="s">
        <v>642</v>
      </c>
      <c r="F280">
        <f>HYPERLINK("http://clipc-services.ceda.ac.uk/dreq/u/9fd5c69c5f00bd2434436f2e9033f545.html","web")</f>
        <v>0</v>
      </c>
      <c r="G280" t="s">
        <v>14</v>
      </c>
      <c r="H280" t="s">
        <v>15</v>
      </c>
      <c r="I280" t="s">
        <v>643</v>
      </c>
    </row>
    <row r="281" spans="1:9">
      <c r="A281" t="s">
        <v>607</v>
      </c>
      <c r="B281" t="s">
        <v>644</v>
      </c>
      <c r="C281" t="s">
        <v>11</v>
      </c>
      <c r="D281" t="s">
        <v>28</v>
      </c>
      <c r="E281" t="s">
        <v>645</v>
      </c>
      <c r="F281">
        <f>HYPERLINK("http://clipc-services.ceda.ac.uk/dreq/u/8e67a3e82efbb02a7efe67da456408fa.html","web")</f>
        <v>0</v>
      </c>
      <c r="G281" t="s">
        <v>14</v>
      </c>
      <c r="H281" t="s">
        <v>15</v>
      </c>
      <c r="I281" t="s">
        <v>643</v>
      </c>
    </row>
    <row r="282" spans="1:9">
      <c r="A282" t="s">
        <v>607</v>
      </c>
      <c r="B282" t="s">
        <v>646</v>
      </c>
      <c r="C282" t="s">
        <v>11</v>
      </c>
      <c r="D282" t="s">
        <v>28</v>
      </c>
      <c r="E282" t="s">
        <v>647</v>
      </c>
      <c r="F282">
        <f>HYPERLINK("http://clipc-services.ceda.ac.uk/dreq/u/f4e5c381e643cd68d3104cf75cc675bd.html","web")</f>
        <v>0</v>
      </c>
      <c r="G282" t="s">
        <v>14</v>
      </c>
      <c r="H282" t="s">
        <v>15</v>
      </c>
      <c r="I282" t="s">
        <v>648</v>
      </c>
    </row>
    <row r="283" spans="1:9">
      <c r="A283" t="s">
        <v>607</v>
      </c>
      <c r="B283" t="s">
        <v>649</v>
      </c>
      <c r="C283" t="s">
        <v>11</v>
      </c>
      <c r="D283" t="s">
        <v>28</v>
      </c>
      <c r="E283" t="s">
        <v>650</v>
      </c>
      <c r="F283">
        <f>HYPERLINK("http://clipc-services.ceda.ac.uk/dreq/u/88cfa07efc9539cfb8c465a664f63e55.html","web")</f>
        <v>0</v>
      </c>
      <c r="G283" t="s">
        <v>14</v>
      </c>
      <c r="H283" t="s">
        <v>15</v>
      </c>
      <c r="I283" t="s">
        <v>651</v>
      </c>
    </row>
    <row r="284" spans="1:9">
      <c r="A284" t="s">
        <v>607</v>
      </c>
      <c r="B284" t="s">
        <v>652</v>
      </c>
      <c r="C284" t="s">
        <v>11</v>
      </c>
      <c r="D284" t="s">
        <v>28</v>
      </c>
      <c r="E284" t="s">
        <v>653</v>
      </c>
      <c r="F284">
        <f>HYPERLINK("http://clipc-services.ceda.ac.uk/dreq/u/6f095163598ce89d463f74ae2a096270.html","web")</f>
        <v>0</v>
      </c>
      <c r="G284" t="s">
        <v>14</v>
      </c>
      <c r="H284" t="s">
        <v>15</v>
      </c>
      <c r="I284" t="s">
        <v>654</v>
      </c>
    </row>
    <row r="285" spans="1:9">
      <c r="A285" t="s">
        <v>607</v>
      </c>
      <c r="B285" t="s">
        <v>655</v>
      </c>
      <c r="C285" t="s">
        <v>11</v>
      </c>
      <c r="D285" t="s">
        <v>28</v>
      </c>
      <c r="E285" t="s">
        <v>656</v>
      </c>
      <c r="F285">
        <f>HYPERLINK("http://clipc-services.ceda.ac.uk/dreq/u/e49733975533eeec7407d54d8373b155.html","web")</f>
        <v>0</v>
      </c>
      <c r="G285" t="s">
        <v>14</v>
      </c>
      <c r="H285" t="s">
        <v>15</v>
      </c>
      <c r="I285" t="s">
        <v>643</v>
      </c>
    </row>
    <row r="286" spans="1:9">
      <c r="A286" t="s">
        <v>607</v>
      </c>
      <c r="B286" t="s">
        <v>657</v>
      </c>
      <c r="C286" t="s">
        <v>11</v>
      </c>
      <c r="D286" t="s">
        <v>28</v>
      </c>
      <c r="E286" t="s">
        <v>658</v>
      </c>
      <c r="F286">
        <f>HYPERLINK("http://clipc-services.ceda.ac.uk/dreq/u/1e4b4b00e55243dc7815c0ffc015faee.html","web")</f>
        <v>0</v>
      </c>
      <c r="G286" t="s">
        <v>14</v>
      </c>
      <c r="H286" t="s">
        <v>15</v>
      </c>
      <c r="I286" t="s">
        <v>643</v>
      </c>
    </row>
    <row r="287" spans="1:9">
      <c r="A287" t="s">
        <v>607</v>
      </c>
      <c r="B287" t="s">
        <v>659</v>
      </c>
      <c r="C287" t="s">
        <v>11</v>
      </c>
      <c r="D287" t="s">
        <v>28</v>
      </c>
      <c r="E287" t="s">
        <v>660</v>
      </c>
      <c r="F287">
        <f>HYPERLINK("http://clipc-services.ceda.ac.uk/dreq/u/9b53f7b02bc4f1e2af69632f52a18b28.html","web")</f>
        <v>0</v>
      </c>
      <c r="G287" t="s">
        <v>14</v>
      </c>
      <c r="H287" t="s">
        <v>15</v>
      </c>
      <c r="I287" t="s">
        <v>638</v>
      </c>
    </row>
    <row r="288" spans="1:9">
      <c r="A288" t="s">
        <v>607</v>
      </c>
      <c r="B288" t="s">
        <v>661</v>
      </c>
      <c r="C288" t="s">
        <v>11</v>
      </c>
      <c r="D288" t="s">
        <v>28</v>
      </c>
      <c r="E288" t="s">
        <v>662</v>
      </c>
      <c r="F288">
        <f>HYPERLINK("http://clipc-services.ceda.ac.uk/dreq/u/4d3400f4c74e9cd4d4100da7a915e6d9.html","web")</f>
        <v>0</v>
      </c>
      <c r="G288" t="s">
        <v>14</v>
      </c>
      <c r="H288" t="s">
        <v>15</v>
      </c>
      <c r="I288" t="s">
        <v>663</v>
      </c>
    </row>
    <row r="289" spans="1:9">
      <c r="A289" t="s">
        <v>607</v>
      </c>
      <c r="B289" t="s">
        <v>664</v>
      </c>
      <c r="C289" t="s">
        <v>11</v>
      </c>
      <c r="D289" t="s">
        <v>28</v>
      </c>
      <c r="E289" t="s">
        <v>665</v>
      </c>
      <c r="F289">
        <f>HYPERLINK("http://clipc-services.ceda.ac.uk/dreq/u/27f1a04b96a7ee0c588ad33c6e1f30fe.html","web")</f>
        <v>0</v>
      </c>
      <c r="G289" t="s">
        <v>14</v>
      </c>
      <c r="H289" t="s">
        <v>15</v>
      </c>
      <c r="I289" t="s">
        <v>666</v>
      </c>
    </row>
    <row r="290" spans="1:9">
      <c r="A290" t="s">
        <v>607</v>
      </c>
      <c r="B290" t="s">
        <v>667</v>
      </c>
      <c r="C290" t="s">
        <v>11</v>
      </c>
      <c r="D290" t="s">
        <v>28</v>
      </c>
      <c r="E290" t="s">
        <v>668</v>
      </c>
      <c r="F290">
        <f>HYPERLINK("http://clipc-services.ceda.ac.uk/dreq/u/754b682975aaa6baabc618db3903bba8.html","web")</f>
        <v>0</v>
      </c>
      <c r="G290" t="s">
        <v>14</v>
      </c>
      <c r="H290" t="s">
        <v>15</v>
      </c>
      <c r="I290" t="s">
        <v>663</v>
      </c>
    </row>
    <row r="291" spans="1:9">
      <c r="A291" t="s">
        <v>607</v>
      </c>
      <c r="B291" t="s">
        <v>669</v>
      </c>
      <c r="C291" t="s">
        <v>11</v>
      </c>
      <c r="D291" t="s">
        <v>28</v>
      </c>
      <c r="E291" t="s">
        <v>670</v>
      </c>
      <c r="F291">
        <f>HYPERLINK("http://clipc-services.ceda.ac.uk/dreq/u/280c4503513a8be95b5cbfc157615c6e.html","web")</f>
        <v>0</v>
      </c>
      <c r="G291" t="s">
        <v>14</v>
      </c>
      <c r="H291" t="s">
        <v>15</v>
      </c>
      <c r="I291" t="s">
        <v>663</v>
      </c>
    </row>
    <row r="292" spans="1:9">
      <c r="A292" t="s">
        <v>607</v>
      </c>
      <c r="B292" t="s">
        <v>671</v>
      </c>
      <c r="C292" t="s">
        <v>11</v>
      </c>
      <c r="D292" t="s">
        <v>28</v>
      </c>
      <c r="E292" t="s">
        <v>672</v>
      </c>
      <c r="F292">
        <f>HYPERLINK("http://clipc-services.ceda.ac.uk/dreq/u/96d843d6b5a59d1e53e07df9641def86.html","web")</f>
        <v>0</v>
      </c>
      <c r="G292" t="s">
        <v>14</v>
      </c>
      <c r="H292" t="s">
        <v>15</v>
      </c>
      <c r="I292" t="s">
        <v>663</v>
      </c>
    </row>
    <row r="293" spans="1:9">
      <c r="A293" t="s">
        <v>607</v>
      </c>
      <c r="B293" t="s">
        <v>673</v>
      </c>
      <c r="C293" t="s">
        <v>11</v>
      </c>
      <c r="D293" t="s">
        <v>28</v>
      </c>
      <c r="E293" t="s">
        <v>674</v>
      </c>
      <c r="F293">
        <f>HYPERLINK("http://clipc-services.ceda.ac.uk/dreq/u/811a140bb9962156e6c3cbc16a144f8d.html","web")</f>
        <v>0</v>
      </c>
      <c r="G293" t="s">
        <v>14</v>
      </c>
      <c r="H293" t="s">
        <v>15</v>
      </c>
      <c r="I293" t="s">
        <v>675</v>
      </c>
    </row>
    <row r="294" spans="1:9">
      <c r="A294" t="s">
        <v>607</v>
      </c>
      <c r="B294" t="s">
        <v>676</v>
      </c>
      <c r="C294" t="s">
        <v>11</v>
      </c>
      <c r="D294" t="s">
        <v>611</v>
      </c>
      <c r="E294" t="s">
        <v>677</v>
      </c>
      <c r="F294">
        <f>HYPERLINK("http://clipc-services.ceda.ac.uk/dreq/u/534001c2fd879bfda1d9b66d0a61144c.html","web")</f>
        <v>0</v>
      </c>
      <c r="G294" t="s">
        <v>14</v>
      </c>
      <c r="H294" t="s">
        <v>15</v>
      </c>
      <c r="I294" t="s">
        <v>678</v>
      </c>
    </row>
    <row r="295" spans="1:9">
      <c r="A295" t="s">
        <v>607</v>
      </c>
      <c r="B295" t="s">
        <v>679</v>
      </c>
      <c r="C295" t="s">
        <v>11</v>
      </c>
      <c r="D295" t="s">
        <v>28</v>
      </c>
      <c r="E295" t="s">
        <v>680</v>
      </c>
      <c r="F295">
        <f>HYPERLINK("http://clipc-services.ceda.ac.uk/dreq/u/0f732311bca54b8620535615258be52d.html","web")</f>
        <v>0</v>
      </c>
      <c r="G295" t="s">
        <v>14</v>
      </c>
      <c r="H295" t="s">
        <v>15</v>
      </c>
      <c r="I295" t="s">
        <v>663</v>
      </c>
    </row>
    <row r="296" spans="1:9">
      <c r="A296" t="s">
        <v>607</v>
      </c>
      <c r="B296" t="s">
        <v>681</v>
      </c>
      <c r="C296" t="s">
        <v>11</v>
      </c>
      <c r="D296" t="s">
        <v>28</v>
      </c>
      <c r="E296" t="s">
        <v>682</v>
      </c>
      <c r="F296">
        <f>HYPERLINK("http://clipc-services.ceda.ac.uk/dreq/u/9a6a4f8bd6adfd9c68cb6a7961f295ea.html","web")</f>
        <v>0</v>
      </c>
      <c r="G296" t="s">
        <v>14</v>
      </c>
      <c r="H296" t="s">
        <v>15</v>
      </c>
      <c r="I296" t="s">
        <v>683</v>
      </c>
    </row>
    <row r="297" spans="1:9">
      <c r="A297" t="s">
        <v>607</v>
      </c>
      <c r="B297" t="s">
        <v>684</v>
      </c>
      <c r="C297" t="s">
        <v>11</v>
      </c>
      <c r="D297" t="s">
        <v>28</v>
      </c>
      <c r="E297" t="s">
        <v>685</v>
      </c>
      <c r="F297">
        <f>HYPERLINK("http://clipc-services.ceda.ac.uk/dreq/u/523886b41b608ce9215833b0406b9c27.html","web")</f>
        <v>0</v>
      </c>
      <c r="G297" t="s">
        <v>14</v>
      </c>
      <c r="H297" t="s">
        <v>15</v>
      </c>
      <c r="I297" t="s">
        <v>686</v>
      </c>
    </row>
    <row r="298" spans="1:9">
      <c r="A298" t="s">
        <v>607</v>
      </c>
      <c r="B298" t="s">
        <v>687</v>
      </c>
      <c r="C298" t="s">
        <v>11</v>
      </c>
      <c r="D298" t="s">
        <v>28</v>
      </c>
      <c r="E298" t="s">
        <v>688</v>
      </c>
      <c r="F298">
        <f>HYPERLINK("http://clipc-services.ceda.ac.uk/dreq/u/e35112d35f6f5cc88e1ebceefbd09133.html","web")</f>
        <v>0</v>
      </c>
      <c r="G298" t="s">
        <v>14</v>
      </c>
      <c r="H298" t="s">
        <v>15</v>
      </c>
      <c r="I298" t="s">
        <v>663</v>
      </c>
    </row>
    <row r="299" spans="1:9">
      <c r="A299" t="s">
        <v>607</v>
      </c>
      <c r="B299" t="s">
        <v>689</v>
      </c>
      <c r="C299" t="s">
        <v>11</v>
      </c>
      <c r="D299" t="s">
        <v>28</v>
      </c>
      <c r="E299" t="s">
        <v>690</v>
      </c>
      <c r="F299">
        <f>HYPERLINK("http://clipc-services.ceda.ac.uk/dreq/u/e479e7abd9bcef1806494ce9b50f39b3.html","web")</f>
        <v>0</v>
      </c>
      <c r="G299" t="s">
        <v>14</v>
      </c>
      <c r="H299" t="s">
        <v>15</v>
      </c>
      <c r="I299" t="s">
        <v>691</v>
      </c>
    </row>
    <row r="300" spans="1:9">
      <c r="A300" t="s">
        <v>607</v>
      </c>
      <c r="B300" t="s">
        <v>692</v>
      </c>
      <c r="C300" t="s">
        <v>11</v>
      </c>
      <c r="D300" t="s">
        <v>28</v>
      </c>
      <c r="E300" t="s">
        <v>693</v>
      </c>
      <c r="F300">
        <f>HYPERLINK("http://clipc-services.ceda.ac.uk/dreq/u/377058633cbc6b6700caad600fb06009.html","web")</f>
        <v>0</v>
      </c>
      <c r="G300" t="s">
        <v>14</v>
      </c>
      <c r="H300" t="s">
        <v>15</v>
      </c>
      <c r="I300" t="s">
        <v>663</v>
      </c>
    </row>
    <row r="301" spans="1:9">
      <c r="A301" t="s">
        <v>607</v>
      </c>
      <c r="B301" t="s">
        <v>694</v>
      </c>
      <c r="C301" t="s">
        <v>11</v>
      </c>
      <c r="D301" t="s">
        <v>28</v>
      </c>
      <c r="E301" t="s">
        <v>695</v>
      </c>
      <c r="F301">
        <f>HYPERLINK("http://clipc-services.ceda.ac.uk/dreq/u/8198a7882dd91603f07b93e929ccdbd0.html","web")</f>
        <v>0</v>
      </c>
      <c r="G301" t="s">
        <v>14</v>
      </c>
      <c r="H301" t="s">
        <v>15</v>
      </c>
      <c r="I301" t="s">
        <v>696</v>
      </c>
    </row>
    <row r="302" spans="1:9">
      <c r="A302" t="s">
        <v>607</v>
      </c>
      <c r="B302" t="s">
        <v>697</v>
      </c>
      <c r="C302" t="s">
        <v>11</v>
      </c>
      <c r="D302" t="s">
        <v>611</v>
      </c>
      <c r="E302" t="s">
        <v>698</v>
      </c>
      <c r="F302">
        <f>HYPERLINK("http://clipc-services.ceda.ac.uk/dreq/u/a7cf325e9bf994ade073a1297378a57c.html","web")</f>
        <v>0</v>
      </c>
      <c r="G302" t="s">
        <v>14</v>
      </c>
      <c r="H302" t="s">
        <v>15</v>
      </c>
      <c r="I302" t="s">
        <v>699</v>
      </c>
    </row>
    <row r="303" spans="1:9">
      <c r="A303" t="s">
        <v>607</v>
      </c>
      <c r="B303" t="s">
        <v>700</v>
      </c>
      <c r="C303" t="s">
        <v>11</v>
      </c>
      <c r="D303" t="s">
        <v>611</v>
      </c>
      <c r="E303" t="s">
        <v>701</v>
      </c>
      <c r="F303">
        <f>HYPERLINK("http://clipc-services.ceda.ac.uk/dreq/u/07ae8a0c132c9bf65a2722885a2fcd08.html","web")</f>
        <v>0</v>
      </c>
      <c r="G303" t="s">
        <v>14</v>
      </c>
      <c r="H303" t="s">
        <v>15</v>
      </c>
    </row>
    <row r="304" spans="1:9">
      <c r="A304" t="s">
        <v>607</v>
      </c>
      <c r="B304" t="s">
        <v>702</v>
      </c>
      <c r="C304" t="s">
        <v>11</v>
      </c>
      <c r="D304" t="s">
        <v>611</v>
      </c>
      <c r="E304" t="s">
        <v>703</v>
      </c>
      <c r="F304">
        <f>HYPERLINK("http://clipc-services.ceda.ac.uk/dreq/u/d9c1ba0b5e1b43f738cd1fbe4a765906.html","web")</f>
        <v>0</v>
      </c>
      <c r="G304" t="s">
        <v>14</v>
      </c>
      <c r="H304" t="s">
        <v>15</v>
      </c>
    </row>
    <row r="305" spans="1:9">
      <c r="A305" t="s">
        <v>607</v>
      </c>
      <c r="B305" t="s">
        <v>704</v>
      </c>
      <c r="C305" t="s">
        <v>11</v>
      </c>
      <c r="D305" t="s">
        <v>611</v>
      </c>
      <c r="E305" t="s">
        <v>705</v>
      </c>
      <c r="F305">
        <f>HYPERLINK("http://clipc-services.ceda.ac.uk/dreq/u/dd6aa1c1ecadd98014d1c1a7bbcb0429.html","web")</f>
        <v>0</v>
      </c>
      <c r="G305" t="s">
        <v>14</v>
      </c>
      <c r="H305" t="s">
        <v>15</v>
      </c>
    </row>
    <row r="306" spans="1:9">
      <c r="A306" t="s">
        <v>607</v>
      </c>
      <c r="B306" t="s">
        <v>706</v>
      </c>
      <c r="C306" t="s">
        <v>11</v>
      </c>
      <c r="D306" t="s">
        <v>611</v>
      </c>
      <c r="E306" t="s">
        <v>707</v>
      </c>
      <c r="F306">
        <f>HYPERLINK("http://clipc-services.ceda.ac.uk/dreq/u/e3fdfe758c0165caf74dcbb2531c83b3.html","web")</f>
        <v>0</v>
      </c>
      <c r="G306" t="s">
        <v>14</v>
      </c>
      <c r="H306" t="s">
        <v>15</v>
      </c>
    </row>
    <row r="307" spans="1:9">
      <c r="A307" t="s">
        <v>607</v>
      </c>
      <c r="B307" t="s">
        <v>708</v>
      </c>
      <c r="C307" t="s">
        <v>11</v>
      </c>
      <c r="D307" t="s">
        <v>611</v>
      </c>
      <c r="E307" t="s">
        <v>709</v>
      </c>
      <c r="F307">
        <f>HYPERLINK("http://clipc-services.ceda.ac.uk/dreq/u/d63c4dd912d79edc6221c0e09da24a79.html","web")</f>
        <v>0</v>
      </c>
      <c r="G307" t="s">
        <v>14</v>
      </c>
      <c r="H307" t="s">
        <v>15</v>
      </c>
    </row>
    <row r="308" spans="1:9">
      <c r="A308" t="s">
        <v>607</v>
      </c>
      <c r="B308" t="s">
        <v>710</v>
      </c>
      <c r="C308" t="s">
        <v>11</v>
      </c>
      <c r="D308" t="s">
        <v>611</v>
      </c>
      <c r="E308" t="s">
        <v>711</v>
      </c>
      <c r="F308">
        <f>HYPERLINK("http://clipc-services.ceda.ac.uk/dreq/u/dcecb293537e640a0bfc8f88a92967fe.html","web")</f>
        <v>0</v>
      </c>
      <c r="G308" t="s">
        <v>14</v>
      </c>
      <c r="H308" t="s">
        <v>15</v>
      </c>
    </row>
    <row r="309" spans="1:9">
      <c r="A309" t="s">
        <v>607</v>
      </c>
      <c r="B309" t="s">
        <v>712</v>
      </c>
      <c r="C309" t="s">
        <v>11</v>
      </c>
      <c r="D309" t="s">
        <v>611</v>
      </c>
      <c r="E309" t="s">
        <v>713</v>
      </c>
      <c r="F309">
        <f>HYPERLINK("http://clipc-services.ceda.ac.uk/dreq/u/fe6ccf42-a41f-11e5-9025-ac72891c3257.html","web")</f>
        <v>0</v>
      </c>
      <c r="G309" t="s">
        <v>14</v>
      </c>
      <c r="H309" t="s">
        <v>15</v>
      </c>
    </row>
    <row r="310" spans="1:9">
      <c r="A310" t="s">
        <v>607</v>
      </c>
      <c r="B310" t="s">
        <v>714</v>
      </c>
      <c r="C310" t="s">
        <v>11</v>
      </c>
      <c r="D310" t="s">
        <v>611</v>
      </c>
      <c r="E310" t="s">
        <v>715</v>
      </c>
      <c r="F310">
        <f>HYPERLINK("http://clipc-services.ceda.ac.uk/dreq/u/11619ca70c37ffd25d5b234c03ca4d4f.html","web")</f>
        <v>0</v>
      </c>
      <c r="G310" t="s">
        <v>14</v>
      </c>
      <c r="H310" t="s">
        <v>15</v>
      </c>
    </row>
    <row r="311" spans="1:9">
      <c r="A311" t="s">
        <v>607</v>
      </c>
      <c r="B311" t="s">
        <v>716</v>
      </c>
      <c r="C311" t="s">
        <v>11</v>
      </c>
      <c r="D311" t="s">
        <v>611</v>
      </c>
      <c r="E311" t="s">
        <v>717</v>
      </c>
      <c r="F311">
        <f>HYPERLINK("http://clipc-services.ceda.ac.uk/dreq/u/79433cf8854f00ee833d6c2979fa5eb1.html","web")</f>
        <v>0</v>
      </c>
      <c r="G311" t="s">
        <v>14</v>
      </c>
      <c r="H311" t="s">
        <v>15</v>
      </c>
      <c r="I311" t="s">
        <v>718</v>
      </c>
    </row>
    <row r="312" spans="1:9">
      <c r="A312" t="s">
        <v>607</v>
      </c>
      <c r="B312" t="s">
        <v>719</v>
      </c>
      <c r="C312" t="s">
        <v>11</v>
      </c>
      <c r="D312" t="s">
        <v>611</v>
      </c>
      <c r="E312" t="s">
        <v>720</v>
      </c>
      <c r="F312">
        <f>HYPERLINK("http://clipc-services.ceda.ac.uk/dreq/u/e3e6208c3cf8ae5ac917ee971cb42e29.html","web")</f>
        <v>0</v>
      </c>
      <c r="G312" t="s">
        <v>14</v>
      </c>
      <c r="H312" t="s">
        <v>15</v>
      </c>
      <c r="I312" t="s">
        <v>721</v>
      </c>
    </row>
    <row r="313" spans="1:9">
      <c r="A313" t="s">
        <v>607</v>
      </c>
      <c r="B313" t="s">
        <v>722</v>
      </c>
      <c r="C313" t="s">
        <v>11</v>
      </c>
      <c r="D313" t="s">
        <v>611</v>
      </c>
      <c r="E313" t="s">
        <v>723</v>
      </c>
      <c r="F313">
        <f>HYPERLINK("http://clipc-services.ceda.ac.uk/dreq/u/6aee2e2f22bb5a7a9aee1f88926dfd92.html","web")</f>
        <v>0</v>
      </c>
      <c r="G313" t="s">
        <v>14</v>
      </c>
      <c r="H313" t="s">
        <v>15</v>
      </c>
      <c r="I313" t="s">
        <v>724</v>
      </c>
    </row>
    <row r="314" spans="1:9">
      <c r="A314" t="s">
        <v>607</v>
      </c>
      <c r="B314" t="s">
        <v>725</v>
      </c>
      <c r="C314" t="s">
        <v>11</v>
      </c>
      <c r="D314" t="s">
        <v>611</v>
      </c>
      <c r="E314" t="s">
        <v>726</v>
      </c>
      <c r="F314">
        <f>HYPERLINK("http://clipc-services.ceda.ac.uk/dreq/u/4ff3e42362266bd75ad3bcfc785465a3.html","web")</f>
        <v>0</v>
      </c>
      <c r="G314" t="s">
        <v>14</v>
      </c>
      <c r="H314" t="s">
        <v>15</v>
      </c>
      <c r="I314" t="s">
        <v>727</v>
      </c>
    </row>
    <row r="315" spans="1:9">
      <c r="A315" t="s">
        <v>607</v>
      </c>
      <c r="B315" t="s">
        <v>728</v>
      </c>
      <c r="C315" t="s">
        <v>11</v>
      </c>
      <c r="D315" t="s">
        <v>611</v>
      </c>
      <c r="E315" t="s">
        <v>729</v>
      </c>
      <c r="F315">
        <f>HYPERLINK("http://clipc-services.ceda.ac.uk/dreq/u/fe6ca6e8-a41f-11e5-9025-ac72891c3257.html","web")</f>
        <v>0</v>
      </c>
      <c r="G315" t="s">
        <v>14</v>
      </c>
      <c r="H315" t="s">
        <v>15</v>
      </c>
    </row>
    <row r="316" spans="1:9">
      <c r="A316" t="s">
        <v>607</v>
      </c>
      <c r="B316" t="s">
        <v>730</v>
      </c>
      <c r="C316" t="s">
        <v>11</v>
      </c>
      <c r="D316" t="s">
        <v>611</v>
      </c>
      <c r="E316" t="s">
        <v>731</v>
      </c>
      <c r="F316">
        <f>HYPERLINK("http://clipc-services.ceda.ac.uk/dreq/u/8c58644da8e357d61b70eac2a0afb4f9.html","web")</f>
        <v>0</v>
      </c>
      <c r="G316" t="s">
        <v>14</v>
      </c>
      <c r="H316" t="s">
        <v>15</v>
      </c>
    </row>
    <row r="317" spans="1:9">
      <c r="A317" t="s">
        <v>607</v>
      </c>
      <c r="B317" t="s">
        <v>732</v>
      </c>
      <c r="C317" t="s">
        <v>11</v>
      </c>
      <c r="D317" t="s">
        <v>611</v>
      </c>
      <c r="E317" t="s">
        <v>733</v>
      </c>
      <c r="F317">
        <f>HYPERLINK("http://clipc-services.ceda.ac.uk/dreq/u/5980f8e283fd4709e4542c0652756dc1.html","web")</f>
        <v>0</v>
      </c>
      <c r="G317" t="s">
        <v>14</v>
      </c>
      <c r="H317" t="s">
        <v>15</v>
      </c>
    </row>
    <row r="318" spans="1:9">
      <c r="A318" t="s">
        <v>607</v>
      </c>
      <c r="B318" t="s">
        <v>734</v>
      </c>
      <c r="C318" t="s">
        <v>11</v>
      </c>
      <c r="D318" t="s">
        <v>611</v>
      </c>
      <c r="E318" t="s">
        <v>735</v>
      </c>
      <c r="F318">
        <f>HYPERLINK("http://clipc-services.ceda.ac.uk/dreq/u/97bf948c-b896-11e6-a189-5404a60d96b5.html","web")</f>
        <v>0</v>
      </c>
      <c r="G318" t="s">
        <v>14</v>
      </c>
      <c r="H318" t="s">
        <v>15</v>
      </c>
    </row>
    <row r="319" spans="1:9">
      <c r="A319" t="s">
        <v>607</v>
      </c>
      <c r="B319" t="s">
        <v>736</v>
      </c>
      <c r="C319" t="s">
        <v>11</v>
      </c>
      <c r="D319" t="s">
        <v>611</v>
      </c>
      <c r="E319" t="s">
        <v>737</v>
      </c>
      <c r="F319">
        <f>HYPERLINK("http://clipc-services.ceda.ac.uk/dreq/u/fe6ce54a-a41f-11e5-9025-ac72891c3257.html","web")</f>
        <v>0</v>
      </c>
      <c r="G319" t="s">
        <v>14</v>
      </c>
      <c r="H319" t="s">
        <v>15</v>
      </c>
    </row>
    <row r="320" spans="1:9">
      <c r="A320" t="s">
        <v>607</v>
      </c>
      <c r="B320" t="s">
        <v>738</v>
      </c>
      <c r="C320" t="s">
        <v>11</v>
      </c>
      <c r="D320" t="s">
        <v>611</v>
      </c>
      <c r="E320" t="s">
        <v>739</v>
      </c>
      <c r="F320">
        <f>HYPERLINK("http://clipc-services.ceda.ac.uk/dreq/u/648f83bb87b09bb8c24aaf82bf3c9aef.html","web")</f>
        <v>0</v>
      </c>
      <c r="G320" t="s">
        <v>14</v>
      </c>
      <c r="H320" t="s">
        <v>15</v>
      </c>
    </row>
    <row r="321" spans="1:9">
      <c r="A321" t="s">
        <v>607</v>
      </c>
      <c r="B321" t="s">
        <v>569</v>
      </c>
      <c r="C321" t="s">
        <v>11</v>
      </c>
      <c r="D321" t="s">
        <v>611</v>
      </c>
      <c r="E321" t="s">
        <v>740</v>
      </c>
      <c r="F321">
        <f>HYPERLINK("http://clipc-services.ceda.ac.uk/dreq/u/1d4594c97188efd47935238a429e02e4.html","web")</f>
        <v>0</v>
      </c>
      <c r="G321" t="s">
        <v>14</v>
      </c>
      <c r="H321" t="s">
        <v>15</v>
      </c>
    </row>
    <row r="322" spans="1:9">
      <c r="A322" t="s">
        <v>607</v>
      </c>
      <c r="B322" t="s">
        <v>741</v>
      </c>
      <c r="C322" t="s">
        <v>11</v>
      </c>
      <c r="D322" t="s">
        <v>28</v>
      </c>
      <c r="E322" t="s">
        <v>742</v>
      </c>
      <c r="F322">
        <f>HYPERLINK("http://clipc-services.ceda.ac.uk/dreq/u/c5331238e635e9c913da1eb247859206.html","web")</f>
        <v>0</v>
      </c>
      <c r="G322" t="s">
        <v>14</v>
      </c>
      <c r="H322" t="s">
        <v>15</v>
      </c>
      <c r="I322" t="s">
        <v>743</v>
      </c>
    </row>
    <row r="323" spans="1:9">
      <c r="A323" t="s">
        <v>607</v>
      </c>
      <c r="B323" t="s">
        <v>744</v>
      </c>
      <c r="C323" t="s">
        <v>11</v>
      </c>
      <c r="D323" t="s">
        <v>28</v>
      </c>
      <c r="E323" t="s">
        <v>745</v>
      </c>
      <c r="F323">
        <f>HYPERLINK("http://clipc-services.ceda.ac.uk/dreq/u/8f2fb9e812c26ee6cb8d9673e09d2644.html","web")</f>
        <v>0</v>
      </c>
      <c r="G323" t="s">
        <v>14</v>
      </c>
      <c r="H323" t="s">
        <v>15</v>
      </c>
      <c r="I323" t="s">
        <v>746</v>
      </c>
    </row>
    <row r="324" spans="1:9">
      <c r="A324" t="s">
        <v>607</v>
      </c>
      <c r="B324" t="s">
        <v>747</v>
      </c>
      <c r="C324" t="s">
        <v>11</v>
      </c>
      <c r="D324" t="s">
        <v>28</v>
      </c>
      <c r="E324" t="s">
        <v>748</v>
      </c>
      <c r="F324">
        <f>HYPERLINK("http://clipc-services.ceda.ac.uk/dreq/u/3a9ddc45d480891285324a10ce98bc62.html","web")</f>
        <v>0</v>
      </c>
      <c r="G324" t="s">
        <v>14</v>
      </c>
      <c r="H324" t="s">
        <v>15</v>
      </c>
      <c r="I324" t="s">
        <v>749</v>
      </c>
    </row>
    <row r="325" spans="1:9">
      <c r="A325" t="s">
        <v>607</v>
      </c>
      <c r="B325" t="s">
        <v>750</v>
      </c>
      <c r="C325" t="s">
        <v>11</v>
      </c>
      <c r="D325" t="s">
        <v>28</v>
      </c>
      <c r="E325" t="s">
        <v>751</v>
      </c>
      <c r="F325">
        <f>HYPERLINK("http://clipc-services.ceda.ac.uk/dreq/u/15f4ad18bed7c35304209c651ef3758a.html","web")</f>
        <v>0</v>
      </c>
      <c r="G325" t="s">
        <v>14</v>
      </c>
      <c r="H325" t="s">
        <v>15</v>
      </c>
    </row>
    <row r="326" spans="1:9">
      <c r="A326" t="s">
        <v>607</v>
      </c>
      <c r="B326" t="s">
        <v>752</v>
      </c>
      <c r="C326" t="s">
        <v>11</v>
      </c>
      <c r="D326" t="s">
        <v>28</v>
      </c>
      <c r="E326" t="s">
        <v>745</v>
      </c>
      <c r="F326">
        <f>HYPERLINK("http://clipc-services.ceda.ac.uk/dreq/u/c9a72dd6-c5f0-11e6-ac20-5404a60d96b5.html","web")</f>
        <v>0</v>
      </c>
      <c r="G326" t="s">
        <v>14</v>
      </c>
      <c r="H326" t="s">
        <v>15</v>
      </c>
      <c r="I326" t="s">
        <v>753</v>
      </c>
    </row>
    <row r="327" spans="1:9">
      <c r="A327" t="s">
        <v>607</v>
      </c>
      <c r="B327" t="s">
        <v>754</v>
      </c>
      <c r="C327" t="s">
        <v>11</v>
      </c>
      <c r="D327" t="s">
        <v>28</v>
      </c>
      <c r="E327" t="s">
        <v>755</v>
      </c>
      <c r="F327">
        <f>HYPERLINK("http://clipc-services.ceda.ac.uk/dreq/u/6bc406259290f4e4beaaaf960455d779.html","web")</f>
        <v>0</v>
      </c>
      <c r="G327" t="s">
        <v>14</v>
      </c>
      <c r="H327" t="s">
        <v>15</v>
      </c>
    </row>
    <row r="328" spans="1:9">
      <c r="A328" t="s">
        <v>607</v>
      </c>
      <c r="B328" t="s">
        <v>756</v>
      </c>
      <c r="C328" t="s">
        <v>11</v>
      </c>
      <c r="D328" t="s">
        <v>28</v>
      </c>
      <c r="E328" t="s">
        <v>757</v>
      </c>
      <c r="F328">
        <f>HYPERLINK("http://clipc-services.ceda.ac.uk/dreq/u/05aec7fe79d030ffc90a089a6a60b0f2.html","web")</f>
        <v>0</v>
      </c>
      <c r="G328" t="s">
        <v>14</v>
      </c>
      <c r="H328" t="s">
        <v>15</v>
      </c>
      <c r="I328" t="s">
        <v>758</v>
      </c>
    </row>
    <row r="329" spans="1:9">
      <c r="A329" t="s">
        <v>607</v>
      </c>
      <c r="B329" t="s">
        <v>759</v>
      </c>
      <c r="C329" t="s">
        <v>11</v>
      </c>
      <c r="D329" t="s">
        <v>28</v>
      </c>
      <c r="E329" t="s">
        <v>760</v>
      </c>
      <c r="F329">
        <f>HYPERLINK("http://clipc-services.ceda.ac.uk/dreq/u/9e383b9714070f2b9f44effca08f50ac.html","web")</f>
        <v>0</v>
      </c>
      <c r="G329" t="s">
        <v>14</v>
      </c>
      <c r="H329" t="s">
        <v>15</v>
      </c>
      <c r="I329" t="s">
        <v>761</v>
      </c>
    </row>
    <row r="330" spans="1:9">
      <c r="A330" t="s">
        <v>607</v>
      </c>
      <c r="B330" t="s">
        <v>762</v>
      </c>
      <c r="C330" t="s">
        <v>11</v>
      </c>
      <c r="D330" t="s">
        <v>28</v>
      </c>
      <c r="E330" t="s">
        <v>763</v>
      </c>
      <c r="F330">
        <f>HYPERLINK("http://clipc-services.ceda.ac.uk/dreq/u/88dbb9df33c0581eefa084932d25ad0a.html","web")</f>
        <v>0</v>
      </c>
      <c r="G330" t="s">
        <v>14</v>
      </c>
      <c r="H330" t="s">
        <v>15</v>
      </c>
    </row>
    <row r="331" spans="1:9">
      <c r="A331" t="s">
        <v>607</v>
      </c>
      <c r="B331" t="s">
        <v>764</v>
      </c>
      <c r="C331" t="s">
        <v>11</v>
      </c>
      <c r="D331" t="s">
        <v>28</v>
      </c>
      <c r="E331" t="s">
        <v>765</v>
      </c>
      <c r="F331">
        <f>HYPERLINK("http://clipc-services.ceda.ac.uk/dreq/u/b9ca453bfa3c606401892e5768ca7d6c.html","web")</f>
        <v>0</v>
      </c>
      <c r="G331" t="s">
        <v>14</v>
      </c>
      <c r="H331" t="s">
        <v>15</v>
      </c>
      <c r="I331" t="s">
        <v>766</v>
      </c>
    </row>
    <row r="332" spans="1:9">
      <c r="A332" t="s">
        <v>607</v>
      </c>
      <c r="B332" t="s">
        <v>767</v>
      </c>
      <c r="C332" t="s">
        <v>11</v>
      </c>
      <c r="D332" t="s">
        <v>28</v>
      </c>
      <c r="E332" t="s">
        <v>768</v>
      </c>
      <c r="F332">
        <f>HYPERLINK("http://clipc-services.ceda.ac.uk/dreq/u/c682767d841fcdb714a3914519fabf93.html","web")</f>
        <v>0</v>
      </c>
      <c r="G332" t="s">
        <v>14</v>
      </c>
      <c r="H332" t="s">
        <v>15</v>
      </c>
      <c r="I332" t="s">
        <v>769</v>
      </c>
    </row>
    <row r="333" spans="1:9">
      <c r="A333" t="s">
        <v>607</v>
      </c>
      <c r="B333" t="s">
        <v>770</v>
      </c>
      <c r="C333" t="s">
        <v>11</v>
      </c>
      <c r="D333" t="s">
        <v>28</v>
      </c>
      <c r="E333" t="s">
        <v>771</v>
      </c>
      <c r="F333">
        <f>HYPERLINK("http://clipc-services.ceda.ac.uk/dreq/u/a4105b51d498d46985677801436e7649.html","web")</f>
        <v>0</v>
      </c>
      <c r="G333" t="s">
        <v>14</v>
      </c>
      <c r="H333" t="s">
        <v>15</v>
      </c>
    </row>
    <row r="334" spans="1:9">
      <c r="A334" t="s">
        <v>607</v>
      </c>
      <c r="B334" t="s">
        <v>772</v>
      </c>
      <c r="C334" t="s">
        <v>11</v>
      </c>
      <c r="D334" t="s">
        <v>28</v>
      </c>
      <c r="E334" t="s">
        <v>773</v>
      </c>
      <c r="F334">
        <f>HYPERLINK("http://clipc-services.ceda.ac.uk/dreq/u/0a9c3f8ff6151a5baa8bb93d5a1fa090.html","web")</f>
        <v>0</v>
      </c>
      <c r="G334" t="s">
        <v>14</v>
      </c>
      <c r="H334" t="s">
        <v>15</v>
      </c>
      <c r="I334" t="s">
        <v>774</v>
      </c>
    </row>
    <row r="335" spans="1:9">
      <c r="A335" t="s">
        <v>607</v>
      </c>
      <c r="B335" t="s">
        <v>775</v>
      </c>
      <c r="C335" t="s">
        <v>11</v>
      </c>
      <c r="D335" t="s">
        <v>611</v>
      </c>
      <c r="E335" t="s">
        <v>776</v>
      </c>
      <c r="F335">
        <f>HYPERLINK("http://clipc-services.ceda.ac.uk/dreq/u/609d47152c2ed8122caa2528117aff9a.html","web")</f>
        <v>0</v>
      </c>
      <c r="G335" t="s">
        <v>14</v>
      </c>
      <c r="H335" t="s">
        <v>15</v>
      </c>
    </row>
    <row r="336" spans="1:9">
      <c r="A336" t="s">
        <v>607</v>
      </c>
      <c r="B336" t="s">
        <v>777</v>
      </c>
      <c r="C336" t="s">
        <v>11</v>
      </c>
      <c r="D336" t="s">
        <v>611</v>
      </c>
      <c r="E336" t="s">
        <v>778</v>
      </c>
      <c r="F336">
        <f>HYPERLINK("http://clipc-services.ceda.ac.uk/dreq/u/586c3879af2023a43fd12c2e0a64b6af.html","web")</f>
        <v>0</v>
      </c>
      <c r="G336" t="s">
        <v>14</v>
      </c>
      <c r="H336" t="s">
        <v>15</v>
      </c>
    </row>
    <row r="337" spans="1:9">
      <c r="A337" t="s">
        <v>607</v>
      </c>
      <c r="B337" t="s">
        <v>130</v>
      </c>
      <c r="C337" t="s">
        <v>11</v>
      </c>
      <c r="D337" t="s">
        <v>131</v>
      </c>
      <c r="E337" t="s">
        <v>132</v>
      </c>
      <c r="F337">
        <f>HYPERLINK("http://clipc-services.ceda.ac.uk/dreq/u/154ab10964742eaff37de9cc5beef39c.html","web")</f>
        <v>0</v>
      </c>
      <c r="G337" t="s">
        <v>14</v>
      </c>
      <c r="H337" t="s">
        <v>15</v>
      </c>
      <c r="I337" t="s">
        <v>133</v>
      </c>
    </row>
    <row r="338" spans="1:9">
      <c r="A338" t="s">
        <v>607</v>
      </c>
      <c r="B338" t="s">
        <v>779</v>
      </c>
      <c r="C338" t="s">
        <v>11</v>
      </c>
      <c r="D338" t="s">
        <v>28</v>
      </c>
      <c r="E338" t="s">
        <v>780</v>
      </c>
      <c r="F338">
        <f>HYPERLINK("http://clipc-services.ceda.ac.uk/dreq/u/1562cba76e80f37d1c133ccd079fa715.html","web")</f>
        <v>0</v>
      </c>
      <c r="G338" t="s">
        <v>14</v>
      </c>
      <c r="H338" t="s">
        <v>15</v>
      </c>
      <c r="I338" t="s">
        <v>781</v>
      </c>
    </row>
    <row r="339" spans="1:9">
      <c r="A339" t="s">
        <v>607</v>
      </c>
      <c r="B339" t="s">
        <v>782</v>
      </c>
      <c r="C339" t="s">
        <v>11</v>
      </c>
      <c r="D339" t="s">
        <v>611</v>
      </c>
      <c r="E339" t="s">
        <v>783</v>
      </c>
      <c r="F339">
        <f>HYPERLINK("http://clipc-services.ceda.ac.uk/dreq/u/8b3a5d37fefe0337625c64455cea4e80.html","web")</f>
        <v>0</v>
      </c>
      <c r="G339" t="s">
        <v>14</v>
      </c>
      <c r="H339" t="s">
        <v>15</v>
      </c>
    </row>
    <row r="340" spans="1:9">
      <c r="A340" t="s">
        <v>607</v>
      </c>
      <c r="B340" t="s">
        <v>784</v>
      </c>
      <c r="C340" t="s">
        <v>11</v>
      </c>
      <c r="D340" t="s">
        <v>28</v>
      </c>
      <c r="E340" t="s">
        <v>785</v>
      </c>
      <c r="F340">
        <f>HYPERLINK("http://clipc-services.ceda.ac.uk/dreq/u/cff597224d260da1a1c769aab1bbea9d.html","web")</f>
        <v>0</v>
      </c>
      <c r="G340" t="s">
        <v>14</v>
      </c>
      <c r="H340" t="s">
        <v>15</v>
      </c>
      <c r="I340" t="s">
        <v>781</v>
      </c>
    </row>
    <row r="341" spans="1:9">
      <c r="A341" t="s">
        <v>607</v>
      </c>
      <c r="B341" t="s">
        <v>786</v>
      </c>
      <c r="C341" t="s">
        <v>11</v>
      </c>
      <c r="D341" t="s">
        <v>28</v>
      </c>
      <c r="E341" t="s">
        <v>787</v>
      </c>
      <c r="F341">
        <f>HYPERLINK("http://clipc-services.ceda.ac.uk/dreq/u/79fec430c1dca1ac4b48b0fc36c48449.html","web")</f>
        <v>0</v>
      </c>
      <c r="G341" t="s">
        <v>14</v>
      </c>
      <c r="H341" t="s">
        <v>15</v>
      </c>
      <c r="I341" t="s">
        <v>788</v>
      </c>
    </row>
    <row r="342" spans="1:9">
      <c r="A342" t="s">
        <v>607</v>
      </c>
      <c r="B342" t="s">
        <v>789</v>
      </c>
      <c r="C342" t="s">
        <v>11</v>
      </c>
      <c r="D342" t="s">
        <v>28</v>
      </c>
      <c r="E342" t="s">
        <v>790</v>
      </c>
      <c r="F342">
        <f>HYPERLINK("http://clipc-services.ceda.ac.uk/dreq/u/4b1f3e86dde718e8c9697df0c3992c06.html","web")</f>
        <v>0</v>
      </c>
      <c r="G342" t="s">
        <v>14</v>
      </c>
      <c r="H342" t="s">
        <v>15</v>
      </c>
      <c r="I342" t="s">
        <v>791</v>
      </c>
    </row>
    <row r="343" spans="1:9">
      <c r="A343" t="s">
        <v>607</v>
      </c>
      <c r="B343" t="s">
        <v>792</v>
      </c>
      <c r="C343" t="s">
        <v>11</v>
      </c>
      <c r="D343" t="s">
        <v>28</v>
      </c>
      <c r="E343" t="s">
        <v>793</v>
      </c>
      <c r="F343">
        <f>HYPERLINK("http://clipc-services.ceda.ac.uk/dreq/u/0b3fc46bf32dfbd9d36cdb72e827eb29.html","web")</f>
        <v>0</v>
      </c>
      <c r="G343" t="s">
        <v>14</v>
      </c>
      <c r="H343" t="s">
        <v>15</v>
      </c>
    </row>
    <row r="344" spans="1:9">
      <c r="A344" t="s">
        <v>607</v>
      </c>
      <c r="B344" t="s">
        <v>794</v>
      </c>
      <c r="C344" t="s">
        <v>11</v>
      </c>
      <c r="D344" t="s">
        <v>28</v>
      </c>
      <c r="E344" t="s">
        <v>795</v>
      </c>
      <c r="F344">
        <f>HYPERLINK("http://clipc-services.ceda.ac.uk/dreq/u/0f914086f4c1cd76f867eef7cd71154d.html","web")</f>
        <v>0</v>
      </c>
      <c r="G344" t="s">
        <v>14</v>
      </c>
      <c r="H344" t="s">
        <v>15</v>
      </c>
    </row>
    <row r="345" spans="1:9">
      <c r="A345" t="s">
        <v>607</v>
      </c>
      <c r="B345" t="s">
        <v>796</v>
      </c>
      <c r="C345" t="s">
        <v>11</v>
      </c>
      <c r="D345" t="s">
        <v>28</v>
      </c>
      <c r="E345" t="s">
        <v>797</v>
      </c>
      <c r="F345">
        <f>HYPERLINK("http://clipc-services.ceda.ac.uk/dreq/u/aa4309c2c15be0c9d7db2f9d38f348ca.html","web")</f>
        <v>0</v>
      </c>
      <c r="G345" t="s">
        <v>14</v>
      </c>
      <c r="H345" t="s">
        <v>15</v>
      </c>
    </row>
    <row r="346" spans="1:9">
      <c r="A346" t="s">
        <v>607</v>
      </c>
      <c r="B346" t="s">
        <v>798</v>
      </c>
      <c r="C346" t="s">
        <v>11</v>
      </c>
      <c r="D346" t="s">
        <v>28</v>
      </c>
      <c r="E346" t="s">
        <v>799</v>
      </c>
      <c r="F346">
        <f>HYPERLINK("http://clipc-services.ceda.ac.uk/dreq/u/86b2899d1c267c92e3fbaccd21b55472.html","web")</f>
        <v>0</v>
      </c>
      <c r="G346" t="s">
        <v>14</v>
      </c>
      <c r="H346" t="s">
        <v>15</v>
      </c>
    </row>
    <row r="347" spans="1:9">
      <c r="A347" t="s">
        <v>607</v>
      </c>
      <c r="B347" t="s">
        <v>800</v>
      </c>
      <c r="C347" t="s">
        <v>11</v>
      </c>
      <c r="D347" t="s">
        <v>28</v>
      </c>
      <c r="E347" t="s">
        <v>801</v>
      </c>
      <c r="F347">
        <f>HYPERLINK("http://clipc-services.ceda.ac.uk/dreq/u/ecfae3e2adc49321ec4c9d664fd425ec.html","web")</f>
        <v>0</v>
      </c>
      <c r="G347" t="s">
        <v>14</v>
      </c>
      <c r="H347" t="s">
        <v>15</v>
      </c>
      <c r="I347" t="s">
        <v>802</v>
      </c>
    </row>
    <row r="348" spans="1:9">
      <c r="A348" t="s">
        <v>607</v>
      </c>
      <c r="B348" t="s">
        <v>803</v>
      </c>
      <c r="C348" t="s">
        <v>11</v>
      </c>
      <c r="D348" t="s">
        <v>28</v>
      </c>
      <c r="E348" t="s">
        <v>804</v>
      </c>
      <c r="F348">
        <f>HYPERLINK("http://clipc-services.ceda.ac.uk/dreq/u/646edc2e8f1c393b5569dba5d598f8c8.html","web")</f>
        <v>0</v>
      </c>
      <c r="G348" t="s">
        <v>14</v>
      </c>
      <c r="H348" t="s">
        <v>15</v>
      </c>
      <c r="I348" t="s">
        <v>805</v>
      </c>
    </row>
    <row r="349" spans="1:9">
      <c r="A349" t="s">
        <v>607</v>
      </c>
      <c r="B349" t="s">
        <v>806</v>
      </c>
      <c r="C349" t="s">
        <v>11</v>
      </c>
      <c r="D349" t="s">
        <v>28</v>
      </c>
      <c r="E349" t="s">
        <v>807</v>
      </c>
      <c r="F349">
        <f>HYPERLINK("http://clipc-services.ceda.ac.uk/dreq/u/c670517b02de6212f3091aaa455f60ed.html","web")</f>
        <v>0</v>
      </c>
      <c r="G349" t="s">
        <v>14</v>
      </c>
      <c r="H349" t="s">
        <v>15</v>
      </c>
    </row>
    <row r="350" spans="1:9">
      <c r="A350" t="s">
        <v>607</v>
      </c>
      <c r="B350" t="s">
        <v>808</v>
      </c>
      <c r="C350" t="s">
        <v>11</v>
      </c>
      <c r="D350" t="s">
        <v>28</v>
      </c>
      <c r="E350" t="s">
        <v>809</v>
      </c>
      <c r="F350">
        <f>HYPERLINK("http://clipc-services.ceda.ac.uk/dreq/u/a3383a3abeddbcb0d27368a8cf9b9503.html","web")</f>
        <v>0</v>
      </c>
      <c r="G350" t="s">
        <v>14</v>
      </c>
      <c r="H350" t="s">
        <v>15</v>
      </c>
      <c r="I350" t="s">
        <v>810</v>
      </c>
    </row>
    <row r="351" spans="1:9">
      <c r="A351" t="s">
        <v>607</v>
      </c>
      <c r="B351" t="s">
        <v>811</v>
      </c>
      <c r="C351" t="s">
        <v>11</v>
      </c>
      <c r="D351" t="s">
        <v>28</v>
      </c>
      <c r="E351" t="s">
        <v>812</v>
      </c>
      <c r="F351">
        <f>HYPERLINK("http://clipc-services.ceda.ac.uk/dreq/u/c97520628498eea6e19cc1be19c73677.html","web")</f>
        <v>0</v>
      </c>
      <c r="G351" t="s">
        <v>14</v>
      </c>
      <c r="H351" t="s">
        <v>15</v>
      </c>
    </row>
    <row r="352" spans="1:9">
      <c r="A352" t="s">
        <v>607</v>
      </c>
      <c r="B352" t="s">
        <v>813</v>
      </c>
      <c r="C352" t="s">
        <v>11</v>
      </c>
      <c r="D352" t="s">
        <v>28</v>
      </c>
      <c r="E352" t="s">
        <v>814</v>
      </c>
      <c r="F352">
        <f>HYPERLINK("http://clipc-services.ceda.ac.uk/dreq/u/228d3ad84f6db126c53ac4ae0a18a014.html","web")</f>
        <v>0</v>
      </c>
      <c r="G352" t="s">
        <v>14</v>
      </c>
      <c r="H352" t="s">
        <v>15</v>
      </c>
      <c r="I352" t="s">
        <v>781</v>
      </c>
    </row>
    <row r="354" spans="1:9">
      <c r="A354" t="s">
        <v>815</v>
      </c>
      <c r="B354" t="s">
        <v>582</v>
      </c>
      <c r="C354" t="s">
        <v>11</v>
      </c>
      <c r="D354" t="s">
        <v>12</v>
      </c>
      <c r="E354" t="s">
        <v>621</v>
      </c>
      <c r="F354">
        <f>HYPERLINK("http://clipc-services.ceda.ac.uk/dreq/u/7f4c49e8abe3230e87fa7299b73448fa.html","web")</f>
        <v>0</v>
      </c>
      <c r="G354" t="s">
        <v>14</v>
      </c>
      <c r="H354" t="s">
        <v>15</v>
      </c>
    </row>
    <row r="355" spans="1:9">
      <c r="A355" t="s">
        <v>815</v>
      </c>
      <c r="B355" t="s">
        <v>574</v>
      </c>
      <c r="C355" t="s">
        <v>11</v>
      </c>
      <c r="D355" t="s">
        <v>12</v>
      </c>
      <c r="E355" t="s">
        <v>633</v>
      </c>
      <c r="F355">
        <f>HYPERLINK("http://clipc-services.ceda.ac.uk/dreq/u/9bb9a503065dfbd30c9bbe5c3c6abf99.html","web")</f>
        <v>0</v>
      </c>
      <c r="G355" t="s">
        <v>14</v>
      </c>
      <c r="H355" t="s">
        <v>15</v>
      </c>
    </row>
    <row r="356" spans="1:9">
      <c r="A356" t="s">
        <v>815</v>
      </c>
      <c r="B356" t="s">
        <v>569</v>
      </c>
      <c r="C356" t="s">
        <v>11</v>
      </c>
      <c r="D356" t="s">
        <v>12</v>
      </c>
      <c r="E356" t="s">
        <v>740</v>
      </c>
      <c r="F356">
        <f>HYPERLINK("http://clipc-services.ceda.ac.uk/dreq/u/1d4594c97188efd47935238a429e02e4.html","web")</f>
        <v>0</v>
      </c>
      <c r="G356" t="s">
        <v>14</v>
      </c>
      <c r="H356" t="s">
        <v>15</v>
      </c>
    </row>
    <row r="358" spans="1:9">
      <c r="A358" t="s">
        <v>816</v>
      </c>
      <c r="B358" t="s">
        <v>597</v>
      </c>
      <c r="C358" t="s">
        <v>27</v>
      </c>
      <c r="D358" t="s">
        <v>321</v>
      </c>
      <c r="E358" t="s">
        <v>598</v>
      </c>
      <c r="F358">
        <f>HYPERLINK("http://clipc-services.ceda.ac.uk/dreq/u/590e3c7e-9e49-11e5-803c-0d0b866b59f3.html","web")</f>
        <v>0</v>
      </c>
      <c r="G358" t="s">
        <v>14</v>
      </c>
      <c r="H358" t="s">
        <v>15</v>
      </c>
      <c r="I358" t="s">
        <v>599</v>
      </c>
    </row>
    <row r="360" spans="1:9">
      <c r="A360" t="s">
        <v>817</v>
      </c>
      <c r="B360" t="s">
        <v>818</v>
      </c>
      <c r="C360" t="s">
        <v>11</v>
      </c>
      <c r="D360" t="s">
        <v>28</v>
      </c>
      <c r="E360" t="s">
        <v>819</v>
      </c>
      <c r="F360">
        <f>HYPERLINK("http://clipc-services.ceda.ac.uk/dreq/u/f70b088300f35ad3b19c67d2490612dd.html","web")</f>
        <v>0</v>
      </c>
      <c r="G360" t="s">
        <v>14</v>
      </c>
      <c r="H360" t="s">
        <v>15</v>
      </c>
      <c r="I360" t="s">
        <v>820</v>
      </c>
    </row>
    <row r="361" spans="1:9">
      <c r="A361" t="s">
        <v>817</v>
      </c>
      <c r="B361" t="s">
        <v>821</v>
      </c>
      <c r="C361" t="s">
        <v>11</v>
      </c>
      <c r="D361" t="s">
        <v>28</v>
      </c>
      <c r="E361" t="s">
        <v>822</v>
      </c>
      <c r="F361">
        <f>HYPERLINK("http://clipc-services.ceda.ac.uk/dreq/u/a503e8c8011c952b0b832e6074ad387d.html","web")</f>
        <v>0</v>
      </c>
      <c r="G361" t="s">
        <v>14</v>
      </c>
      <c r="H361" t="s">
        <v>15</v>
      </c>
      <c r="I361" t="s">
        <v>823</v>
      </c>
    </row>
    <row r="362" spans="1:9">
      <c r="A362" t="s">
        <v>817</v>
      </c>
      <c r="B362" t="s">
        <v>744</v>
      </c>
      <c r="C362" t="s">
        <v>11</v>
      </c>
      <c r="D362" t="s">
        <v>28</v>
      </c>
      <c r="E362" t="s">
        <v>745</v>
      </c>
      <c r="F362">
        <f>HYPERLINK("http://clipc-services.ceda.ac.uk/dreq/u/8f2fb9e812c26ee6cb8d9673e09d2644.html","web")</f>
        <v>0</v>
      </c>
      <c r="G362" t="s">
        <v>14</v>
      </c>
      <c r="H362" t="s">
        <v>15</v>
      </c>
      <c r="I362" t="s">
        <v>746</v>
      </c>
    </row>
    <row r="363" spans="1:9">
      <c r="A363" t="s">
        <v>817</v>
      </c>
      <c r="B363" t="s">
        <v>824</v>
      </c>
      <c r="C363" t="s">
        <v>11</v>
      </c>
      <c r="D363" t="s">
        <v>28</v>
      </c>
      <c r="E363" t="s">
        <v>825</v>
      </c>
      <c r="F363">
        <f>HYPERLINK("http://clipc-services.ceda.ac.uk/dreq/u/0656a67a-b896-11e6-a189-5404a60d96b5.html","web")</f>
        <v>0</v>
      </c>
      <c r="G363" t="s">
        <v>14</v>
      </c>
      <c r="H363" t="s">
        <v>15</v>
      </c>
    </row>
    <row r="364" spans="1:9">
      <c r="A364" t="s">
        <v>817</v>
      </c>
      <c r="B364" t="s">
        <v>786</v>
      </c>
      <c r="C364" t="s">
        <v>11</v>
      </c>
      <c r="D364" t="s">
        <v>28</v>
      </c>
      <c r="E364" t="s">
        <v>826</v>
      </c>
      <c r="F364">
        <f>HYPERLINK("http://clipc-services.ceda.ac.uk/dreq/u/79fec430c1dca1ac4b48b0fc36c48449.html","web")</f>
        <v>0</v>
      </c>
      <c r="G364" t="s">
        <v>14</v>
      </c>
      <c r="H364" t="s">
        <v>15</v>
      </c>
      <c r="I364" t="s">
        <v>788</v>
      </c>
    </row>
    <row r="366" spans="1:9">
      <c r="A366" t="s">
        <v>827</v>
      </c>
      <c r="B366" t="s">
        <v>62</v>
      </c>
      <c r="C366" t="s">
        <v>27</v>
      </c>
      <c r="D366" t="s">
        <v>828</v>
      </c>
      <c r="E366" t="s">
        <v>829</v>
      </c>
      <c r="F366">
        <f>HYPERLINK("http://clipc-services.ceda.ac.uk/dreq/u/120719dde7f96f9bc088acd33b97967f.html","web")</f>
        <v>0</v>
      </c>
      <c r="G366" t="s">
        <v>22</v>
      </c>
      <c r="H366" t="s">
        <v>23</v>
      </c>
      <c r="I366" t="s">
        <v>64</v>
      </c>
    </row>
    <row r="367" spans="1:9">
      <c r="A367" t="s">
        <v>827</v>
      </c>
      <c r="B367" t="s">
        <v>65</v>
      </c>
      <c r="C367" t="s">
        <v>27</v>
      </c>
      <c r="D367" t="s">
        <v>828</v>
      </c>
      <c r="E367" t="s">
        <v>830</v>
      </c>
      <c r="F367">
        <f>HYPERLINK("http://clipc-services.ceda.ac.uk/dreq/u/52b1076476b074a18a91b9da1baa6bc3.html","web")</f>
        <v>0</v>
      </c>
      <c r="G367" t="s">
        <v>22</v>
      </c>
      <c r="H367" t="s">
        <v>23</v>
      </c>
      <c r="I367" t="s">
        <v>67</v>
      </c>
    </row>
    <row r="368" spans="1:9">
      <c r="A368" t="s">
        <v>827</v>
      </c>
      <c r="B368" t="s">
        <v>831</v>
      </c>
      <c r="C368" t="s">
        <v>27</v>
      </c>
      <c r="D368" t="s">
        <v>828</v>
      </c>
      <c r="E368" t="s">
        <v>832</v>
      </c>
      <c r="F368">
        <f>HYPERLINK("http://clipc-services.ceda.ac.uk/dreq/u/70094996b08eba1d39c13d30dc44b30f.html","web")</f>
        <v>0</v>
      </c>
      <c r="G368" t="s">
        <v>22</v>
      </c>
      <c r="H368" t="s">
        <v>23</v>
      </c>
    </row>
    <row r="369" spans="1:9">
      <c r="A369" t="s">
        <v>827</v>
      </c>
      <c r="B369" t="s">
        <v>68</v>
      </c>
      <c r="C369" t="s">
        <v>27</v>
      </c>
      <c r="D369" t="s">
        <v>828</v>
      </c>
      <c r="E369" t="s">
        <v>833</v>
      </c>
      <c r="F369">
        <f>HYPERLINK("http://clipc-services.ceda.ac.uk/dreq/u/dfd869cd3463de6a57b2a9e10605efe7.html","web")</f>
        <v>0</v>
      </c>
      <c r="G369" t="s">
        <v>22</v>
      </c>
      <c r="H369" t="s">
        <v>23</v>
      </c>
      <c r="I369" t="s">
        <v>70</v>
      </c>
    </row>
    <row r="370" spans="1:9">
      <c r="A370" t="s">
        <v>827</v>
      </c>
      <c r="B370" t="s">
        <v>834</v>
      </c>
      <c r="C370" t="s">
        <v>27</v>
      </c>
      <c r="D370" t="s">
        <v>828</v>
      </c>
      <c r="E370" t="s">
        <v>835</v>
      </c>
      <c r="F370">
        <f>HYPERLINK("http://clipc-services.ceda.ac.uk/dreq/u/5f19c4be9ae133db06403c986c8136d6.html","web")</f>
        <v>0</v>
      </c>
      <c r="G370" t="s">
        <v>22</v>
      </c>
      <c r="H370" t="s">
        <v>23</v>
      </c>
    </row>
    <row r="371" spans="1:9">
      <c r="A371" t="s">
        <v>827</v>
      </c>
      <c r="B371" t="s">
        <v>836</v>
      </c>
      <c r="C371" t="s">
        <v>27</v>
      </c>
      <c r="D371" t="s">
        <v>828</v>
      </c>
      <c r="E371" t="s">
        <v>837</v>
      </c>
      <c r="F371">
        <f>HYPERLINK("http://clipc-services.ceda.ac.uk/dreq/u/9e50f2bc84a18f56a9c317be11770663.html","web")</f>
        <v>0</v>
      </c>
      <c r="G371" t="s">
        <v>22</v>
      </c>
      <c r="H371" t="s">
        <v>23</v>
      </c>
    </row>
    <row r="372" spans="1:9">
      <c r="A372" t="s">
        <v>827</v>
      </c>
      <c r="B372" t="s">
        <v>838</v>
      </c>
      <c r="C372" t="s">
        <v>27</v>
      </c>
      <c r="D372" t="s">
        <v>828</v>
      </c>
      <c r="E372" t="s">
        <v>839</v>
      </c>
      <c r="F372">
        <f>HYPERLINK("http://clipc-services.ceda.ac.uk/dreq/u/abb3f8b62cc0e93f4ef5487c41ef10cb.html","web")</f>
        <v>0</v>
      </c>
      <c r="G372" t="s">
        <v>22</v>
      </c>
      <c r="H372" t="s">
        <v>23</v>
      </c>
    </row>
    <row r="373" spans="1:9">
      <c r="A373" t="s">
        <v>827</v>
      </c>
      <c r="B373" t="s">
        <v>840</v>
      </c>
      <c r="C373" t="s">
        <v>27</v>
      </c>
      <c r="D373" t="s">
        <v>841</v>
      </c>
      <c r="E373" t="s">
        <v>842</v>
      </c>
      <c r="F373">
        <f>HYPERLINK("http://clipc-services.ceda.ac.uk/dreq/u/1cf6c7fa0adedf95b3eaad5fb3f96b1c.html","web")</f>
        <v>0</v>
      </c>
      <c r="G373" t="s">
        <v>22</v>
      </c>
      <c r="H373" t="s">
        <v>23</v>
      </c>
      <c r="I373" t="s">
        <v>843</v>
      </c>
    </row>
    <row r="374" spans="1:9">
      <c r="A374" t="s">
        <v>827</v>
      </c>
      <c r="B374" t="s">
        <v>844</v>
      </c>
      <c r="C374" t="s">
        <v>27</v>
      </c>
      <c r="D374" t="s">
        <v>841</v>
      </c>
      <c r="E374" t="s">
        <v>845</v>
      </c>
      <c r="F374">
        <f>HYPERLINK("http://clipc-services.ceda.ac.uk/dreq/u/b02d071fff99f2632aa8ac5e83e92215.html","web")</f>
        <v>0</v>
      </c>
      <c r="G374" t="s">
        <v>22</v>
      </c>
      <c r="H374" t="s">
        <v>23</v>
      </c>
      <c r="I374" t="s">
        <v>846</v>
      </c>
    </row>
    <row r="375" spans="1:9">
      <c r="A375" t="s">
        <v>827</v>
      </c>
      <c r="B375" t="s">
        <v>847</v>
      </c>
      <c r="C375" t="s">
        <v>27</v>
      </c>
      <c r="D375" t="s">
        <v>841</v>
      </c>
      <c r="E375" t="s">
        <v>848</v>
      </c>
      <c r="F375">
        <f>HYPERLINK("http://clipc-services.ceda.ac.uk/dreq/u/478c43820503be64675fb49227d2f999.html","web")</f>
        <v>0</v>
      </c>
      <c r="G375" t="s">
        <v>22</v>
      </c>
      <c r="H375" t="s">
        <v>23</v>
      </c>
    </row>
    <row r="376" spans="1:9">
      <c r="A376" t="s">
        <v>827</v>
      </c>
      <c r="B376" t="s">
        <v>849</v>
      </c>
      <c r="C376" t="s">
        <v>27</v>
      </c>
      <c r="D376" t="s">
        <v>841</v>
      </c>
      <c r="E376" t="s">
        <v>850</v>
      </c>
      <c r="F376">
        <f>HYPERLINK("http://clipc-services.ceda.ac.uk/dreq/u/bb27046ce21470dfbbecdd4f7eca546a.html","web")</f>
        <v>0</v>
      </c>
      <c r="G376" t="s">
        <v>22</v>
      </c>
      <c r="H376" t="s">
        <v>23</v>
      </c>
      <c r="I376" t="s">
        <v>851</v>
      </c>
    </row>
    <row r="377" spans="1:9">
      <c r="A377" t="s">
        <v>827</v>
      </c>
      <c r="B377" t="s">
        <v>852</v>
      </c>
      <c r="C377" t="s">
        <v>27</v>
      </c>
      <c r="D377" t="s">
        <v>841</v>
      </c>
      <c r="E377" t="s">
        <v>853</v>
      </c>
      <c r="F377">
        <f>HYPERLINK("http://clipc-services.ceda.ac.uk/dreq/u/f56a3a44b60650b58309b1d8cf58b913.html","web")</f>
        <v>0</v>
      </c>
      <c r="G377" t="s">
        <v>22</v>
      </c>
      <c r="H377" t="s">
        <v>23</v>
      </c>
      <c r="I377" t="s">
        <v>854</v>
      </c>
    </row>
    <row r="379" spans="1:9">
      <c r="A379" t="s">
        <v>855</v>
      </c>
      <c r="B379" t="s">
        <v>856</v>
      </c>
      <c r="C379" t="s">
        <v>11</v>
      </c>
      <c r="D379" t="s">
        <v>857</v>
      </c>
      <c r="E379" t="s">
        <v>858</v>
      </c>
      <c r="F379">
        <f>HYPERLINK("http://clipc-services.ceda.ac.uk/dreq/u/f1b8ddb539cb96eb65453dce4c8bb978.html","web")</f>
        <v>0</v>
      </c>
      <c r="G379" t="s">
        <v>22</v>
      </c>
      <c r="H379" t="s">
        <v>23</v>
      </c>
      <c r="I379" t="s">
        <v>859</v>
      </c>
    </row>
    <row r="380" spans="1:9">
      <c r="A380" t="s">
        <v>855</v>
      </c>
      <c r="B380" t="s">
        <v>860</v>
      </c>
      <c r="C380" t="s">
        <v>11</v>
      </c>
      <c r="D380" t="s">
        <v>857</v>
      </c>
      <c r="E380" t="s">
        <v>861</v>
      </c>
      <c r="F380">
        <f>HYPERLINK("http://clipc-services.ceda.ac.uk/dreq/u/62c5b9728a01c0031e3a788ac4c8eff5.html","web")</f>
        <v>0</v>
      </c>
      <c r="G380" t="s">
        <v>22</v>
      </c>
      <c r="H380" t="s">
        <v>23</v>
      </c>
      <c r="I380" t="s">
        <v>862</v>
      </c>
    </row>
    <row r="381" spans="1:9">
      <c r="A381" t="s">
        <v>855</v>
      </c>
      <c r="B381" t="s">
        <v>863</v>
      </c>
      <c r="C381" t="s">
        <v>11</v>
      </c>
      <c r="D381" t="s">
        <v>864</v>
      </c>
      <c r="E381" t="s">
        <v>865</v>
      </c>
      <c r="F381">
        <f>HYPERLINK("http://clipc-services.ceda.ac.uk/dreq/u/20e7d22ad09b324af00f41f6060701a7.html","web")</f>
        <v>0</v>
      </c>
      <c r="G381" t="s">
        <v>22</v>
      </c>
      <c r="H381" t="s">
        <v>23</v>
      </c>
      <c r="I381" t="s">
        <v>866</v>
      </c>
    </row>
    <row r="382" spans="1:9">
      <c r="A382" t="s">
        <v>855</v>
      </c>
      <c r="B382" t="s">
        <v>867</v>
      </c>
      <c r="C382" t="s">
        <v>11</v>
      </c>
      <c r="D382" t="s">
        <v>857</v>
      </c>
      <c r="E382" t="s">
        <v>868</v>
      </c>
      <c r="F382">
        <f>HYPERLINK("http://clipc-services.ceda.ac.uk/dreq/u/1d3ef4c73895a317948f1f3870f65834.html","web")</f>
        <v>0</v>
      </c>
      <c r="G382" t="s">
        <v>22</v>
      </c>
      <c r="H382" t="s">
        <v>23</v>
      </c>
    </row>
    <row r="383" spans="1:9">
      <c r="A383" t="s">
        <v>855</v>
      </c>
      <c r="B383" t="s">
        <v>442</v>
      </c>
      <c r="C383" t="s">
        <v>11</v>
      </c>
      <c r="D383" t="s">
        <v>857</v>
      </c>
      <c r="E383" t="s">
        <v>443</v>
      </c>
      <c r="F383">
        <f>HYPERLINK("http://clipc-services.ceda.ac.uk/dreq/u/1418ccb847c5c235176620baf22d7b33.html","web")</f>
        <v>0</v>
      </c>
      <c r="G383" t="s">
        <v>22</v>
      </c>
      <c r="H383" t="s">
        <v>23</v>
      </c>
    </row>
    <row r="385" spans="1:9">
      <c r="A385" t="s">
        <v>869</v>
      </c>
      <c r="B385" t="s">
        <v>870</v>
      </c>
      <c r="C385" t="s">
        <v>27</v>
      </c>
      <c r="D385" t="s">
        <v>871</v>
      </c>
      <c r="E385" t="s">
        <v>872</v>
      </c>
      <c r="F385">
        <f>HYPERLINK("http://clipc-services.ceda.ac.uk/dreq/u/591389b8-9e49-11e5-803c-0d0b866b59f3.html","web")</f>
        <v>0</v>
      </c>
      <c r="G385" t="s">
        <v>873</v>
      </c>
      <c r="H385" t="s">
        <v>874</v>
      </c>
      <c r="I385" t="s">
        <v>875</v>
      </c>
    </row>
    <row r="387" spans="1:9">
      <c r="A387" t="s">
        <v>876</v>
      </c>
      <c r="B387" t="s">
        <v>877</v>
      </c>
      <c r="C387" t="s">
        <v>11</v>
      </c>
      <c r="D387" t="s">
        <v>28</v>
      </c>
      <c r="E387" t="s">
        <v>878</v>
      </c>
      <c r="F387">
        <f>HYPERLINK("http://clipc-services.ceda.ac.uk/dreq/u/6c3e8db1b45a6ae7e80ca5a265c0fd50.html","web")</f>
        <v>0</v>
      </c>
      <c r="G387" t="s">
        <v>873</v>
      </c>
      <c r="H387" t="s">
        <v>874</v>
      </c>
    </row>
    <row r="388" spans="1:9">
      <c r="A388" t="s">
        <v>876</v>
      </c>
      <c r="B388" t="s">
        <v>870</v>
      </c>
      <c r="C388" t="s">
        <v>11</v>
      </c>
      <c r="D388" t="s">
        <v>879</v>
      </c>
      <c r="E388" t="s">
        <v>880</v>
      </c>
      <c r="F388">
        <f>HYPERLINK("http://clipc-services.ceda.ac.uk/dreq/u/591389b8-9e49-11e5-803c-0d0b866b59f3.html","web")</f>
        <v>0</v>
      </c>
      <c r="G388" t="s">
        <v>873</v>
      </c>
      <c r="H388" t="s">
        <v>874</v>
      </c>
      <c r="I388" t="s">
        <v>875</v>
      </c>
    </row>
    <row r="390" spans="1:9">
      <c r="A390" t="s">
        <v>881</v>
      </c>
      <c r="B390" t="s">
        <v>582</v>
      </c>
      <c r="C390" t="s">
        <v>11</v>
      </c>
      <c r="D390" t="s">
        <v>882</v>
      </c>
      <c r="E390" t="s">
        <v>621</v>
      </c>
      <c r="F390">
        <f>HYPERLINK("http://clipc-services.ceda.ac.uk/dreq/u/7f4c49e8abe3230e87fa7299b73448fa.html","web")</f>
        <v>0</v>
      </c>
      <c r="G390" t="s">
        <v>14</v>
      </c>
      <c r="H390" t="s">
        <v>15</v>
      </c>
    </row>
    <row r="391" spans="1:9">
      <c r="A391" t="s">
        <v>881</v>
      </c>
      <c r="B391" t="s">
        <v>697</v>
      </c>
      <c r="C391" t="s">
        <v>11</v>
      </c>
      <c r="D391" t="s">
        <v>882</v>
      </c>
      <c r="E391" t="s">
        <v>698</v>
      </c>
      <c r="F391">
        <f>HYPERLINK("http://clipc-services.ceda.ac.uk/dreq/u/a7cf325e9bf994ade073a1297378a57c.html","web")</f>
        <v>0</v>
      </c>
      <c r="G391" t="s">
        <v>14</v>
      </c>
      <c r="H391" t="s">
        <v>15</v>
      </c>
      <c r="I391" t="s">
        <v>699</v>
      </c>
    </row>
    <row r="392" spans="1:9">
      <c r="A392" t="s">
        <v>881</v>
      </c>
      <c r="B392" t="s">
        <v>700</v>
      </c>
      <c r="C392" t="s">
        <v>11</v>
      </c>
      <c r="D392" t="s">
        <v>882</v>
      </c>
      <c r="E392" t="s">
        <v>701</v>
      </c>
      <c r="F392">
        <f>HYPERLINK("http://clipc-services.ceda.ac.uk/dreq/u/07ae8a0c132c9bf65a2722885a2fcd08.html","web")</f>
        <v>0</v>
      </c>
      <c r="G392" t="s">
        <v>14</v>
      </c>
      <c r="H392" t="s">
        <v>15</v>
      </c>
    </row>
    <row r="393" spans="1:9">
      <c r="A393" t="s">
        <v>881</v>
      </c>
      <c r="B393" t="s">
        <v>883</v>
      </c>
      <c r="C393" t="s">
        <v>11</v>
      </c>
      <c r="D393" t="s">
        <v>882</v>
      </c>
      <c r="E393" t="s">
        <v>884</v>
      </c>
      <c r="F393">
        <f>HYPERLINK("http://clipc-services.ceda.ac.uk/dreq/u/96f51020-b096-11e6-aab6-ac72891c3257.html","web")</f>
        <v>0</v>
      </c>
      <c r="G393" t="s">
        <v>14</v>
      </c>
      <c r="H393" t="s">
        <v>15</v>
      </c>
    </row>
    <row r="394" spans="1:9">
      <c r="A394" t="s">
        <v>881</v>
      </c>
      <c r="B394" t="s">
        <v>885</v>
      </c>
      <c r="C394" t="s">
        <v>11</v>
      </c>
      <c r="D394" t="s">
        <v>882</v>
      </c>
      <c r="E394" t="s">
        <v>886</v>
      </c>
      <c r="F394">
        <f>HYPERLINK("http://clipc-services.ceda.ac.uk/dreq/u/e29fbc42-b095-11e6-aab6-ac72891c3257.html","web")</f>
        <v>0</v>
      </c>
      <c r="G394" t="s">
        <v>14</v>
      </c>
      <c r="H394" t="s">
        <v>15</v>
      </c>
      <c r="I394" t="s">
        <v>887</v>
      </c>
    </row>
    <row r="395" spans="1:9">
      <c r="A395" t="s">
        <v>881</v>
      </c>
      <c r="B395" t="s">
        <v>569</v>
      </c>
      <c r="C395" t="s">
        <v>11</v>
      </c>
      <c r="D395" t="s">
        <v>882</v>
      </c>
      <c r="E395" t="s">
        <v>740</v>
      </c>
      <c r="F395">
        <f>HYPERLINK("http://clipc-services.ceda.ac.uk/dreq/u/1d4594c97188efd47935238a429e02e4.html","web")</f>
        <v>0</v>
      </c>
      <c r="G395" t="s">
        <v>14</v>
      </c>
      <c r="H395" t="s">
        <v>15</v>
      </c>
    </row>
    <row r="396" spans="1:9">
      <c r="A396" t="s">
        <v>881</v>
      </c>
      <c r="B396" t="s">
        <v>775</v>
      </c>
      <c r="C396" t="s">
        <v>11</v>
      </c>
      <c r="D396" t="s">
        <v>882</v>
      </c>
      <c r="E396" t="s">
        <v>776</v>
      </c>
      <c r="F396">
        <f>HYPERLINK("http://clipc-services.ceda.ac.uk/dreq/u/609d47152c2ed8122caa2528117aff9a.html","web")</f>
        <v>0</v>
      </c>
      <c r="G396" t="s">
        <v>14</v>
      </c>
      <c r="H396" t="s">
        <v>15</v>
      </c>
    </row>
    <row r="398" spans="1:9">
      <c r="A398" t="s">
        <v>888</v>
      </c>
      <c r="B398" t="s">
        <v>130</v>
      </c>
      <c r="C398" t="s">
        <v>19</v>
      </c>
      <c r="D398" t="s">
        <v>889</v>
      </c>
      <c r="E398" t="s">
        <v>132</v>
      </c>
      <c r="F398">
        <f>HYPERLINK("http://clipc-services.ceda.ac.uk/dreq/u/154ab10964742eaff37de9cc5beef39c.html","web")</f>
        <v>0</v>
      </c>
      <c r="G398" t="s">
        <v>14</v>
      </c>
      <c r="H398" t="s">
        <v>15</v>
      </c>
      <c r="I398" t="s">
        <v>133</v>
      </c>
    </row>
    <row r="399" spans="1:9">
      <c r="A399" t="s">
        <v>888</v>
      </c>
      <c r="B399" t="s">
        <v>697</v>
      </c>
      <c r="C399" t="s">
        <v>19</v>
      </c>
      <c r="D399" t="s">
        <v>12</v>
      </c>
      <c r="E399" t="s">
        <v>698</v>
      </c>
      <c r="F399">
        <f>HYPERLINK("http://clipc-services.ceda.ac.uk/dreq/u/a7cf325e9bf994ade073a1297378a57c.html","web")</f>
        <v>0</v>
      </c>
      <c r="G399" t="s">
        <v>14</v>
      </c>
      <c r="H399" t="s">
        <v>15</v>
      </c>
      <c r="I399" t="s">
        <v>699</v>
      </c>
    </row>
    <row r="401" spans="1:9">
      <c r="A401" t="s">
        <v>890</v>
      </c>
      <c r="B401" t="s">
        <v>891</v>
      </c>
      <c r="C401" t="s">
        <v>11</v>
      </c>
      <c r="D401" t="s">
        <v>28</v>
      </c>
      <c r="E401" t="s">
        <v>892</v>
      </c>
      <c r="F401">
        <f>HYPERLINK("http://clipc-services.ceda.ac.uk/dreq/u/6c08493dc9183b6ec7005a6be27f67f1.html","web")</f>
        <v>0</v>
      </c>
      <c r="G401" t="s">
        <v>873</v>
      </c>
      <c r="H401" t="s">
        <v>874</v>
      </c>
      <c r="I401" t="s">
        <v>893</v>
      </c>
    </row>
    <row r="402" spans="1:9">
      <c r="A402" t="s">
        <v>890</v>
      </c>
      <c r="B402" t="s">
        <v>870</v>
      </c>
      <c r="C402" t="s">
        <v>11</v>
      </c>
      <c r="D402" t="s">
        <v>879</v>
      </c>
      <c r="E402" t="s">
        <v>880</v>
      </c>
      <c r="F402">
        <f>HYPERLINK("http://clipc-services.ceda.ac.uk/dreq/u/591389b8-9e49-11e5-803c-0d0b866b59f3.html","web")</f>
        <v>0</v>
      </c>
      <c r="G402" t="s">
        <v>873</v>
      </c>
      <c r="H402" t="s">
        <v>874</v>
      </c>
      <c r="I402" t="s">
        <v>875</v>
      </c>
    </row>
    <row r="403" spans="1:9">
      <c r="A403" t="s">
        <v>890</v>
      </c>
      <c r="B403" t="s">
        <v>894</v>
      </c>
      <c r="C403" t="s">
        <v>11</v>
      </c>
      <c r="D403" t="s">
        <v>28</v>
      </c>
      <c r="E403" t="s">
        <v>895</v>
      </c>
      <c r="F403">
        <f>HYPERLINK("http://clipc-services.ceda.ac.uk/dreq/u/590ddf9a-9e49-11e5-803c-0d0b866b59f3.html","web")</f>
        <v>0</v>
      </c>
      <c r="G403" t="s">
        <v>873</v>
      </c>
      <c r="H403" t="s">
        <v>874</v>
      </c>
      <c r="I403" t="s">
        <v>896</v>
      </c>
    </row>
    <row r="404" spans="1:9">
      <c r="A404" t="s">
        <v>890</v>
      </c>
      <c r="B404" t="s">
        <v>897</v>
      </c>
      <c r="C404" t="s">
        <v>11</v>
      </c>
      <c r="D404" t="s">
        <v>28</v>
      </c>
      <c r="E404" t="s">
        <v>898</v>
      </c>
      <c r="F404">
        <f>HYPERLINK("http://clipc-services.ceda.ac.uk/dreq/u/590f58de-9e49-11e5-803c-0d0b866b59f3.html","web")</f>
        <v>0</v>
      </c>
      <c r="G404" t="s">
        <v>873</v>
      </c>
      <c r="H404" t="s">
        <v>874</v>
      </c>
      <c r="I404" t="s">
        <v>899</v>
      </c>
    </row>
    <row r="405" spans="1:9">
      <c r="A405" t="s">
        <v>890</v>
      </c>
      <c r="B405" t="s">
        <v>900</v>
      </c>
      <c r="C405" t="s">
        <v>11</v>
      </c>
      <c r="D405" t="s">
        <v>28</v>
      </c>
      <c r="E405" t="s">
        <v>901</v>
      </c>
      <c r="F405">
        <f>HYPERLINK("http://clipc-services.ceda.ac.uk/dreq/u/590f933a-9e49-11e5-803c-0d0b866b59f3.html","web")</f>
        <v>0</v>
      </c>
      <c r="G405" t="s">
        <v>873</v>
      </c>
      <c r="H405" t="s">
        <v>874</v>
      </c>
    </row>
    <row r="406" spans="1:9">
      <c r="A406" t="s">
        <v>890</v>
      </c>
      <c r="B406" t="s">
        <v>902</v>
      </c>
      <c r="C406" t="s">
        <v>11</v>
      </c>
      <c r="D406" t="s">
        <v>28</v>
      </c>
      <c r="E406" t="s">
        <v>903</v>
      </c>
      <c r="F406">
        <f>HYPERLINK("http://clipc-services.ceda.ac.uk/dreq/u/59149f2e-9e49-11e5-803c-0d0b866b59f3.html","web")</f>
        <v>0</v>
      </c>
      <c r="G406" t="s">
        <v>873</v>
      </c>
      <c r="H406" t="s">
        <v>874</v>
      </c>
      <c r="I406" t="s">
        <v>904</v>
      </c>
    </row>
    <row r="407" spans="1:9">
      <c r="A407" t="s">
        <v>890</v>
      </c>
      <c r="B407" t="s">
        <v>905</v>
      </c>
      <c r="C407" t="s">
        <v>11</v>
      </c>
      <c r="D407" t="s">
        <v>28</v>
      </c>
      <c r="E407" t="s">
        <v>906</v>
      </c>
      <c r="F407">
        <f>HYPERLINK("http://clipc-services.ceda.ac.uk/dreq/u/5913de9a-9e49-11e5-803c-0d0b866b59f3.html","web")</f>
        <v>0</v>
      </c>
      <c r="G407" t="s">
        <v>873</v>
      </c>
      <c r="H407" t="s">
        <v>874</v>
      </c>
      <c r="I407" t="s">
        <v>907</v>
      </c>
    </row>
    <row r="408" spans="1:9">
      <c r="A408" t="s">
        <v>890</v>
      </c>
      <c r="B408" t="s">
        <v>908</v>
      </c>
      <c r="C408" t="s">
        <v>11</v>
      </c>
      <c r="D408" t="s">
        <v>28</v>
      </c>
      <c r="E408" t="s">
        <v>909</v>
      </c>
      <c r="F408">
        <f>HYPERLINK("http://clipc-services.ceda.ac.uk/dreq/u/5917a796-9e49-11e5-803c-0d0b866b59f3.html","web")</f>
        <v>0</v>
      </c>
      <c r="G408" t="s">
        <v>873</v>
      </c>
      <c r="H408" t="s">
        <v>874</v>
      </c>
      <c r="I408" t="s">
        <v>910</v>
      </c>
    </row>
    <row r="409" spans="1:9">
      <c r="A409" t="s">
        <v>890</v>
      </c>
      <c r="B409" t="s">
        <v>911</v>
      </c>
      <c r="C409" t="s">
        <v>11</v>
      </c>
      <c r="D409" t="s">
        <v>28</v>
      </c>
      <c r="E409" t="s">
        <v>912</v>
      </c>
      <c r="F409">
        <f>HYPERLINK("http://clipc-services.ceda.ac.uk/dreq/u/590e70f4-9e49-11e5-803c-0d0b866b59f3.html","web")</f>
        <v>0</v>
      </c>
      <c r="G409" t="s">
        <v>873</v>
      </c>
      <c r="H409" t="s">
        <v>874</v>
      </c>
      <c r="I409" t="s">
        <v>913</v>
      </c>
    </row>
    <row r="410" spans="1:9">
      <c r="A410" t="s">
        <v>890</v>
      </c>
      <c r="B410" t="s">
        <v>914</v>
      </c>
      <c r="C410" t="s">
        <v>11</v>
      </c>
      <c r="D410" t="s">
        <v>28</v>
      </c>
      <c r="E410" t="s">
        <v>915</v>
      </c>
      <c r="F410">
        <f>HYPERLINK("http://clipc-services.ceda.ac.uk/dreq/u/5917f21e-9e49-11e5-803c-0d0b866b59f3.html","web")</f>
        <v>0</v>
      </c>
      <c r="G410" t="s">
        <v>873</v>
      </c>
      <c r="H410" t="s">
        <v>874</v>
      </c>
      <c r="I410" t="s">
        <v>913</v>
      </c>
    </row>
    <row r="411" spans="1:9">
      <c r="A411" t="s">
        <v>890</v>
      </c>
      <c r="B411" t="s">
        <v>916</v>
      </c>
      <c r="C411" t="s">
        <v>11</v>
      </c>
      <c r="D411" t="s">
        <v>28</v>
      </c>
      <c r="E411" t="s">
        <v>917</v>
      </c>
      <c r="F411">
        <f>HYPERLINK("http://clipc-services.ceda.ac.uk/dreq/u/59142e0e-9e49-11e5-803c-0d0b866b59f3.html","web")</f>
        <v>0</v>
      </c>
      <c r="G411" t="s">
        <v>873</v>
      </c>
      <c r="H411" t="s">
        <v>874</v>
      </c>
      <c r="I411" t="s">
        <v>913</v>
      </c>
    </row>
    <row r="412" spans="1:9">
      <c r="A412" t="s">
        <v>890</v>
      </c>
      <c r="B412" t="s">
        <v>918</v>
      </c>
      <c r="C412" t="s">
        <v>11</v>
      </c>
      <c r="D412" t="s">
        <v>28</v>
      </c>
      <c r="E412" t="s">
        <v>919</v>
      </c>
      <c r="F412">
        <f>HYPERLINK("http://clipc-services.ceda.ac.uk/dreq/u/5913fa10-9e49-11e5-803c-0d0b866b59f3.html","web")</f>
        <v>0</v>
      </c>
      <c r="G412" t="s">
        <v>873</v>
      </c>
      <c r="H412" t="s">
        <v>874</v>
      </c>
      <c r="I412" t="s">
        <v>920</v>
      </c>
    </row>
    <row r="413" spans="1:9">
      <c r="A413" t="s">
        <v>890</v>
      </c>
      <c r="B413" t="s">
        <v>921</v>
      </c>
      <c r="C413" t="s">
        <v>11</v>
      </c>
      <c r="D413" t="s">
        <v>28</v>
      </c>
      <c r="E413" t="s">
        <v>922</v>
      </c>
      <c r="F413">
        <f>HYPERLINK("http://clipc-services.ceda.ac.uk/dreq/u/591478be-9e49-11e5-803c-0d0b866b59f3.html","web")</f>
        <v>0</v>
      </c>
      <c r="G413" t="s">
        <v>873</v>
      </c>
      <c r="H413" t="s">
        <v>874</v>
      </c>
      <c r="I413" t="s">
        <v>923</v>
      </c>
    </row>
    <row r="414" spans="1:9">
      <c r="A414" t="s">
        <v>890</v>
      </c>
      <c r="B414" t="s">
        <v>924</v>
      </c>
      <c r="C414" t="s">
        <v>11</v>
      </c>
      <c r="D414" t="s">
        <v>28</v>
      </c>
      <c r="E414" t="s">
        <v>925</v>
      </c>
      <c r="F414">
        <f>HYPERLINK("http://clipc-services.ceda.ac.uk/dreq/u/84f09af8-acb7-11e6-b5ee-ac72891c3257.html","web")</f>
        <v>0</v>
      </c>
      <c r="G414" t="s">
        <v>873</v>
      </c>
      <c r="H414" t="s">
        <v>874</v>
      </c>
      <c r="I414" t="s">
        <v>926</v>
      </c>
    </row>
    <row r="415" spans="1:9">
      <c r="A415" t="s">
        <v>890</v>
      </c>
      <c r="B415" t="s">
        <v>927</v>
      </c>
      <c r="C415" t="s">
        <v>11</v>
      </c>
      <c r="D415" t="s">
        <v>28</v>
      </c>
      <c r="E415" t="s">
        <v>928</v>
      </c>
      <c r="F415">
        <f>HYPERLINK("http://clipc-services.ceda.ac.uk/dreq/u/5913bfe6-9e49-11e5-803c-0d0b866b59f3.html","web")</f>
        <v>0</v>
      </c>
      <c r="G415" t="s">
        <v>873</v>
      </c>
      <c r="H415" t="s">
        <v>874</v>
      </c>
    </row>
    <row r="416" spans="1:9">
      <c r="A416" t="s">
        <v>890</v>
      </c>
      <c r="B416" t="s">
        <v>929</v>
      </c>
      <c r="C416" t="s">
        <v>11</v>
      </c>
      <c r="D416" t="s">
        <v>28</v>
      </c>
      <c r="E416" t="s">
        <v>930</v>
      </c>
      <c r="F416">
        <f>HYPERLINK("http://clipc-services.ceda.ac.uk/dreq/u/590d2ed8-9e49-11e5-803c-0d0b866b59f3.html","web")</f>
        <v>0</v>
      </c>
      <c r="G416" t="s">
        <v>873</v>
      </c>
      <c r="H416" t="s">
        <v>874</v>
      </c>
    </row>
    <row r="417" spans="1:9">
      <c r="A417" t="s">
        <v>890</v>
      </c>
      <c r="B417" t="s">
        <v>931</v>
      </c>
      <c r="C417" t="s">
        <v>11</v>
      </c>
      <c r="D417" t="s">
        <v>28</v>
      </c>
      <c r="E417" t="s">
        <v>932</v>
      </c>
      <c r="F417">
        <f>HYPERLINK("http://clipc-services.ceda.ac.uk/dreq/u/5917c654-9e49-11e5-803c-0d0b866b59f3.html","web")</f>
        <v>0</v>
      </c>
      <c r="G417" t="s">
        <v>873</v>
      </c>
      <c r="H417" t="s">
        <v>874</v>
      </c>
    </row>
    <row r="418" spans="1:9">
      <c r="A418" t="s">
        <v>890</v>
      </c>
      <c r="B418" t="s">
        <v>933</v>
      </c>
      <c r="C418" t="s">
        <v>11</v>
      </c>
      <c r="D418" t="s">
        <v>28</v>
      </c>
      <c r="E418" t="s">
        <v>934</v>
      </c>
      <c r="F418">
        <f>HYPERLINK("http://clipc-services.ceda.ac.uk/dreq/u/590dda36-9e49-11e5-803c-0d0b866b59f3.html","web")</f>
        <v>0</v>
      </c>
      <c r="G418" t="s">
        <v>873</v>
      </c>
      <c r="H418" t="s">
        <v>874</v>
      </c>
    </row>
    <row r="419" spans="1:9">
      <c r="A419" t="s">
        <v>890</v>
      </c>
      <c r="B419" t="s">
        <v>935</v>
      </c>
      <c r="C419" t="s">
        <v>11</v>
      </c>
      <c r="D419" t="s">
        <v>28</v>
      </c>
      <c r="E419" t="s">
        <v>936</v>
      </c>
      <c r="F419">
        <f>HYPERLINK("http://clipc-services.ceda.ac.uk/dreq/u/5913ba00-9e49-11e5-803c-0d0b866b59f3.html","web")</f>
        <v>0</v>
      </c>
      <c r="G419" t="s">
        <v>873</v>
      </c>
      <c r="H419" t="s">
        <v>874</v>
      </c>
    </row>
    <row r="420" spans="1:9">
      <c r="A420" t="s">
        <v>890</v>
      </c>
      <c r="B420" t="s">
        <v>937</v>
      </c>
      <c r="C420" t="s">
        <v>11</v>
      </c>
      <c r="D420" t="s">
        <v>28</v>
      </c>
      <c r="E420" t="s">
        <v>938</v>
      </c>
      <c r="F420">
        <f>HYPERLINK("http://clipc-services.ceda.ac.uk/dreq/u/59151c42-9e49-11e5-803c-0d0b866b59f3.html","web")</f>
        <v>0</v>
      </c>
      <c r="G420" t="s">
        <v>873</v>
      </c>
      <c r="H420" t="s">
        <v>874</v>
      </c>
      <c r="I420" t="s">
        <v>939</v>
      </c>
    </row>
    <row r="421" spans="1:9">
      <c r="A421" t="s">
        <v>890</v>
      </c>
      <c r="B421" t="s">
        <v>940</v>
      </c>
      <c r="C421" t="s">
        <v>11</v>
      </c>
      <c r="D421" t="s">
        <v>28</v>
      </c>
      <c r="E421" t="s">
        <v>941</v>
      </c>
      <c r="F421">
        <f>HYPERLINK("http://clipc-services.ceda.ac.uk/dreq/u/590ded6e-9e49-11e5-803c-0d0b866b59f3.html","web")</f>
        <v>0</v>
      </c>
      <c r="G421" t="s">
        <v>873</v>
      </c>
      <c r="H421" t="s">
        <v>874</v>
      </c>
    </row>
    <row r="422" spans="1:9">
      <c r="A422" t="s">
        <v>890</v>
      </c>
      <c r="B422" t="s">
        <v>942</v>
      </c>
      <c r="C422" t="s">
        <v>11</v>
      </c>
      <c r="D422" t="s">
        <v>28</v>
      </c>
      <c r="E422" t="s">
        <v>943</v>
      </c>
      <c r="F422">
        <f>HYPERLINK("http://clipc-services.ceda.ac.uk/dreq/u/5913e3e0-9e49-11e5-803c-0d0b866b59f3.html","web")</f>
        <v>0</v>
      </c>
      <c r="G422" t="s">
        <v>873</v>
      </c>
      <c r="H422" t="s">
        <v>874</v>
      </c>
      <c r="I422" t="s">
        <v>907</v>
      </c>
    </row>
    <row r="423" spans="1:9">
      <c r="A423" t="s">
        <v>890</v>
      </c>
      <c r="B423" t="s">
        <v>944</v>
      </c>
      <c r="C423" t="s">
        <v>11</v>
      </c>
      <c r="D423" t="s">
        <v>28</v>
      </c>
      <c r="E423" t="s">
        <v>945</v>
      </c>
      <c r="F423">
        <f>HYPERLINK("http://clipc-services.ceda.ac.uk/dreq/u/84f0ea44-acb7-11e6-b5ee-ac72891c3257.html","web")</f>
        <v>0</v>
      </c>
      <c r="G423" t="s">
        <v>873</v>
      </c>
      <c r="H423" t="s">
        <v>874</v>
      </c>
      <c r="I423" t="s">
        <v>946</v>
      </c>
    </row>
    <row r="424" spans="1:9">
      <c r="A424" t="s">
        <v>890</v>
      </c>
      <c r="B424" t="s">
        <v>947</v>
      </c>
      <c r="C424" t="s">
        <v>11</v>
      </c>
      <c r="D424" t="s">
        <v>948</v>
      </c>
      <c r="E424" t="s">
        <v>949</v>
      </c>
      <c r="F424">
        <f>HYPERLINK("http://clipc-services.ceda.ac.uk/dreq/u/59131672-9e49-11e5-803c-0d0b866b59f3.html","web")</f>
        <v>0</v>
      </c>
      <c r="G424" t="s">
        <v>873</v>
      </c>
      <c r="H424" t="s">
        <v>874</v>
      </c>
      <c r="I424" t="s">
        <v>950</v>
      </c>
    </row>
    <row r="425" spans="1:9">
      <c r="A425" t="s">
        <v>890</v>
      </c>
      <c r="B425" t="s">
        <v>951</v>
      </c>
      <c r="C425" t="s">
        <v>11</v>
      </c>
      <c r="D425" t="s">
        <v>952</v>
      </c>
      <c r="E425" t="s">
        <v>953</v>
      </c>
      <c r="F425">
        <f>HYPERLINK("http://clipc-services.ceda.ac.uk/dreq/u/5914dbb0-9e49-11e5-803c-0d0b866b59f3.html","web")</f>
        <v>0</v>
      </c>
      <c r="G425" t="s">
        <v>873</v>
      </c>
      <c r="H425" t="s">
        <v>874</v>
      </c>
      <c r="I425" t="s">
        <v>954</v>
      </c>
    </row>
    <row r="426" spans="1:9">
      <c r="A426" t="s">
        <v>890</v>
      </c>
      <c r="B426" t="s">
        <v>955</v>
      </c>
      <c r="C426" t="s">
        <v>11</v>
      </c>
      <c r="D426" t="s">
        <v>956</v>
      </c>
      <c r="E426" t="s">
        <v>957</v>
      </c>
      <c r="F426">
        <f>HYPERLINK("http://clipc-services.ceda.ac.uk/dreq/u/5914ccba-9e49-11e5-803c-0d0b866b59f3.html","web")</f>
        <v>0</v>
      </c>
      <c r="G426" t="s">
        <v>873</v>
      </c>
      <c r="H426" t="s">
        <v>874</v>
      </c>
      <c r="I426" t="s">
        <v>958</v>
      </c>
    </row>
    <row r="427" spans="1:9">
      <c r="A427" t="s">
        <v>890</v>
      </c>
      <c r="B427" t="s">
        <v>959</v>
      </c>
      <c r="C427" t="s">
        <v>11</v>
      </c>
      <c r="D427" t="s">
        <v>960</v>
      </c>
      <c r="E427" t="s">
        <v>961</v>
      </c>
      <c r="F427">
        <f>HYPERLINK("http://clipc-services.ceda.ac.uk/dreq/u/590dc8ac-9e49-11e5-803c-0d0b866b59f3.html","web")</f>
        <v>0</v>
      </c>
      <c r="G427" t="s">
        <v>873</v>
      </c>
      <c r="H427" t="s">
        <v>874</v>
      </c>
      <c r="I427" t="s">
        <v>962</v>
      </c>
    </row>
    <row r="428" spans="1:9">
      <c r="A428" t="s">
        <v>890</v>
      </c>
      <c r="B428" t="s">
        <v>963</v>
      </c>
      <c r="C428" t="s">
        <v>11</v>
      </c>
      <c r="D428" t="s">
        <v>964</v>
      </c>
      <c r="E428" t="s">
        <v>965</v>
      </c>
      <c r="F428">
        <f>HYPERLINK("http://clipc-services.ceda.ac.uk/dreq/u/590dc37a-9e49-11e5-803c-0d0b866b59f3.html","web")</f>
        <v>0</v>
      </c>
      <c r="G428" t="s">
        <v>873</v>
      </c>
      <c r="H428" t="s">
        <v>874</v>
      </c>
      <c r="I428" t="s">
        <v>966</v>
      </c>
    </row>
    <row r="429" spans="1:9">
      <c r="A429" t="s">
        <v>890</v>
      </c>
      <c r="B429" t="s">
        <v>967</v>
      </c>
      <c r="C429" t="s">
        <v>19</v>
      </c>
      <c r="D429" t="s">
        <v>968</v>
      </c>
      <c r="E429" t="s">
        <v>969</v>
      </c>
      <c r="F429">
        <f>HYPERLINK("http://clipc-services.ceda.ac.uk/dreq/u/84f091c0-acb7-11e6-b5ee-ac72891c3257.html","web")</f>
        <v>0</v>
      </c>
      <c r="G429" t="s">
        <v>873</v>
      </c>
      <c r="H429" t="s">
        <v>874</v>
      </c>
      <c r="I429" t="s">
        <v>970</v>
      </c>
    </row>
    <row r="430" spans="1:9">
      <c r="A430" t="s">
        <v>890</v>
      </c>
      <c r="B430" t="s">
        <v>971</v>
      </c>
      <c r="C430" t="s">
        <v>19</v>
      </c>
      <c r="D430" t="s">
        <v>972</v>
      </c>
      <c r="E430" t="s">
        <v>973</v>
      </c>
      <c r="F430">
        <f>HYPERLINK("http://clipc-services.ceda.ac.uk/dreq/u/84eff3c8-acb7-11e6-b5ee-ac72891c3257.html","web")</f>
        <v>0</v>
      </c>
      <c r="G430" t="s">
        <v>873</v>
      </c>
      <c r="H430" t="s">
        <v>874</v>
      </c>
      <c r="I430" t="s">
        <v>974</v>
      </c>
    </row>
    <row r="431" spans="1:9">
      <c r="A431" t="s">
        <v>890</v>
      </c>
      <c r="B431" t="s">
        <v>975</v>
      </c>
      <c r="C431" t="s">
        <v>19</v>
      </c>
      <c r="D431" t="s">
        <v>28</v>
      </c>
      <c r="E431" t="s">
        <v>976</v>
      </c>
      <c r="F431">
        <f>HYPERLINK("http://clipc-services.ceda.ac.uk/dreq/u/59171df8-9e49-11e5-803c-0d0b866b59f3.html","web")</f>
        <v>0</v>
      </c>
      <c r="G431" t="s">
        <v>873</v>
      </c>
      <c r="H431" t="s">
        <v>874</v>
      </c>
      <c r="I431" t="s">
        <v>977</v>
      </c>
    </row>
    <row r="432" spans="1:9">
      <c r="A432" t="s">
        <v>890</v>
      </c>
      <c r="B432" t="s">
        <v>978</v>
      </c>
      <c r="C432" t="s">
        <v>19</v>
      </c>
      <c r="D432" t="s">
        <v>28</v>
      </c>
      <c r="E432" t="s">
        <v>979</v>
      </c>
      <c r="F432">
        <f>HYPERLINK("http://clipc-services.ceda.ac.uk/dreq/u/5914b748-9e49-11e5-803c-0d0b866b59f3.html","web")</f>
        <v>0</v>
      </c>
      <c r="G432" t="s">
        <v>873</v>
      </c>
      <c r="H432" t="s">
        <v>874</v>
      </c>
      <c r="I432" t="s">
        <v>980</v>
      </c>
    </row>
    <row r="433" spans="1:9">
      <c r="A433" t="s">
        <v>890</v>
      </c>
      <c r="B433" t="s">
        <v>981</v>
      </c>
      <c r="C433" t="s">
        <v>19</v>
      </c>
      <c r="D433" t="s">
        <v>28</v>
      </c>
      <c r="E433" t="s">
        <v>982</v>
      </c>
      <c r="F433">
        <f>HYPERLINK("http://clipc-services.ceda.ac.uk/dreq/u/5912b196-9e49-11e5-803c-0d0b866b59f3.html","web")</f>
        <v>0</v>
      </c>
      <c r="G433" t="s">
        <v>873</v>
      </c>
      <c r="H433" t="s">
        <v>874</v>
      </c>
    </row>
    <row r="434" spans="1:9">
      <c r="A434" t="s">
        <v>890</v>
      </c>
      <c r="B434" t="s">
        <v>983</v>
      </c>
      <c r="C434" t="s">
        <v>19</v>
      </c>
      <c r="D434" t="s">
        <v>28</v>
      </c>
      <c r="E434" t="s">
        <v>984</v>
      </c>
      <c r="F434">
        <f>HYPERLINK("http://clipc-services.ceda.ac.uk/dreq/u/590f4c7c-9e49-11e5-803c-0d0b866b59f3.html","web")</f>
        <v>0</v>
      </c>
      <c r="G434" t="s">
        <v>873</v>
      </c>
      <c r="H434" t="s">
        <v>874</v>
      </c>
      <c r="I434" t="s">
        <v>985</v>
      </c>
    </row>
    <row r="435" spans="1:9">
      <c r="A435" t="s">
        <v>890</v>
      </c>
      <c r="B435" t="s">
        <v>986</v>
      </c>
      <c r="C435" t="s">
        <v>19</v>
      </c>
      <c r="D435" t="s">
        <v>28</v>
      </c>
      <c r="E435" t="s">
        <v>987</v>
      </c>
      <c r="F435">
        <f>HYPERLINK("http://clipc-services.ceda.ac.uk/dreq/u/5913b4ec-9e49-11e5-803c-0d0b866b59f3.html","web")</f>
        <v>0</v>
      </c>
      <c r="G435" t="s">
        <v>873</v>
      </c>
      <c r="H435" t="s">
        <v>874</v>
      </c>
      <c r="I435" t="s">
        <v>988</v>
      </c>
    </row>
    <row r="436" spans="1:9">
      <c r="A436" t="s">
        <v>890</v>
      </c>
      <c r="B436" t="s">
        <v>989</v>
      </c>
      <c r="C436" t="s">
        <v>19</v>
      </c>
      <c r="D436" t="s">
        <v>28</v>
      </c>
      <c r="E436" t="s">
        <v>990</v>
      </c>
      <c r="F436">
        <f>HYPERLINK("http://clipc-services.ceda.ac.uk/dreq/u/590e2f36-9e49-11e5-803c-0d0b866b59f3.html","web")</f>
        <v>0</v>
      </c>
      <c r="G436" t="s">
        <v>873</v>
      </c>
      <c r="H436" t="s">
        <v>874</v>
      </c>
      <c r="I436" t="s">
        <v>991</v>
      </c>
    </row>
    <row r="437" spans="1:9">
      <c r="A437" t="s">
        <v>890</v>
      </c>
      <c r="B437" t="s">
        <v>992</v>
      </c>
      <c r="C437" t="s">
        <v>19</v>
      </c>
      <c r="D437" t="s">
        <v>28</v>
      </c>
      <c r="E437" t="s">
        <v>993</v>
      </c>
      <c r="F437">
        <f>HYPERLINK("http://clipc-services.ceda.ac.uk/dreq/u/5914f2a8-9e49-11e5-803c-0d0b866b59f3.html","web")</f>
        <v>0</v>
      </c>
      <c r="G437" t="s">
        <v>873</v>
      </c>
      <c r="H437" t="s">
        <v>874</v>
      </c>
      <c r="I437" t="s">
        <v>991</v>
      </c>
    </row>
    <row r="438" spans="1:9">
      <c r="A438" t="s">
        <v>890</v>
      </c>
      <c r="B438" t="s">
        <v>994</v>
      </c>
      <c r="C438" t="s">
        <v>19</v>
      </c>
      <c r="D438" t="s">
        <v>28</v>
      </c>
      <c r="E438" t="s">
        <v>995</v>
      </c>
      <c r="F438">
        <f>HYPERLINK("http://clipc-services.ceda.ac.uk/dreq/u/590eb456-9e49-11e5-803c-0d0b866b59f3.html","web")</f>
        <v>0</v>
      </c>
      <c r="G438" t="s">
        <v>873</v>
      </c>
      <c r="H438" t="s">
        <v>874</v>
      </c>
      <c r="I438" t="s">
        <v>996</v>
      </c>
    </row>
    <row r="439" spans="1:9">
      <c r="A439" t="s">
        <v>890</v>
      </c>
      <c r="B439" t="s">
        <v>997</v>
      </c>
      <c r="C439" t="s">
        <v>19</v>
      </c>
      <c r="D439" t="s">
        <v>28</v>
      </c>
      <c r="E439" t="s">
        <v>998</v>
      </c>
      <c r="F439">
        <f>HYPERLINK("http://clipc-services.ceda.ac.uk/dreq/u/591491e6-9e49-11e5-803c-0d0b866b59f3.html","web")</f>
        <v>0</v>
      </c>
      <c r="G439" t="s">
        <v>873</v>
      </c>
      <c r="H439" t="s">
        <v>874</v>
      </c>
      <c r="I439" t="s">
        <v>999</v>
      </c>
    </row>
    <row r="440" spans="1:9">
      <c r="A440" t="s">
        <v>890</v>
      </c>
      <c r="B440" t="s">
        <v>1000</v>
      </c>
      <c r="C440" t="s">
        <v>19</v>
      </c>
      <c r="D440" t="s">
        <v>28</v>
      </c>
      <c r="E440" t="s">
        <v>1001</v>
      </c>
      <c r="F440">
        <f>HYPERLINK("http://clipc-services.ceda.ac.uk/dreq/u/590db236-9e49-11e5-803c-0d0b866b59f3.html","web")</f>
        <v>0</v>
      </c>
      <c r="G440" t="s">
        <v>873</v>
      </c>
      <c r="H440" t="s">
        <v>874</v>
      </c>
      <c r="I440" t="s">
        <v>1002</v>
      </c>
    </row>
    <row r="441" spans="1:9">
      <c r="A441" t="s">
        <v>890</v>
      </c>
      <c r="B441" t="s">
        <v>1003</v>
      </c>
      <c r="C441" t="s">
        <v>19</v>
      </c>
      <c r="D441" t="s">
        <v>28</v>
      </c>
      <c r="E441" t="s">
        <v>1004</v>
      </c>
      <c r="F441">
        <f>HYPERLINK("http://clipc-services.ceda.ac.uk/dreq/u/590f2bfc-9e49-11e5-803c-0d0b866b59f3.html","web")</f>
        <v>0</v>
      </c>
      <c r="G441" t="s">
        <v>873</v>
      </c>
      <c r="H441" t="s">
        <v>874</v>
      </c>
      <c r="I441" t="s">
        <v>1002</v>
      </c>
    </row>
    <row r="442" spans="1:9">
      <c r="A442" t="s">
        <v>890</v>
      </c>
      <c r="B442" t="s">
        <v>1005</v>
      </c>
      <c r="C442" t="s">
        <v>19</v>
      </c>
      <c r="D442" t="s">
        <v>28</v>
      </c>
      <c r="E442" t="s">
        <v>1006</v>
      </c>
      <c r="F442">
        <f>HYPERLINK("http://clipc-services.ceda.ac.uk/dreq/u/84f0b2cc-acb7-11e6-b5ee-ac72891c3257.html","web")</f>
        <v>0</v>
      </c>
      <c r="G442" t="s">
        <v>873</v>
      </c>
      <c r="H442" t="s">
        <v>874</v>
      </c>
      <c r="I442" t="s">
        <v>1002</v>
      </c>
    </row>
    <row r="443" spans="1:9">
      <c r="A443" t="s">
        <v>890</v>
      </c>
      <c r="B443" t="s">
        <v>1007</v>
      </c>
      <c r="C443" t="s">
        <v>19</v>
      </c>
      <c r="D443" t="s">
        <v>28</v>
      </c>
      <c r="E443" t="s">
        <v>1008</v>
      </c>
      <c r="F443">
        <f>HYPERLINK("http://clipc-services.ceda.ac.uk/dreq/u/59136654-9e49-11e5-803c-0d0b866b59f3.html","web")</f>
        <v>0</v>
      </c>
      <c r="G443" t="s">
        <v>873</v>
      </c>
      <c r="H443" t="s">
        <v>874</v>
      </c>
      <c r="I443" t="s">
        <v>1009</v>
      </c>
    </row>
    <row r="444" spans="1:9">
      <c r="A444" t="s">
        <v>890</v>
      </c>
      <c r="B444" t="s">
        <v>1010</v>
      </c>
      <c r="C444" t="s">
        <v>19</v>
      </c>
      <c r="D444" t="s">
        <v>28</v>
      </c>
      <c r="E444" t="s">
        <v>1011</v>
      </c>
      <c r="F444">
        <f>HYPERLINK("http://clipc-services.ceda.ac.uk/dreq/u/590f3674-9e49-11e5-803c-0d0b866b59f3.html","web")</f>
        <v>0</v>
      </c>
      <c r="G444" t="s">
        <v>873</v>
      </c>
      <c r="H444" t="s">
        <v>874</v>
      </c>
      <c r="I444" t="s">
        <v>1012</v>
      </c>
    </row>
    <row r="445" spans="1:9">
      <c r="A445" t="s">
        <v>890</v>
      </c>
      <c r="B445" t="s">
        <v>1013</v>
      </c>
      <c r="C445" t="s">
        <v>19</v>
      </c>
      <c r="D445" t="s">
        <v>28</v>
      </c>
      <c r="E445" t="s">
        <v>1014</v>
      </c>
      <c r="F445">
        <f>HYPERLINK("http://clipc-services.ceda.ac.uk/dreq/u/84f10236-acb7-11e6-b5ee-ac72891c3257.html","web")</f>
        <v>0</v>
      </c>
      <c r="G445" t="s">
        <v>873</v>
      </c>
      <c r="H445" t="s">
        <v>874</v>
      </c>
      <c r="I445" t="s">
        <v>1015</v>
      </c>
    </row>
    <row r="446" spans="1:9">
      <c r="A446" t="s">
        <v>890</v>
      </c>
      <c r="B446" t="s">
        <v>1016</v>
      </c>
      <c r="C446" t="s">
        <v>19</v>
      </c>
      <c r="D446" t="s">
        <v>28</v>
      </c>
      <c r="E446" t="s">
        <v>1017</v>
      </c>
      <c r="F446">
        <f>HYPERLINK("http://clipc-services.ceda.ac.uk/dreq/u/84f0afac-acb7-11e6-b5ee-ac72891c3257.html","web")</f>
        <v>0</v>
      </c>
      <c r="G446" t="s">
        <v>873</v>
      </c>
      <c r="H446" t="s">
        <v>874</v>
      </c>
      <c r="I446" t="s">
        <v>1018</v>
      </c>
    </row>
    <row r="447" spans="1:9">
      <c r="A447" t="s">
        <v>890</v>
      </c>
      <c r="B447" t="s">
        <v>1019</v>
      </c>
      <c r="C447" t="s">
        <v>19</v>
      </c>
      <c r="D447" t="s">
        <v>28</v>
      </c>
      <c r="E447" t="s">
        <v>1020</v>
      </c>
      <c r="F447">
        <f>HYPERLINK("http://clipc-services.ceda.ac.uk/dreq/u/84f10e7a-acb7-11e6-b5ee-ac72891c3257.html","web")</f>
        <v>0</v>
      </c>
      <c r="G447" t="s">
        <v>873</v>
      </c>
      <c r="H447" t="s">
        <v>874</v>
      </c>
      <c r="I447" t="s">
        <v>1021</v>
      </c>
    </row>
    <row r="448" spans="1:9">
      <c r="A448" t="s">
        <v>890</v>
      </c>
      <c r="B448" t="s">
        <v>1022</v>
      </c>
      <c r="C448" t="s">
        <v>19</v>
      </c>
      <c r="D448" t="s">
        <v>28</v>
      </c>
      <c r="E448" t="s">
        <v>1023</v>
      </c>
      <c r="F448">
        <f>HYPERLINK("http://clipc-services.ceda.ac.uk/dreq/u/84f0b8d0-acb7-11e6-b5ee-ac72891c3257.html","web")</f>
        <v>0</v>
      </c>
      <c r="G448" t="s">
        <v>873</v>
      </c>
      <c r="H448" t="s">
        <v>874</v>
      </c>
      <c r="I448" t="s">
        <v>1024</v>
      </c>
    </row>
    <row r="449" spans="1:9">
      <c r="A449" t="s">
        <v>890</v>
      </c>
      <c r="B449" t="s">
        <v>1025</v>
      </c>
      <c r="C449" t="s">
        <v>19</v>
      </c>
      <c r="D449" t="s">
        <v>28</v>
      </c>
      <c r="E449" t="s">
        <v>1026</v>
      </c>
      <c r="F449">
        <f>HYPERLINK("http://clipc-services.ceda.ac.uk/dreq/u/84f0b5e2-acb7-11e6-b5ee-ac72891c3257.html","web")</f>
        <v>0</v>
      </c>
      <c r="G449" t="s">
        <v>873</v>
      </c>
      <c r="H449" t="s">
        <v>874</v>
      </c>
      <c r="I449" t="s">
        <v>1027</v>
      </c>
    </row>
    <row r="450" spans="1:9">
      <c r="A450" t="s">
        <v>890</v>
      </c>
      <c r="B450" t="s">
        <v>1028</v>
      </c>
      <c r="C450" t="s">
        <v>19</v>
      </c>
      <c r="D450" t="s">
        <v>28</v>
      </c>
      <c r="E450" t="s">
        <v>1029</v>
      </c>
      <c r="F450">
        <f>HYPERLINK("http://clipc-services.ceda.ac.uk/dreq/u/84f105a6-acb7-11e6-b5ee-ac72891c3257.html","web")</f>
        <v>0</v>
      </c>
      <c r="G450" t="s">
        <v>873</v>
      </c>
      <c r="H450" t="s">
        <v>874</v>
      </c>
      <c r="I450" t="s">
        <v>1030</v>
      </c>
    </row>
    <row r="451" spans="1:9">
      <c r="A451" t="s">
        <v>890</v>
      </c>
      <c r="B451" t="s">
        <v>1031</v>
      </c>
      <c r="C451" t="s">
        <v>19</v>
      </c>
      <c r="D451" t="s">
        <v>28</v>
      </c>
      <c r="E451" t="s">
        <v>1032</v>
      </c>
      <c r="F451">
        <f>HYPERLINK("http://clipc-services.ceda.ac.uk/dreq/u/590d9f1c-9e49-11e5-803c-0d0b866b59f3.html","web")</f>
        <v>0</v>
      </c>
      <c r="G451" t="s">
        <v>873</v>
      </c>
      <c r="H451" t="s">
        <v>874</v>
      </c>
      <c r="I451" t="s">
        <v>1033</v>
      </c>
    </row>
    <row r="452" spans="1:9">
      <c r="A452" t="s">
        <v>890</v>
      </c>
      <c r="B452" t="s">
        <v>1034</v>
      </c>
      <c r="C452" t="s">
        <v>19</v>
      </c>
      <c r="D452" t="s">
        <v>28</v>
      </c>
      <c r="E452" t="s">
        <v>1035</v>
      </c>
      <c r="F452">
        <f>HYPERLINK("http://clipc-services.ceda.ac.uk/dreq/u/591324be-9e49-11e5-803c-0d0b866b59f3.html","web")</f>
        <v>0</v>
      </c>
      <c r="G452" t="s">
        <v>873</v>
      </c>
      <c r="H452" t="s">
        <v>874</v>
      </c>
      <c r="I452" t="s">
        <v>907</v>
      </c>
    </row>
    <row r="453" spans="1:9">
      <c r="A453" t="s">
        <v>890</v>
      </c>
      <c r="B453" t="s">
        <v>1036</v>
      </c>
      <c r="C453" t="s">
        <v>19</v>
      </c>
      <c r="D453" t="s">
        <v>28</v>
      </c>
      <c r="E453" t="s">
        <v>1037</v>
      </c>
      <c r="F453">
        <f>HYPERLINK("http://clipc-services.ceda.ac.uk/dreq/u/591397be-9e49-11e5-803c-0d0b866b59f3.html","web")</f>
        <v>0</v>
      </c>
      <c r="G453" t="s">
        <v>873</v>
      </c>
      <c r="H453" t="s">
        <v>874</v>
      </c>
    </row>
    <row r="454" spans="1:9">
      <c r="A454" t="s">
        <v>890</v>
      </c>
      <c r="B454" t="s">
        <v>1038</v>
      </c>
      <c r="C454" t="s">
        <v>19</v>
      </c>
      <c r="D454" t="s">
        <v>28</v>
      </c>
      <c r="E454" t="s">
        <v>1039</v>
      </c>
      <c r="F454">
        <f>HYPERLINK("http://clipc-services.ceda.ac.uk/dreq/u/59128f0e-9e49-11e5-803c-0d0b866b59f3.html","web")</f>
        <v>0</v>
      </c>
      <c r="G454" t="s">
        <v>873</v>
      </c>
      <c r="H454" t="s">
        <v>874</v>
      </c>
      <c r="I454" t="s">
        <v>977</v>
      </c>
    </row>
    <row r="455" spans="1:9">
      <c r="A455" t="s">
        <v>890</v>
      </c>
      <c r="B455" t="s">
        <v>1040</v>
      </c>
      <c r="C455" t="s">
        <v>19</v>
      </c>
      <c r="D455" t="s">
        <v>28</v>
      </c>
      <c r="E455" t="s">
        <v>1041</v>
      </c>
      <c r="F455">
        <f>HYPERLINK("http://clipc-services.ceda.ac.uk/dreq/u/59136dfc-9e49-11e5-803c-0d0b866b59f3.html","web")</f>
        <v>0</v>
      </c>
      <c r="G455" t="s">
        <v>873</v>
      </c>
      <c r="H455" t="s">
        <v>874</v>
      </c>
      <c r="I455" t="s">
        <v>1042</v>
      </c>
    </row>
    <row r="456" spans="1:9">
      <c r="A456" t="s">
        <v>890</v>
      </c>
      <c r="B456" t="s">
        <v>1043</v>
      </c>
      <c r="C456" t="s">
        <v>19</v>
      </c>
      <c r="D456" t="s">
        <v>28</v>
      </c>
      <c r="E456" t="s">
        <v>1044</v>
      </c>
      <c r="F456">
        <f>HYPERLINK("http://clipc-services.ceda.ac.uk/dreq/u/5917cc94-9e49-11e5-803c-0d0b866b59f3.html","web")</f>
        <v>0</v>
      </c>
      <c r="G456" t="s">
        <v>873</v>
      </c>
      <c r="H456" t="s">
        <v>874</v>
      </c>
      <c r="I456" t="s">
        <v>980</v>
      </c>
    </row>
    <row r="457" spans="1:9">
      <c r="A457" t="s">
        <v>890</v>
      </c>
      <c r="B457" t="s">
        <v>1045</v>
      </c>
      <c r="C457" t="s">
        <v>19</v>
      </c>
      <c r="D457" t="s">
        <v>28</v>
      </c>
      <c r="E457" t="s">
        <v>1046</v>
      </c>
      <c r="F457">
        <f>HYPERLINK("http://clipc-services.ceda.ac.uk/dreq/u/5914de26-9e49-11e5-803c-0d0b866b59f3.html","web")</f>
        <v>0</v>
      </c>
      <c r="G457" t="s">
        <v>873</v>
      </c>
      <c r="H457" t="s">
        <v>874</v>
      </c>
    </row>
    <row r="458" spans="1:9">
      <c r="A458" t="s">
        <v>890</v>
      </c>
      <c r="B458" t="s">
        <v>1047</v>
      </c>
      <c r="C458" t="s">
        <v>19</v>
      </c>
      <c r="D458" t="s">
        <v>28</v>
      </c>
      <c r="E458" t="s">
        <v>1048</v>
      </c>
      <c r="F458">
        <f>HYPERLINK("http://clipc-services.ceda.ac.uk/dreq/u/71c982aa-b8ab-11e6-97ab-ac72891c3257.html","web")</f>
        <v>0</v>
      </c>
      <c r="G458" t="s">
        <v>873</v>
      </c>
      <c r="H458" t="s">
        <v>874</v>
      </c>
    </row>
    <row r="459" spans="1:9">
      <c r="A459" t="s">
        <v>890</v>
      </c>
      <c r="B459" t="s">
        <v>1049</v>
      </c>
      <c r="C459" t="s">
        <v>19</v>
      </c>
      <c r="D459" t="s">
        <v>28</v>
      </c>
      <c r="E459" t="s">
        <v>1050</v>
      </c>
      <c r="F459">
        <f>HYPERLINK("http://clipc-services.ceda.ac.uk/dreq/u/71c9768e-b8ab-11e6-97ab-ac72891c3257.html","web")</f>
        <v>0</v>
      </c>
      <c r="G459" t="s">
        <v>873</v>
      </c>
      <c r="H459" t="s">
        <v>874</v>
      </c>
    </row>
    <row r="460" spans="1:9">
      <c r="A460" t="s">
        <v>890</v>
      </c>
      <c r="B460" t="s">
        <v>1051</v>
      </c>
      <c r="C460" t="s">
        <v>19</v>
      </c>
      <c r="D460" t="s">
        <v>28</v>
      </c>
      <c r="E460" t="s">
        <v>1052</v>
      </c>
      <c r="F460">
        <f>HYPERLINK("http://clipc-services.ceda.ac.uk/dreq/u/59151012-9e49-11e5-803c-0d0b866b59f3.html","web")</f>
        <v>0</v>
      </c>
      <c r="G460" t="s">
        <v>873</v>
      </c>
      <c r="H460" t="s">
        <v>874</v>
      </c>
      <c r="I460" t="s">
        <v>1053</v>
      </c>
    </row>
    <row r="461" spans="1:9">
      <c r="A461" t="s">
        <v>890</v>
      </c>
      <c r="B461" t="s">
        <v>1054</v>
      </c>
      <c r="C461" t="s">
        <v>19</v>
      </c>
      <c r="D461" t="s">
        <v>28</v>
      </c>
      <c r="E461" t="s">
        <v>1055</v>
      </c>
      <c r="F461">
        <f>HYPERLINK("http://clipc-services.ceda.ac.uk/dreq/u/59129468-9e49-11e5-803c-0d0b866b59f3.html","web")</f>
        <v>0</v>
      </c>
      <c r="G461" t="s">
        <v>873</v>
      </c>
      <c r="H461" t="s">
        <v>874</v>
      </c>
      <c r="I461" t="s">
        <v>1056</v>
      </c>
    </row>
    <row r="462" spans="1:9">
      <c r="A462" t="s">
        <v>890</v>
      </c>
      <c r="B462" t="s">
        <v>1057</v>
      </c>
      <c r="C462" t="s">
        <v>11</v>
      </c>
      <c r="D462" t="s">
        <v>28</v>
      </c>
      <c r="E462" t="s">
        <v>1058</v>
      </c>
      <c r="F462">
        <f>HYPERLINK("http://clipc-services.ceda.ac.uk/dreq/u/591514ea-9e49-11e5-803c-0d0b866b59f3.html","web")</f>
        <v>0</v>
      </c>
      <c r="G462" t="s">
        <v>873</v>
      </c>
      <c r="H462" t="s">
        <v>874</v>
      </c>
    </row>
    <row r="463" spans="1:9">
      <c r="A463" t="s">
        <v>890</v>
      </c>
      <c r="B463" t="s">
        <v>1059</v>
      </c>
      <c r="C463" t="s">
        <v>19</v>
      </c>
      <c r="D463" t="s">
        <v>28</v>
      </c>
      <c r="E463" t="s">
        <v>1060</v>
      </c>
      <c r="F463">
        <f>HYPERLINK("http://clipc-services.ceda.ac.uk/dreq/u/59174d14-9e49-11e5-803c-0d0b866b59f3.html","web")</f>
        <v>0</v>
      </c>
      <c r="G463" t="s">
        <v>873</v>
      </c>
      <c r="H463" t="s">
        <v>874</v>
      </c>
    </row>
    <row r="464" spans="1:9">
      <c r="A464" t="s">
        <v>890</v>
      </c>
      <c r="B464" t="s">
        <v>1061</v>
      </c>
      <c r="C464" t="s">
        <v>19</v>
      </c>
      <c r="D464" t="s">
        <v>28</v>
      </c>
      <c r="E464" t="s">
        <v>1062</v>
      </c>
      <c r="F464">
        <f>HYPERLINK("http://clipc-services.ceda.ac.uk/dreq/u/5913e156-9e49-11e5-803c-0d0b866b59f3.html","web")</f>
        <v>0</v>
      </c>
      <c r="G464" t="s">
        <v>873</v>
      </c>
      <c r="H464" t="s">
        <v>874</v>
      </c>
    </row>
    <row r="465" spans="1:9">
      <c r="A465" t="s">
        <v>890</v>
      </c>
      <c r="B465" t="s">
        <v>1063</v>
      </c>
      <c r="C465" t="s">
        <v>19</v>
      </c>
      <c r="D465" t="s">
        <v>28</v>
      </c>
      <c r="E465" t="s">
        <v>1064</v>
      </c>
      <c r="F465">
        <f>HYPERLINK("http://clipc-services.ceda.ac.uk/dreq/u/93aa8484bd5399920b19acc9f208f664.html","web")</f>
        <v>0</v>
      </c>
      <c r="G465" t="s">
        <v>22</v>
      </c>
      <c r="H465" t="s">
        <v>23</v>
      </c>
      <c r="I465" t="s">
        <v>1065</v>
      </c>
    </row>
    <row r="466" spans="1:9">
      <c r="A466" t="s">
        <v>890</v>
      </c>
      <c r="B466" t="s">
        <v>26</v>
      </c>
      <c r="C466" t="s">
        <v>19</v>
      </c>
      <c r="D466" t="s">
        <v>28</v>
      </c>
      <c r="E466" t="s">
        <v>29</v>
      </c>
      <c r="F466">
        <f>HYPERLINK("http://clipc-services.ceda.ac.uk/dreq/u/180d4bd9a18a9d5ecf3d45690b8e9c75.html","web")</f>
        <v>0</v>
      </c>
      <c r="G466" t="s">
        <v>22</v>
      </c>
      <c r="H466" t="s">
        <v>23</v>
      </c>
      <c r="I466" t="s">
        <v>30</v>
      </c>
    </row>
    <row r="467" spans="1:9">
      <c r="A467" t="s">
        <v>890</v>
      </c>
      <c r="B467" t="s">
        <v>1066</v>
      </c>
      <c r="C467" t="s">
        <v>11</v>
      </c>
      <c r="D467" t="s">
        <v>1067</v>
      </c>
      <c r="E467" t="s">
        <v>1068</v>
      </c>
      <c r="F467">
        <f>HYPERLINK("http://clipc-services.ceda.ac.uk/dreq/u/590d2b9a-9e49-11e5-803c-0d0b866b59f3.html","web")</f>
        <v>0</v>
      </c>
      <c r="G467" t="s">
        <v>22</v>
      </c>
      <c r="H467" t="s">
        <v>23</v>
      </c>
      <c r="I467" t="s">
        <v>1069</v>
      </c>
    </row>
    <row r="468" spans="1:9">
      <c r="A468" t="s">
        <v>890</v>
      </c>
      <c r="B468" t="s">
        <v>1070</v>
      </c>
      <c r="C468" t="s">
        <v>11</v>
      </c>
      <c r="D468" t="s">
        <v>1071</v>
      </c>
      <c r="E468" t="s">
        <v>1072</v>
      </c>
      <c r="F468">
        <f>HYPERLINK("http://clipc-services.ceda.ac.uk/dreq/u/590eda94-9e49-11e5-803c-0d0b866b59f3.html","web")</f>
        <v>0</v>
      </c>
      <c r="G468" t="s">
        <v>22</v>
      </c>
      <c r="H468" t="s">
        <v>23</v>
      </c>
      <c r="I468" t="s">
        <v>1073</v>
      </c>
    </row>
    <row r="469" spans="1:9">
      <c r="A469" t="s">
        <v>890</v>
      </c>
      <c r="B469" t="s">
        <v>1074</v>
      </c>
      <c r="C469" t="s">
        <v>11</v>
      </c>
      <c r="D469" t="s">
        <v>1075</v>
      </c>
      <c r="E469" t="s">
        <v>1076</v>
      </c>
      <c r="F469">
        <f>HYPERLINK("http://clipc-services.ceda.ac.uk/dreq/u/59130bf0-9e49-11e5-803c-0d0b866b59f3.html","web")</f>
        <v>0</v>
      </c>
      <c r="G469" t="s">
        <v>22</v>
      </c>
      <c r="H469" t="s">
        <v>23</v>
      </c>
      <c r="I469" t="s">
        <v>1077</v>
      </c>
    </row>
    <row r="470" spans="1:9">
      <c r="A470" t="s">
        <v>890</v>
      </c>
      <c r="B470" t="s">
        <v>34</v>
      </c>
      <c r="C470" t="s">
        <v>19</v>
      </c>
      <c r="D470" t="s">
        <v>20</v>
      </c>
      <c r="E470" t="s">
        <v>35</v>
      </c>
      <c r="F470">
        <f>HYPERLINK("http://clipc-services.ceda.ac.uk/dreq/u/c4c0cce59536f11df06a045fa8d0c091.html","web")</f>
        <v>0</v>
      </c>
      <c r="G470" t="s">
        <v>22</v>
      </c>
      <c r="H470" t="s">
        <v>23</v>
      </c>
      <c r="I470" t="s">
        <v>36</v>
      </c>
    </row>
    <row r="471" spans="1:9">
      <c r="A471" t="s">
        <v>890</v>
      </c>
      <c r="B471" t="s">
        <v>37</v>
      </c>
      <c r="C471" t="s">
        <v>19</v>
      </c>
      <c r="D471" t="s">
        <v>20</v>
      </c>
      <c r="E471" t="s">
        <v>38</v>
      </c>
      <c r="F471">
        <f>HYPERLINK("http://clipc-services.ceda.ac.uk/dreq/u/479c5de8-12cc-11e6-b2bc-ac72891c3257.html","web")</f>
        <v>0</v>
      </c>
      <c r="G471" t="s">
        <v>22</v>
      </c>
      <c r="H471" t="s">
        <v>23</v>
      </c>
    </row>
    <row r="472" spans="1:9">
      <c r="A472" t="s">
        <v>890</v>
      </c>
      <c r="B472" t="s">
        <v>39</v>
      </c>
      <c r="C472" t="s">
        <v>19</v>
      </c>
      <c r="D472" t="s">
        <v>20</v>
      </c>
      <c r="E472" t="s">
        <v>40</v>
      </c>
      <c r="F472">
        <f>HYPERLINK("http://clipc-services.ceda.ac.uk/dreq/u/c172481027367670eaf1e53fb8d2e841.html","web")</f>
        <v>0</v>
      </c>
      <c r="G472" t="s">
        <v>22</v>
      </c>
      <c r="H472" t="s">
        <v>23</v>
      </c>
      <c r="I472" t="s">
        <v>41</v>
      </c>
    </row>
    <row r="473" spans="1:9">
      <c r="A473" t="s">
        <v>890</v>
      </c>
      <c r="B473" t="s">
        <v>42</v>
      </c>
      <c r="C473" t="s">
        <v>19</v>
      </c>
      <c r="D473" t="s">
        <v>20</v>
      </c>
      <c r="E473" t="s">
        <v>43</v>
      </c>
      <c r="F473">
        <f>HYPERLINK("http://clipc-services.ceda.ac.uk/dreq/u/7c5c71f969a6318b3fa5ff2875272caf.html","web")</f>
        <v>0</v>
      </c>
      <c r="G473" t="s">
        <v>22</v>
      </c>
      <c r="H473" t="s">
        <v>23</v>
      </c>
      <c r="I473" t="s">
        <v>44</v>
      </c>
    </row>
    <row r="474" spans="1:9">
      <c r="A474" t="s">
        <v>890</v>
      </c>
      <c r="B474" t="s">
        <v>45</v>
      </c>
      <c r="C474" t="s">
        <v>19</v>
      </c>
      <c r="D474" t="s">
        <v>20</v>
      </c>
      <c r="E474" t="s">
        <v>46</v>
      </c>
      <c r="F474">
        <f>HYPERLINK("http://clipc-services.ceda.ac.uk/dreq/u/c4b3f6005f73f2fc2d0e348fdff3c2bc.html","web")</f>
        <v>0</v>
      </c>
      <c r="G474" t="s">
        <v>22</v>
      </c>
      <c r="H474" t="s">
        <v>23</v>
      </c>
      <c r="I474" t="s">
        <v>47</v>
      </c>
    </row>
    <row r="475" spans="1:9">
      <c r="A475" t="s">
        <v>890</v>
      </c>
      <c r="B475" t="s">
        <v>48</v>
      </c>
      <c r="C475" t="s">
        <v>19</v>
      </c>
      <c r="D475" t="s">
        <v>20</v>
      </c>
      <c r="E475" t="s">
        <v>49</v>
      </c>
      <c r="F475">
        <f>HYPERLINK("http://clipc-services.ceda.ac.uk/dreq/u/14d70240caeb3a95922af16eca2d497b.html","web")</f>
        <v>0</v>
      </c>
      <c r="G475" t="s">
        <v>22</v>
      </c>
      <c r="H475" t="s">
        <v>23</v>
      </c>
      <c r="I475" t="s">
        <v>50</v>
      </c>
    </row>
    <row r="476" spans="1:9">
      <c r="A476" t="s">
        <v>890</v>
      </c>
      <c r="B476" t="s">
        <v>51</v>
      </c>
      <c r="C476" t="s">
        <v>19</v>
      </c>
      <c r="D476" t="s">
        <v>20</v>
      </c>
      <c r="E476" t="s">
        <v>52</v>
      </c>
      <c r="F476">
        <f>HYPERLINK("http://clipc-services.ceda.ac.uk/dreq/u/4f1bd1a2-12cc-11e6-b2bc-ac72891c3257.html","web")</f>
        <v>0</v>
      </c>
      <c r="G476" t="s">
        <v>22</v>
      </c>
      <c r="H476" t="s">
        <v>23</v>
      </c>
    </row>
    <row r="477" spans="1:9">
      <c r="A477" t="s">
        <v>890</v>
      </c>
      <c r="B477" t="s">
        <v>53</v>
      </c>
      <c r="C477" t="s">
        <v>19</v>
      </c>
      <c r="D477" t="s">
        <v>20</v>
      </c>
      <c r="E477" t="s">
        <v>54</v>
      </c>
      <c r="F477">
        <f>HYPERLINK("http://clipc-services.ceda.ac.uk/dreq/u/f507e49404f47a6255539751483d8bdc.html","web")</f>
        <v>0</v>
      </c>
      <c r="G477" t="s">
        <v>22</v>
      </c>
      <c r="H477" t="s">
        <v>23</v>
      </c>
      <c r="I477" t="s">
        <v>55</v>
      </c>
    </row>
    <row r="478" spans="1:9">
      <c r="A478" t="s">
        <v>890</v>
      </c>
      <c r="B478" t="s">
        <v>56</v>
      </c>
      <c r="C478" t="s">
        <v>19</v>
      </c>
      <c r="D478" t="s">
        <v>20</v>
      </c>
      <c r="E478" t="s">
        <v>57</v>
      </c>
      <c r="F478">
        <f>HYPERLINK("http://clipc-services.ceda.ac.uk/dreq/u/02e08dbdee260db0debd5685cb62934f.html","web")</f>
        <v>0</v>
      </c>
      <c r="G478" t="s">
        <v>22</v>
      </c>
      <c r="H478" t="s">
        <v>23</v>
      </c>
      <c r="I478" t="s">
        <v>58</v>
      </c>
    </row>
    <row r="479" spans="1:9">
      <c r="A479" t="s">
        <v>890</v>
      </c>
      <c r="B479" t="s">
        <v>59</v>
      </c>
      <c r="C479" t="s">
        <v>19</v>
      </c>
      <c r="D479" t="s">
        <v>20</v>
      </c>
      <c r="E479" t="s">
        <v>60</v>
      </c>
      <c r="F479">
        <f>HYPERLINK("http://clipc-services.ceda.ac.uk/dreq/u/a41ce7d71eb9622c88b8f18438cbe36c.html","web")</f>
        <v>0</v>
      </c>
      <c r="G479" t="s">
        <v>22</v>
      </c>
      <c r="H479" t="s">
        <v>23</v>
      </c>
      <c r="I479" t="s">
        <v>61</v>
      </c>
    </row>
    <row r="480" spans="1:9">
      <c r="A480" t="s">
        <v>890</v>
      </c>
      <c r="B480" t="s">
        <v>10</v>
      </c>
      <c r="C480" t="s">
        <v>11</v>
      </c>
      <c r="D480" t="s">
        <v>611</v>
      </c>
      <c r="E480" t="s">
        <v>13</v>
      </c>
      <c r="F480">
        <f>HYPERLINK("http://clipc-services.ceda.ac.uk/dreq/u/be9cffbb781e32b0bc311b22fa5c0322.html","web")</f>
        <v>0</v>
      </c>
      <c r="G480" t="s">
        <v>14</v>
      </c>
      <c r="H480" t="s">
        <v>15</v>
      </c>
      <c r="I480" t="s">
        <v>16</v>
      </c>
    </row>
    <row r="481" spans="1:9">
      <c r="A481" t="s">
        <v>890</v>
      </c>
      <c r="B481" t="s">
        <v>1078</v>
      </c>
      <c r="C481" t="s">
        <v>11</v>
      </c>
      <c r="D481" t="s">
        <v>28</v>
      </c>
      <c r="E481" t="s">
        <v>1079</v>
      </c>
      <c r="F481">
        <f>HYPERLINK("http://clipc-services.ceda.ac.uk/dreq/u/591505ae-9e49-11e5-803c-0d0b866b59f3.html","web")</f>
        <v>0</v>
      </c>
      <c r="G481" t="s">
        <v>22</v>
      </c>
      <c r="H481" t="s">
        <v>23</v>
      </c>
      <c r="I481" t="s">
        <v>1080</v>
      </c>
    </row>
    <row r="482" spans="1:9">
      <c r="A482" t="s">
        <v>890</v>
      </c>
      <c r="B482" t="s">
        <v>1081</v>
      </c>
      <c r="C482" t="s">
        <v>11</v>
      </c>
      <c r="D482" t="s">
        <v>28</v>
      </c>
      <c r="E482" t="s">
        <v>1082</v>
      </c>
      <c r="F482">
        <f>HYPERLINK("http://clipc-services.ceda.ac.uk/dreq/u/2191e3410c3a2beedfec222f81f028b6.html","web")</f>
        <v>0</v>
      </c>
      <c r="G482" t="s">
        <v>873</v>
      </c>
      <c r="H482" t="s">
        <v>874</v>
      </c>
      <c r="I482" t="s">
        <v>1083</v>
      </c>
    </row>
    <row r="483" spans="1:9">
      <c r="A483" t="s">
        <v>890</v>
      </c>
      <c r="B483" t="s">
        <v>1084</v>
      </c>
      <c r="C483" t="s">
        <v>19</v>
      </c>
      <c r="D483" t="s">
        <v>28</v>
      </c>
      <c r="E483" t="s">
        <v>1085</v>
      </c>
      <c r="F483">
        <f>HYPERLINK("http://clipc-services.ceda.ac.uk/dreq/u/64d818a9a2f9e72570449c024070950e.html","web")</f>
        <v>0</v>
      </c>
      <c r="G483" t="s">
        <v>873</v>
      </c>
      <c r="H483" t="s">
        <v>874</v>
      </c>
      <c r="I483" t="s">
        <v>1086</v>
      </c>
    </row>
    <row r="484" spans="1:9">
      <c r="A484" t="s">
        <v>890</v>
      </c>
      <c r="B484" t="s">
        <v>1087</v>
      </c>
      <c r="C484" t="s">
        <v>11</v>
      </c>
      <c r="D484" t="s">
        <v>1088</v>
      </c>
      <c r="E484" t="s">
        <v>1089</v>
      </c>
      <c r="F484">
        <f>HYPERLINK("http://clipc-services.ceda.ac.uk/dreq/u/590a8976-9e49-11e5-803c-0d0b866b59f3.html","web")</f>
        <v>0</v>
      </c>
      <c r="G484" t="s">
        <v>873</v>
      </c>
      <c r="H484" t="s">
        <v>874</v>
      </c>
    </row>
    <row r="485" spans="1:9">
      <c r="A485" t="s">
        <v>890</v>
      </c>
      <c r="B485" t="s">
        <v>1090</v>
      </c>
      <c r="C485" t="s">
        <v>11</v>
      </c>
      <c r="D485" t="s">
        <v>1088</v>
      </c>
      <c r="E485" t="s">
        <v>1091</v>
      </c>
      <c r="F485">
        <f>HYPERLINK("http://clipc-services.ceda.ac.uk/dreq/u/59140726-9e49-11e5-803c-0d0b866b59f3.html","web")</f>
        <v>0</v>
      </c>
      <c r="G485" t="s">
        <v>873</v>
      </c>
      <c r="H485" t="s">
        <v>874</v>
      </c>
    </row>
    <row r="486" spans="1:9">
      <c r="A486" t="s">
        <v>890</v>
      </c>
      <c r="B486" t="s">
        <v>1092</v>
      </c>
      <c r="C486" t="s">
        <v>11</v>
      </c>
      <c r="D486" t="s">
        <v>1088</v>
      </c>
      <c r="E486" t="s">
        <v>1093</v>
      </c>
      <c r="F486">
        <f>HYPERLINK("http://clipc-services.ceda.ac.uk/dreq/u/59148a84-9e49-11e5-803c-0d0b866b59f3.html","web")</f>
        <v>0</v>
      </c>
      <c r="G486" t="s">
        <v>873</v>
      </c>
      <c r="H486" t="s">
        <v>874</v>
      </c>
    </row>
    <row r="487" spans="1:9">
      <c r="A487" t="s">
        <v>890</v>
      </c>
      <c r="B487" t="s">
        <v>1094</v>
      </c>
      <c r="C487" t="s">
        <v>11</v>
      </c>
      <c r="D487" t="s">
        <v>1088</v>
      </c>
      <c r="E487" t="s">
        <v>1095</v>
      </c>
      <c r="F487">
        <f>HYPERLINK("http://clipc-services.ceda.ac.uk/dreq/u/59148f52-9e49-11e5-803c-0d0b866b59f3.html","web")</f>
        <v>0</v>
      </c>
      <c r="G487" t="s">
        <v>873</v>
      </c>
      <c r="H487" t="s">
        <v>874</v>
      </c>
      <c r="I487" t="s">
        <v>1096</v>
      </c>
    </row>
    <row r="488" spans="1:9">
      <c r="A488" t="s">
        <v>890</v>
      </c>
      <c r="B488" t="s">
        <v>1097</v>
      </c>
      <c r="C488" t="s">
        <v>11</v>
      </c>
      <c r="D488" t="s">
        <v>1088</v>
      </c>
      <c r="E488" t="s">
        <v>1098</v>
      </c>
      <c r="F488">
        <f>HYPERLINK("http://clipc-services.ceda.ac.uk/dreq/u/5912a174-9e49-11e5-803c-0d0b866b59f3.html","web")</f>
        <v>0</v>
      </c>
      <c r="G488" t="s">
        <v>873</v>
      </c>
      <c r="H488" t="s">
        <v>874</v>
      </c>
    </row>
    <row r="489" spans="1:9">
      <c r="A489" t="s">
        <v>890</v>
      </c>
      <c r="B489" t="s">
        <v>1099</v>
      </c>
      <c r="C489" t="s">
        <v>11</v>
      </c>
      <c r="D489" t="s">
        <v>1088</v>
      </c>
      <c r="E489" t="s">
        <v>1100</v>
      </c>
      <c r="F489">
        <f>HYPERLINK("http://clipc-services.ceda.ac.uk/dreq/u/590ed0a8-9e49-11e5-803c-0d0b866b59f3.html","web")</f>
        <v>0</v>
      </c>
      <c r="G489" t="s">
        <v>873</v>
      </c>
      <c r="H489" t="s">
        <v>874</v>
      </c>
      <c r="I489" t="s">
        <v>1101</v>
      </c>
    </row>
    <row r="490" spans="1:9">
      <c r="A490" t="s">
        <v>890</v>
      </c>
      <c r="B490" t="s">
        <v>1102</v>
      </c>
      <c r="C490" t="s">
        <v>11</v>
      </c>
      <c r="D490" t="s">
        <v>1103</v>
      </c>
      <c r="E490" t="s">
        <v>1104</v>
      </c>
      <c r="F490">
        <f>HYPERLINK("http://clipc-services.ceda.ac.uk/dreq/u/59170110-9e49-11e5-803c-0d0b866b59f3.html","web")</f>
        <v>0</v>
      </c>
      <c r="G490" t="s">
        <v>873</v>
      </c>
      <c r="H490" t="s">
        <v>874</v>
      </c>
    </row>
    <row r="491" spans="1:9">
      <c r="A491" t="s">
        <v>890</v>
      </c>
      <c r="B491" t="s">
        <v>1105</v>
      </c>
      <c r="C491" t="s">
        <v>11</v>
      </c>
      <c r="D491" t="s">
        <v>1088</v>
      </c>
      <c r="E491" t="s">
        <v>1106</v>
      </c>
      <c r="F491">
        <f>HYPERLINK("http://clipc-services.ceda.ac.uk/dreq/u/590f8d36-9e49-11e5-803c-0d0b866b59f3.html","web")</f>
        <v>0</v>
      </c>
      <c r="G491" t="s">
        <v>873</v>
      </c>
      <c r="H491" t="s">
        <v>874</v>
      </c>
      <c r="I491" t="s">
        <v>1107</v>
      </c>
    </row>
    <row r="492" spans="1:9">
      <c r="A492" t="s">
        <v>890</v>
      </c>
      <c r="B492" t="s">
        <v>1108</v>
      </c>
      <c r="C492" t="s">
        <v>11</v>
      </c>
      <c r="D492" t="s">
        <v>1109</v>
      </c>
      <c r="E492" t="s">
        <v>1110</v>
      </c>
      <c r="F492">
        <f>HYPERLINK("http://clipc-services.ceda.ac.uk/dreq/u/590f983a-9e49-11e5-803c-0d0b866b59f3.html","web")</f>
        <v>0</v>
      </c>
      <c r="G492" t="s">
        <v>873</v>
      </c>
      <c r="H492" t="s">
        <v>874</v>
      </c>
      <c r="I492" t="s">
        <v>1111</v>
      </c>
    </row>
    <row r="493" spans="1:9">
      <c r="A493" t="s">
        <v>890</v>
      </c>
      <c r="B493" t="s">
        <v>1112</v>
      </c>
      <c r="C493" t="s">
        <v>11</v>
      </c>
      <c r="D493" t="s">
        <v>1088</v>
      </c>
      <c r="E493" t="s">
        <v>1113</v>
      </c>
      <c r="F493">
        <f>HYPERLINK("http://clipc-services.ceda.ac.uk/dreq/u/5913bc80-9e49-11e5-803c-0d0b866b59f3.html","web")</f>
        <v>0</v>
      </c>
      <c r="G493" t="s">
        <v>873</v>
      </c>
      <c r="H493" t="s">
        <v>874</v>
      </c>
      <c r="I493" t="s">
        <v>1114</v>
      </c>
    </row>
    <row r="494" spans="1:9">
      <c r="A494" t="s">
        <v>890</v>
      </c>
      <c r="B494" t="s">
        <v>1115</v>
      </c>
      <c r="C494" t="s">
        <v>11</v>
      </c>
      <c r="D494" t="s">
        <v>1088</v>
      </c>
      <c r="E494" t="s">
        <v>1116</v>
      </c>
      <c r="F494">
        <f>HYPERLINK("http://clipc-services.ceda.ac.uk/dreq/u/590d606a-9e49-11e5-803c-0d0b866b59f3.html","web")</f>
        <v>0</v>
      </c>
      <c r="G494" t="s">
        <v>873</v>
      </c>
      <c r="H494" t="s">
        <v>874</v>
      </c>
    </row>
    <row r="495" spans="1:9">
      <c r="A495" t="s">
        <v>890</v>
      </c>
      <c r="B495" t="s">
        <v>1117</v>
      </c>
      <c r="C495" t="s">
        <v>11</v>
      </c>
      <c r="D495" t="s">
        <v>1088</v>
      </c>
      <c r="E495" t="s">
        <v>1118</v>
      </c>
      <c r="F495">
        <f>HYPERLINK("http://clipc-services.ceda.ac.uk/dreq/u/3f305b94-b89b-11e6-be04-ac72891c3257.html","web")</f>
        <v>0</v>
      </c>
      <c r="G495" t="s">
        <v>873</v>
      </c>
      <c r="H495" t="s">
        <v>874</v>
      </c>
    </row>
    <row r="496" spans="1:9">
      <c r="A496" t="s">
        <v>890</v>
      </c>
      <c r="B496" t="s">
        <v>1119</v>
      </c>
      <c r="C496" t="s">
        <v>11</v>
      </c>
      <c r="D496" t="s">
        <v>1088</v>
      </c>
      <c r="E496" t="s">
        <v>1120</v>
      </c>
      <c r="F496">
        <f>HYPERLINK("http://clipc-services.ceda.ac.uk/dreq/u/3f3074ee-b89b-11e6-be04-ac72891c3257.html","web")</f>
        <v>0</v>
      </c>
      <c r="G496" t="s">
        <v>873</v>
      </c>
      <c r="H496" t="s">
        <v>874</v>
      </c>
      <c r="I496" t="s">
        <v>1121</v>
      </c>
    </row>
    <row r="497" spans="1:9">
      <c r="A497" t="s">
        <v>890</v>
      </c>
      <c r="B497" t="s">
        <v>1122</v>
      </c>
      <c r="C497" t="s">
        <v>11</v>
      </c>
      <c r="D497" t="s">
        <v>1088</v>
      </c>
      <c r="E497" t="s">
        <v>1123</v>
      </c>
      <c r="F497">
        <f>HYPERLINK("http://clipc-services.ceda.ac.uk/dreq/u/3f30714c-b89b-11e6-be04-ac72891c3257.html","web")</f>
        <v>0</v>
      </c>
      <c r="G497" t="s">
        <v>873</v>
      </c>
      <c r="H497" t="s">
        <v>874</v>
      </c>
      <c r="I497" t="s">
        <v>1124</v>
      </c>
    </row>
    <row r="498" spans="1:9">
      <c r="A498" t="s">
        <v>890</v>
      </c>
      <c r="B498" t="s">
        <v>1125</v>
      </c>
      <c r="C498" t="s">
        <v>11</v>
      </c>
      <c r="D498" t="s">
        <v>1088</v>
      </c>
      <c r="E498" t="s">
        <v>1126</v>
      </c>
      <c r="F498">
        <f>HYPERLINK("http://clipc-services.ceda.ac.uk/dreq/u/3f3067e2-b89b-11e6-be04-ac72891c3257.html","web")</f>
        <v>0</v>
      </c>
      <c r="G498" t="s">
        <v>873</v>
      </c>
      <c r="H498" t="s">
        <v>874</v>
      </c>
      <c r="I498" t="s">
        <v>1127</v>
      </c>
    </row>
    <row r="499" spans="1:9">
      <c r="A499" t="s">
        <v>890</v>
      </c>
      <c r="B499" t="s">
        <v>1128</v>
      </c>
      <c r="C499" t="s">
        <v>11</v>
      </c>
      <c r="D499" t="s">
        <v>1088</v>
      </c>
      <c r="E499" t="s">
        <v>1129</v>
      </c>
      <c r="F499">
        <f>HYPERLINK("http://clipc-services.ceda.ac.uk/dreq/u/3f3051c6-b89b-11e6-be04-ac72891c3257.html","web")</f>
        <v>0</v>
      </c>
      <c r="G499" t="s">
        <v>873</v>
      </c>
      <c r="H499" t="s">
        <v>874</v>
      </c>
      <c r="I499" t="s">
        <v>1130</v>
      </c>
    </row>
    <row r="500" spans="1:9">
      <c r="A500" t="s">
        <v>890</v>
      </c>
      <c r="B500" t="s">
        <v>1131</v>
      </c>
      <c r="C500" t="s">
        <v>11</v>
      </c>
      <c r="D500" t="s">
        <v>1088</v>
      </c>
      <c r="E500" t="s">
        <v>1132</v>
      </c>
      <c r="F500">
        <f>HYPERLINK("http://clipc-services.ceda.ac.uk/dreq/u/591423aa-9e49-11e5-803c-0d0b866b59f3.html","web")</f>
        <v>0</v>
      </c>
      <c r="G500" t="s">
        <v>873</v>
      </c>
      <c r="H500" t="s">
        <v>874</v>
      </c>
      <c r="I500" t="s">
        <v>1133</v>
      </c>
    </row>
    <row r="501" spans="1:9">
      <c r="A501" t="s">
        <v>890</v>
      </c>
      <c r="B501" t="s">
        <v>1134</v>
      </c>
      <c r="C501" t="s">
        <v>11</v>
      </c>
      <c r="D501" t="s">
        <v>1135</v>
      </c>
      <c r="E501" t="s">
        <v>1136</v>
      </c>
      <c r="F501">
        <f>HYPERLINK("http://clipc-services.ceda.ac.uk/dreq/u/590e75c2-9e49-11e5-803c-0d0b866b59f3.html","web")</f>
        <v>0</v>
      </c>
      <c r="G501" t="s">
        <v>873</v>
      </c>
      <c r="H501" t="s">
        <v>874</v>
      </c>
      <c r="I501" t="s">
        <v>1137</v>
      </c>
    </row>
    <row r="502" spans="1:9">
      <c r="A502" t="s">
        <v>890</v>
      </c>
      <c r="B502" t="s">
        <v>1138</v>
      </c>
      <c r="C502" t="s">
        <v>11</v>
      </c>
      <c r="D502" t="s">
        <v>1139</v>
      </c>
      <c r="E502" t="s">
        <v>1140</v>
      </c>
      <c r="F502">
        <f>HYPERLINK("http://clipc-services.ceda.ac.uk/dreq/u/59144f06-9e49-11e5-803c-0d0b866b59f3.html","web")</f>
        <v>0</v>
      </c>
      <c r="G502" t="s">
        <v>873</v>
      </c>
      <c r="H502" t="s">
        <v>874</v>
      </c>
      <c r="I502" t="s">
        <v>1141</v>
      </c>
    </row>
    <row r="503" spans="1:9">
      <c r="A503" t="s">
        <v>890</v>
      </c>
      <c r="B503" t="s">
        <v>1142</v>
      </c>
      <c r="C503" t="s">
        <v>11</v>
      </c>
      <c r="D503" t="s">
        <v>1143</v>
      </c>
      <c r="E503" t="s">
        <v>1144</v>
      </c>
      <c r="F503">
        <f>HYPERLINK("http://clipc-services.ceda.ac.uk/dreq/u/5916fc60-9e49-11e5-803c-0d0b866b59f3.html","web")</f>
        <v>0</v>
      </c>
      <c r="G503" t="s">
        <v>873</v>
      </c>
      <c r="H503" t="s">
        <v>874</v>
      </c>
      <c r="I503" t="s">
        <v>1145</v>
      </c>
    </row>
    <row r="504" spans="1:9">
      <c r="A504" t="s">
        <v>890</v>
      </c>
      <c r="B504" t="s">
        <v>1146</v>
      </c>
      <c r="C504" t="s">
        <v>11</v>
      </c>
      <c r="D504" t="s">
        <v>1147</v>
      </c>
      <c r="E504" t="s">
        <v>1148</v>
      </c>
      <c r="F504">
        <f>HYPERLINK("http://clipc-services.ceda.ac.uk/dreq/u/59170444-9e49-11e5-803c-0d0b866b59f3.html","web")</f>
        <v>0</v>
      </c>
      <c r="G504" t="s">
        <v>873</v>
      </c>
      <c r="H504" t="s">
        <v>874</v>
      </c>
      <c r="I504" t="s">
        <v>1149</v>
      </c>
    </row>
    <row r="505" spans="1:9">
      <c r="A505" t="s">
        <v>890</v>
      </c>
      <c r="B505" t="s">
        <v>1150</v>
      </c>
      <c r="C505" t="s">
        <v>11</v>
      </c>
      <c r="D505" t="s">
        <v>28</v>
      </c>
      <c r="E505" t="s">
        <v>1151</v>
      </c>
      <c r="F505">
        <f>HYPERLINK("http://clipc-services.ceda.ac.uk/dreq/u/5917aa7a-9e49-11e5-803c-0d0b866b59f3.html","web")</f>
        <v>0</v>
      </c>
      <c r="G505" t="s">
        <v>873</v>
      </c>
      <c r="H505" t="s">
        <v>874</v>
      </c>
      <c r="I505" t="s">
        <v>913</v>
      </c>
    </row>
    <row r="506" spans="1:9">
      <c r="A506" t="s">
        <v>890</v>
      </c>
      <c r="B506" t="s">
        <v>1152</v>
      </c>
      <c r="C506" t="s">
        <v>19</v>
      </c>
      <c r="D506" t="s">
        <v>28</v>
      </c>
      <c r="E506" t="s">
        <v>1153</v>
      </c>
      <c r="F506">
        <f>HYPERLINK("http://clipc-services.ceda.ac.uk/dreq/u/59136000-9e49-11e5-803c-0d0b866b59f3.html","web")</f>
        <v>0</v>
      </c>
      <c r="G506" t="s">
        <v>873</v>
      </c>
      <c r="H506" t="s">
        <v>874</v>
      </c>
    </row>
    <row r="507" spans="1:9">
      <c r="A507" t="s">
        <v>890</v>
      </c>
      <c r="B507" t="s">
        <v>1154</v>
      </c>
      <c r="C507" t="s">
        <v>11</v>
      </c>
      <c r="D507" t="s">
        <v>28</v>
      </c>
      <c r="E507" t="s">
        <v>1155</v>
      </c>
      <c r="F507">
        <f>HYPERLINK("http://clipc-services.ceda.ac.uk/dreq/u/59176128-9e49-11e5-803c-0d0b866b59f3.html","web")</f>
        <v>0</v>
      </c>
      <c r="G507" t="s">
        <v>873</v>
      </c>
      <c r="H507" t="s">
        <v>874</v>
      </c>
      <c r="I507" t="s">
        <v>913</v>
      </c>
    </row>
    <row r="508" spans="1:9">
      <c r="A508" t="s">
        <v>890</v>
      </c>
      <c r="B508" t="s">
        <v>1156</v>
      </c>
      <c r="C508" t="s">
        <v>11</v>
      </c>
      <c r="D508" t="s">
        <v>28</v>
      </c>
      <c r="E508" t="s">
        <v>1157</v>
      </c>
      <c r="F508">
        <f>HYPERLINK("http://clipc-services.ceda.ac.uk/dreq/u/590e5100-9e49-11e5-803c-0d0b866b59f3.html","web")</f>
        <v>0</v>
      </c>
      <c r="G508" t="s">
        <v>873</v>
      </c>
      <c r="H508" t="s">
        <v>874</v>
      </c>
      <c r="I508" t="s">
        <v>913</v>
      </c>
    </row>
    <row r="509" spans="1:9">
      <c r="A509" t="s">
        <v>890</v>
      </c>
      <c r="B509" t="s">
        <v>1158</v>
      </c>
      <c r="C509" t="s">
        <v>11</v>
      </c>
      <c r="D509" t="s">
        <v>28</v>
      </c>
      <c r="E509" t="s">
        <v>1159</v>
      </c>
      <c r="F509">
        <f>HYPERLINK("http://clipc-services.ceda.ac.uk/dreq/u/5914d462-9e49-11e5-803c-0d0b866b59f3.html","web")</f>
        <v>0</v>
      </c>
      <c r="G509" t="s">
        <v>873</v>
      </c>
      <c r="H509" t="s">
        <v>874</v>
      </c>
    </row>
    <row r="510" spans="1:9">
      <c r="A510" t="s">
        <v>890</v>
      </c>
      <c r="B510" t="s">
        <v>1160</v>
      </c>
      <c r="C510" t="s">
        <v>11</v>
      </c>
      <c r="D510" t="s">
        <v>1067</v>
      </c>
      <c r="E510" t="s">
        <v>1161</v>
      </c>
      <c r="F510">
        <f>HYPERLINK("http://clipc-services.ceda.ac.uk/dreq/u/59138f8a-9e49-11e5-803c-0d0b866b59f3.html","web")</f>
        <v>0</v>
      </c>
      <c r="G510" t="s">
        <v>22</v>
      </c>
      <c r="H510" t="s">
        <v>23</v>
      </c>
      <c r="I510" t="s">
        <v>1162</v>
      </c>
    </row>
    <row r="511" spans="1:9">
      <c r="A511" t="s">
        <v>890</v>
      </c>
      <c r="B511" t="s">
        <v>1163</v>
      </c>
      <c r="C511" t="s">
        <v>11</v>
      </c>
      <c r="D511" t="s">
        <v>28</v>
      </c>
      <c r="E511" t="s">
        <v>1164</v>
      </c>
      <c r="F511">
        <f>HYPERLINK("http://clipc-services.ceda.ac.uk/dreq/u/b5bc9b1fa92a35cec5989eeac3d77d1a.html","web")</f>
        <v>0</v>
      </c>
      <c r="G511" t="s">
        <v>22</v>
      </c>
      <c r="H511" t="s">
        <v>23</v>
      </c>
      <c r="I511" t="s">
        <v>1165</v>
      </c>
    </row>
    <row r="512" spans="1:9">
      <c r="A512" t="s">
        <v>890</v>
      </c>
      <c r="B512" t="s">
        <v>714</v>
      </c>
      <c r="C512" t="s">
        <v>11</v>
      </c>
      <c r="D512" t="s">
        <v>28</v>
      </c>
      <c r="E512" t="s">
        <v>715</v>
      </c>
      <c r="F512">
        <f>HYPERLINK("http://clipc-services.ceda.ac.uk/dreq/u/11619ca70c37ffd25d5b234c03ca4d4f.html","web")</f>
        <v>0</v>
      </c>
      <c r="G512" t="s">
        <v>14</v>
      </c>
      <c r="H512" t="s">
        <v>15</v>
      </c>
    </row>
    <row r="514" spans="1:9">
      <c r="A514" t="s">
        <v>1166</v>
      </c>
      <c r="B514" t="s">
        <v>1167</v>
      </c>
      <c r="C514" t="s">
        <v>19</v>
      </c>
      <c r="D514" t="s">
        <v>1168</v>
      </c>
      <c r="E514" t="s">
        <v>1169</v>
      </c>
      <c r="F514">
        <f>HYPERLINK("http://clipc-services.ceda.ac.uk/dreq/u/d3eb8c36759afa5ef2c8363e0c16db88.html","web")</f>
        <v>0</v>
      </c>
      <c r="G514" t="s">
        <v>873</v>
      </c>
      <c r="H514" t="s">
        <v>874</v>
      </c>
      <c r="I514" t="s">
        <v>1170</v>
      </c>
    </row>
    <row r="515" spans="1:9">
      <c r="A515" t="s">
        <v>1166</v>
      </c>
      <c r="B515" t="s">
        <v>1171</v>
      </c>
      <c r="C515" t="s">
        <v>19</v>
      </c>
      <c r="D515" t="s">
        <v>1172</v>
      </c>
      <c r="E515" t="s">
        <v>1173</v>
      </c>
      <c r="F515">
        <f>HYPERLINK("http://clipc-services.ceda.ac.uk/dreq/u/f972af18f1817a7bb5f961b534641394.html","web")</f>
        <v>0</v>
      </c>
      <c r="G515" t="s">
        <v>873</v>
      </c>
      <c r="H515" t="s">
        <v>874</v>
      </c>
      <c r="I515" t="s">
        <v>1174</v>
      </c>
    </row>
    <row r="516" spans="1:9">
      <c r="A516" t="s">
        <v>1166</v>
      </c>
      <c r="B516" t="s">
        <v>1175</v>
      </c>
      <c r="C516" t="s">
        <v>19</v>
      </c>
      <c r="D516" t="s">
        <v>1176</v>
      </c>
      <c r="E516" t="s">
        <v>1177</v>
      </c>
      <c r="F516">
        <f>HYPERLINK("http://clipc-services.ceda.ac.uk/dreq/u/bdb1045bec7f58e9e6221cd39bb34c2f.html","web")</f>
        <v>0</v>
      </c>
      <c r="G516" t="s">
        <v>1178</v>
      </c>
      <c r="H516" t="s">
        <v>874</v>
      </c>
      <c r="I516" t="s">
        <v>1179</v>
      </c>
    </row>
    <row r="517" spans="1:9">
      <c r="A517" t="s">
        <v>1166</v>
      </c>
      <c r="B517" t="s">
        <v>1180</v>
      </c>
      <c r="C517" t="s">
        <v>19</v>
      </c>
      <c r="D517" t="s">
        <v>1181</v>
      </c>
      <c r="E517" t="s">
        <v>1182</v>
      </c>
      <c r="F517">
        <f>HYPERLINK("http://clipc-services.ceda.ac.uk/dreq/u/f730de87987b0357d3954c93c4a0c7f7.html","web")</f>
        <v>0</v>
      </c>
      <c r="G517" t="s">
        <v>873</v>
      </c>
      <c r="H517" t="s">
        <v>874</v>
      </c>
      <c r="I517" t="s">
        <v>1183</v>
      </c>
    </row>
    <row r="518" spans="1:9">
      <c r="A518" t="s">
        <v>1166</v>
      </c>
      <c r="B518" t="s">
        <v>1134</v>
      </c>
      <c r="C518" t="s">
        <v>19</v>
      </c>
      <c r="D518" t="s">
        <v>1135</v>
      </c>
      <c r="E518" t="s">
        <v>1136</v>
      </c>
      <c r="F518">
        <f>HYPERLINK("http://clipc-services.ceda.ac.uk/dreq/u/590e75c2-9e49-11e5-803c-0d0b866b59f3.html","web")</f>
        <v>0</v>
      </c>
      <c r="G518" t="s">
        <v>873</v>
      </c>
      <c r="H518" t="s">
        <v>874</v>
      </c>
      <c r="I518" t="s">
        <v>1137</v>
      </c>
    </row>
    <row r="519" spans="1:9">
      <c r="A519" t="s">
        <v>1166</v>
      </c>
      <c r="B519" t="s">
        <v>1184</v>
      </c>
      <c r="C519" t="s">
        <v>19</v>
      </c>
      <c r="D519" t="s">
        <v>1185</v>
      </c>
      <c r="E519" t="s">
        <v>1186</v>
      </c>
      <c r="F519">
        <f>HYPERLINK("http://clipc-services.ceda.ac.uk/dreq/u/9cdb8d54d49e98acadd87e2a1139225e.html","web")</f>
        <v>0</v>
      </c>
      <c r="G519" t="s">
        <v>873</v>
      </c>
      <c r="H519" t="s">
        <v>874</v>
      </c>
      <c r="I519" t="s">
        <v>1187</v>
      </c>
    </row>
    <row r="520" spans="1:9">
      <c r="A520" t="s">
        <v>1166</v>
      </c>
      <c r="B520" t="s">
        <v>1188</v>
      </c>
      <c r="C520" t="s">
        <v>19</v>
      </c>
      <c r="D520" t="s">
        <v>1189</v>
      </c>
      <c r="E520" t="s">
        <v>1190</v>
      </c>
      <c r="F520">
        <f>HYPERLINK("http://clipc-services.ceda.ac.uk/dreq/u/e1ca31ce340d507b1dce7a537bbef951.html","web")</f>
        <v>0</v>
      </c>
      <c r="G520" t="s">
        <v>873</v>
      </c>
      <c r="H520" t="s">
        <v>874</v>
      </c>
      <c r="I520" t="s">
        <v>1191</v>
      </c>
    </row>
    <row r="521" spans="1:9">
      <c r="A521" t="s">
        <v>1166</v>
      </c>
      <c r="B521" t="s">
        <v>891</v>
      </c>
      <c r="C521" t="s">
        <v>11</v>
      </c>
      <c r="D521" t="s">
        <v>321</v>
      </c>
      <c r="E521" t="s">
        <v>892</v>
      </c>
      <c r="F521">
        <f>HYPERLINK("http://clipc-services.ceda.ac.uk/dreq/u/6c08493dc9183b6ec7005a6be27f67f1.html","web")</f>
        <v>0</v>
      </c>
      <c r="G521" t="s">
        <v>873</v>
      </c>
      <c r="H521" t="s">
        <v>874</v>
      </c>
      <c r="I521" t="s">
        <v>893</v>
      </c>
    </row>
    <row r="522" spans="1:9">
      <c r="A522" t="s">
        <v>1166</v>
      </c>
      <c r="B522" t="s">
        <v>1192</v>
      </c>
      <c r="C522" t="s">
        <v>11</v>
      </c>
      <c r="D522" t="s">
        <v>321</v>
      </c>
      <c r="E522" t="s">
        <v>1193</v>
      </c>
      <c r="F522">
        <f>HYPERLINK("http://clipc-services.ceda.ac.uk/dreq/u/3434c274f8ad8754f594d2b23c2d37db.html","web")</f>
        <v>0</v>
      </c>
      <c r="G522" t="s">
        <v>873</v>
      </c>
      <c r="H522" t="s">
        <v>874</v>
      </c>
      <c r="I522" t="s">
        <v>1194</v>
      </c>
    </row>
    <row r="523" spans="1:9">
      <c r="A523" t="s">
        <v>1166</v>
      </c>
      <c r="B523" t="s">
        <v>1195</v>
      </c>
      <c r="C523" t="s">
        <v>11</v>
      </c>
      <c r="D523" t="s">
        <v>321</v>
      </c>
      <c r="E523" t="s">
        <v>1196</v>
      </c>
      <c r="F523">
        <f>HYPERLINK("http://clipc-services.ceda.ac.uk/dreq/u/ece03799edff3053efe82e9512d55ed9.html","web")</f>
        <v>0</v>
      </c>
      <c r="G523" t="s">
        <v>873</v>
      </c>
      <c r="H523" t="s">
        <v>874</v>
      </c>
    </row>
    <row r="524" spans="1:9">
      <c r="A524" t="s">
        <v>1166</v>
      </c>
      <c r="B524" t="s">
        <v>1197</v>
      </c>
      <c r="C524" t="s">
        <v>11</v>
      </c>
      <c r="D524" t="s">
        <v>321</v>
      </c>
      <c r="E524" t="s">
        <v>1198</v>
      </c>
      <c r="F524">
        <f>HYPERLINK("http://clipc-services.ceda.ac.uk/dreq/u/57c2e414bde585cc60a7b2f980e1f870.html","web")</f>
        <v>0</v>
      </c>
      <c r="G524" t="s">
        <v>873</v>
      </c>
      <c r="H524" t="s">
        <v>874</v>
      </c>
      <c r="I524" t="s">
        <v>1199</v>
      </c>
    </row>
    <row r="525" spans="1:9">
      <c r="A525" t="s">
        <v>1166</v>
      </c>
      <c r="B525" t="s">
        <v>1200</v>
      </c>
      <c r="C525" t="s">
        <v>11</v>
      </c>
      <c r="D525" t="s">
        <v>1088</v>
      </c>
      <c r="E525" t="s">
        <v>1201</v>
      </c>
      <c r="F525">
        <f>HYPERLINK("http://clipc-services.ceda.ac.uk/dreq/u/5913dbf2-9e49-11e5-803c-0d0b866b59f3.html","web")</f>
        <v>0</v>
      </c>
      <c r="G525" t="s">
        <v>873</v>
      </c>
      <c r="H525" t="s">
        <v>874</v>
      </c>
      <c r="I525" t="s">
        <v>1202</v>
      </c>
    </row>
    <row r="526" spans="1:9">
      <c r="A526" t="s">
        <v>1166</v>
      </c>
      <c r="B526" t="s">
        <v>1203</v>
      </c>
      <c r="C526" t="s">
        <v>11</v>
      </c>
      <c r="D526" t="s">
        <v>1088</v>
      </c>
      <c r="E526" t="s">
        <v>1204</v>
      </c>
      <c r="F526">
        <f>HYPERLINK("http://clipc-services.ceda.ac.uk/dreq/u/59177b18-9e49-11e5-803c-0d0b866b59f3.html","web")</f>
        <v>0</v>
      </c>
      <c r="G526" t="s">
        <v>873</v>
      </c>
      <c r="H526" t="s">
        <v>874</v>
      </c>
      <c r="I526" t="s">
        <v>1202</v>
      </c>
    </row>
    <row r="527" spans="1:9">
      <c r="A527" t="s">
        <v>1166</v>
      </c>
      <c r="B527" t="s">
        <v>1131</v>
      </c>
      <c r="C527" t="s">
        <v>11</v>
      </c>
      <c r="D527" t="s">
        <v>1205</v>
      </c>
      <c r="E527" t="s">
        <v>1132</v>
      </c>
      <c r="F527">
        <f>HYPERLINK("http://clipc-services.ceda.ac.uk/dreq/u/591423aa-9e49-11e5-803c-0d0b866b59f3.html","web")</f>
        <v>0</v>
      </c>
      <c r="G527" t="s">
        <v>873</v>
      </c>
      <c r="H527" t="s">
        <v>874</v>
      </c>
      <c r="I527" t="s">
        <v>1133</v>
      </c>
    </row>
    <row r="529" spans="1:9">
      <c r="A529" t="s">
        <v>1206</v>
      </c>
      <c r="B529" t="s">
        <v>1207</v>
      </c>
      <c r="C529" t="s">
        <v>19</v>
      </c>
      <c r="D529" t="s">
        <v>28</v>
      </c>
      <c r="E529" t="s">
        <v>1208</v>
      </c>
      <c r="F529">
        <f>HYPERLINK("http://clipc-services.ceda.ac.uk/dreq/u/e54a3eda3d5fc42a9cd1354038ad45ed.html","web")</f>
        <v>0</v>
      </c>
      <c r="G529" t="s">
        <v>873</v>
      </c>
      <c r="H529" t="s">
        <v>874</v>
      </c>
      <c r="I529" t="s">
        <v>1209</v>
      </c>
    </row>
    <row r="530" spans="1:9">
      <c r="A530" t="s">
        <v>1206</v>
      </c>
      <c r="B530" t="s">
        <v>1210</v>
      </c>
      <c r="C530" t="s">
        <v>11</v>
      </c>
      <c r="D530" t="s">
        <v>28</v>
      </c>
      <c r="E530" t="s">
        <v>1211</v>
      </c>
      <c r="F530">
        <f>HYPERLINK("http://clipc-services.ceda.ac.uk/dreq/u/32ed0e80b1ae2adc7d4fb4b71bce9285.html","web")</f>
        <v>0</v>
      </c>
      <c r="G530" t="s">
        <v>873</v>
      </c>
      <c r="H530" t="s">
        <v>874</v>
      </c>
      <c r="I530" t="s">
        <v>1212</v>
      </c>
    </row>
    <row r="531" spans="1:9">
      <c r="A531" t="s">
        <v>1206</v>
      </c>
      <c r="B531" t="s">
        <v>1213</v>
      </c>
      <c r="C531" t="s">
        <v>11</v>
      </c>
      <c r="D531" t="s">
        <v>28</v>
      </c>
      <c r="E531" t="s">
        <v>1214</v>
      </c>
      <c r="F531">
        <f>HYPERLINK("http://clipc-services.ceda.ac.uk/dreq/u/19e117c2298a016c96c496ee22f39976.html","web")</f>
        <v>0</v>
      </c>
      <c r="G531" t="s">
        <v>873</v>
      </c>
      <c r="H531" t="s">
        <v>874</v>
      </c>
      <c r="I531" t="s">
        <v>1215</v>
      </c>
    </row>
    <row r="532" spans="1:9">
      <c r="A532" t="s">
        <v>1206</v>
      </c>
      <c r="B532" t="s">
        <v>1167</v>
      </c>
      <c r="C532" t="s">
        <v>11</v>
      </c>
      <c r="D532" t="s">
        <v>1168</v>
      </c>
      <c r="E532" t="s">
        <v>1169</v>
      </c>
      <c r="F532">
        <f>HYPERLINK("http://clipc-services.ceda.ac.uk/dreq/u/d3eb8c36759afa5ef2c8363e0c16db88.html","web")</f>
        <v>0</v>
      </c>
      <c r="G532" t="s">
        <v>873</v>
      </c>
      <c r="H532" t="s">
        <v>874</v>
      </c>
      <c r="I532" t="s">
        <v>1170</v>
      </c>
    </row>
    <row r="533" spans="1:9">
      <c r="A533" t="s">
        <v>1206</v>
      </c>
      <c r="B533" t="s">
        <v>1171</v>
      </c>
      <c r="C533" t="s">
        <v>11</v>
      </c>
      <c r="D533" t="s">
        <v>1172</v>
      </c>
      <c r="E533" t="s">
        <v>1173</v>
      </c>
      <c r="F533">
        <f>HYPERLINK("http://clipc-services.ceda.ac.uk/dreq/u/f972af18f1817a7bb5f961b534641394.html","web")</f>
        <v>0</v>
      </c>
      <c r="G533" t="s">
        <v>873</v>
      </c>
      <c r="H533" t="s">
        <v>874</v>
      </c>
      <c r="I533" t="s">
        <v>1174</v>
      </c>
    </row>
    <row r="534" spans="1:9">
      <c r="A534" t="s">
        <v>1206</v>
      </c>
      <c r="B534" t="s">
        <v>1175</v>
      </c>
      <c r="C534" t="s">
        <v>11</v>
      </c>
      <c r="D534" t="s">
        <v>1176</v>
      </c>
      <c r="E534" t="s">
        <v>1177</v>
      </c>
      <c r="F534">
        <f>HYPERLINK("http://clipc-services.ceda.ac.uk/dreq/u/bdb1045bec7f58e9e6221cd39bb34c2f.html","web")</f>
        <v>0</v>
      </c>
      <c r="G534" t="s">
        <v>1178</v>
      </c>
      <c r="H534" t="s">
        <v>874</v>
      </c>
      <c r="I534" t="s">
        <v>1179</v>
      </c>
    </row>
    <row r="535" spans="1:9">
      <c r="A535" t="s">
        <v>1206</v>
      </c>
      <c r="B535" t="s">
        <v>1180</v>
      </c>
      <c r="C535" t="s">
        <v>11</v>
      </c>
      <c r="D535" t="s">
        <v>1181</v>
      </c>
      <c r="E535" t="s">
        <v>1182</v>
      </c>
      <c r="F535">
        <f>HYPERLINK("http://clipc-services.ceda.ac.uk/dreq/u/f730de87987b0357d3954c93c4a0c7f7.html","web")</f>
        <v>0</v>
      </c>
      <c r="G535" t="s">
        <v>873</v>
      </c>
      <c r="H535" t="s">
        <v>874</v>
      </c>
      <c r="I535" t="s">
        <v>1183</v>
      </c>
    </row>
    <row r="536" spans="1:9">
      <c r="A536" t="s">
        <v>1206</v>
      </c>
      <c r="B536" t="s">
        <v>1216</v>
      </c>
      <c r="C536" t="s">
        <v>11</v>
      </c>
      <c r="D536" t="s">
        <v>1217</v>
      </c>
      <c r="E536" t="s">
        <v>1218</v>
      </c>
      <c r="F536">
        <f>HYPERLINK("http://clipc-services.ceda.ac.uk/dreq/u/64c3bc72c46203646eb28fee17f6a5f7.html","web")</f>
        <v>0</v>
      </c>
      <c r="G536" t="s">
        <v>873</v>
      </c>
      <c r="H536" t="s">
        <v>874</v>
      </c>
      <c r="I536" t="s">
        <v>1219</v>
      </c>
    </row>
    <row r="537" spans="1:9">
      <c r="A537" t="s">
        <v>1206</v>
      </c>
      <c r="B537" t="s">
        <v>1184</v>
      </c>
      <c r="C537" t="s">
        <v>11</v>
      </c>
      <c r="D537" t="s">
        <v>1185</v>
      </c>
      <c r="E537" t="s">
        <v>1186</v>
      </c>
      <c r="F537">
        <f>HYPERLINK("http://clipc-services.ceda.ac.uk/dreq/u/9cdb8d54d49e98acadd87e2a1139225e.html","web")</f>
        <v>0</v>
      </c>
      <c r="G537" t="s">
        <v>873</v>
      </c>
      <c r="H537" t="s">
        <v>874</v>
      </c>
      <c r="I537" t="s">
        <v>1187</v>
      </c>
    </row>
    <row r="538" spans="1:9">
      <c r="A538" t="s">
        <v>1206</v>
      </c>
      <c r="B538" t="s">
        <v>1188</v>
      </c>
      <c r="C538" t="s">
        <v>11</v>
      </c>
      <c r="D538" t="s">
        <v>1189</v>
      </c>
      <c r="E538" t="s">
        <v>1190</v>
      </c>
      <c r="F538">
        <f>HYPERLINK("http://clipc-services.ceda.ac.uk/dreq/u/e1ca31ce340d507b1dce7a537bbef951.html","web")</f>
        <v>0</v>
      </c>
      <c r="G538" t="s">
        <v>873</v>
      </c>
      <c r="H538" t="s">
        <v>874</v>
      </c>
      <c r="I538" t="s">
        <v>1191</v>
      </c>
    </row>
    <row r="539" spans="1:9">
      <c r="A539" t="s">
        <v>1206</v>
      </c>
      <c r="B539" t="s">
        <v>1192</v>
      </c>
      <c r="C539" t="s">
        <v>11</v>
      </c>
      <c r="D539" t="s">
        <v>28</v>
      </c>
      <c r="E539" t="s">
        <v>1193</v>
      </c>
      <c r="F539">
        <f>HYPERLINK("http://clipc-services.ceda.ac.uk/dreq/u/3434c274f8ad8754f594d2b23c2d37db.html","web")</f>
        <v>0</v>
      </c>
      <c r="G539" t="s">
        <v>873</v>
      </c>
      <c r="H539" t="s">
        <v>874</v>
      </c>
      <c r="I539" t="s">
        <v>1194</v>
      </c>
    </row>
    <row r="540" spans="1:9">
      <c r="A540" t="s">
        <v>1206</v>
      </c>
      <c r="B540" t="s">
        <v>1195</v>
      </c>
      <c r="C540" t="s">
        <v>11</v>
      </c>
      <c r="D540" t="s">
        <v>28</v>
      </c>
      <c r="E540" t="s">
        <v>1196</v>
      </c>
      <c r="F540">
        <f>HYPERLINK("http://clipc-services.ceda.ac.uk/dreq/u/ece03799edff3053efe82e9512d55ed9.html","web")</f>
        <v>0</v>
      </c>
      <c r="G540" t="s">
        <v>873</v>
      </c>
      <c r="H540" t="s">
        <v>874</v>
      </c>
    </row>
    <row r="541" spans="1:9">
      <c r="A541" t="s">
        <v>1206</v>
      </c>
      <c r="B541" t="s">
        <v>1197</v>
      </c>
      <c r="C541" t="s">
        <v>11</v>
      </c>
      <c r="D541" t="s">
        <v>28</v>
      </c>
      <c r="E541" t="s">
        <v>1198</v>
      </c>
      <c r="F541">
        <f>HYPERLINK("http://clipc-services.ceda.ac.uk/dreq/u/57c2e414bde585cc60a7b2f980e1f870.html","web")</f>
        <v>0</v>
      </c>
      <c r="G541" t="s">
        <v>873</v>
      </c>
      <c r="H541" t="s">
        <v>874</v>
      </c>
      <c r="I541" t="s">
        <v>1199</v>
      </c>
    </row>
    <row r="542" spans="1:9">
      <c r="A542" t="s">
        <v>1206</v>
      </c>
      <c r="B542" t="s">
        <v>877</v>
      </c>
      <c r="C542" t="s">
        <v>11</v>
      </c>
      <c r="D542" t="s">
        <v>28</v>
      </c>
      <c r="E542" t="s">
        <v>878</v>
      </c>
      <c r="F542">
        <f>HYPERLINK("http://clipc-services.ceda.ac.uk/dreq/u/6c3e8db1b45a6ae7e80ca5a265c0fd50.html","web")</f>
        <v>0</v>
      </c>
      <c r="G542" t="s">
        <v>873</v>
      </c>
      <c r="H542" t="s">
        <v>874</v>
      </c>
    </row>
    <row r="543" spans="1:9">
      <c r="A543" t="s">
        <v>1206</v>
      </c>
      <c r="B543" t="s">
        <v>1220</v>
      </c>
      <c r="C543" t="s">
        <v>11</v>
      </c>
      <c r="D543" t="s">
        <v>28</v>
      </c>
      <c r="E543" t="s">
        <v>1221</v>
      </c>
      <c r="F543">
        <f>HYPERLINK("http://clipc-services.ceda.ac.uk/dreq/u/b3267e6a8cd7e4a5401e7fbca2c4bf5a.html","web")</f>
        <v>0</v>
      </c>
      <c r="G543" t="s">
        <v>873</v>
      </c>
      <c r="H543" t="s">
        <v>874</v>
      </c>
    </row>
    <row r="544" spans="1:9">
      <c r="A544" t="s">
        <v>1206</v>
      </c>
      <c r="B544" t="s">
        <v>1222</v>
      </c>
      <c r="C544" t="s">
        <v>11</v>
      </c>
      <c r="D544" t="s">
        <v>28</v>
      </c>
      <c r="E544" t="s">
        <v>1223</v>
      </c>
      <c r="F544">
        <f>HYPERLINK("http://clipc-services.ceda.ac.uk/dreq/u/b78f432cc8fbadf21b9a1fcf07d781a7.html","web")</f>
        <v>0</v>
      </c>
      <c r="G544" t="s">
        <v>873</v>
      </c>
      <c r="H544" t="s">
        <v>874</v>
      </c>
      <c r="I544" t="s">
        <v>1224</v>
      </c>
    </row>
    <row r="545" spans="1:9">
      <c r="A545" t="s">
        <v>1206</v>
      </c>
      <c r="B545" t="s">
        <v>1225</v>
      </c>
      <c r="C545" t="s">
        <v>11</v>
      </c>
      <c r="D545" t="s">
        <v>28</v>
      </c>
      <c r="E545" t="s">
        <v>1226</v>
      </c>
      <c r="F545">
        <f>HYPERLINK("http://clipc-services.ceda.ac.uk/dreq/u/337d362541c3e2a3f907abcaffa5c262.html","web")</f>
        <v>0</v>
      </c>
      <c r="G545" t="s">
        <v>873</v>
      </c>
      <c r="H545" t="s">
        <v>874</v>
      </c>
      <c r="I545" t="s">
        <v>1227</v>
      </c>
    </row>
    <row r="546" spans="1:9">
      <c r="A546" t="s">
        <v>1206</v>
      </c>
      <c r="B546" t="s">
        <v>1228</v>
      </c>
      <c r="C546" t="s">
        <v>11</v>
      </c>
      <c r="D546" t="s">
        <v>28</v>
      </c>
      <c r="E546" t="s">
        <v>1229</v>
      </c>
      <c r="F546">
        <f>HYPERLINK("http://clipc-services.ceda.ac.uk/dreq/u/43cf738374ffa1253a603ea54447203f.html","web")</f>
        <v>0</v>
      </c>
      <c r="G546" t="s">
        <v>873</v>
      </c>
      <c r="H546" t="s">
        <v>874</v>
      </c>
    </row>
    <row r="547" spans="1:9">
      <c r="A547" t="s">
        <v>1206</v>
      </c>
      <c r="B547" t="s">
        <v>1230</v>
      </c>
      <c r="C547" t="s">
        <v>11</v>
      </c>
      <c r="D547" t="s">
        <v>28</v>
      </c>
      <c r="E547" t="s">
        <v>1231</v>
      </c>
      <c r="F547">
        <f>HYPERLINK("http://clipc-services.ceda.ac.uk/dreq/u/45f5477848196383f1ac8039e0dcfcab.html","web")</f>
        <v>0</v>
      </c>
      <c r="G547" t="s">
        <v>873</v>
      </c>
      <c r="H547" t="s">
        <v>874</v>
      </c>
      <c r="I547" t="s">
        <v>1232</v>
      </c>
    </row>
    <row r="548" spans="1:9">
      <c r="A548" t="s">
        <v>1206</v>
      </c>
      <c r="B548" t="s">
        <v>1233</v>
      </c>
      <c r="C548" t="s">
        <v>19</v>
      </c>
      <c r="D548" t="s">
        <v>28</v>
      </c>
      <c r="E548" t="s">
        <v>1234</v>
      </c>
      <c r="F548">
        <f>HYPERLINK("http://clipc-services.ceda.ac.uk/dreq/u/50e31118c282faf3bfc90b25909433c1.html","web")</f>
        <v>0</v>
      </c>
      <c r="G548" t="s">
        <v>873</v>
      </c>
      <c r="H548" t="s">
        <v>874</v>
      </c>
      <c r="I548" t="s">
        <v>1235</v>
      </c>
    </row>
    <row r="549" spans="1:9">
      <c r="A549" t="s">
        <v>1206</v>
      </c>
      <c r="B549" t="s">
        <v>1236</v>
      </c>
      <c r="C549" t="s">
        <v>19</v>
      </c>
      <c r="D549" t="s">
        <v>28</v>
      </c>
      <c r="E549" t="s">
        <v>1237</v>
      </c>
      <c r="F549">
        <f>HYPERLINK("http://clipc-services.ceda.ac.uk/dreq/u/e897309433f283b8bf1a4c60dc310edd.html","web")</f>
        <v>0</v>
      </c>
      <c r="G549" t="s">
        <v>873</v>
      </c>
      <c r="H549" t="s">
        <v>874</v>
      </c>
      <c r="I549" t="s">
        <v>1238</v>
      </c>
    </row>
    <row r="550" spans="1:9">
      <c r="A550" t="s">
        <v>1206</v>
      </c>
      <c r="B550" t="s">
        <v>1239</v>
      </c>
      <c r="C550" t="s">
        <v>19</v>
      </c>
      <c r="D550" t="s">
        <v>28</v>
      </c>
      <c r="E550" t="s">
        <v>984</v>
      </c>
      <c r="F550">
        <f>HYPERLINK("http://clipc-services.ceda.ac.uk/dreq/u/edffed802a10e341650e8d25ed05581f.html","web")</f>
        <v>0</v>
      </c>
      <c r="G550" t="s">
        <v>873</v>
      </c>
      <c r="H550" t="s">
        <v>874</v>
      </c>
    </row>
    <row r="551" spans="1:9">
      <c r="A551" t="s">
        <v>1206</v>
      </c>
      <c r="B551" t="s">
        <v>1240</v>
      </c>
      <c r="C551" t="s">
        <v>19</v>
      </c>
      <c r="D551" t="s">
        <v>28</v>
      </c>
      <c r="E551" t="s">
        <v>987</v>
      </c>
      <c r="F551">
        <f>HYPERLINK("http://clipc-services.ceda.ac.uk/dreq/u/226e0454adb91fa1d508255d66ed8daf.html","web")</f>
        <v>0</v>
      </c>
      <c r="G551" t="s">
        <v>873</v>
      </c>
      <c r="H551" t="s">
        <v>874</v>
      </c>
    </row>
    <row r="552" spans="1:9">
      <c r="A552" t="s">
        <v>1206</v>
      </c>
      <c r="B552" t="s">
        <v>1241</v>
      </c>
      <c r="C552" t="s">
        <v>19</v>
      </c>
      <c r="D552" t="s">
        <v>28</v>
      </c>
      <c r="E552" t="s">
        <v>1242</v>
      </c>
      <c r="F552">
        <f>HYPERLINK("http://clipc-services.ceda.ac.uk/dreq/u/e072c35c161c93f2320579511ed1849f.html","web")</f>
        <v>0</v>
      </c>
      <c r="G552" t="s">
        <v>873</v>
      </c>
      <c r="H552" t="s">
        <v>874</v>
      </c>
      <c r="I552" t="s">
        <v>1243</v>
      </c>
    </row>
    <row r="553" spans="1:9">
      <c r="A553" t="s">
        <v>1206</v>
      </c>
      <c r="B553" t="s">
        <v>1244</v>
      </c>
      <c r="C553" t="s">
        <v>19</v>
      </c>
      <c r="D553" t="s">
        <v>28</v>
      </c>
      <c r="E553" t="s">
        <v>1245</v>
      </c>
      <c r="F553">
        <f>HYPERLINK("http://clipc-services.ceda.ac.uk/dreq/u/da701000818e31103a9b7d9eedee14a2.html","web")</f>
        <v>0</v>
      </c>
      <c r="G553" t="s">
        <v>873</v>
      </c>
      <c r="H553" t="s">
        <v>874</v>
      </c>
      <c r="I553" t="s">
        <v>1246</v>
      </c>
    </row>
    <row r="554" spans="1:9">
      <c r="A554" t="s">
        <v>1206</v>
      </c>
      <c r="B554" t="s">
        <v>1247</v>
      </c>
      <c r="C554" t="s">
        <v>19</v>
      </c>
      <c r="D554" t="s">
        <v>28</v>
      </c>
      <c r="E554" t="s">
        <v>1248</v>
      </c>
      <c r="F554">
        <f>HYPERLINK("http://clipc-services.ceda.ac.uk/dreq/u/369a3a9e55ca8e6729a62a79bf701e5d.html","web")</f>
        <v>0</v>
      </c>
      <c r="G554" t="s">
        <v>873</v>
      </c>
      <c r="H554" t="s">
        <v>874</v>
      </c>
      <c r="I554" t="s">
        <v>1249</v>
      </c>
    </row>
    <row r="555" spans="1:9">
      <c r="A555" t="s">
        <v>1206</v>
      </c>
      <c r="B555" t="s">
        <v>1250</v>
      </c>
      <c r="C555" t="s">
        <v>19</v>
      </c>
      <c r="D555" t="s">
        <v>1251</v>
      </c>
      <c r="E555" t="s">
        <v>1252</v>
      </c>
      <c r="F555">
        <f>HYPERLINK("http://clipc-services.ceda.ac.uk/dreq/u/f3710647d155ec76d2c4cdfa866be579.html","web")</f>
        <v>0</v>
      </c>
      <c r="G555" t="s">
        <v>873</v>
      </c>
      <c r="H555" t="s">
        <v>874</v>
      </c>
      <c r="I555" t="s">
        <v>1253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2018-01-26T16:23:44Z</dcterms:created>
  <dcterms:modified xsi:type="dcterms:W3CDTF">2018-01-26T16:23:44Z</dcterms:modified>
</cp:coreProperties>
</file>