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<sst xmlns="http://schemas.openxmlformats.org/spreadsheetml/2006/main" count="1307" uniqueCount="468">
  <si>
    <t>Table</t>
  </si>
  <si>
    <t>Dimension format of variable</t>
  </si>
  <si>
    <t>variable</t>
  </si>
  <si>
    <t>variable long name</t>
  </si>
  <si>
    <t>link</t>
  </si>
  <si>
    <t>comment</t>
  </si>
  <si>
    <t>comment author</t>
  </si>
  <si>
    <t>extensive variable description</t>
  </si>
  <si>
    <t>Efx</t>
  </si>
  <si>
    <t>longitude latitude</t>
  </si>
  <si>
    <t>vegHeight</t>
  </si>
  <si>
    <t>canopy height</t>
  </si>
  <si>
    <t>Can not be produced by LPJ-GUESS: Only tree that has a height</t>
  </si>
  <si>
    <t>David Warlind</t>
  </si>
  <si>
    <t>CF3hr</t>
  </si>
  <si>
    <t>longitude latitude time1</t>
  </si>
  <si>
    <t>ci</t>
  </si>
  <si>
    <t>Fraction of Time Convection Occurs</t>
  </si>
  <si>
    <t>Not in IFS output, thus no</t>
  </si>
  <si>
    <t>Thomas</t>
  </si>
  <si>
    <t>Fraction of time that convection occurs in the grid cell.</t>
  </si>
  <si>
    <t>sci</t>
  </si>
  <si>
    <t>Fraction of Time Shallow Convection Occurs</t>
  </si>
  <si>
    <t>Gijs &amp; Thomas</t>
  </si>
  <si>
    <t>Fraction of time that shallow convection occurs in the grid cell.</t>
  </si>
  <si>
    <t>3hr</t>
  </si>
  <si>
    <t>longitude latitude time</t>
  </si>
  <si>
    <t>rsdsdiff</t>
  </si>
  <si>
    <t>Surface Diffuse Downwelling Shortwave Radiation</t>
  </si>
  <si>
    <t>No, probably not. There is a GRIB code: 228242 (=242 in table 228), no idea if it can be used in EC-Earth. Give up this one?</t>
  </si>
  <si>
    <t>Gijs &amp; Klaus</t>
  </si>
  <si>
    <t>Amon</t>
  </si>
  <si>
    <t>ccb</t>
  </si>
  <si>
    <t>Air Pressure at Convective Cloud Base</t>
  </si>
  <si>
    <t>Too much effort?: convective cloud cover ccc[185] &gt; 0.5 or &gt; 0.0, this mask combine with cloud base height cbh[228023], therafter with surface pressure sp[134] and lapse rate the cct can be calculated</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</si>
  <si>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</si>
  <si>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</si>
  <si>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 Pressure at Convective Cloud Top</t>
  </si>
  <si>
    <t>No cloud top height in IFS output, thus no</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</si>
  <si>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</si>
  <si>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longitude latitude alevhalf time</t>
  </si>
  <si>
    <t>mc</t>
  </si>
  <si>
    <t>Convective Mass Flux</t>
  </si>
  <si>
    <t>Too much effort?: IFS var in PEXTRA, the CUFLXN routine produces PFMU (MASSFLUX IN UPDRAFTS) and PFMD (MASSFLUX DOWNDRAFTS) KG/(M2*S) which can be combined. Which gib code?, via?: sources/ifs-36r4/src/ifs/phys_ec/callpar.F90 in variables PGFL(JL,JK,YERA40(5)%MP) and PGFL(JL,JK,YERA40(6)%MP)</t>
  </si>
  <si>
    <t>The net mass flux should represent the difference between the updraft and downdraft components.  The flux is computed as the mass divided by the area of the grid cell.</t>
  </si>
  <si>
    <t>longitude latitude plev19 time</t>
  </si>
  <si>
    <t>n2o</t>
  </si>
  <si>
    <t>Mole Fraction of N2O</t>
  </si>
  <si>
    <t>Component not available in TM5. It is one of the prescribed greenhouse gases in IFS. WMO grib code: 210063, but not available in IFS output.</t>
  </si>
  <si>
    <t>Tommi Bergman</t>
  </si>
  <si>
    <t>6hrLev</t>
  </si>
  <si>
    <t>longitude latitude alevel time1</t>
  </si>
  <si>
    <t>bs550aer</t>
  </si>
  <si>
    <t>Aerosol backscatter coefficient</t>
  </si>
  <si>
    <t>Component not available in TM5</t>
  </si>
  <si>
    <t>Aerosol  Backscatter at 550nm and 180 degrees, computed from extinction and lidar ratio</t>
  </si>
  <si>
    <t>Omon</t>
  </si>
  <si>
    <t>longitude latitude time depth0m</t>
  </si>
  <si>
    <t>fgco2nat</t>
  </si>
  <si>
    <t>Surface Downward Flux of Natural CO2</t>
  </si>
  <si>
    <t>Can not be produced by LPJ-GUESS: Pisces?</t>
  </si>
  <si>
    <t>Gas exchange flux of natural CO2 (positive into ocean)</t>
  </si>
  <si>
    <t>fgco2abio</t>
  </si>
  <si>
    <t>Surface Downward Flux of Abiotic CO2</t>
  </si>
  <si>
    <t>Gas exchange flux of abiotic CO2 (positive into ocean)</t>
  </si>
  <si>
    <t>fg14co2abio</t>
  </si>
  <si>
    <t>Surface Downward Flux of Abiotic 14CO2</t>
  </si>
  <si>
    <t>Gas exchange flux of abiotic 14CO2 (positive into ocean)</t>
  </si>
  <si>
    <t>fgdms</t>
  </si>
  <si>
    <t>Surface Upward Flux of DMS</t>
  </si>
  <si>
    <t>Gas exchange flux of DMS (positive into atmosphere)</t>
  </si>
  <si>
    <t>longitude latitude time olayer100m</t>
  </si>
  <si>
    <t>fddtdic</t>
  </si>
  <si>
    <t>Rate of Change of Net Dissolved Inorganic Carbon</t>
  </si>
  <si>
    <t>fddtdin</t>
  </si>
  <si>
    <t>Rate of Change of Net Dissolved Inorganic Nitrogen</t>
  </si>
  <si>
    <t>Net time rate of change of nitrogen nutrients (e.g. NO3+NH4)</t>
  </si>
  <si>
    <t>fddtdip</t>
  </si>
  <si>
    <t>Rate of Change of Net Dissolved Inorganic Phosphate</t>
  </si>
  <si>
    <t>vertical integral of net  time rate of change of phosphate</t>
  </si>
  <si>
    <t>fddtdife</t>
  </si>
  <si>
    <t>Rate of Change of Net Dissolved Inorganic Iron</t>
  </si>
  <si>
    <t>vertical integral of net time rate of change of dissolved inorganic iron</t>
  </si>
  <si>
    <t>fddtdisi</t>
  </si>
  <si>
    <t>Rate of Change of Net Dissolved Inorganic Silicon</t>
  </si>
  <si>
    <t>vertical integral of net time rate of change of dissolved inorganic silicate</t>
  </si>
  <si>
    <t>fddtalk</t>
  </si>
  <si>
    <t>Rate of Change of Total Alkalinity</t>
  </si>
  <si>
    <t>vertical integral of net time rate of change of alkalinity</t>
  </si>
  <si>
    <t>fbddtdic</t>
  </si>
  <si>
    <t>Rate of Change of Dissolved Inorganic Carbon due to Biological Activity</t>
  </si>
  <si>
    <t>vertical integral of net biological terms in time rate of change of dissolved inorganic carbon</t>
  </si>
  <si>
    <t>fbddtdin</t>
  </si>
  <si>
    <t>Rate of Change of Dissolved Inorganic Nitrogen due to Biological Activity</t>
  </si>
  <si>
    <t>vertical integral of net biological terms in time rate of change of nitrogen nutrients (e.g. NO3+NH4)</t>
  </si>
  <si>
    <t>fbddtdip</t>
  </si>
  <si>
    <t>Rate of Change of Dissolved Inorganic Phosphorus due to Biological Activity</t>
  </si>
  <si>
    <t>vertical integral of net biological terms in time rate of change of phosphate</t>
  </si>
  <si>
    <t>fbddtdife</t>
  </si>
  <si>
    <t>Rate of Change of Dissolved Inorganic Iron due to Biological Activity</t>
  </si>
  <si>
    <t>vertical integral of net biological terms in time rate of change of dissolved inorganic iron</t>
  </si>
  <si>
    <t>fbddtdisi</t>
  </si>
  <si>
    <t>Rate of Change of Dissolved Inorganic Silicon due to Biological Activity</t>
  </si>
  <si>
    <t>vertical integral of net biological terms in time rate of change of dissolved inorganic silicate</t>
  </si>
  <si>
    <t>fbddtalk</t>
  </si>
  <si>
    <t>Rate of Change of Biological Alkalinity due to Biological Activity</t>
  </si>
  <si>
    <t>vertical integral of net biological terms in time rate of change of alkalinity</t>
  </si>
  <si>
    <t>E3hr</t>
  </si>
  <si>
    <t>gpp</t>
  </si>
  <si>
    <t>Carbon Mass Flux out of Atmosphere due to Gross Primary Production on Land</t>
  </si>
  <si>
    <t>Can not be produced by LPJ-GUESS: Finest timestep in LPJ-GUESS is day, so GPP is already reported on that timestep</t>
  </si>
  <si>
    <t>ra</t>
  </si>
  <si>
    <t>Carbon Mass Flux into Atmosphere due to Autotrophic (Plant) Respiration on Land</t>
  </si>
  <si>
    <t>Can not be produced by LPJ-GUESS: Finest timestep in LPJ-GUESS is day, so RA is already reported on that timestep</t>
  </si>
  <si>
    <t>Carbon mass flux per unit area into atmosphere due to autotrophic respiration on land (respiration by producers) [see rh for heterotrophic production]</t>
  </si>
  <si>
    <t>rh</t>
  </si>
  <si>
    <t>Carbon Mass Flux into Atmosphere due to Heterotrophic Respiration on Land</t>
  </si>
  <si>
    <t>Can not be produced by LPJ-GUESS: Finest timestep in LPJ-GUESS is day, so RH is already reported on that timestep</t>
  </si>
  <si>
    <t>Carbon mass flux per unit area into atmosphere due to heterotrophic respiration on land (respiration by consumers)</t>
  </si>
  <si>
    <t>Oyr</t>
  </si>
  <si>
    <t>longitude latitude olevel time</t>
  </si>
  <si>
    <t>expn</t>
  </si>
  <si>
    <t>Sinking Particulate Organic Nitrogen Flux</t>
  </si>
  <si>
    <t>expp</t>
  </si>
  <si>
    <t>Sinking Particulate Organic Phosphorus Flux</t>
  </si>
  <si>
    <t>expfe</t>
  </si>
  <si>
    <t>Sinking Particulate Iron Flux</t>
  </si>
  <si>
    <t>expsi</t>
  </si>
  <si>
    <t>Sinking Particulate Silica Flux</t>
  </si>
  <si>
    <t>expcalc</t>
  </si>
  <si>
    <t>Sinking Calcite Flux</t>
  </si>
  <si>
    <t>Downward flux of Calcite</t>
  </si>
  <si>
    <t>exparag</t>
  </si>
  <si>
    <t>Sinking Aragonite Flux</t>
  </si>
  <si>
    <t>Downward flux of Aragonite</t>
  </si>
  <si>
    <t>ppdiat</t>
  </si>
  <si>
    <t>Net Primary Organic Carbon Production by Diatoms</t>
  </si>
  <si>
    <t>Primary (organic carbon) production by the diatom component alone</t>
  </si>
  <si>
    <t>ppdiaz</t>
  </si>
  <si>
    <t>Net Primary Mole Productivity of Carbon by Diazotrophs</t>
  </si>
  <si>
    <t>Primary (organic carbon) production by the diazotrophic phytoplankton component alone</t>
  </si>
  <si>
    <t>ppcalc</t>
  </si>
  <si>
    <t>Net Primary Mole Productivity of Carbon by Calcareous Phytoplankton</t>
  </si>
  <si>
    <t>Primary (organic carbon) production by the calcite-producing phytoplankton component alone</t>
  </si>
  <si>
    <t>pppico</t>
  </si>
  <si>
    <t>Net Primary Mole Productivity of Carbon by Picophytoplankton</t>
  </si>
  <si>
    <t>Primary (organic carbon) production by the picophytoplankton (&lt;2 um) component alone</t>
  </si>
  <si>
    <t>ppmisc</t>
  </si>
  <si>
    <t>Net Primary Organic Carbon Production by Other Phytoplankton</t>
  </si>
  <si>
    <t>Primary (organic carbon) production by other phytoplankton components alone</t>
  </si>
  <si>
    <t>AERmon</t>
  </si>
  <si>
    <t>longitude latitude alevel time</t>
  </si>
  <si>
    <t>aoanh</t>
  </si>
  <si>
    <t>Tracer age of air Northern Hemisphere</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</si>
  <si>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</si>
  <si>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c2h2</t>
  </si>
  <si>
    <t>C2H2 volume mixing ratio</t>
  </si>
  <si>
    <t>cdnc</t>
  </si>
  <si>
    <t>Cloud Liquid Droplet Number Concentration</t>
  </si>
  <si>
    <t>Cloud Droplet Number Concentration in liquid water clouds.</t>
  </si>
  <si>
    <t>chepasoa</t>
  </si>
  <si>
    <t>total net production of anthropogenic secondary organic aerosol</t>
  </si>
  <si>
    <t>anthropogenic part of chepsoa</t>
  </si>
  <si>
    <t>emiaco</t>
  </si>
  <si>
    <t>total emission rate of anthropogenic co</t>
  </si>
  <si>
    <t>anthrophogenic  emission of CO</t>
  </si>
  <si>
    <t>emianox</t>
  </si>
  <si>
    <t>anthropogenic emission rate of nox</t>
  </si>
  <si>
    <t>Store flux as Nitrogen. Anthropogenic fraction. NOx=NO+NO2, Includes agricultural waste burning but no other biomass burning. Integrate 3D emission field vertically to 2d field.</t>
  </si>
  <si>
    <t>emiaoa</t>
  </si>
  <si>
    <t>total emission of anthropogenic  organic aerosol</t>
  </si>
  <si>
    <t>anthropogenic part of emioa</t>
  </si>
  <si>
    <t>hcho</t>
  </si>
  <si>
    <t>Formaldehyde volume mixing ratio</t>
  </si>
  <si>
    <t>hcl</t>
  </si>
  <si>
    <t>HCl volume mixing ratio</t>
  </si>
  <si>
    <t>lossn2o</t>
  </si>
  <si>
    <t>Monthly Loss of atmospheric Nitrous Oxide</t>
  </si>
  <si>
    <t>monthly averaged atmospheric loss</t>
  </si>
  <si>
    <t>N2O volume mixing ratio</t>
  </si>
  <si>
    <t>o3ste</t>
  </si>
  <si>
    <t>Ozone volume mixing ratio</t>
  </si>
  <si>
    <t>Transport hard to calculate but it would be possible. Needs calculation of tropopause at output times.</t>
  </si>
  <si>
    <t>Ozone tracer intended to map out strat-trop exchange (STE) of ozone.</t>
  </si>
  <si>
    <t>od550bb</t>
  </si>
  <si>
    <t>bb aod@550nm</t>
  </si>
  <si>
    <t>total organic aerosol AOD due to biomass burning (excluding so4, nitrate BB components)</t>
  </si>
  <si>
    <t>photo1d</t>
  </si>
  <si>
    <t>photolysis rate of O3 to O1d</t>
  </si>
  <si>
    <t>proposed name: photolysis_rate_of_ozone_to_O1D</t>
  </si>
  <si>
    <t>Emon</t>
  </si>
  <si>
    <t>co23D</t>
  </si>
  <si>
    <t>3D field of transported CO2</t>
  </si>
  <si>
    <t>report 3D field of model simulated atmospheric CO2 mass mixing ration on model levels</t>
  </si>
  <si>
    <t>cSoilAbove1m</t>
  </si>
  <si>
    <t>Carbon mass in soil pool above 1m depth</t>
  </si>
  <si>
    <t>Can not be produced by LPJ-GUESS: Only have total soil C, no layers</t>
  </si>
  <si>
    <t>Report missing data over ocean grid cells. For fractional land report value averaged over the land fraction.</t>
  </si>
  <si>
    <t>cSoilBelow1m</t>
  </si>
  <si>
    <t>Carbon Mass in Soil Pool below 1m Depth</t>
  </si>
  <si>
    <t>c14Veg</t>
  </si>
  <si>
    <t>Mass of 14C in Vegetation</t>
  </si>
  <si>
    <t>Can not be produced by LPJ-GUESS: No isotopes</t>
  </si>
  <si>
    <t>c14Litter</t>
  </si>
  <si>
    <t>Mass of 14C in Litter Pool</t>
  </si>
  <si>
    <t>c14Soil</t>
  </si>
  <si>
    <t>Mass of 14C in Soil Pool</t>
  </si>
  <si>
    <t>c13Veg</t>
  </si>
  <si>
    <t>Mass of 13C in Vegetation</t>
  </si>
  <si>
    <t>c13Litter</t>
  </si>
  <si>
    <t>Mass of 13C in Litter Pool</t>
  </si>
  <si>
    <t>c13Soil</t>
  </si>
  <si>
    <t>Mass of 13C in Soil Pool</t>
  </si>
  <si>
    <t>c13Land</t>
  </si>
  <si>
    <t>Mass of 13C in all terrestrial carbon pools</t>
  </si>
  <si>
    <t>rac14</t>
  </si>
  <si>
    <t>Mass Flux of 14C into Atmosphere due to Autotrophic (Plant) Respiration on Land</t>
  </si>
  <si>
    <t>rhc13</t>
  </si>
  <si>
    <t>Mass Flux of 13C into Atmosphere due to Heterotrophic Respiration on Land</t>
  </si>
  <si>
    <t>dissi14c</t>
  </si>
  <si>
    <t>Concentration of DI14C</t>
  </si>
  <si>
    <t>mrlso</t>
  </si>
  <si>
    <t>Soil Liquid Water Content</t>
  </si>
  <si>
    <t>Can not be produced by LPJ-GUESS: No frozen fraction</t>
  </si>
  <si>
    <t>the mass (summed over all all layers) of liquid water.</t>
  </si>
  <si>
    <t>longitude latitude sdepth time</t>
  </si>
  <si>
    <t>mrsfl</t>
  </si>
  <si>
    <t>Frozen water content of soil layer</t>
  </si>
  <si>
    <t>in each soil layer, the mass of water in ice phase.  Reported as 'missing' for grid cells occupied entirely by 'sea'</t>
  </si>
  <si>
    <t>fNVegSoil</t>
  </si>
  <si>
    <t>Total Nitrogen Mass Flux from Vegetation Directly to Soil</t>
  </si>
  <si>
    <t>Can not be produced by LPJ-GUESS: No process that goes directly from veg to soil</t>
  </si>
  <si>
    <t>In some models part of nitrogen (e.g., root exudate) can go directly into the soil pool without entering litter.</t>
  </si>
  <si>
    <t>wtd</t>
  </si>
  <si>
    <t>Water table depth from surface.</t>
  </si>
  <si>
    <t>Can not be produced by LPJ-GUESS: Not calculated in this version</t>
  </si>
  <si>
    <t>mrtws</t>
  </si>
  <si>
    <t>Total water storage in a grid cell</t>
  </si>
  <si>
    <t>Can not be produced by LPJ-GUESS: Don't have water stirage for anything else than for soil</t>
  </si>
  <si>
    <t>Mass of water in all phases and in all components including soil, canopy, vegetation, ice sheets, rivers and ground water.</t>
  </si>
  <si>
    <t>cVegTree</t>
  </si>
  <si>
    <t>Carbon mass in vegetation on tree tiles</t>
  </si>
  <si>
    <t>Can not be produced by LPJ-GUESS: Don't seperate natural vegetation in vegetation type tiles</t>
  </si>
  <si>
    <t>cVegShrub</t>
  </si>
  <si>
    <t>Carbon mass in vegetation on shrub tiles</t>
  </si>
  <si>
    <t>cVegGrass</t>
  </si>
  <si>
    <t>Carbon mass in vegetation on grass tiles</t>
  </si>
  <si>
    <t>cLitterTree</t>
  </si>
  <si>
    <t>Carbon mass in litter on tree tiles</t>
  </si>
  <si>
    <t>cLitterShrub</t>
  </si>
  <si>
    <t>Carbon mass in litter on shrub tiles</t>
  </si>
  <si>
    <t>cLitterGrass</t>
  </si>
  <si>
    <t>Carbon mass in litter on grass tiles</t>
  </si>
  <si>
    <t>cSoilTree</t>
  </si>
  <si>
    <t>Carbon mass in soil on tree tiles</t>
  </si>
  <si>
    <t>cSoilShrub</t>
  </si>
  <si>
    <t>Carbon mass in soil on shrub tiles</t>
  </si>
  <si>
    <t>cSoilGrass</t>
  </si>
  <si>
    <t>Carbon mass in soil on grass tiles</t>
  </si>
  <si>
    <t>cSoilLevels</t>
  </si>
  <si>
    <t>Carbon mass in each model soil level (summed over all soil carbon pools in that level)</t>
  </si>
  <si>
    <t>for models with vertically discretised soil carbon, report total soil carbon for each level</t>
  </si>
  <si>
    <t>cSoilPools</t>
  </si>
  <si>
    <t>Carbon mass in each model soil pool (summed over vertical levels)</t>
  </si>
  <si>
    <t>Can not be produced by LPJ-GUESS: Too much work</t>
  </si>
  <si>
    <t>for models with multiple soil carbon pools, report each pool here. If models also have vertical discretaisation these should be aggregated</t>
  </si>
  <si>
    <t>tSoilPools</t>
  </si>
  <si>
    <t>turnover rate of each model soil carbon pool</t>
  </si>
  <si>
    <t>defined as 1/(turnover time) for each soil pool. Use the same pools reported under cSoilPools</t>
  </si>
  <si>
    <t>fVegLitterSenescence</t>
  </si>
  <si>
    <t>Total Carbon Mass Flux from Vegetation to Litter as a Result of Leaf, Branch, and Root Senescence</t>
  </si>
  <si>
    <t>needed to separate changing vegetation C turnover times resulting from changing allocation versus changing mortality</t>
  </si>
  <si>
    <t>fVegLitterMortality</t>
  </si>
  <si>
    <t>Total Carbon Mass Flux from Vegetation to Litter as a Result of Mortality</t>
  </si>
  <si>
    <t>fVegSoilSenescence</t>
  </si>
  <si>
    <t>Total Carbon Mass Flux from Vegetation to Soil as a result of leaf, branch, and root senescence</t>
  </si>
  <si>
    <t>fVegSoilMortality</t>
  </si>
  <si>
    <t>Total Carbon Mass Flux from Vegetation to Soil as a result of mortality</t>
  </si>
  <si>
    <t>nppStem</t>
  </si>
  <si>
    <t>net primary production allcoated to stem</t>
  </si>
  <si>
    <t>Can not be produced by LPJ-GUESS: Not possible</t>
  </si>
  <si>
    <t>added for completeness with npp_root</t>
  </si>
  <si>
    <t>nppOther</t>
  </si>
  <si>
    <t>net primary production allcoated to other pools (not leaves stem or roots)</t>
  </si>
  <si>
    <t>gppShrub</t>
  </si>
  <si>
    <t>gross primary production on Shrub tiles</t>
  </si>
  <si>
    <t>Can not be produced by LPJ-GUESS: No shrubs in this version</t>
  </si>
  <si>
    <t>Total GPP of shrubs in the gridcell</t>
  </si>
  <si>
    <t>nppShrub</t>
  </si>
  <si>
    <t>net primary production on Shrub tiles</t>
  </si>
  <si>
    <t>Total NPP of shrubs in the gridcell</t>
  </si>
  <si>
    <t>raShrub</t>
  </si>
  <si>
    <t>autotrophic respiration on Shrub tiles</t>
  </si>
  <si>
    <t>Total RA of shrubs in the gridcell</t>
  </si>
  <si>
    <t>rhTree</t>
  </si>
  <si>
    <t>heterotrophic respiration on tree tiles</t>
  </si>
  <si>
    <t>Can not be produced by LPJ-GUESS: Can't seperate rh between vegetation types as they compete for the same space</t>
  </si>
  <si>
    <t>Total RH of trees in the gridcell</t>
  </si>
  <si>
    <t>rhShrub</t>
  </si>
  <si>
    <t>heterotrophic respiration on Shrub tiles</t>
  </si>
  <si>
    <t>Total RH of shrubs in the gridcell</t>
  </si>
  <si>
    <t>rhGrass</t>
  </si>
  <si>
    <t>heterotrophic respiration on grass tiles</t>
  </si>
  <si>
    <t>Total RH of grass in the gridcell</t>
  </si>
  <si>
    <t>vegHeightGrass</t>
  </si>
  <si>
    <t>Vegetation height averaged over the grass fraction of a grid cell.</t>
  </si>
  <si>
    <t>Can not be produced by LPJ-GUESS: grass doesn't have a height</t>
  </si>
  <si>
    <t>vegHeightShrub</t>
  </si>
  <si>
    <t>Vegetation height averaged over the shrub fraction of a grid cell.</t>
  </si>
  <si>
    <t>vegHeightCrop</t>
  </si>
  <si>
    <t>Vegetation height averaged over the crop fraction of a grid cell.</t>
  </si>
  <si>
    <t>Can not be produced by LPJ-GUESS: crop doesn't have a height</t>
  </si>
  <si>
    <t>vegHeightPasture</t>
  </si>
  <si>
    <t>Vegetation height averaged over the pasture fraction of a grid cell.</t>
  </si>
  <si>
    <t>wetlandCH4prod</t>
  </si>
  <si>
    <t>Grid averaged methane production (methanogenesis) from wetlands</t>
  </si>
  <si>
    <t>Can not be produced by LPJ-GUESS: Not in this version</t>
  </si>
  <si>
    <t>wetlandCH4cons</t>
  </si>
  <si>
    <t>Grid averaged methane consuption (methanotrophy) from wetlands</t>
  </si>
  <si>
    <t>fN2O</t>
  </si>
  <si>
    <t>Total land N2O flux</t>
  </si>
  <si>
    <t>fNOx</t>
  </si>
  <si>
    <t>Total land NOx flux</t>
  </si>
  <si>
    <t>netAtmosLandCO2Flux</t>
  </si>
  <si>
    <t>Net flux of CO2 between atmosphere and land (positive into land) as a result of all processes.</t>
  </si>
  <si>
    <t>Can not be produced by LPJ-GUESS: Same as nbp in Lmon</t>
  </si>
  <si>
    <t>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</si>
  <si>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nep</t>
  </si>
  <si>
    <t>Net Carbon Mass Flux out of Atmophere due to Net Ecosystem Productivity on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</si>
  <si>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</si>
  <si>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cMisc</t>
  </si>
  <si>
    <t>Carbon Mass in Other Living Compartments on Land</t>
  </si>
  <si>
    <t>Can not be produced by LPJ-GUESS: Don't have this in LPJ-GUESS</t>
  </si>
  <si>
    <t>e.g., labile, fruits, reserves, etc.</t>
  </si>
  <si>
    <t>longitude latitude landUse time height2m</t>
  </si>
  <si>
    <t>tasLut</t>
  </si>
  <si>
    <t>near-surface air temperature (2m above displacement height, i.e. t_ref) on land use tile</t>
  </si>
  <si>
    <t>Can not be produced by LPJ-GUESS: H-TESSEL?</t>
  </si>
  <si>
    <t>longitude latitude landUse time</t>
  </si>
  <si>
    <t>tslsiLut</t>
  </si>
  <si>
    <t>Surface Temperature on Landuse Tile</t>
  </si>
  <si>
    <t>Surface temperature (i.e. temperature at which long-wave radiation emitted)</t>
  </si>
  <si>
    <t>hussLut</t>
  </si>
  <si>
    <t>near-surface specific humidity on land use tile</t>
  </si>
  <si>
    <t>Normally, the specific humidity should be reported at the 2 meter height</t>
  </si>
  <si>
    <t>hflsLut</t>
  </si>
  <si>
    <t>latent heat flux on land use tile</t>
  </si>
  <si>
    <t>hfssLut</t>
  </si>
  <si>
    <t>sensible heat flux on land use tile</t>
  </si>
  <si>
    <t>rsusLut</t>
  </si>
  <si>
    <t>Surface Upwelling Shortwave  on Land Use Tile</t>
  </si>
  <si>
    <t>rlusLut</t>
  </si>
  <si>
    <t>Surface Upwelling Longwave on Land Use Tile</t>
  </si>
  <si>
    <t>sweLut</t>
  </si>
  <si>
    <t>snow water equivalent on land use tile</t>
  </si>
  <si>
    <t>fahLut</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</si>
  <si>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</si>
  <si>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mrsll</t>
  </si>
  <si>
    <t>Liquid water content of soil layer</t>
  </si>
  <si>
    <t>Can not be produced by LPJ-GUESS: Same as mrsol</t>
  </si>
  <si>
    <t>in each soil layer, the mass of water in liquid phase.  Reported as 'missing' for grid cells occupied entirely by 'sea'</t>
  </si>
  <si>
    <t>longitude latitude time typewetla</t>
  </si>
  <si>
    <t>wetlandFrac</t>
  </si>
  <si>
    <t>Fraction of a grid cell covered by wetland.</t>
  </si>
  <si>
    <t>Report only one year if specified fraction is used, or time series if values are determined dynamically.</t>
  </si>
  <si>
    <t>c14Land</t>
  </si>
  <si>
    <t>Mass of 14C in all terrestrial carbon pools</t>
  </si>
  <si>
    <t>wetlandCH4</t>
  </si>
  <si>
    <t>Grid averaged methane emissions from wetlands</t>
  </si>
  <si>
    <t>gppc14</t>
  </si>
  <si>
    <t>Mass Flux of 14C out of Atmosphere due to Gross Primary Production on Land</t>
  </si>
  <si>
    <t>rhc14</t>
  </si>
  <si>
    <t>Mass Flux of 14C into Atmosphere due to Heterotrophic Respiration on Land</t>
  </si>
  <si>
    <t>netAtmosLandC14Flux</t>
  </si>
  <si>
    <t>Net Mass Flux of 14C between atmosphere and land (positive into land) as a result of all processes.</t>
  </si>
  <si>
    <t>gppc13</t>
  </si>
  <si>
    <t>Mass Flux of 13C out of Atmosphere due to Gross Primary Production on Land</t>
  </si>
  <si>
    <t>rac13</t>
  </si>
  <si>
    <t>Mass Flux of 13C into Atmosphere due to Autotrophic (Plant) Respiration on Land</t>
  </si>
  <si>
    <t>netAtmosLandC13Flux</t>
  </si>
  <si>
    <t>Net Mass Flux of 13C between atmosphere and land (positive into land) as a result of all processes.</t>
  </si>
  <si>
    <t>fg14co2</t>
  </si>
  <si>
    <t>Total air-sea flux of 14CO2</t>
  </si>
  <si>
    <t>CFday</t>
  </si>
  <si>
    <t>E3hrPt</t>
  </si>
  <si>
    <t>Esubhr</t>
  </si>
  <si>
    <t>Lmon</t>
  </si>
  <si>
    <t>mrfso</t>
  </si>
  <si>
    <t>Soil Frozen Water Content</t>
  </si>
  <si>
    <t>The mass per unit area (summed over all model layers) of frozen water.</t>
  </si>
  <si>
    <t>longitude latitude time typeburnt</t>
  </si>
  <si>
    <t>burntFractionAll</t>
  </si>
  <si>
    <t>Percentage of Entire Grid cell  that is Covered by Burnt Vegetation (All Classes)</t>
  </si>
  <si>
    <t>Can not be produced by LPJ-GUESS: Not calculated in LPJ-GUESS</t>
  </si>
  <si>
    <t>Percentage of grid cell burned due to all fires including natural and anthropogenic fires and those associated with anthropogenic land use change</t>
  </si>
  <si>
    <t>fFire</t>
  </si>
  <si>
    <t>Carbon Mass Flux into Atmosphere due to CO2 Emission from Fire</t>
  </si>
  <si>
    <t>Can not be produced by LPJ-GUESS: Same as fFireNat</t>
  </si>
  <si>
    <t>CO2 emissions (expressed as a carbon mass flux per unit area) from natural fires and human ignition fires as calculated by the fire module of the dynamic vegetation model, but excluding any CO2 flux from fire included in fLuc (CO2 Flux to Atmosphere from Land Use Change).</t>
  </si>
  <si>
    <t>fHarvest</t>
  </si>
  <si>
    <t>Carbon Mass Flux into Atmosphere due to Crop Harvesting</t>
  </si>
  <si>
    <t>Can not be produced by LPJ-GUESS: Same as fHarvestToAtmos</t>
  </si>
  <si>
    <t>Carbon mass flux per unit area due to crop harvesting</t>
  </si>
  <si>
    <t>fVegSoil</t>
  </si>
  <si>
    <t>Total Carbon Mass Flux from Vegetation Directly to Soil</t>
  </si>
  <si>
    <t>Can not be produced by LPJ-GUESS: No process that does this</t>
  </si>
  <si>
    <t>Carbon mass flux per unit area from vegetation directly into soil, without intermediate conversion to litter.</t>
  </si>
  <si>
    <t>cCwd</t>
  </si>
  <si>
    <t>Carbon Mass in Coarse Woody Debris</t>
  </si>
  <si>
    <t>Can not be produced by LPJ-GUESS: Same as cLitterCwd</t>
  </si>
  <si>
    <t>Carbon mass per unit area in woody debris (dead organic matter composed of coarse wood.  It is distinct from litter)</t>
  </si>
  <si>
    <t>longitude latitude time typepdec</t>
  </si>
  <si>
    <t>treeFracPrimDec</t>
  </si>
  <si>
    <t>Total Primary Deciduous Tree Fraction</t>
  </si>
  <si>
    <t>Percentage of the entire grid cell  that is covered by total primary deciduous trees.</t>
  </si>
  <si>
    <t>longitude latitude time typepever</t>
  </si>
  <si>
    <t>treeFracPrimEver</t>
  </si>
  <si>
    <t>Total Primary Evergreen Tree Cover Fraction</t>
  </si>
  <si>
    <t>Percentage of entire grid cell  that is covered by primary evergreen trees.</t>
  </si>
  <si>
    <t>longitude latitude time typesdec</t>
  </si>
  <si>
    <t>treeFracSecDec</t>
  </si>
  <si>
    <t>Total Secondary Deciduous Tree Cover Fraction</t>
  </si>
  <si>
    <t>Percentage of entire grid cell  that is covered by secondary deciduous trees.</t>
  </si>
  <si>
    <t>longitude latitude time typesever</t>
  </si>
  <si>
    <t>treeFracSecEver</t>
  </si>
  <si>
    <t>Total Secondary Evergreen Tree Cover Fraction</t>
  </si>
  <si>
    <t>Percentage of entire grid cell  that is covered by secondary evergreen trees.</t>
  </si>
  <si>
    <t>longitude latitude time typec3pft</t>
  </si>
  <si>
    <t>c3PftFrac</t>
  </si>
  <si>
    <t>Total C3 PFT Cover Fraction</t>
  </si>
  <si>
    <t>Percentage of entire grid cell  that is covered by C3 PFTs (including grass, crops, and trees).</t>
  </si>
  <si>
    <t>longitude latitude time typec4pft</t>
  </si>
  <si>
    <t>c4PftFrac</t>
  </si>
  <si>
    <t>Total C4 PFT Cover Fraction</t>
  </si>
  <si>
    <t>Percentage of entire grid cell  that is covered by C4 PFTs (including grass and crops).</t>
  </si>
  <si>
    <t>rGrowth</t>
  </si>
  <si>
    <t>Carbon Mass Flux into Atmosphere due to Growth Autotrophic Respiration on Land</t>
  </si>
  <si>
    <t>Can not be produced by LPJ-GUESS: Same as raOther</t>
  </si>
  <si>
    <t>rMaint</t>
  </si>
  <si>
    <t>Carbon Mass Flux into Atmosphere due to Maintenance Autotrophic Respiration on Land</t>
  </si>
  <si>
    <t>Can not be produced by LPJ-GUESS: Same as r*</t>
  </si>
  <si>
    <t>nppLeaf</t>
  </si>
  <si>
    <t>Carbon Mass Flux due to NPP Allocation to Leaf</t>
  </si>
  <si>
    <t>This is the rate of carbon uptake by leaves due to NPP</t>
  </si>
  <si>
    <t>nppWood</t>
  </si>
  <si>
    <t>Carbon Mass Flux due to NPP Allocation to Wood</t>
  </si>
  <si>
    <t>This is the rate of carbon uptake by wood due to NPP</t>
  </si>
  <si>
    <t>nppRoot</t>
  </si>
  <si>
    <t>Carbon Mass Flux due to NPP Allocation to Roots</t>
  </si>
  <si>
    <t>This is the rate of carbon uptake by roots due to NPP</t>
  </si>
  <si>
    <t>LImon</t>
  </si>
  <si>
    <t>agesno</t>
  </si>
  <si>
    <t>Snow Age</t>
  </si>
  <si>
    <t>Can not be produced by LPJ-GUESS or else</t>
  </si>
  <si>
    <t>David Warlind &amp; Thomas</t>
  </si>
  <si>
    <t>Age of Snow (when computing the time-mean here, the time samples, weighted by the mass of snow on the land portion of the grid cell, are accumulated and then divided by the sum of the weights.  Reported as missing data in regions free of snow on land.</t>
  </si>
  <si>
    <t>CFsubhr</t>
  </si>
  <si>
    <t>alevhalf site time1</t>
  </si>
  <si>
    <t>site time1</t>
  </si>
  <si>
    <t>Eday</t>
  </si>
  <si>
    <t>AERmonZ</t>
  </si>
  <si>
    <t>latitude plev39 time</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</si>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</sst>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216"/>
  <sheetViews>
    <sheetView tabSelected="1" workbookViewId="0"/>
  </sheetViews>
  <sheetFormatPr defaultRowHeight="15"/>
  <cols>
    <col min="1" max="1" width="10.7109375" customWidth="1"/>
    <col min="2" max="2" width="35.7109375" customWidth="1"/>
    <col min="3" max="3" width="15.7109375" customWidth="1"/>
    <col min="4" max="4" width="80.7109375" customWidth="1"/>
    <col min="5" max="5" width="4.7109375" customWidth="1"/>
    <col min="6" max="6" width="80.7109375" customWidth="1"/>
    <col min="7" max="7" width="15.7109375" customWidth="1"/>
    <col min="8" max="8" width="300.7109375" customWidth="1"/>
  </cols>
  <sheetData>
    <row r="1" spans="1:8">
      <c r="A1" s="1" t="s">
        <v>0</v>
      </c>
      <c r="B1" s="1" t="s">
        <v>1</v>
      </c>
      <c r="C1" s="1" t="s">
        <v>2</v>
      </c>
      <c r="D1" s="1" t="s">
        <v>3</v>
      </c>
      <c r="E1" s="1" t="s">
        <v>4</v>
      </c>
      <c r="F1" s="1" t="s">
        <v>5</v>
      </c>
      <c r="G1" s="1" t="s">
        <v>6</v>
      </c>
      <c r="H1" s="1" t="s">
        <v>7</v>
      </c>
    </row>
    <row r="3" spans="1:8">
      <c r="A3" t="s">
        <v>8</v>
      </c>
      <c r="B3" t="s">
        <v>9</v>
      </c>
      <c r="C3" t="s">
        <v>10</v>
      </c>
      <c r="D3" t="s">
        <v>11</v>
      </c>
      <c r="E3">
        <f>HYPERLINK("http://clipc-services.ceda.ac.uk/dreq/u/59170cbe-9e49-11e5-803c-0d0b866b59f3.html","web")</f>
        <v>0</v>
      </c>
      <c r="F3" t="s">
        <v>12</v>
      </c>
      <c r="G3" t="s">
        <v>13</v>
      </c>
    </row>
    <row r="5" spans="1:8">
      <c r="A5" t="s">
        <v>14</v>
      </c>
      <c r="B5" t="s">
        <v>15</v>
      </c>
      <c r="C5" t="s">
        <v>16</v>
      </c>
      <c r="D5" t="s">
        <v>17</v>
      </c>
      <c r="E5">
        <f>HYPERLINK("http://clipc-services.ceda.ac.uk/dreq/u/29fae9ea0f236a3eb144026e1bafde28.html","web")</f>
        <v>0</v>
      </c>
      <c r="F5" t="s">
        <v>18</v>
      </c>
      <c r="G5" t="s">
        <v>19</v>
      </c>
      <c r="H5" t="s">
        <v>20</v>
      </c>
    </row>
    <row r="6" spans="1:8">
      <c r="A6" t="s">
        <v>14</v>
      </c>
      <c r="B6" t="s">
        <v>15</v>
      </c>
      <c r="C6" t="s">
        <v>21</v>
      </c>
      <c r="D6" t="s">
        <v>22</v>
      </c>
      <c r="E6">
        <f>HYPERLINK("http://clipc-services.ceda.ac.uk/dreq/u/8de0f30b91b15720398fc10fd712a182.html","web")</f>
        <v>0</v>
      </c>
      <c r="F6" t="s">
        <v>18</v>
      </c>
      <c r="G6" t="s">
        <v>23</v>
      </c>
      <c r="H6" t="s">
        <v>24</v>
      </c>
    </row>
    <row r="8" spans="1:8">
      <c r="A8" t="s">
        <v>25</v>
      </c>
      <c r="B8" t="s">
        <v>26</v>
      </c>
      <c r="C8" t="s">
        <v>27</v>
      </c>
      <c r="D8" t="s">
        <v>28</v>
      </c>
      <c r="E8">
        <f>HYPERLINK("http://clipc-services.ceda.ac.uk/dreq/u/f27656eeae247192e82aa1032c911399.html","web")</f>
        <v>0</v>
      </c>
      <c r="F8" t="s">
        <v>29</v>
      </c>
      <c r="G8" t="s">
        <v>30</v>
      </c>
    </row>
    <row r="10" spans="1:8">
      <c r="A10" t="s">
        <v>31</v>
      </c>
      <c r="B10" t="s">
        <v>26</v>
      </c>
      <c r="C10" t="s">
        <v>32</v>
      </c>
      <c r="D10" t="s">
        <v>33</v>
      </c>
      <c r="E10">
        <f>HYPERLINK("http://clipc-services.ceda.ac.uk/dreq/u/13484743dd3369c69df93379e6dafbb5.html","web")</f>
        <v>0</v>
      </c>
      <c r="F10" t="s">
        <v>34</v>
      </c>
      <c r="H10" t="s">
        <v>35</v>
      </c>
    </row>
    <row r="11" spans="1:8">
      <c r="A11" t="s">
        <v>31</v>
      </c>
      <c r="B11" t="s">
        <v>26</v>
      </c>
      <c r="C11" t="s">
        <v>36</v>
      </c>
      <c r="D11" t="s">
        <v>37</v>
      </c>
      <c r="E11">
        <f>HYPERLINK("http://clipc-services.ceda.ac.uk/dreq/u/0062272a6a4176b8c32af87642b062c5.html","web")</f>
        <v>0</v>
      </c>
      <c r="F11" t="s">
        <v>38</v>
      </c>
      <c r="G11" t="s">
        <v>23</v>
      </c>
      <c r="H11" t="s">
        <v>39</v>
      </c>
    </row>
    <row r="12" spans="1:8">
      <c r="A12" t="s">
        <v>31</v>
      </c>
      <c r="B12" t="s">
        <v>26</v>
      </c>
      <c r="C12" t="s">
        <v>16</v>
      </c>
      <c r="D12" t="s">
        <v>17</v>
      </c>
      <c r="E12">
        <f>HYPERLINK("http://clipc-services.ceda.ac.uk/dreq/u/29fae9ea0f236a3eb144026e1bafde28.html","web")</f>
        <v>0</v>
      </c>
      <c r="F12" t="s">
        <v>18</v>
      </c>
      <c r="G12" t="s">
        <v>19</v>
      </c>
      <c r="H12" t="s">
        <v>20</v>
      </c>
    </row>
    <row r="13" spans="1:8">
      <c r="A13" t="s">
        <v>31</v>
      </c>
      <c r="B13" t="s">
        <v>26</v>
      </c>
      <c r="C13" t="s">
        <v>21</v>
      </c>
      <c r="D13" t="s">
        <v>22</v>
      </c>
      <c r="E13">
        <f>HYPERLINK("http://clipc-services.ceda.ac.uk/dreq/u/8de0f30b91b15720398fc10fd712a182.html","web")</f>
        <v>0</v>
      </c>
      <c r="F13" t="s">
        <v>18</v>
      </c>
      <c r="G13" t="s">
        <v>23</v>
      </c>
      <c r="H13" t="s">
        <v>24</v>
      </c>
    </row>
    <row r="14" spans="1:8">
      <c r="A14" t="s">
        <v>31</v>
      </c>
      <c r="B14" t="s">
        <v>40</v>
      </c>
      <c r="C14" t="s">
        <v>41</v>
      </c>
      <c r="D14" t="s">
        <v>42</v>
      </c>
      <c r="E14">
        <f>HYPERLINK("http://clipc-services.ceda.ac.uk/dreq/u/6d790fe4caa7feff46a41ae7b3811e52.html","web")</f>
        <v>0</v>
      </c>
      <c r="F14" t="s">
        <v>43</v>
      </c>
      <c r="H14" t="s">
        <v>44</v>
      </c>
    </row>
    <row r="15" spans="1:8">
      <c r="A15" t="s">
        <v>31</v>
      </c>
      <c r="B15" t="s">
        <v>45</v>
      </c>
      <c r="C15" t="s">
        <v>46</v>
      </c>
      <c r="D15" t="s">
        <v>47</v>
      </c>
      <c r="E15">
        <f>HYPERLINK("http://clipc-services.ceda.ac.uk/dreq/u/942125e5a461fef57b1477b9a2bd5fa0.html","web")</f>
        <v>0</v>
      </c>
      <c r="F15" t="s">
        <v>48</v>
      </c>
      <c r="G15" t="s">
        <v>49</v>
      </c>
    </row>
    <row r="17" spans="1:8">
      <c r="A17" t="s">
        <v>50</v>
      </c>
      <c r="B17" t="s">
        <v>51</v>
      </c>
      <c r="C17" t="s">
        <v>52</v>
      </c>
      <c r="D17" t="s">
        <v>53</v>
      </c>
      <c r="E17">
        <f>HYPERLINK("http://clipc-services.ceda.ac.uk/dreq/u/c9a77f2a-c5f0-11e6-ac20-5404a60d96b5.html","web")</f>
        <v>0</v>
      </c>
      <c r="F17" t="s">
        <v>54</v>
      </c>
      <c r="G17" t="s">
        <v>49</v>
      </c>
      <c r="H17" t="s">
        <v>55</v>
      </c>
    </row>
    <row r="19" spans="1:8">
      <c r="A19" t="s">
        <v>56</v>
      </c>
      <c r="B19" t="s">
        <v>57</v>
      </c>
      <c r="C19" t="s">
        <v>58</v>
      </c>
      <c r="D19" t="s">
        <v>59</v>
      </c>
      <c r="E19">
        <f>HYPERLINK("http://clipc-services.ceda.ac.uk/dreq/u/97c037c3357f24c4e06c07123224b400.html","web")</f>
        <v>0</v>
      </c>
      <c r="F19" t="s">
        <v>60</v>
      </c>
      <c r="G19" t="s">
        <v>13</v>
      </c>
      <c r="H19" t="s">
        <v>61</v>
      </c>
    </row>
    <row r="20" spans="1:8">
      <c r="A20" t="s">
        <v>56</v>
      </c>
      <c r="B20" t="s">
        <v>57</v>
      </c>
      <c r="C20" t="s">
        <v>62</v>
      </c>
      <c r="D20" t="s">
        <v>63</v>
      </c>
      <c r="E20">
        <f>HYPERLINK("http://clipc-services.ceda.ac.uk/dreq/u/042e575e61a271e122d317ca7b39dcb4.html","web")</f>
        <v>0</v>
      </c>
      <c r="F20" t="s">
        <v>60</v>
      </c>
      <c r="G20" t="s">
        <v>13</v>
      </c>
      <c r="H20" t="s">
        <v>64</v>
      </c>
    </row>
    <row r="21" spans="1:8">
      <c r="A21" t="s">
        <v>56</v>
      </c>
      <c r="B21" t="s">
        <v>57</v>
      </c>
      <c r="C21" t="s">
        <v>65</v>
      </c>
      <c r="D21" t="s">
        <v>66</v>
      </c>
      <c r="E21">
        <f>HYPERLINK("http://clipc-services.ceda.ac.uk/dreq/u/f36046ab9a8a24ce4d7431e2defd9cf6.html","web")</f>
        <v>0</v>
      </c>
      <c r="F21" t="s">
        <v>60</v>
      </c>
      <c r="G21" t="s">
        <v>13</v>
      </c>
      <c r="H21" t="s">
        <v>67</v>
      </c>
    </row>
    <row r="22" spans="1:8">
      <c r="A22" t="s">
        <v>56</v>
      </c>
      <c r="B22" t="s">
        <v>57</v>
      </c>
      <c r="C22" t="s">
        <v>68</v>
      </c>
      <c r="D22" t="s">
        <v>69</v>
      </c>
      <c r="E22">
        <f>HYPERLINK("http://clipc-services.ceda.ac.uk/dreq/u/190f38cb06f9a1f3133c3dcf66e0421e.html","web")</f>
        <v>0</v>
      </c>
      <c r="F22" t="s">
        <v>60</v>
      </c>
      <c r="G22" t="s">
        <v>13</v>
      </c>
      <c r="H22" t="s">
        <v>70</v>
      </c>
    </row>
    <row r="23" spans="1:8">
      <c r="A23" t="s">
        <v>56</v>
      </c>
      <c r="B23" t="s">
        <v>71</v>
      </c>
      <c r="C23" t="s">
        <v>72</v>
      </c>
      <c r="D23" t="s">
        <v>73</v>
      </c>
      <c r="E23">
        <f>HYPERLINK("http://clipc-services.ceda.ac.uk/dreq/u/1333394a296e7f8af6c9bad15cb9778d.html","web")</f>
        <v>0</v>
      </c>
      <c r="F23" t="s">
        <v>60</v>
      </c>
      <c r="G23" t="s">
        <v>13</v>
      </c>
    </row>
    <row r="24" spans="1:8">
      <c r="A24" t="s">
        <v>56</v>
      </c>
      <c r="B24" t="s">
        <v>71</v>
      </c>
      <c r="C24" t="s">
        <v>74</v>
      </c>
      <c r="D24" t="s">
        <v>75</v>
      </c>
      <c r="E24">
        <f>HYPERLINK("http://clipc-services.ceda.ac.uk/dreq/u/d3e6e20c91db32a83bcf3d8d8d9dafd3.html","web")</f>
        <v>0</v>
      </c>
      <c r="F24" t="s">
        <v>60</v>
      </c>
      <c r="G24" t="s">
        <v>13</v>
      </c>
      <c r="H24" t="s">
        <v>76</v>
      </c>
    </row>
    <row r="25" spans="1:8">
      <c r="A25" t="s">
        <v>56</v>
      </c>
      <c r="B25" t="s">
        <v>71</v>
      </c>
      <c r="C25" t="s">
        <v>77</v>
      </c>
      <c r="D25" t="s">
        <v>78</v>
      </c>
      <c r="E25">
        <f>HYPERLINK("http://clipc-services.ceda.ac.uk/dreq/u/80a2832b0619764647393e3815ff399b.html","web")</f>
        <v>0</v>
      </c>
      <c r="F25" t="s">
        <v>60</v>
      </c>
      <c r="G25" t="s">
        <v>13</v>
      </c>
      <c r="H25" t="s">
        <v>79</v>
      </c>
    </row>
    <row r="26" spans="1:8">
      <c r="A26" t="s">
        <v>56</v>
      </c>
      <c r="B26" t="s">
        <v>71</v>
      </c>
      <c r="C26" t="s">
        <v>80</v>
      </c>
      <c r="D26" t="s">
        <v>81</v>
      </c>
      <c r="E26">
        <f>HYPERLINK("http://clipc-services.ceda.ac.uk/dreq/u/df087f7801b9ca8b671eba159de9b6e7.html","web")</f>
        <v>0</v>
      </c>
      <c r="F26" t="s">
        <v>60</v>
      </c>
      <c r="G26" t="s">
        <v>13</v>
      </c>
      <c r="H26" t="s">
        <v>82</v>
      </c>
    </row>
    <row r="27" spans="1:8">
      <c r="A27" t="s">
        <v>56</v>
      </c>
      <c r="B27" t="s">
        <v>71</v>
      </c>
      <c r="C27" t="s">
        <v>83</v>
      </c>
      <c r="D27" t="s">
        <v>84</v>
      </c>
      <c r="E27">
        <f>HYPERLINK("http://clipc-services.ceda.ac.uk/dreq/u/ee10c562c1164acf3bf03955dd6fc00d.html","web")</f>
        <v>0</v>
      </c>
      <c r="F27" t="s">
        <v>60</v>
      </c>
      <c r="G27" t="s">
        <v>13</v>
      </c>
      <c r="H27" t="s">
        <v>85</v>
      </c>
    </row>
    <row r="28" spans="1:8">
      <c r="A28" t="s">
        <v>56</v>
      </c>
      <c r="B28" t="s">
        <v>71</v>
      </c>
      <c r="C28" t="s">
        <v>86</v>
      </c>
      <c r="D28" t="s">
        <v>87</v>
      </c>
      <c r="E28">
        <f>HYPERLINK("http://clipc-services.ceda.ac.uk/dreq/u/3e0c9853afc682db9a950cc5bc3c1c3a.html","web")</f>
        <v>0</v>
      </c>
      <c r="F28" t="s">
        <v>60</v>
      </c>
      <c r="G28" t="s">
        <v>13</v>
      </c>
      <c r="H28" t="s">
        <v>88</v>
      </c>
    </row>
    <row r="29" spans="1:8">
      <c r="A29" t="s">
        <v>56</v>
      </c>
      <c r="B29" t="s">
        <v>71</v>
      </c>
      <c r="C29" t="s">
        <v>89</v>
      </c>
      <c r="D29" t="s">
        <v>90</v>
      </c>
      <c r="E29">
        <f>HYPERLINK("http://clipc-services.ceda.ac.uk/dreq/u/0f19e65613afd83f8d9b888d2067ced4.html","web")</f>
        <v>0</v>
      </c>
      <c r="F29" t="s">
        <v>60</v>
      </c>
      <c r="G29" t="s">
        <v>13</v>
      </c>
      <c r="H29" t="s">
        <v>91</v>
      </c>
    </row>
    <row r="30" spans="1:8">
      <c r="A30" t="s">
        <v>56</v>
      </c>
      <c r="B30" t="s">
        <v>71</v>
      </c>
      <c r="C30" t="s">
        <v>92</v>
      </c>
      <c r="D30" t="s">
        <v>93</v>
      </c>
      <c r="E30">
        <f>HYPERLINK("http://clipc-services.ceda.ac.uk/dreq/u/6c19638a0652fcbc6c6ff8455c536445.html","web")</f>
        <v>0</v>
      </c>
      <c r="F30" t="s">
        <v>60</v>
      </c>
      <c r="G30" t="s">
        <v>13</v>
      </c>
      <c r="H30" t="s">
        <v>94</v>
      </c>
    </row>
    <row r="31" spans="1:8">
      <c r="A31" t="s">
        <v>56</v>
      </c>
      <c r="B31" t="s">
        <v>71</v>
      </c>
      <c r="C31" t="s">
        <v>95</v>
      </c>
      <c r="D31" t="s">
        <v>96</v>
      </c>
      <c r="E31">
        <f>HYPERLINK("http://clipc-services.ceda.ac.uk/dreq/u/2f046f30404d6cfcd5286a2a7f12d8fa.html","web")</f>
        <v>0</v>
      </c>
      <c r="F31" t="s">
        <v>60</v>
      </c>
      <c r="G31" t="s">
        <v>13</v>
      </c>
      <c r="H31" t="s">
        <v>97</v>
      </c>
    </row>
    <row r="32" spans="1:8">
      <c r="A32" t="s">
        <v>56</v>
      </c>
      <c r="B32" t="s">
        <v>71</v>
      </c>
      <c r="C32" t="s">
        <v>98</v>
      </c>
      <c r="D32" t="s">
        <v>99</v>
      </c>
      <c r="E32">
        <f>HYPERLINK("http://clipc-services.ceda.ac.uk/dreq/u/52ebeea7464b9fc011a92f21e65d6a7a.html","web")</f>
        <v>0</v>
      </c>
      <c r="F32" t="s">
        <v>60</v>
      </c>
      <c r="G32" t="s">
        <v>13</v>
      </c>
      <c r="H32" t="s">
        <v>100</v>
      </c>
    </row>
    <row r="33" spans="1:8">
      <c r="A33" t="s">
        <v>56</v>
      </c>
      <c r="B33" t="s">
        <v>71</v>
      </c>
      <c r="C33" t="s">
        <v>101</v>
      </c>
      <c r="D33" t="s">
        <v>102</v>
      </c>
      <c r="E33">
        <f>HYPERLINK("http://clipc-services.ceda.ac.uk/dreq/u/18060c6741a6b65c90435d19adfbbc98.html","web")</f>
        <v>0</v>
      </c>
      <c r="F33" t="s">
        <v>60</v>
      </c>
      <c r="G33" t="s">
        <v>13</v>
      </c>
      <c r="H33" t="s">
        <v>103</v>
      </c>
    </row>
    <row r="34" spans="1:8">
      <c r="A34" t="s">
        <v>56</v>
      </c>
      <c r="B34" t="s">
        <v>71</v>
      </c>
      <c r="C34" t="s">
        <v>104</v>
      </c>
      <c r="D34" t="s">
        <v>105</v>
      </c>
      <c r="E34">
        <f>HYPERLINK("http://clipc-services.ceda.ac.uk/dreq/u/d66b7d75af3d1ed4e83b2f15a51ca731.html","web")</f>
        <v>0</v>
      </c>
      <c r="F34" t="s">
        <v>60</v>
      </c>
      <c r="G34" t="s">
        <v>13</v>
      </c>
      <c r="H34" t="s">
        <v>106</v>
      </c>
    </row>
    <row r="36" spans="1:8">
      <c r="A36" t="s">
        <v>107</v>
      </c>
      <c r="B36" t="s">
        <v>26</v>
      </c>
      <c r="C36" t="s">
        <v>108</v>
      </c>
      <c r="D36" t="s">
        <v>109</v>
      </c>
      <c r="E36">
        <f>HYPERLINK("http://clipc-services.ceda.ac.uk/dreq/u/89c4bb4f45a0182fc00a1b86b13241a5.html","web")</f>
        <v>0</v>
      </c>
      <c r="F36" t="s">
        <v>110</v>
      </c>
      <c r="G36" t="s">
        <v>13</v>
      </c>
    </row>
    <row r="37" spans="1:8">
      <c r="A37" t="s">
        <v>107</v>
      </c>
      <c r="B37" t="s">
        <v>26</v>
      </c>
      <c r="C37" t="s">
        <v>111</v>
      </c>
      <c r="D37" t="s">
        <v>112</v>
      </c>
      <c r="E37">
        <f>HYPERLINK("http://clipc-services.ceda.ac.uk/dreq/u/2d38bda3114d03f7543b8af88aadd03a.html","web")</f>
        <v>0</v>
      </c>
      <c r="F37" t="s">
        <v>113</v>
      </c>
      <c r="G37" t="s">
        <v>13</v>
      </c>
      <c r="H37" t="s">
        <v>114</v>
      </c>
    </row>
    <row r="38" spans="1:8">
      <c r="A38" t="s">
        <v>107</v>
      </c>
      <c r="B38" t="s">
        <v>26</v>
      </c>
      <c r="C38" t="s">
        <v>115</v>
      </c>
      <c r="D38" t="s">
        <v>116</v>
      </c>
      <c r="E38">
        <f>HYPERLINK("http://clipc-services.ceda.ac.uk/dreq/u/93723bb54a2c43450d75403102e618ac.html","web")</f>
        <v>0</v>
      </c>
      <c r="F38" t="s">
        <v>117</v>
      </c>
      <c r="G38" t="s">
        <v>13</v>
      </c>
      <c r="H38" t="s">
        <v>118</v>
      </c>
    </row>
    <row r="40" spans="1:8">
      <c r="A40" t="s">
        <v>119</v>
      </c>
      <c r="B40" t="s">
        <v>120</v>
      </c>
      <c r="C40" t="s">
        <v>121</v>
      </c>
      <c r="D40" t="s">
        <v>122</v>
      </c>
      <c r="E40">
        <f>HYPERLINK("http://clipc-services.ceda.ac.uk/dreq/u/6fc1dd9341ca569ad866695db9878618.html","web")</f>
        <v>0</v>
      </c>
      <c r="F40" t="s">
        <v>60</v>
      </c>
      <c r="G40" t="s">
        <v>13</v>
      </c>
    </row>
    <row r="41" spans="1:8">
      <c r="A41" t="s">
        <v>119</v>
      </c>
      <c r="B41" t="s">
        <v>120</v>
      </c>
      <c r="C41" t="s">
        <v>123</v>
      </c>
      <c r="D41" t="s">
        <v>124</v>
      </c>
      <c r="E41">
        <f>HYPERLINK("http://clipc-services.ceda.ac.uk/dreq/u/60f0a8f8a0311f9c386e64e0b62cf3bd.html","web")</f>
        <v>0</v>
      </c>
      <c r="F41" t="s">
        <v>60</v>
      </c>
      <c r="G41" t="s">
        <v>13</v>
      </c>
    </row>
    <row r="42" spans="1:8">
      <c r="A42" t="s">
        <v>119</v>
      </c>
      <c r="B42" t="s">
        <v>120</v>
      </c>
      <c r="C42" t="s">
        <v>125</v>
      </c>
      <c r="D42" t="s">
        <v>126</v>
      </c>
      <c r="E42">
        <f>HYPERLINK("http://clipc-services.ceda.ac.uk/dreq/u/e52528e8-dd83-11e5-9194-ac72891c3257.html","web")</f>
        <v>0</v>
      </c>
      <c r="F42" t="s">
        <v>60</v>
      </c>
      <c r="G42" t="s">
        <v>13</v>
      </c>
    </row>
    <row r="43" spans="1:8">
      <c r="A43" t="s">
        <v>119</v>
      </c>
      <c r="B43" t="s">
        <v>120</v>
      </c>
      <c r="C43" t="s">
        <v>127</v>
      </c>
      <c r="D43" t="s">
        <v>128</v>
      </c>
      <c r="E43">
        <f>HYPERLINK("http://clipc-services.ceda.ac.uk/dreq/u/236430ceeb7aa3d23577b3a03d13f7fb.html","web")</f>
        <v>0</v>
      </c>
      <c r="F43" t="s">
        <v>60</v>
      </c>
      <c r="G43" t="s">
        <v>13</v>
      </c>
    </row>
    <row r="44" spans="1:8">
      <c r="A44" t="s">
        <v>119</v>
      </c>
      <c r="B44" t="s">
        <v>120</v>
      </c>
      <c r="C44" t="s">
        <v>129</v>
      </c>
      <c r="D44" t="s">
        <v>130</v>
      </c>
      <c r="E44">
        <f>HYPERLINK("http://clipc-services.ceda.ac.uk/dreq/u/71480abb30ae62d262fcea6cfdd753cf.html","web")</f>
        <v>0</v>
      </c>
      <c r="F44" t="s">
        <v>60</v>
      </c>
      <c r="G44" t="s">
        <v>13</v>
      </c>
      <c r="H44" t="s">
        <v>131</v>
      </c>
    </row>
    <row r="45" spans="1:8">
      <c r="A45" t="s">
        <v>119</v>
      </c>
      <c r="B45" t="s">
        <v>120</v>
      </c>
      <c r="C45" t="s">
        <v>132</v>
      </c>
      <c r="D45" t="s">
        <v>133</v>
      </c>
      <c r="E45">
        <f>HYPERLINK("http://clipc-services.ceda.ac.uk/dreq/u/684d3f3543045a89ecbb0ca81ba6705f.html","web")</f>
        <v>0</v>
      </c>
      <c r="F45" t="s">
        <v>60</v>
      </c>
      <c r="G45" t="s">
        <v>13</v>
      </c>
      <c r="H45" t="s">
        <v>134</v>
      </c>
    </row>
    <row r="46" spans="1:8">
      <c r="A46" t="s">
        <v>119</v>
      </c>
      <c r="B46" t="s">
        <v>120</v>
      </c>
      <c r="C46" t="s">
        <v>135</v>
      </c>
      <c r="D46" t="s">
        <v>136</v>
      </c>
      <c r="E46">
        <f>HYPERLINK("http://clipc-services.ceda.ac.uk/dreq/u/e525bed4-dd83-11e5-9194-ac72891c3257.html","web")</f>
        <v>0</v>
      </c>
      <c r="F46" t="s">
        <v>60</v>
      </c>
      <c r="G46" t="s">
        <v>13</v>
      </c>
      <c r="H46" t="s">
        <v>137</v>
      </c>
    </row>
    <row r="47" spans="1:8">
      <c r="A47" t="s">
        <v>119</v>
      </c>
      <c r="B47" t="s">
        <v>120</v>
      </c>
      <c r="C47" t="s">
        <v>138</v>
      </c>
      <c r="D47" t="s">
        <v>139</v>
      </c>
      <c r="E47">
        <f>HYPERLINK("http://clipc-services.ceda.ac.uk/dreq/u/e52644bc-dd83-11e5-9194-ac72891c3257.html","web")</f>
        <v>0</v>
      </c>
      <c r="F47" t="s">
        <v>60</v>
      </c>
      <c r="G47" t="s">
        <v>13</v>
      </c>
      <c r="H47" t="s">
        <v>140</v>
      </c>
    </row>
    <row r="48" spans="1:8">
      <c r="A48" t="s">
        <v>119</v>
      </c>
      <c r="B48" t="s">
        <v>120</v>
      </c>
      <c r="C48" t="s">
        <v>141</v>
      </c>
      <c r="D48" t="s">
        <v>142</v>
      </c>
      <c r="E48">
        <f>HYPERLINK("http://clipc-services.ceda.ac.uk/dreq/u/e526caea-dd83-11e5-9194-ac72891c3257.html","web")</f>
        <v>0</v>
      </c>
      <c r="F48" t="s">
        <v>60</v>
      </c>
      <c r="G48" t="s">
        <v>13</v>
      </c>
      <c r="H48" t="s">
        <v>143</v>
      </c>
    </row>
    <row r="49" spans="1:8">
      <c r="A49" t="s">
        <v>119</v>
      </c>
      <c r="B49" t="s">
        <v>120</v>
      </c>
      <c r="C49" t="s">
        <v>144</v>
      </c>
      <c r="D49" t="s">
        <v>145</v>
      </c>
      <c r="E49">
        <f>HYPERLINK("http://clipc-services.ceda.ac.uk/dreq/u/e527532a-dd83-11e5-9194-ac72891c3257.html","web")</f>
        <v>0</v>
      </c>
      <c r="F49" t="s">
        <v>60</v>
      </c>
      <c r="G49" t="s">
        <v>13</v>
      </c>
      <c r="H49" t="s">
        <v>146</v>
      </c>
    </row>
    <row r="50" spans="1:8">
      <c r="A50" t="s">
        <v>119</v>
      </c>
      <c r="B50" t="s">
        <v>120</v>
      </c>
      <c r="C50" t="s">
        <v>147</v>
      </c>
      <c r="D50" t="s">
        <v>148</v>
      </c>
      <c r="E50">
        <f>HYPERLINK("http://clipc-services.ceda.ac.uk/dreq/u/e5278b06-dd83-11e5-9194-ac72891c3257.html","web")</f>
        <v>0</v>
      </c>
      <c r="F50" t="s">
        <v>60</v>
      </c>
      <c r="G50" t="s">
        <v>13</v>
      </c>
      <c r="H50" t="s">
        <v>149</v>
      </c>
    </row>
    <row r="51" spans="1:8">
      <c r="A51" t="s">
        <v>119</v>
      </c>
      <c r="B51" t="s">
        <v>26</v>
      </c>
      <c r="C51" t="s">
        <v>58</v>
      </c>
      <c r="D51" t="s">
        <v>59</v>
      </c>
      <c r="E51">
        <f>HYPERLINK("http://clipc-services.ceda.ac.uk/dreq/u/97c037c3357f24c4e06c07123224b400.html","web")</f>
        <v>0</v>
      </c>
      <c r="F51" t="s">
        <v>60</v>
      </c>
      <c r="G51" t="s">
        <v>13</v>
      </c>
      <c r="H51" t="s">
        <v>61</v>
      </c>
    </row>
    <row r="52" spans="1:8">
      <c r="A52" t="s">
        <v>119</v>
      </c>
      <c r="B52" t="s">
        <v>26</v>
      </c>
      <c r="C52" t="s">
        <v>62</v>
      </c>
      <c r="D52" t="s">
        <v>63</v>
      </c>
      <c r="E52">
        <f>HYPERLINK("http://clipc-services.ceda.ac.uk/dreq/u/042e575e61a271e122d317ca7b39dcb4.html","web")</f>
        <v>0</v>
      </c>
      <c r="F52" t="s">
        <v>60</v>
      </c>
      <c r="G52" t="s">
        <v>13</v>
      </c>
      <c r="H52" t="s">
        <v>64</v>
      </c>
    </row>
    <row r="53" spans="1:8">
      <c r="A53" t="s">
        <v>119</v>
      </c>
      <c r="B53" t="s">
        <v>26</v>
      </c>
      <c r="C53" t="s">
        <v>65</v>
      </c>
      <c r="D53" t="s">
        <v>66</v>
      </c>
      <c r="E53">
        <f>HYPERLINK("http://clipc-services.ceda.ac.uk/dreq/u/f36046ab9a8a24ce4d7431e2defd9cf6.html","web")</f>
        <v>0</v>
      </c>
      <c r="F53" t="s">
        <v>60</v>
      </c>
      <c r="G53" t="s">
        <v>13</v>
      </c>
      <c r="H53" t="s">
        <v>67</v>
      </c>
    </row>
    <row r="55" spans="1:8">
      <c r="A55" t="s">
        <v>150</v>
      </c>
      <c r="B55" t="s">
        <v>151</v>
      </c>
      <c r="C55" t="s">
        <v>152</v>
      </c>
      <c r="D55" t="s">
        <v>153</v>
      </c>
      <c r="E55">
        <f>HYPERLINK("http://clipc-services.ceda.ac.uk/dreq/u/98114e26-b896-11e6-a189-5404a60d96b5.html","web")</f>
        <v>0</v>
      </c>
      <c r="F55" t="s">
        <v>54</v>
      </c>
      <c r="G55" t="s">
        <v>49</v>
      </c>
      <c r="H55" t="s">
        <v>154</v>
      </c>
    </row>
    <row r="56" spans="1:8">
      <c r="A56" t="s">
        <v>150</v>
      </c>
      <c r="B56" t="s">
        <v>151</v>
      </c>
      <c r="C56" t="s">
        <v>155</v>
      </c>
      <c r="D56" t="s">
        <v>156</v>
      </c>
      <c r="E56">
        <f>HYPERLINK("http://clipc-services.ceda.ac.uk/dreq/u/e8d5bdfd24b275f0530646361967483d.html","web")</f>
        <v>0</v>
      </c>
      <c r="F56" t="s">
        <v>54</v>
      </c>
      <c r="G56" t="s">
        <v>49</v>
      </c>
    </row>
    <row r="57" spans="1:8">
      <c r="A57" t="s">
        <v>150</v>
      </c>
      <c r="B57" t="s">
        <v>151</v>
      </c>
      <c r="C57" t="s">
        <v>157</v>
      </c>
      <c r="D57" t="s">
        <v>158</v>
      </c>
      <c r="E57">
        <f>HYPERLINK("http://clipc-services.ceda.ac.uk/dreq/u/cfe4bddb7dbbfc57c19837e7f99d2dda.html","web")</f>
        <v>0</v>
      </c>
      <c r="F57" t="s">
        <v>54</v>
      </c>
      <c r="G57" t="s">
        <v>49</v>
      </c>
      <c r="H57" t="s">
        <v>159</v>
      </c>
    </row>
    <row r="58" spans="1:8">
      <c r="A58" t="s">
        <v>150</v>
      </c>
      <c r="B58" t="s">
        <v>26</v>
      </c>
      <c r="C58" t="s">
        <v>160</v>
      </c>
      <c r="D58" t="s">
        <v>161</v>
      </c>
      <c r="E58">
        <f>HYPERLINK("http://clipc-services.ceda.ac.uk/dreq/u/4ffc1f50b844980dbbae006dbcfca869.html","web")</f>
        <v>0</v>
      </c>
      <c r="F58" t="s">
        <v>54</v>
      </c>
      <c r="G58" t="s">
        <v>49</v>
      </c>
      <c r="H58" t="s">
        <v>162</v>
      </c>
    </row>
    <row r="59" spans="1:8">
      <c r="A59" t="s">
        <v>150</v>
      </c>
      <c r="B59" t="s">
        <v>26</v>
      </c>
      <c r="C59" t="s">
        <v>163</v>
      </c>
      <c r="D59" t="s">
        <v>164</v>
      </c>
      <c r="E59">
        <f>HYPERLINK("http://clipc-services.ceda.ac.uk/dreq/u/ea546e38aa8fc0e021f03e746e1adb10.html","web")</f>
        <v>0</v>
      </c>
      <c r="F59" t="s">
        <v>54</v>
      </c>
      <c r="G59" t="s">
        <v>49</v>
      </c>
      <c r="H59" t="s">
        <v>165</v>
      </c>
    </row>
    <row r="60" spans="1:8">
      <c r="A60" t="s">
        <v>150</v>
      </c>
      <c r="B60" t="s">
        <v>26</v>
      </c>
      <c r="C60" t="s">
        <v>166</v>
      </c>
      <c r="D60" t="s">
        <v>167</v>
      </c>
      <c r="E60">
        <f>HYPERLINK("http://clipc-services.ceda.ac.uk/dreq/u/691673a210102ac652eed2b784dd2ab4.html","web")</f>
        <v>0</v>
      </c>
      <c r="F60" t="s">
        <v>54</v>
      </c>
      <c r="G60" t="s">
        <v>49</v>
      </c>
      <c r="H60" t="s">
        <v>168</v>
      </c>
    </row>
    <row r="61" spans="1:8">
      <c r="A61" t="s">
        <v>150</v>
      </c>
      <c r="B61" t="s">
        <v>26</v>
      </c>
      <c r="C61" t="s">
        <v>169</v>
      </c>
      <c r="D61" t="s">
        <v>170</v>
      </c>
      <c r="E61">
        <f>HYPERLINK("http://clipc-services.ceda.ac.uk/dreq/u/a4e52f0f3833b395c09c73f1b6f3f748.html","web")</f>
        <v>0</v>
      </c>
      <c r="F61" t="s">
        <v>54</v>
      </c>
      <c r="G61" t="s">
        <v>49</v>
      </c>
      <c r="H61" t="s">
        <v>171</v>
      </c>
    </row>
    <row r="62" spans="1:8">
      <c r="A62" t="s">
        <v>150</v>
      </c>
      <c r="B62" t="s">
        <v>151</v>
      </c>
      <c r="C62" t="s">
        <v>172</v>
      </c>
      <c r="D62" t="s">
        <v>173</v>
      </c>
      <c r="E62">
        <f>HYPERLINK("http://clipc-services.ceda.ac.uk/dreq/u/fe6bdb96-a41f-11e5-9025-ac72891c3257.html","web")</f>
        <v>0</v>
      </c>
      <c r="F62" t="s">
        <v>54</v>
      </c>
      <c r="G62" t="s">
        <v>49</v>
      </c>
    </row>
    <row r="63" spans="1:8">
      <c r="A63" t="s">
        <v>150</v>
      </c>
      <c r="B63" t="s">
        <v>151</v>
      </c>
      <c r="C63" t="s">
        <v>174</v>
      </c>
      <c r="D63" t="s">
        <v>175</v>
      </c>
      <c r="E63">
        <f>HYPERLINK("http://clipc-services.ceda.ac.uk/dreq/u/cc8f92a2635774d636748ec8007c4bab.html","web")</f>
        <v>0</v>
      </c>
      <c r="F63" t="s">
        <v>54</v>
      </c>
      <c r="G63" t="s">
        <v>49</v>
      </c>
    </row>
    <row r="64" spans="1:8">
      <c r="A64" t="s">
        <v>150</v>
      </c>
      <c r="B64" t="s">
        <v>151</v>
      </c>
      <c r="C64" t="s">
        <v>176</v>
      </c>
      <c r="D64" t="s">
        <v>177</v>
      </c>
      <c r="E64">
        <f>HYPERLINK("http://clipc-services.ceda.ac.uk/dreq/u/2b133ea2-1b42-11e6-a696-35cd2d8034df.html","web")</f>
        <v>0</v>
      </c>
      <c r="F64" t="s">
        <v>54</v>
      </c>
      <c r="G64" t="s">
        <v>49</v>
      </c>
      <c r="H64" t="s">
        <v>178</v>
      </c>
    </row>
    <row r="65" spans="1:8">
      <c r="A65" t="s">
        <v>150</v>
      </c>
      <c r="B65" t="s">
        <v>151</v>
      </c>
      <c r="C65" t="s">
        <v>46</v>
      </c>
      <c r="D65" t="s">
        <v>179</v>
      </c>
      <c r="E65">
        <f>HYPERLINK("http://clipc-services.ceda.ac.uk/dreq/u/942125e5a461fef57b1477b9a2bd5fa0.html","web")</f>
        <v>0</v>
      </c>
      <c r="F65" t="s">
        <v>48</v>
      </c>
      <c r="G65" t="s">
        <v>49</v>
      </c>
    </row>
    <row r="66" spans="1:8">
      <c r="A66" t="s">
        <v>150</v>
      </c>
      <c r="B66" t="s">
        <v>151</v>
      </c>
      <c r="C66" t="s">
        <v>180</v>
      </c>
      <c r="D66" t="s">
        <v>181</v>
      </c>
      <c r="E66">
        <f>HYPERLINK("http://clipc-services.ceda.ac.uk/dreq/u/218a6b28-8995-11e6-b63d-5404a60d96b5.html","web")</f>
        <v>0</v>
      </c>
      <c r="F66" t="s">
        <v>182</v>
      </c>
      <c r="G66" t="s">
        <v>49</v>
      </c>
      <c r="H66" t="s">
        <v>183</v>
      </c>
    </row>
    <row r="67" spans="1:8">
      <c r="A67" t="s">
        <v>150</v>
      </c>
      <c r="B67" t="s">
        <v>26</v>
      </c>
      <c r="C67" t="s">
        <v>184</v>
      </c>
      <c r="D67" t="s">
        <v>185</v>
      </c>
      <c r="E67">
        <f>HYPERLINK("http://clipc-services.ceda.ac.uk/dreq/u/a0c10a4b65d3b79db581a649058a08b1.html","web")</f>
        <v>0</v>
      </c>
      <c r="F67" t="s">
        <v>54</v>
      </c>
      <c r="G67" t="s">
        <v>49</v>
      </c>
      <c r="H67" t="s">
        <v>186</v>
      </c>
    </row>
    <row r="68" spans="1:8">
      <c r="A68" t="s">
        <v>150</v>
      </c>
      <c r="B68" t="s">
        <v>151</v>
      </c>
      <c r="C68" t="s">
        <v>187</v>
      </c>
      <c r="D68" t="s">
        <v>188</v>
      </c>
      <c r="E68">
        <f>HYPERLINK("http://clipc-services.ceda.ac.uk/dreq/u/a2609abee6ecd5d535a48e29ae70e852.html","web")</f>
        <v>0</v>
      </c>
      <c r="F68" t="s">
        <v>54</v>
      </c>
      <c r="G68" t="s">
        <v>49</v>
      </c>
      <c r="H68" t="s">
        <v>189</v>
      </c>
    </row>
    <row r="70" spans="1:8">
      <c r="A70" t="s">
        <v>190</v>
      </c>
      <c r="B70" t="s">
        <v>151</v>
      </c>
      <c r="C70" t="s">
        <v>191</v>
      </c>
      <c r="D70" t="s">
        <v>192</v>
      </c>
      <c r="E70">
        <f>HYPERLINK("http://clipc-services.ceda.ac.uk/dreq/u/712473d6-c7b6-11e6-bb2a-ac72891c3257.html","web")</f>
        <v>0</v>
      </c>
      <c r="G70" t="s">
        <v>13</v>
      </c>
      <c r="H70" t="s">
        <v>193</v>
      </c>
    </row>
    <row r="71" spans="1:8">
      <c r="A71" t="s">
        <v>190</v>
      </c>
      <c r="B71" t="s">
        <v>26</v>
      </c>
      <c r="C71" t="s">
        <v>194</v>
      </c>
      <c r="D71" t="s">
        <v>195</v>
      </c>
      <c r="E71">
        <f>HYPERLINK("http://clipc-services.ceda.ac.uk/dreq/u/84f0f91c-acb7-11e6-b5ee-ac72891c3257.html","web")</f>
        <v>0</v>
      </c>
      <c r="F71" t="s">
        <v>196</v>
      </c>
      <c r="G71" t="s">
        <v>13</v>
      </c>
      <c r="H71" t="s">
        <v>197</v>
      </c>
    </row>
    <row r="72" spans="1:8">
      <c r="A72" t="s">
        <v>190</v>
      </c>
      <c r="B72" t="s">
        <v>26</v>
      </c>
      <c r="C72" t="s">
        <v>198</v>
      </c>
      <c r="D72" t="s">
        <v>199</v>
      </c>
      <c r="E72">
        <f>HYPERLINK("http://clipc-services.ceda.ac.uk/dreq/u/590d6812-9e49-11e5-803c-0d0b866b59f3.html","web")</f>
        <v>0</v>
      </c>
      <c r="F72" t="s">
        <v>196</v>
      </c>
      <c r="G72" t="s">
        <v>13</v>
      </c>
    </row>
    <row r="73" spans="1:8">
      <c r="A73" t="s">
        <v>190</v>
      </c>
      <c r="B73" t="s">
        <v>26</v>
      </c>
      <c r="C73" t="s">
        <v>200</v>
      </c>
      <c r="D73" t="s">
        <v>201</v>
      </c>
      <c r="E73">
        <f>HYPERLINK("http://clipc-services.ceda.ac.uk/dreq/u/59149524-9e49-11e5-803c-0d0b866b59f3.html","web")</f>
        <v>0</v>
      </c>
      <c r="F73" t="s">
        <v>202</v>
      </c>
      <c r="G73" t="s">
        <v>13</v>
      </c>
    </row>
    <row r="74" spans="1:8">
      <c r="A74" t="s">
        <v>190</v>
      </c>
      <c r="B74" t="s">
        <v>26</v>
      </c>
      <c r="C74" t="s">
        <v>203</v>
      </c>
      <c r="D74" t="s">
        <v>204</v>
      </c>
      <c r="E74">
        <f>HYPERLINK("http://clipc-services.ceda.ac.uk/dreq/u/590e29c8-9e49-11e5-803c-0d0b866b59f3.html","web")</f>
        <v>0</v>
      </c>
      <c r="F74" t="s">
        <v>202</v>
      </c>
      <c r="G74" t="s">
        <v>13</v>
      </c>
    </row>
    <row r="75" spans="1:8">
      <c r="A75" t="s">
        <v>190</v>
      </c>
      <c r="B75" t="s">
        <v>26</v>
      </c>
      <c r="C75" t="s">
        <v>205</v>
      </c>
      <c r="D75" t="s">
        <v>206</v>
      </c>
      <c r="E75">
        <f>HYPERLINK("http://clipc-services.ceda.ac.uk/dreq/u/5913d382-9e49-11e5-803c-0d0b866b59f3.html","web")</f>
        <v>0</v>
      </c>
      <c r="F75" t="s">
        <v>202</v>
      </c>
      <c r="G75" t="s">
        <v>13</v>
      </c>
    </row>
    <row r="76" spans="1:8">
      <c r="A76" t="s">
        <v>190</v>
      </c>
      <c r="B76" t="s">
        <v>26</v>
      </c>
      <c r="C76" t="s">
        <v>207</v>
      </c>
      <c r="D76" t="s">
        <v>208</v>
      </c>
      <c r="E76">
        <f>HYPERLINK("http://clipc-services.ceda.ac.uk/dreq/u/59144c36-9e49-11e5-803c-0d0b866b59f3.html","web")</f>
        <v>0</v>
      </c>
      <c r="F76" t="s">
        <v>202</v>
      </c>
      <c r="G76" t="s">
        <v>13</v>
      </c>
    </row>
    <row r="77" spans="1:8">
      <c r="A77" t="s">
        <v>190</v>
      </c>
      <c r="B77" t="s">
        <v>26</v>
      </c>
      <c r="C77" t="s">
        <v>209</v>
      </c>
      <c r="D77" t="s">
        <v>210</v>
      </c>
      <c r="E77">
        <f>HYPERLINK("http://clipc-services.ceda.ac.uk/dreq/u/590de850-9e49-11e5-803c-0d0b866b59f3.html","web")</f>
        <v>0</v>
      </c>
      <c r="F77" t="s">
        <v>202</v>
      </c>
      <c r="G77" t="s">
        <v>13</v>
      </c>
    </row>
    <row r="78" spans="1:8">
      <c r="A78" t="s">
        <v>190</v>
      </c>
      <c r="B78" t="s">
        <v>26</v>
      </c>
      <c r="C78" t="s">
        <v>211</v>
      </c>
      <c r="D78" t="s">
        <v>212</v>
      </c>
      <c r="E78">
        <f>HYPERLINK("http://clipc-services.ceda.ac.uk/dreq/u/590f5e1a-9e49-11e5-803c-0d0b866b59f3.html","web")</f>
        <v>0</v>
      </c>
      <c r="F78" t="s">
        <v>202</v>
      </c>
      <c r="G78" t="s">
        <v>13</v>
      </c>
    </row>
    <row r="79" spans="1:8">
      <c r="A79" t="s">
        <v>190</v>
      </c>
      <c r="B79" t="s">
        <v>26</v>
      </c>
      <c r="C79" t="s">
        <v>213</v>
      </c>
      <c r="D79" t="s">
        <v>214</v>
      </c>
      <c r="E79">
        <f>HYPERLINK("http://clipc-services.ceda.ac.uk/dreq/u/590f49fc-9e49-11e5-803c-0d0b866b59f3.html","web")</f>
        <v>0</v>
      </c>
      <c r="F79" t="s">
        <v>202</v>
      </c>
      <c r="G79" t="s">
        <v>13</v>
      </c>
    </row>
    <row r="80" spans="1:8">
      <c r="A80" t="s">
        <v>190</v>
      </c>
      <c r="B80" t="s">
        <v>26</v>
      </c>
      <c r="C80" t="s">
        <v>215</v>
      </c>
      <c r="D80" t="s">
        <v>216</v>
      </c>
      <c r="E80">
        <f>HYPERLINK("http://clipc-services.ceda.ac.uk/dreq/u/5914517c-9e49-11e5-803c-0d0b866b59f3.html","web")</f>
        <v>0</v>
      </c>
      <c r="F80" t="s">
        <v>202</v>
      </c>
      <c r="G80" t="s">
        <v>13</v>
      </c>
    </row>
    <row r="81" spans="1:8">
      <c r="A81" t="s">
        <v>190</v>
      </c>
      <c r="B81" t="s">
        <v>26</v>
      </c>
      <c r="C81" t="s">
        <v>217</v>
      </c>
      <c r="D81" t="s">
        <v>218</v>
      </c>
      <c r="E81">
        <f>HYPERLINK("http://clipc-services.ceda.ac.uk/dreq/u/590f1f68-9e49-11e5-803c-0d0b866b59f3.html","web")</f>
        <v>0</v>
      </c>
      <c r="F81" t="s">
        <v>202</v>
      </c>
      <c r="G81" t="s">
        <v>13</v>
      </c>
    </row>
    <row r="82" spans="1:8">
      <c r="A82" t="s">
        <v>190</v>
      </c>
      <c r="B82" t="s">
        <v>120</v>
      </c>
      <c r="C82" t="s">
        <v>219</v>
      </c>
      <c r="D82" t="s">
        <v>220</v>
      </c>
      <c r="E82">
        <f>HYPERLINK("http://clipc-services.ceda.ac.uk/dreq/u/59144254-9e49-11e5-803c-0d0b866b59f3.html","web")</f>
        <v>0</v>
      </c>
      <c r="F82" t="s">
        <v>202</v>
      </c>
      <c r="G82" t="s">
        <v>13</v>
      </c>
    </row>
    <row r="83" spans="1:8">
      <c r="A83" t="s">
        <v>190</v>
      </c>
      <c r="B83" t="s">
        <v>26</v>
      </c>
      <c r="C83" t="s">
        <v>221</v>
      </c>
      <c r="D83" t="s">
        <v>222</v>
      </c>
      <c r="E83">
        <f>HYPERLINK("http://clipc-services.ceda.ac.uk/dreq/u/59130e98-9e49-11e5-803c-0d0b866b59f3.html","web")</f>
        <v>0</v>
      </c>
      <c r="F83" t="s">
        <v>223</v>
      </c>
      <c r="G83" t="s">
        <v>13</v>
      </c>
      <c r="H83" t="s">
        <v>224</v>
      </c>
    </row>
    <row r="84" spans="1:8">
      <c r="A84" t="s">
        <v>190</v>
      </c>
      <c r="B84" t="s">
        <v>225</v>
      </c>
      <c r="C84" t="s">
        <v>226</v>
      </c>
      <c r="D84" t="s">
        <v>227</v>
      </c>
      <c r="E84">
        <f>HYPERLINK("http://clipc-services.ceda.ac.uk/dreq/u/590d17f4-9e49-11e5-803c-0d0b866b59f3.html","web")</f>
        <v>0</v>
      </c>
      <c r="F84" t="s">
        <v>223</v>
      </c>
      <c r="G84" t="s">
        <v>13</v>
      </c>
      <c r="H84" t="s">
        <v>228</v>
      </c>
    </row>
    <row r="85" spans="1:8">
      <c r="A85" t="s">
        <v>190</v>
      </c>
      <c r="B85" t="s">
        <v>26</v>
      </c>
      <c r="C85" t="s">
        <v>229</v>
      </c>
      <c r="D85" t="s">
        <v>230</v>
      </c>
      <c r="E85">
        <f>HYPERLINK("http://clipc-services.ceda.ac.uk/dreq/u/5912d5ea-9e49-11e5-803c-0d0b866b59f3.html","web")</f>
        <v>0</v>
      </c>
      <c r="F85" t="s">
        <v>231</v>
      </c>
      <c r="G85" t="s">
        <v>13</v>
      </c>
      <c r="H85" t="s">
        <v>232</v>
      </c>
    </row>
    <row r="86" spans="1:8">
      <c r="A86" t="s">
        <v>190</v>
      </c>
      <c r="B86" t="s">
        <v>26</v>
      </c>
      <c r="C86" t="s">
        <v>233</v>
      </c>
      <c r="D86" t="s">
        <v>234</v>
      </c>
      <c r="E86">
        <f>HYPERLINK("http://clipc-services.ceda.ac.uk/dreq/u/5913c4dc-9e49-11e5-803c-0d0b866b59f3.html","web")</f>
        <v>0</v>
      </c>
      <c r="F86" t="s">
        <v>235</v>
      </c>
      <c r="G86" t="s">
        <v>13</v>
      </c>
    </row>
    <row r="87" spans="1:8">
      <c r="A87" t="s">
        <v>190</v>
      </c>
      <c r="B87" t="s">
        <v>26</v>
      </c>
      <c r="C87" t="s">
        <v>236</v>
      </c>
      <c r="D87" t="s">
        <v>237</v>
      </c>
      <c r="E87">
        <f>HYPERLINK("http://clipc-services.ceda.ac.uk/dreq/u/590d24c4-9e49-11e5-803c-0d0b866b59f3.html","web")</f>
        <v>0</v>
      </c>
      <c r="F87" t="s">
        <v>238</v>
      </c>
      <c r="G87" t="s">
        <v>13</v>
      </c>
      <c r="H87" t="s">
        <v>239</v>
      </c>
    </row>
    <row r="88" spans="1:8">
      <c r="A88" t="s">
        <v>190</v>
      </c>
      <c r="B88" t="s">
        <v>26</v>
      </c>
      <c r="C88" t="s">
        <v>240</v>
      </c>
      <c r="D88" t="s">
        <v>241</v>
      </c>
      <c r="E88">
        <f>HYPERLINK("http://clipc-services.ceda.ac.uk/dreq/u/84f0ff48-acb7-11e6-b5ee-ac72891c3257.html","web")</f>
        <v>0</v>
      </c>
      <c r="F88" t="s">
        <v>242</v>
      </c>
      <c r="G88" t="s">
        <v>13</v>
      </c>
    </row>
    <row r="89" spans="1:8">
      <c r="A89" t="s">
        <v>190</v>
      </c>
      <c r="B89" t="s">
        <v>26</v>
      </c>
      <c r="C89" t="s">
        <v>243</v>
      </c>
      <c r="D89" t="s">
        <v>244</v>
      </c>
      <c r="E89">
        <f>HYPERLINK("http://clipc-services.ceda.ac.uk/dreq/u/84f0c19a-acb7-11e6-b5ee-ac72891c3257.html","web")</f>
        <v>0</v>
      </c>
      <c r="F89" t="s">
        <v>242</v>
      </c>
      <c r="G89" t="s">
        <v>13</v>
      </c>
    </row>
    <row r="90" spans="1:8">
      <c r="A90" t="s">
        <v>190</v>
      </c>
      <c r="B90" t="s">
        <v>26</v>
      </c>
      <c r="C90" t="s">
        <v>245</v>
      </c>
      <c r="D90" t="s">
        <v>246</v>
      </c>
      <c r="E90">
        <f>HYPERLINK("http://clipc-services.ceda.ac.uk/dreq/u/84f0ac28-acb7-11e6-b5ee-ac72891c3257.html","web")</f>
        <v>0</v>
      </c>
      <c r="F90" t="s">
        <v>242</v>
      </c>
      <c r="G90" t="s">
        <v>13</v>
      </c>
    </row>
    <row r="91" spans="1:8">
      <c r="A91" t="s">
        <v>190</v>
      </c>
      <c r="B91" t="s">
        <v>26</v>
      </c>
      <c r="C91" t="s">
        <v>247</v>
      </c>
      <c r="D91" t="s">
        <v>248</v>
      </c>
      <c r="E91">
        <f>HYPERLINK("http://clipc-services.ceda.ac.uk/dreq/u/84f0a5d4-acb7-11e6-b5ee-ac72891c3257.html","web")</f>
        <v>0</v>
      </c>
      <c r="F91" t="s">
        <v>242</v>
      </c>
      <c r="G91" t="s">
        <v>13</v>
      </c>
    </row>
    <row r="92" spans="1:8">
      <c r="A92" t="s">
        <v>190</v>
      </c>
      <c r="B92" t="s">
        <v>26</v>
      </c>
      <c r="C92" t="s">
        <v>249</v>
      </c>
      <c r="D92" t="s">
        <v>250</v>
      </c>
      <c r="E92">
        <f>HYPERLINK("http://clipc-services.ceda.ac.uk/dreq/u/84efa3fa-acb7-11e6-b5ee-ac72891c3257.html","web")</f>
        <v>0</v>
      </c>
      <c r="F92" t="s">
        <v>242</v>
      </c>
      <c r="G92" t="s">
        <v>13</v>
      </c>
    </row>
    <row r="93" spans="1:8">
      <c r="A93" t="s">
        <v>190</v>
      </c>
      <c r="B93" t="s">
        <v>26</v>
      </c>
      <c r="C93" t="s">
        <v>251</v>
      </c>
      <c r="D93" t="s">
        <v>252</v>
      </c>
      <c r="E93">
        <f>HYPERLINK("http://clipc-services.ceda.ac.uk/dreq/u/84f0f62e-acb7-11e6-b5ee-ac72891c3257.html","web")</f>
        <v>0</v>
      </c>
      <c r="F93" t="s">
        <v>242</v>
      </c>
      <c r="G93" t="s">
        <v>13</v>
      </c>
    </row>
    <row r="94" spans="1:8">
      <c r="A94" t="s">
        <v>190</v>
      </c>
      <c r="B94" t="s">
        <v>26</v>
      </c>
      <c r="C94" t="s">
        <v>253</v>
      </c>
      <c r="D94" t="s">
        <v>254</v>
      </c>
      <c r="E94">
        <f>HYPERLINK("http://clipc-services.ceda.ac.uk/dreq/u/84f0e418-acb7-11e6-b5ee-ac72891c3257.html","web")</f>
        <v>0</v>
      </c>
      <c r="F94" t="s">
        <v>242</v>
      </c>
      <c r="G94" t="s">
        <v>13</v>
      </c>
    </row>
    <row r="95" spans="1:8">
      <c r="A95" t="s">
        <v>190</v>
      </c>
      <c r="B95" t="s">
        <v>26</v>
      </c>
      <c r="C95" t="s">
        <v>255</v>
      </c>
      <c r="D95" t="s">
        <v>256</v>
      </c>
      <c r="E95">
        <f>HYPERLINK("http://clipc-services.ceda.ac.uk/dreq/u/84f10b8c-acb7-11e6-b5ee-ac72891c3257.html","web")</f>
        <v>0</v>
      </c>
      <c r="F95" t="s">
        <v>242</v>
      </c>
      <c r="G95" t="s">
        <v>13</v>
      </c>
    </row>
    <row r="96" spans="1:8">
      <c r="A96" t="s">
        <v>190</v>
      </c>
      <c r="B96" t="s">
        <v>26</v>
      </c>
      <c r="C96" t="s">
        <v>257</v>
      </c>
      <c r="D96" t="s">
        <v>258</v>
      </c>
      <c r="E96">
        <f>HYPERLINK("http://clipc-services.ceda.ac.uk/dreq/u/84f0d158-acb7-11e6-b5ee-ac72891c3257.html","web")</f>
        <v>0</v>
      </c>
      <c r="F96" t="s">
        <v>242</v>
      </c>
      <c r="G96" t="s">
        <v>13</v>
      </c>
    </row>
    <row r="97" spans="1:8">
      <c r="A97" t="s">
        <v>190</v>
      </c>
      <c r="B97" t="s">
        <v>26</v>
      </c>
      <c r="C97" t="s">
        <v>259</v>
      </c>
      <c r="D97" t="s">
        <v>260</v>
      </c>
      <c r="E97">
        <f>HYPERLINK("http://clipc-services.ceda.ac.uk/dreq/u/84f0a8f4-acb7-11e6-b5ee-ac72891c3257.html","web")</f>
        <v>0</v>
      </c>
      <c r="F97" t="s">
        <v>196</v>
      </c>
      <c r="G97" t="s">
        <v>13</v>
      </c>
      <c r="H97" t="s">
        <v>261</v>
      </c>
    </row>
    <row r="98" spans="1:8">
      <c r="A98" t="s">
        <v>190</v>
      </c>
      <c r="B98" t="s">
        <v>26</v>
      </c>
      <c r="C98" t="s">
        <v>262</v>
      </c>
      <c r="D98" t="s">
        <v>263</v>
      </c>
      <c r="E98">
        <f>HYPERLINK("http://clipc-services.ceda.ac.uk/dreq/u/84f0fc3c-acb7-11e6-b5ee-ac72891c3257.html","web")</f>
        <v>0</v>
      </c>
      <c r="F98" t="s">
        <v>264</v>
      </c>
      <c r="G98" t="s">
        <v>13</v>
      </c>
      <c r="H98" t="s">
        <v>265</v>
      </c>
    </row>
    <row r="99" spans="1:8">
      <c r="A99" t="s">
        <v>190</v>
      </c>
      <c r="B99" t="s">
        <v>26</v>
      </c>
      <c r="C99" t="s">
        <v>266</v>
      </c>
      <c r="D99" t="s">
        <v>267</v>
      </c>
      <c r="E99">
        <f>HYPERLINK("http://clipc-services.ceda.ac.uk/dreq/u/84f1146a-acb7-11e6-b5ee-ac72891c3257.html","web")</f>
        <v>0</v>
      </c>
      <c r="F99" t="s">
        <v>264</v>
      </c>
      <c r="G99" t="s">
        <v>13</v>
      </c>
      <c r="H99" t="s">
        <v>268</v>
      </c>
    </row>
    <row r="100" spans="1:8">
      <c r="A100" t="s">
        <v>190</v>
      </c>
      <c r="B100" t="s">
        <v>26</v>
      </c>
      <c r="C100" t="s">
        <v>269</v>
      </c>
      <c r="D100" t="s">
        <v>270</v>
      </c>
      <c r="E100">
        <f>HYPERLINK("http://clipc-services.ceda.ac.uk/dreq/u/591348fe-9e49-11e5-803c-0d0b866b59f3.html","web")</f>
        <v>0</v>
      </c>
      <c r="F100" t="s">
        <v>264</v>
      </c>
      <c r="G100" t="s">
        <v>13</v>
      </c>
      <c r="H100" t="s">
        <v>271</v>
      </c>
    </row>
    <row r="101" spans="1:8">
      <c r="A101" t="s">
        <v>190</v>
      </c>
      <c r="B101" t="s">
        <v>26</v>
      </c>
      <c r="C101" t="s">
        <v>272</v>
      </c>
      <c r="D101" t="s">
        <v>273</v>
      </c>
      <c r="E101">
        <f>HYPERLINK("http://clipc-services.ceda.ac.uk/dreq/u/5913a696-9e49-11e5-803c-0d0b866b59f3.html","web")</f>
        <v>0</v>
      </c>
      <c r="F101" t="s">
        <v>264</v>
      </c>
      <c r="G101" t="s">
        <v>13</v>
      </c>
      <c r="H101" t="s">
        <v>271</v>
      </c>
    </row>
    <row r="102" spans="1:8">
      <c r="A102" t="s">
        <v>190</v>
      </c>
      <c r="B102" t="s">
        <v>26</v>
      </c>
      <c r="C102" t="s">
        <v>274</v>
      </c>
      <c r="D102" t="s">
        <v>275</v>
      </c>
      <c r="E102">
        <f>HYPERLINK("http://clipc-services.ceda.ac.uk/dreq/u/84f0ddec-acb7-11e6-b5ee-ac72891c3257.html","web")</f>
        <v>0</v>
      </c>
      <c r="F102" t="s">
        <v>264</v>
      </c>
      <c r="G102" t="s">
        <v>13</v>
      </c>
      <c r="H102" t="s">
        <v>271</v>
      </c>
    </row>
    <row r="103" spans="1:8">
      <c r="A103" t="s">
        <v>190</v>
      </c>
      <c r="B103" t="s">
        <v>26</v>
      </c>
      <c r="C103" t="s">
        <v>276</v>
      </c>
      <c r="D103" t="s">
        <v>277</v>
      </c>
      <c r="E103">
        <f>HYPERLINK("http://clipc-services.ceda.ac.uk/dreq/u/84ef402c-acb7-11e6-b5ee-ac72891c3257.html","web")</f>
        <v>0</v>
      </c>
      <c r="F103" t="s">
        <v>264</v>
      </c>
      <c r="G103" t="s">
        <v>13</v>
      </c>
      <c r="H103" t="s">
        <v>271</v>
      </c>
    </row>
    <row r="104" spans="1:8">
      <c r="A104" t="s">
        <v>190</v>
      </c>
      <c r="B104" t="s">
        <v>26</v>
      </c>
      <c r="C104" t="s">
        <v>278</v>
      </c>
      <c r="D104" t="s">
        <v>279</v>
      </c>
      <c r="E104">
        <f>HYPERLINK("http://clipc-services.ceda.ac.uk/dreq/u/84f09f30-acb7-11e6-b5ee-ac72891c3257.html","web")</f>
        <v>0</v>
      </c>
      <c r="F104" t="s">
        <v>280</v>
      </c>
      <c r="G104" t="s">
        <v>13</v>
      </c>
      <c r="H104" t="s">
        <v>281</v>
      </c>
    </row>
    <row r="105" spans="1:8">
      <c r="A105" t="s">
        <v>190</v>
      </c>
      <c r="B105" t="s">
        <v>26</v>
      </c>
      <c r="C105" t="s">
        <v>282</v>
      </c>
      <c r="D105" t="s">
        <v>283</v>
      </c>
      <c r="E105">
        <f>HYPERLINK("http://clipc-services.ceda.ac.uk/dreq/u/84f0bbbe-acb7-11e6-b5ee-ac72891c3257.html","web")</f>
        <v>0</v>
      </c>
      <c r="F105" t="s">
        <v>280</v>
      </c>
      <c r="G105" t="s">
        <v>13</v>
      </c>
      <c r="H105" t="s">
        <v>281</v>
      </c>
    </row>
    <row r="106" spans="1:8">
      <c r="A106" t="s">
        <v>190</v>
      </c>
      <c r="B106" t="s">
        <v>26</v>
      </c>
      <c r="C106" t="s">
        <v>284</v>
      </c>
      <c r="D106" t="s">
        <v>285</v>
      </c>
      <c r="E106">
        <f>HYPERLINK("http://clipc-services.ceda.ac.uk/dreq/u/84f0c47e-acb7-11e6-b5ee-ac72891c3257.html","web")</f>
        <v>0</v>
      </c>
      <c r="F106" t="s">
        <v>286</v>
      </c>
      <c r="G106" t="s">
        <v>13</v>
      </c>
      <c r="H106" t="s">
        <v>287</v>
      </c>
    </row>
    <row r="107" spans="1:8">
      <c r="A107" t="s">
        <v>190</v>
      </c>
      <c r="B107" t="s">
        <v>26</v>
      </c>
      <c r="C107" t="s">
        <v>288</v>
      </c>
      <c r="D107" t="s">
        <v>289</v>
      </c>
      <c r="E107">
        <f>HYPERLINK("http://clipc-services.ceda.ac.uk/dreq/u/84f0f052-acb7-11e6-b5ee-ac72891c3257.html","web")</f>
        <v>0</v>
      </c>
      <c r="F107" t="s">
        <v>286</v>
      </c>
      <c r="G107" t="s">
        <v>13</v>
      </c>
      <c r="H107" t="s">
        <v>290</v>
      </c>
    </row>
    <row r="108" spans="1:8">
      <c r="A108" t="s">
        <v>190</v>
      </c>
      <c r="B108" t="s">
        <v>26</v>
      </c>
      <c r="C108" t="s">
        <v>291</v>
      </c>
      <c r="D108" t="s">
        <v>292</v>
      </c>
      <c r="E108">
        <f>HYPERLINK("http://clipc-services.ceda.ac.uk/dreq/u/84f108a8-acb7-11e6-b5ee-ac72891c3257.html","web")</f>
        <v>0</v>
      </c>
      <c r="F108" t="s">
        <v>286</v>
      </c>
      <c r="G108" t="s">
        <v>13</v>
      </c>
      <c r="H108" t="s">
        <v>293</v>
      </c>
    </row>
    <row r="109" spans="1:8">
      <c r="A109" t="s">
        <v>190</v>
      </c>
      <c r="B109" t="s">
        <v>26</v>
      </c>
      <c r="C109" t="s">
        <v>294</v>
      </c>
      <c r="D109" t="s">
        <v>295</v>
      </c>
      <c r="E109">
        <f>HYPERLINK("http://clipc-services.ceda.ac.uk/dreq/u/84f1117c-acb7-11e6-b5ee-ac72891c3257.html","web")</f>
        <v>0</v>
      </c>
      <c r="F109" t="s">
        <v>296</v>
      </c>
      <c r="G109" t="s">
        <v>13</v>
      </c>
      <c r="H109" t="s">
        <v>297</v>
      </c>
    </row>
    <row r="110" spans="1:8">
      <c r="A110" t="s">
        <v>190</v>
      </c>
      <c r="B110" t="s">
        <v>26</v>
      </c>
      <c r="C110" t="s">
        <v>298</v>
      </c>
      <c r="D110" t="s">
        <v>299</v>
      </c>
      <c r="E110">
        <f>HYPERLINK("http://clipc-services.ceda.ac.uk/dreq/u/84f0f354-acb7-11e6-b5ee-ac72891c3257.html","web")</f>
        <v>0</v>
      </c>
      <c r="F110" t="s">
        <v>296</v>
      </c>
      <c r="G110" t="s">
        <v>13</v>
      </c>
      <c r="H110" t="s">
        <v>300</v>
      </c>
    </row>
    <row r="111" spans="1:8">
      <c r="A111" t="s">
        <v>190</v>
      </c>
      <c r="B111" t="s">
        <v>26</v>
      </c>
      <c r="C111" t="s">
        <v>301</v>
      </c>
      <c r="D111" t="s">
        <v>302</v>
      </c>
      <c r="E111">
        <f>HYPERLINK("http://clipc-services.ceda.ac.uk/dreq/u/84f0beac-acb7-11e6-b5ee-ac72891c3257.html","web")</f>
        <v>0</v>
      </c>
      <c r="F111" t="s">
        <v>296</v>
      </c>
      <c r="G111" t="s">
        <v>13</v>
      </c>
      <c r="H111" t="s">
        <v>303</v>
      </c>
    </row>
    <row r="112" spans="1:8">
      <c r="A112" t="s">
        <v>190</v>
      </c>
      <c r="B112" t="s">
        <v>26</v>
      </c>
      <c r="C112" t="s">
        <v>304</v>
      </c>
      <c r="D112" t="s">
        <v>305</v>
      </c>
      <c r="E112">
        <f>HYPERLINK("http://clipc-services.ceda.ac.uk/dreq/u/591384a4-9e49-11e5-803c-0d0b866b59f3.html","web")</f>
        <v>0</v>
      </c>
      <c r="F112" t="s">
        <v>306</v>
      </c>
      <c r="G112" t="s">
        <v>13</v>
      </c>
    </row>
    <row r="113" spans="1:8">
      <c r="A113" t="s">
        <v>190</v>
      </c>
      <c r="B113" t="s">
        <v>26</v>
      </c>
      <c r="C113" t="s">
        <v>307</v>
      </c>
      <c r="D113" t="s">
        <v>308</v>
      </c>
      <c r="E113">
        <f>HYPERLINK("http://clipc-services.ceda.ac.uk/dreq/u/59174aa8-9e49-11e5-803c-0d0b866b59f3.html","web")</f>
        <v>0</v>
      </c>
      <c r="F113" t="s">
        <v>286</v>
      </c>
      <c r="G113" t="s">
        <v>13</v>
      </c>
    </row>
    <row r="114" spans="1:8">
      <c r="A114" t="s">
        <v>190</v>
      </c>
      <c r="B114" t="s">
        <v>26</v>
      </c>
      <c r="C114" t="s">
        <v>309</v>
      </c>
      <c r="D114" t="s">
        <v>310</v>
      </c>
      <c r="E114">
        <f>HYPERLINK("http://clipc-services.ceda.ac.uk/dreq/u/5917d9fa-9e49-11e5-803c-0d0b866b59f3.html","web")</f>
        <v>0</v>
      </c>
      <c r="F114" t="s">
        <v>311</v>
      </c>
      <c r="G114" t="s">
        <v>13</v>
      </c>
    </row>
    <row r="115" spans="1:8">
      <c r="A115" t="s">
        <v>190</v>
      </c>
      <c r="B115" t="s">
        <v>26</v>
      </c>
      <c r="C115" t="s">
        <v>312</v>
      </c>
      <c r="D115" t="s">
        <v>313</v>
      </c>
      <c r="E115">
        <f>HYPERLINK("http://clipc-services.ceda.ac.uk/dreq/u/84f0430a-acb7-11e6-b5ee-ac72891c3257.html","web")</f>
        <v>0</v>
      </c>
      <c r="F115" t="s">
        <v>306</v>
      </c>
      <c r="G115" t="s">
        <v>13</v>
      </c>
    </row>
    <row r="116" spans="1:8">
      <c r="A116" t="s">
        <v>190</v>
      </c>
      <c r="B116" t="s">
        <v>26</v>
      </c>
      <c r="C116" t="s">
        <v>314</v>
      </c>
      <c r="D116" t="s">
        <v>315</v>
      </c>
      <c r="E116">
        <f>HYPERLINK("http://clipc-services.ceda.ac.uk/dreq/u/590f8fca-9e49-11e5-803c-0d0b866b59f3.html","web")</f>
        <v>0</v>
      </c>
      <c r="F116" t="s">
        <v>316</v>
      </c>
      <c r="G116" t="s">
        <v>13</v>
      </c>
    </row>
    <row r="117" spans="1:8">
      <c r="A117" t="s">
        <v>190</v>
      </c>
      <c r="B117" t="s">
        <v>26</v>
      </c>
      <c r="C117" t="s">
        <v>317</v>
      </c>
      <c r="D117" t="s">
        <v>318</v>
      </c>
      <c r="E117">
        <f>HYPERLINK("http://clipc-services.ceda.ac.uk/dreq/u/590ec93c-9e49-11e5-803c-0d0b866b59f3.html","web")</f>
        <v>0</v>
      </c>
      <c r="F117" t="s">
        <v>316</v>
      </c>
      <c r="G117" t="s">
        <v>13</v>
      </c>
    </row>
    <row r="118" spans="1:8">
      <c r="A118" t="s">
        <v>190</v>
      </c>
      <c r="B118" t="s">
        <v>26</v>
      </c>
      <c r="C118" t="s">
        <v>319</v>
      </c>
      <c r="D118" t="s">
        <v>320</v>
      </c>
      <c r="E118">
        <f>HYPERLINK("http://clipc-services.ceda.ac.uk/dreq/u/5912cf78-9e49-11e5-803c-0d0b866b59f3.html","web")</f>
        <v>0</v>
      </c>
      <c r="F118" t="s">
        <v>316</v>
      </c>
      <c r="G118" t="s">
        <v>13</v>
      </c>
    </row>
    <row r="119" spans="1:8">
      <c r="A119" t="s">
        <v>190</v>
      </c>
      <c r="B119" t="s">
        <v>26</v>
      </c>
      <c r="C119" t="s">
        <v>321</v>
      </c>
      <c r="D119" t="s">
        <v>322</v>
      </c>
      <c r="E119">
        <f>HYPERLINK("http://clipc-services.ceda.ac.uk/dreq/u/590f097e-9e49-11e5-803c-0d0b866b59f3.html","web")</f>
        <v>0</v>
      </c>
      <c r="F119" t="s">
        <v>316</v>
      </c>
      <c r="G119" t="s">
        <v>13</v>
      </c>
    </row>
    <row r="120" spans="1:8">
      <c r="A120" t="s">
        <v>190</v>
      </c>
      <c r="B120" t="s">
        <v>120</v>
      </c>
      <c r="C120" t="s">
        <v>135</v>
      </c>
      <c r="D120" t="s">
        <v>136</v>
      </c>
      <c r="E120">
        <f>HYPERLINK("http://clipc-services.ceda.ac.uk/dreq/u/e525bed4-dd83-11e5-9194-ac72891c3257.html","web")</f>
        <v>0</v>
      </c>
      <c r="F120" t="s">
        <v>60</v>
      </c>
      <c r="G120" t="s">
        <v>13</v>
      </c>
      <c r="H120" t="s">
        <v>137</v>
      </c>
    </row>
    <row r="121" spans="1:8">
      <c r="A121" t="s">
        <v>190</v>
      </c>
      <c r="B121" t="s">
        <v>120</v>
      </c>
      <c r="C121" t="s">
        <v>138</v>
      </c>
      <c r="D121" t="s">
        <v>139</v>
      </c>
      <c r="E121">
        <f>HYPERLINK("http://clipc-services.ceda.ac.uk/dreq/u/e52644bc-dd83-11e5-9194-ac72891c3257.html","web")</f>
        <v>0</v>
      </c>
      <c r="F121" t="s">
        <v>60</v>
      </c>
      <c r="G121" t="s">
        <v>13</v>
      </c>
      <c r="H121" t="s">
        <v>140</v>
      </c>
    </row>
    <row r="122" spans="1:8">
      <c r="A122" t="s">
        <v>190</v>
      </c>
      <c r="B122" t="s">
        <v>120</v>
      </c>
      <c r="C122" t="s">
        <v>141</v>
      </c>
      <c r="D122" t="s">
        <v>142</v>
      </c>
      <c r="E122">
        <f>HYPERLINK("http://clipc-services.ceda.ac.uk/dreq/u/e526caea-dd83-11e5-9194-ac72891c3257.html","web")</f>
        <v>0</v>
      </c>
      <c r="F122" t="s">
        <v>60</v>
      </c>
      <c r="G122" t="s">
        <v>13</v>
      </c>
      <c r="H122" t="s">
        <v>143</v>
      </c>
    </row>
    <row r="123" spans="1:8">
      <c r="A123" t="s">
        <v>190</v>
      </c>
      <c r="B123" t="s">
        <v>120</v>
      </c>
      <c r="C123" t="s">
        <v>144</v>
      </c>
      <c r="D123" t="s">
        <v>145</v>
      </c>
      <c r="E123">
        <f>HYPERLINK("http://clipc-services.ceda.ac.uk/dreq/u/e527532a-dd83-11e5-9194-ac72891c3257.html","web")</f>
        <v>0</v>
      </c>
      <c r="F123" t="s">
        <v>60</v>
      </c>
      <c r="G123" t="s">
        <v>13</v>
      </c>
      <c r="H123" t="s">
        <v>146</v>
      </c>
    </row>
    <row r="124" spans="1:8">
      <c r="A124" t="s">
        <v>190</v>
      </c>
      <c r="B124" t="s">
        <v>120</v>
      </c>
      <c r="C124" t="s">
        <v>147</v>
      </c>
      <c r="D124" t="s">
        <v>148</v>
      </c>
      <c r="E124">
        <f>HYPERLINK("http://clipc-services.ceda.ac.uk/dreq/u/e5278b06-dd83-11e5-9194-ac72891c3257.html","web")</f>
        <v>0</v>
      </c>
      <c r="F124" t="s">
        <v>60</v>
      </c>
      <c r="G124" t="s">
        <v>13</v>
      </c>
      <c r="H124" t="s">
        <v>149</v>
      </c>
    </row>
    <row r="125" spans="1:8">
      <c r="A125" t="s">
        <v>190</v>
      </c>
      <c r="B125" t="s">
        <v>120</v>
      </c>
      <c r="C125" t="s">
        <v>121</v>
      </c>
      <c r="D125" t="s">
        <v>122</v>
      </c>
      <c r="E125">
        <f>HYPERLINK("http://clipc-services.ceda.ac.uk/dreq/u/6fc1dd9341ca569ad866695db9878618.html","web")</f>
        <v>0</v>
      </c>
      <c r="F125" t="s">
        <v>60</v>
      </c>
      <c r="G125" t="s">
        <v>13</v>
      </c>
    </row>
    <row r="126" spans="1:8">
      <c r="A126" t="s">
        <v>190</v>
      </c>
      <c r="B126" t="s">
        <v>120</v>
      </c>
      <c r="C126" t="s">
        <v>123</v>
      </c>
      <c r="D126" t="s">
        <v>124</v>
      </c>
      <c r="E126">
        <f>HYPERLINK("http://clipc-services.ceda.ac.uk/dreq/u/60f0a8f8a0311f9c386e64e0b62cf3bd.html","web")</f>
        <v>0</v>
      </c>
      <c r="F126" t="s">
        <v>60</v>
      </c>
      <c r="G126" t="s">
        <v>13</v>
      </c>
    </row>
    <row r="127" spans="1:8">
      <c r="A127" t="s">
        <v>190</v>
      </c>
      <c r="B127" t="s">
        <v>120</v>
      </c>
      <c r="C127" t="s">
        <v>125</v>
      </c>
      <c r="D127" t="s">
        <v>126</v>
      </c>
      <c r="E127">
        <f>HYPERLINK("http://clipc-services.ceda.ac.uk/dreq/u/e52528e8-dd83-11e5-9194-ac72891c3257.html","web")</f>
        <v>0</v>
      </c>
      <c r="F127" t="s">
        <v>60</v>
      </c>
      <c r="G127" t="s">
        <v>13</v>
      </c>
    </row>
    <row r="128" spans="1:8">
      <c r="A128" t="s">
        <v>190</v>
      </c>
      <c r="B128" t="s">
        <v>120</v>
      </c>
      <c r="C128" t="s">
        <v>127</v>
      </c>
      <c r="D128" t="s">
        <v>128</v>
      </c>
      <c r="E128">
        <f>HYPERLINK("http://clipc-services.ceda.ac.uk/dreq/u/236430ceeb7aa3d23577b3a03d13f7fb.html","web")</f>
        <v>0</v>
      </c>
      <c r="F128" t="s">
        <v>60</v>
      </c>
      <c r="G128" t="s">
        <v>13</v>
      </c>
    </row>
    <row r="129" spans="1:8">
      <c r="A129" t="s">
        <v>190</v>
      </c>
      <c r="B129" t="s">
        <v>120</v>
      </c>
      <c r="C129" t="s">
        <v>129</v>
      </c>
      <c r="D129" t="s">
        <v>130</v>
      </c>
      <c r="E129">
        <f>HYPERLINK("http://clipc-services.ceda.ac.uk/dreq/u/71480abb30ae62d262fcea6cfdd753cf.html","web")</f>
        <v>0</v>
      </c>
      <c r="F129" t="s">
        <v>60</v>
      </c>
      <c r="G129" t="s">
        <v>13</v>
      </c>
      <c r="H129" t="s">
        <v>131</v>
      </c>
    </row>
    <row r="130" spans="1:8">
      <c r="A130" t="s">
        <v>190</v>
      </c>
      <c r="B130" t="s">
        <v>120</v>
      </c>
      <c r="C130" t="s">
        <v>132</v>
      </c>
      <c r="D130" t="s">
        <v>133</v>
      </c>
      <c r="E130">
        <f>HYPERLINK("http://clipc-services.ceda.ac.uk/dreq/u/684d3f3543045a89ecbb0ca81ba6705f.html","web")</f>
        <v>0</v>
      </c>
      <c r="F130" t="s">
        <v>60</v>
      </c>
      <c r="G130" t="s">
        <v>13</v>
      </c>
      <c r="H130" t="s">
        <v>134</v>
      </c>
    </row>
    <row r="131" spans="1:8">
      <c r="A131" t="s">
        <v>190</v>
      </c>
      <c r="B131" t="s">
        <v>120</v>
      </c>
      <c r="C131" t="s">
        <v>58</v>
      </c>
      <c r="D131" t="s">
        <v>59</v>
      </c>
      <c r="E131">
        <f>HYPERLINK("http://clipc-services.ceda.ac.uk/dreq/u/97c037c3357f24c4e06c07123224b400.html","web")</f>
        <v>0</v>
      </c>
      <c r="F131" t="s">
        <v>60</v>
      </c>
      <c r="G131" t="s">
        <v>13</v>
      </c>
      <c r="H131" t="s">
        <v>61</v>
      </c>
    </row>
    <row r="132" spans="1:8">
      <c r="A132" t="s">
        <v>190</v>
      </c>
      <c r="B132" t="s">
        <v>120</v>
      </c>
      <c r="C132" t="s">
        <v>62</v>
      </c>
      <c r="D132" t="s">
        <v>63</v>
      </c>
      <c r="E132">
        <f>HYPERLINK("http://clipc-services.ceda.ac.uk/dreq/u/042e575e61a271e122d317ca7b39dcb4.html","web")</f>
        <v>0</v>
      </c>
      <c r="F132" t="s">
        <v>60</v>
      </c>
      <c r="G132" t="s">
        <v>13</v>
      </c>
      <c r="H132" t="s">
        <v>64</v>
      </c>
    </row>
    <row r="133" spans="1:8">
      <c r="A133" t="s">
        <v>190</v>
      </c>
      <c r="B133" t="s">
        <v>120</v>
      </c>
      <c r="C133" t="s">
        <v>65</v>
      </c>
      <c r="D133" t="s">
        <v>66</v>
      </c>
      <c r="E133">
        <f>HYPERLINK("http://clipc-services.ceda.ac.uk/dreq/u/f36046ab9a8a24ce4d7431e2defd9cf6.html","web")</f>
        <v>0</v>
      </c>
      <c r="F133" t="s">
        <v>60</v>
      </c>
      <c r="G133" t="s">
        <v>13</v>
      </c>
      <c r="H133" t="s">
        <v>67</v>
      </c>
    </row>
    <row r="134" spans="1:8">
      <c r="A134" t="s">
        <v>190</v>
      </c>
      <c r="B134" t="s">
        <v>120</v>
      </c>
      <c r="C134" t="s">
        <v>72</v>
      </c>
      <c r="D134" t="s">
        <v>73</v>
      </c>
      <c r="E134">
        <f>HYPERLINK("http://clipc-services.ceda.ac.uk/dreq/u/1333394a296e7f8af6c9bad15cb9778d.html","web")</f>
        <v>0</v>
      </c>
      <c r="F134" t="s">
        <v>60</v>
      </c>
      <c r="G134" t="s">
        <v>13</v>
      </c>
    </row>
    <row r="135" spans="1:8">
      <c r="A135" t="s">
        <v>190</v>
      </c>
      <c r="B135" t="s">
        <v>120</v>
      </c>
      <c r="C135" t="s">
        <v>74</v>
      </c>
      <c r="D135" t="s">
        <v>75</v>
      </c>
      <c r="E135">
        <f>HYPERLINK("http://clipc-services.ceda.ac.uk/dreq/u/d3e6e20c91db32a83bcf3d8d8d9dafd3.html","web")</f>
        <v>0</v>
      </c>
      <c r="F135" t="s">
        <v>60</v>
      </c>
      <c r="G135" t="s">
        <v>13</v>
      </c>
      <c r="H135" t="s">
        <v>76</v>
      </c>
    </row>
    <row r="136" spans="1:8">
      <c r="A136" t="s">
        <v>190</v>
      </c>
      <c r="B136" t="s">
        <v>120</v>
      </c>
      <c r="C136" t="s">
        <v>77</v>
      </c>
      <c r="D136" t="s">
        <v>78</v>
      </c>
      <c r="E136">
        <f>HYPERLINK("http://clipc-services.ceda.ac.uk/dreq/u/80a2832b0619764647393e3815ff399b.html","web")</f>
        <v>0</v>
      </c>
      <c r="F136" t="s">
        <v>60</v>
      </c>
      <c r="G136" t="s">
        <v>13</v>
      </c>
      <c r="H136" t="s">
        <v>79</v>
      </c>
    </row>
    <row r="137" spans="1:8">
      <c r="A137" t="s">
        <v>190</v>
      </c>
      <c r="B137" t="s">
        <v>120</v>
      </c>
      <c r="C137" t="s">
        <v>80</v>
      </c>
      <c r="D137" t="s">
        <v>81</v>
      </c>
      <c r="E137">
        <f>HYPERLINK("http://clipc-services.ceda.ac.uk/dreq/u/df087f7801b9ca8b671eba159de9b6e7.html","web")</f>
        <v>0</v>
      </c>
      <c r="F137" t="s">
        <v>60</v>
      </c>
      <c r="G137" t="s">
        <v>13</v>
      </c>
      <c r="H137" t="s">
        <v>82</v>
      </c>
    </row>
    <row r="138" spans="1:8">
      <c r="A138" t="s">
        <v>190</v>
      </c>
      <c r="B138" t="s">
        <v>120</v>
      </c>
      <c r="C138" t="s">
        <v>83</v>
      </c>
      <c r="D138" t="s">
        <v>84</v>
      </c>
      <c r="E138">
        <f>HYPERLINK("http://clipc-services.ceda.ac.uk/dreq/u/ee10c562c1164acf3bf03955dd6fc00d.html","web")</f>
        <v>0</v>
      </c>
      <c r="F138" t="s">
        <v>60</v>
      </c>
      <c r="G138" t="s">
        <v>13</v>
      </c>
      <c r="H138" t="s">
        <v>85</v>
      </c>
    </row>
    <row r="139" spans="1:8">
      <c r="A139" t="s">
        <v>190</v>
      </c>
      <c r="B139" t="s">
        <v>120</v>
      </c>
      <c r="C139" t="s">
        <v>86</v>
      </c>
      <c r="D139" t="s">
        <v>87</v>
      </c>
      <c r="E139">
        <f>HYPERLINK("http://clipc-services.ceda.ac.uk/dreq/u/3e0c9853afc682db9a950cc5bc3c1c3a.html","web")</f>
        <v>0</v>
      </c>
      <c r="F139" t="s">
        <v>60</v>
      </c>
      <c r="G139" t="s">
        <v>13</v>
      </c>
      <c r="H139" t="s">
        <v>88</v>
      </c>
    </row>
    <row r="140" spans="1:8">
      <c r="A140" t="s">
        <v>190</v>
      </c>
      <c r="B140" t="s">
        <v>120</v>
      </c>
      <c r="C140" t="s">
        <v>89</v>
      </c>
      <c r="D140" t="s">
        <v>90</v>
      </c>
      <c r="E140">
        <f>HYPERLINK("http://clipc-services.ceda.ac.uk/dreq/u/0f19e65613afd83f8d9b888d2067ced4.html","web")</f>
        <v>0</v>
      </c>
      <c r="F140" t="s">
        <v>60</v>
      </c>
      <c r="G140" t="s">
        <v>13</v>
      </c>
      <c r="H140" t="s">
        <v>91</v>
      </c>
    </row>
    <row r="141" spans="1:8">
      <c r="A141" t="s">
        <v>190</v>
      </c>
      <c r="B141" t="s">
        <v>120</v>
      </c>
      <c r="C141" t="s">
        <v>92</v>
      </c>
      <c r="D141" t="s">
        <v>93</v>
      </c>
      <c r="E141">
        <f>HYPERLINK("http://clipc-services.ceda.ac.uk/dreq/u/6c19638a0652fcbc6c6ff8455c536445.html","web")</f>
        <v>0</v>
      </c>
      <c r="F141" t="s">
        <v>60</v>
      </c>
      <c r="G141" t="s">
        <v>13</v>
      </c>
      <c r="H141" t="s">
        <v>94</v>
      </c>
    </row>
    <row r="142" spans="1:8">
      <c r="A142" t="s">
        <v>190</v>
      </c>
      <c r="B142" t="s">
        <v>120</v>
      </c>
      <c r="C142" t="s">
        <v>95</v>
      </c>
      <c r="D142" t="s">
        <v>96</v>
      </c>
      <c r="E142">
        <f>HYPERLINK("http://clipc-services.ceda.ac.uk/dreq/u/2f046f30404d6cfcd5286a2a7f12d8fa.html","web")</f>
        <v>0</v>
      </c>
      <c r="F142" t="s">
        <v>60</v>
      </c>
      <c r="G142" t="s">
        <v>13</v>
      </c>
      <c r="H142" t="s">
        <v>97</v>
      </c>
    </row>
    <row r="143" spans="1:8">
      <c r="A143" t="s">
        <v>190</v>
      </c>
      <c r="B143" t="s">
        <v>120</v>
      </c>
      <c r="C143" t="s">
        <v>98</v>
      </c>
      <c r="D143" t="s">
        <v>99</v>
      </c>
      <c r="E143">
        <f>HYPERLINK("http://clipc-services.ceda.ac.uk/dreq/u/52ebeea7464b9fc011a92f21e65d6a7a.html","web")</f>
        <v>0</v>
      </c>
      <c r="F143" t="s">
        <v>60</v>
      </c>
      <c r="G143" t="s">
        <v>13</v>
      </c>
      <c r="H143" t="s">
        <v>100</v>
      </c>
    </row>
    <row r="144" spans="1:8">
      <c r="A144" t="s">
        <v>190</v>
      </c>
      <c r="B144" t="s">
        <v>120</v>
      </c>
      <c r="C144" t="s">
        <v>101</v>
      </c>
      <c r="D144" t="s">
        <v>102</v>
      </c>
      <c r="E144">
        <f>HYPERLINK("http://clipc-services.ceda.ac.uk/dreq/u/18060c6741a6b65c90435d19adfbbc98.html","web")</f>
        <v>0</v>
      </c>
      <c r="F144" t="s">
        <v>60</v>
      </c>
      <c r="G144" t="s">
        <v>13</v>
      </c>
      <c r="H144" t="s">
        <v>103</v>
      </c>
    </row>
    <row r="145" spans="1:8">
      <c r="A145" t="s">
        <v>190</v>
      </c>
      <c r="B145" t="s">
        <v>120</v>
      </c>
      <c r="C145" t="s">
        <v>104</v>
      </c>
      <c r="D145" t="s">
        <v>105</v>
      </c>
      <c r="E145">
        <f>HYPERLINK("http://clipc-services.ceda.ac.uk/dreq/u/d66b7d75af3d1ed4e83b2f15a51ca731.html","web")</f>
        <v>0</v>
      </c>
      <c r="F145" t="s">
        <v>60</v>
      </c>
      <c r="G145" t="s">
        <v>13</v>
      </c>
      <c r="H145" t="s">
        <v>106</v>
      </c>
    </row>
    <row r="146" spans="1:8">
      <c r="A146" t="s">
        <v>190</v>
      </c>
      <c r="B146" t="s">
        <v>26</v>
      </c>
      <c r="C146" t="s">
        <v>323</v>
      </c>
      <c r="D146" t="s">
        <v>324</v>
      </c>
      <c r="E146">
        <f>HYPERLINK("http://clipc-services.ceda.ac.uk/dreq/u/59152142-9e49-11e5-803c-0d0b866b59f3.html","web")</f>
        <v>0</v>
      </c>
      <c r="F146" t="s">
        <v>325</v>
      </c>
      <c r="G146" t="s">
        <v>13</v>
      </c>
      <c r="H146" t="s">
        <v>326</v>
      </c>
    </row>
    <row r="147" spans="1:8">
      <c r="A147" t="s">
        <v>190</v>
      </c>
      <c r="B147" t="s">
        <v>26</v>
      </c>
      <c r="C147" t="s">
        <v>27</v>
      </c>
      <c r="D147" t="s">
        <v>28</v>
      </c>
      <c r="E147">
        <f>HYPERLINK("http://clipc-services.ceda.ac.uk/dreq/u/f27656eeae247192e82aa1032c911399.html","web")</f>
        <v>0</v>
      </c>
      <c r="F147" t="s">
        <v>29</v>
      </c>
      <c r="G147" t="s">
        <v>30</v>
      </c>
    </row>
    <row r="148" spans="1:8">
      <c r="A148" t="s">
        <v>190</v>
      </c>
      <c r="B148" t="s">
        <v>26</v>
      </c>
      <c r="C148" t="s">
        <v>327</v>
      </c>
      <c r="D148" t="s">
        <v>328</v>
      </c>
      <c r="E148">
        <f>HYPERLINK("http://clipc-services.ceda.ac.uk/dreq/u/b71c89e6003d19738e44474eaacf8ef0.html","web")</f>
        <v>0</v>
      </c>
      <c r="F148" t="s">
        <v>325</v>
      </c>
      <c r="G148" t="s">
        <v>13</v>
      </c>
      <c r="H148" t="s">
        <v>329</v>
      </c>
    </row>
    <row r="149" spans="1:8">
      <c r="A149" t="s">
        <v>190</v>
      </c>
      <c r="B149" t="s">
        <v>26</v>
      </c>
      <c r="C149" t="s">
        <v>330</v>
      </c>
      <c r="D149" t="s">
        <v>331</v>
      </c>
      <c r="E149">
        <f>HYPERLINK("http://clipc-services.ceda.ac.uk/dreq/u/f3532407075647328e7da9c24f00193d.html","web")</f>
        <v>0</v>
      </c>
      <c r="F149" t="s">
        <v>332</v>
      </c>
      <c r="G149" t="s">
        <v>13</v>
      </c>
      <c r="H149" t="s">
        <v>333</v>
      </c>
    </row>
    <row r="150" spans="1:8">
      <c r="A150" t="s">
        <v>190</v>
      </c>
      <c r="B150" t="s">
        <v>334</v>
      </c>
      <c r="C150" t="s">
        <v>335</v>
      </c>
      <c r="D150" t="s">
        <v>336</v>
      </c>
      <c r="E150">
        <f>HYPERLINK("http://clipc-services.ceda.ac.uk/dreq/u/590f1a90-9e49-11e5-803c-0d0b866b59f3.html","web")</f>
        <v>0</v>
      </c>
      <c r="F150" t="s">
        <v>337</v>
      </c>
      <c r="G150" t="s">
        <v>13</v>
      </c>
    </row>
    <row r="151" spans="1:8">
      <c r="A151" t="s">
        <v>190</v>
      </c>
      <c r="B151" t="s">
        <v>338</v>
      </c>
      <c r="C151" t="s">
        <v>339</v>
      </c>
      <c r="D151" t="s">
        <v>340</v>
      </c>
      <c r="E151">
        <f>HYPERLINK("http://clipc-services.ceda.ac.uk/dreq/u/590e417e-9e49-11e5-803c-0d0b866b59f3.html","web")</f>
        <v>0</v>
      </c>
      <c r="F151" t="s">
        <v>337</v>
      </c>
      <c r="G151" t="s">
        <v>13</v>
      </c>
      <c r="H151" t="s">
        <v>341</v>
      </c>
    </row>
    <row r="152" spans="1:8">
      <c r="A152" t="s">
        <v>190</v>
      </c>
      <c r="B152" t="s">
        <v>334</v>
      </c>
      <c r="C152" t="s">
        <v>342</v>
      </c>
      <c r="D152" t="s">
        <v>343</v>
      </c>
      <c r="E152">
        <f>HYPERLINK("http://clipc-services.ceda.ac.uk/dreq/u/59178a72-9e49-11e5-803c-0d0b866b59f3.html","web")</f>
        <v>0</v>
      </c>
      <c r="F152" t="s">
        <v>337</v>
      </c>
      <c r="G152" t="s">
        <v>13</v>
      </c>
      <c r="H152" t="s">
        <v>344</v>
      </c>
    </row>
    <row r="153" spans="1:8">
      <c r="A153" t="s">
        <v>190</v>
      </c>
      <c r="B153" t="s">
        <v>338</v>
      </c>
      <c r="C153" t="s">
        <v>345</v>
      </c>
      <c r="D153" t="s">
        <v>346</v>
      </c>
      <c r="E153">
        <f>HYPERLINK("http://clipc-services.ceda.ac.uk/dreq/u/590ee804-9e49-11e5-803c-0d0b866b59f3.html","web")</f>
        <v>0</v>
      </c>
      <c r="F153" t="s">
        <v>337</v>
      </c>
      <c r="G153" t="s">
        <v>13</v>
      </c>
    </row>
    <row r="154" spans="1:8">
      <c r="A154" t="s">
        <v>190</v>
      </c>
      <c r="B154" t="s">
        <v>338</v>
      </c>
      <c r="C154" t="s">
        <v>347</v>
      </c>
      <c r="D154" t="s">
        <v>348</v>
      </c>
      <c r="E154">
        <f>HYPERLINK("http://clipc-services.ceda.ac.uk/dreq/u/590e590c-9e49-11e5-803c-0d0b866b59f3.html","web")</f>
        <v>0</v>
      </c>
      <c r="F154" t="s">
        <v>337</v>
      </c>
      <c r="G154" t="s">
        <v>13</v>
      </c>
    </row>
    <row r="155" spans="1:8">
      <c r="A155" t="s">
        <v>190</v>
      </c>
      <c r="B155" t="s">
        <v>338</v>
      </c>
      <c r="C155" t="s">
        <v>349</v>
      </c>
      <c r="D155" t="s">
        <v>350</v>
      </c>
      <c r="E155">
        <f>HYPERLINK("http://clipc-services.ceda.ac.uk/dreq/u/5912e6d4-9e49-11e5-803c-0d0b866b59f3.html","web")</f>
        <v>0</v>
      </c>
      <c r="F155" t="s">
        <v>337</v>
      </c>
      <c r="G155" t="s">
        <v>13</v>
      </c>
    </row>
    <row r="156" spans="1:8">
      <c r="A156" t="s">
        <v>190</v>
      </c>
      <c r="B156" t="s">
        <v>338</v>
      </c>
      <c r="C156" t="s">
        <v>351</v>
      </c>
      <c r="D156" t="s">
        <v>352</v>
      </c>
      <c r="E156">
        <f>HYPERLINK("http://clipc-services.ceda.ac.uk/dreq/u/5912c3de-9e49-11e5-803c-0d0b866b59f3.html","web")</f>
        <v>0</v>
      </c>
      <c r="F156" t="s">
        <v>337</v>
      </c>
      <c r="G156" t="s">
        <v>13</v>
      </c>
    </row>
    <row r="157" spans="1:8">
      <c r="A157" t="s">
        <v>190</v>
      </c>
      <c r="B157" t="s">
        <v>338</v>
      </c>
      <c r="C157" t="s">
        <v>353</v>
      </c>
      <c r="D157" t="s">
        <v>354</v>
      </c>
      <c r="E157">
        <f>HYPERLINK("http://clipc-services.ceda.ac.uk/dreq/u/590e379c-9e49-11e5-803c-0d0b866b59f3.html","web")</f>
        <v>0</v>
      </c>
      <c r="F157" t="s">
        <v>337</v>
      </c>
      <c r="G157" t="s">
        <v>13</v>
      </c>
    </row>
    <row r="158" spans="1:8">
      <c r="A158" t="s">
        <v>190</v>
      </c>
      <c r="B158" t="s">
        <v>338</v>
      </c>
      <c r="C158" t="s">
        <v>355</v>
      </c>
      <c r="D158" t="s">
        <v>356</v>
      </c>
      <c r="E158">
        <f>HYPERLINK("http://clipc-services.ceda.ac.uk/dreq/u/3f30557c-b89b-11e6-be04-ac72891c3257.html","web")</f>
        <v>0</v>
      </c>
      <c r="F158" t="s">
        <v>337</v>
      </c>
      <c r="G158" t="s">
        <v>13</v>
      </c>
    </row>
    <row r="159" spans="1:8">
      <c r="A159" t="s">
        <v>190</v>
      </c>
      <c r="B159" t="s">
        <v>225</v>
      </c>
      <c r="C159" t="s">
        <v>357</v>
      </c>
      <c r="D159" t="s">
        <v>358</v>
      </c>
      <c r="E159">
        <f>HYPERLINK("http://clipc-services.ceda.ac.uk/dreq/u/5914640a-9e49-11e5-803c-0d0b866b59f3.html","web")</f>
        <v>0</v>
      </c>
      <c r="F159" t="s">
        <v>359</v>
      </c>
      <c r="G159" t="s">
        <v>13</v>
      </c>
      <c r="H159" t="s">
        <v>360</v>
      </c>
    </row>
    <row r="160" spans="1:8">
      <c r="A160" t="s">
        <v>190</v>
      </c>
      <c r="B160" t="s">
        <v>26</v>
      </c>
      <c r="C160" t="s">
        <v>10</v>
      </c>
      <c r="D160" t="s">
        <v>11</v>
      </c>
      <c r="E160">
        <f>HYPERLINK("http://clipc-services.ceda.ac.uk/dreq/u/59170cbe-9e49-11e5-803c-0d0b866b59f3.html","web")</f>
        <v>0</v>
      </c>
      <c r="F160" t="s">
        <v>12</v>
      </c>
      <c r="G160" t="s">
        <v>13</v>
      </c>
    </row>
    <row r="161" spans="1:8">
      <c r="A161" t="s">
        <v>190</v>
      </c>
      <c r="B161" t="s">
        <v>361</v>
      </c>
      <c r="C161" t="s">
        <v>362</v>
      </c>
      <c r="D161" t="s">
        <v>363</v>
      </c>
      <c r="E161">
        <f>HYPERLINK("http://clipc-services.ceda.ac.uk/dreq/u/59147ddc-9e49-11e5-803c-0d0b866b59f3.html","web")</f>
        <v>0</v>
      </c>
      <c r="F161" t="s">
        <v>316</v>
      </c>
      <c r="G161" t="s">
        <v>13</v>
      </c>
      <c r="H161" t="s">
        <v>364</v>
      </c>
    </row>
    <row r="162" spans="1:8">
      <c r="A162" t="s">
        <v>190</v>
      </c>
      <c r="B162" t="s">
        <v>26</v>
      </c>
      <c r="C162" t="s">
        <v>365</v>
      </c>
      <c r="D162" t="s">
        <v>366</v>
      </c>
      <c r="E162">
        <f>HYPERLINK("http://clipc-services.ceda.ac.uk/dreq/u/590f885e-9e49-11e5-803c-0d0b866b59f3.html","web")</f>
        <v>0</v>
      </c>
      <c r="F162" t="s">
        <v>202</v>
      </c>
      <c r="G162" t="s">
        <v>13</v>
      </c>
    </row>
    <row r="163" spans="1:8">
      <c r="A163" t="s">
        <v>190</v>
      </c>
      <c r="B163" t="s">
        <v>26</v>
      </c>
      <c r="C163" t="s">
        <v>367</v>
      </c>
      <c r="D163" t="s">
        <v>368</v>
      </c>
      <c r="E163">
        <f>HYPERLINK("http://clipc-services.ceda.ac.uk/dreq/u/5917a070-9e49-11e5-803c-0d0b866b59f3.html","web")</f>
        <v>0</v>
      </c>
      <c r="F163" t="s">
        <v>202</v>
      </c>
      <c r="G163" t="s">
        <v>13</v>
      </c>
    </row>
    <row r="164" spans="1:8">
      <c r="A164" t="s">
        <v>190</v>
      </c>
      <c r="B164" t="s">
        <v>26</v>
      </c>
      <c r="C164" t="s">
        <v>369</v>
      </c>
      <c r="D164" t="s">
        <v>370</v>
      </c>
      <c r="E164">
        <f>HYPERLINK("http://clipc-services.ceda.ac.uk/dreq/u/590f95c4-9e49-11e5-803c-0d0b866b59f3.html","web")</f>
        <v>0</v>
      </c>
      <c r="F164" t="s">
        <v>202</v>
      </c>
      <c r="G164" t="s">
        <v>13</v>
      </c>
    </row>
    <row r="165" spans="1:8">
      <c r="A165" t="s">
        <v>190</v>
      </c>
      <c r="B165" t="s">
        <v>26</v>
      </c>
      <c r="C165" t="s">
        <v>371</v>
      </c>
      <c r="D165" t="s">
        <v>372</v>
      </c>
      <c r="E165">
        <f>HYPERLINK("http://clipc-services.ceda.ac.uk/dreq/u/590f2436-9e49-11e5-803c-0d0b866b59f3.html","web")</f>
        <v>0</v>
      </c>
      <c r="F165" t="s">
        <v>202</v>
      </c>
      <c r="G165" t="s">
        <v>13</v>
      </c>
    </row>
    <row r="166" spans="1:8">
      <c r="A166" t="s">
        <v>190</v>
      </c>
      <c r="B166" t="s">
        <v>26</v>
      </c>
      <c r="C166" t="s">
        <v>373</v>
      </c>
      <c r="D166" t="s">
        <v>374</v>
      </c>
      <c r="E166">
        <f>HYPERLINK("http://clipc-services.ceda.ac.uk/dreq/u/59132b58-9e49-11e5-803c-0d0b866b59f3.html","web")</f>
        <v>0</v>
      </c>
      <c r="F166" t="s">
        <v>202</v>
      </c>
      <c r="G166" t="s">
        <v>13</v>
      </c>
    </row>
    <row r="167" spans="1:8">
      <c r="A167" t="s">
        <v>190</v>
      </c>
      <c r="B167" t="s">
        <v>26</v>
      </c>
      <c r="C167" t="s">
        <v>375</v>
      </c>
      <c r="D167" t="s">
        <v>376</v>
      </c>
      <c r="E167">
        <f>HYPERLINK("http://clipc-services.ceda.ac.uk/dreq/u/590f9ace-9e49-11e5-803c-0d0b866b59f3.html","web")</f>
        <v>0</v>
      </c>
      <c r="F167" t="s">
        <v>202</v>
      </c>
      <c r="G167" t="s">
        <v>13</v>
      </c>
    </row>
    <row r="168" spans="1:8">
      <c r="A168" t="s">
        <v>190</v>
      </c>
      <c r="B168" t="s">
        <v>26</v>
      </c>
      <c r="C168" t="s">
        <v>377</v>
      </c>
      <c r="D168" t="s">
        <v>378</v>
      </c>
      <c r="E168">
        <f>HYPERLINK("http://clipc-services.ceda.ac.uk/dreq/u/590dd13a-9e49-11e5-803c-0d0b866b59f3.html","web")</f>
        <v>0</v>
      </c>
      <c r="F168" t="s">
        <v>202</v>
      </c>
      <c r="G168" t="s">
        <v>13</v>
      </c>
    </row>
    <row r="169" spans="1:8">
      <c r="A169" t="s">
        <v>190</v>
      </c>
      <c r="B169" t="s">
        <v>26</v>
      </c>
      <c r="C169" t="s">
        <v>379</v>
      </c>
      <c r="D169" t="s">
        <v>380</v>
      </c>
      <c r="E169">
        <f>HYPERLINK("http://clipc-services.ceda.ac.uk/dreq/u/59176d94-9e49-11e5-803c-0d0b866b59f3.html","web")</f>
        <v>0</v>
      </c>
      <c r="F169" t="s">
        <v>202</v>
      </c>
      <c r="G169" t="s">
        <v>13</v>
      </c>
    </row>
    <row r="170" spans="1:8">
      <c r="A170" t="s">
        <v>190</v>
      </c>
      <c r="B170" t="s">
        <v>26</v>
      </c>
      <c r="C170" t="s">
        <v>381</v>
      </c>
      <c r="D170" t="s">
        <v>382</v>
      </c>
      <c r="E170">
        <f>HYPERLINK("http://clipc-services.ceda.ac.uk/dreq/u/5917788e-9e49-11e5-803c-0d0b866b59f3.html","web")</f>
        <v>0</v>
      </c>
      <c r="F170" t="s">
        <v>202</v>
      </c>
      <c r="G170" t="s">
        <v>13</v>
      </c>
    </row>
    <row r="172" spans="1:8">
      <c r="A172" t="s">
        <v>383</v>
      </c>
      <c r="B172" t="s">
        <v>26</v>
      </c>
      <c r="C172" t="s">
        <v>32</v>
      </c>
      <c r="D172" t="s">
        <v>33</v>
      </c>
      <c r="E172">
        <f>HYPERLINK("http://clipc-services.ceda.ac.uk/dreq/u/13484743dd3369c69df93379e6dafbb5.html","web")</f>
        <v>0</v>
      </c>
      <c r="F172" t="s">
        <v>34</v>
      </c>
      <c r="H172" t="s">
        <v>35</v>
      </c>
    </row>
    <row r="173" spans="1:8">
      <c r="A173" t="s">
        <v>383</v>
      </c>
      <c r="B173" t="s">
        <v>26</v>
      </c>
      <c r="C173" t="s">
        <v>36</v>
      </c>
      <c r="D173" t="s">
        <v>37</v>
      </c>
      <c r="E173">
        <f>HYPERLINK("http://clipc-services.ceda.ac.uk/dreq/u/0062272a6a4176b8c32af87642b062c5.html","web")</f>
        <v>0</v>
      </c>
      <c r="F173" t="s">
        <v>38</v>
      </c>
      <c r="G173" t="s">
        <v>23</v>
      </c>
      <c r="H173" t="s">
        <v>39</v>
      </c>
    </row>
    <row r="174" spans="1:8">
      <c r="A174" t="s">
        <v>383</v>
      </c>
      <c r="B174" t="s">
        <v>40</v>
      </c>
      <c r="C174" t="s">
        <v>41</v>
      </c>
      <c r="D174" t="s">
        <v>42</v>
      </c>
      <c r="E174">
        <f>HYPERLINK("http://clipc-services.ceda.ac.uk/dreq/u/6d790fe4caa7feff46a41ae7b3811e52.html","web")</f>
        <v>0</v>
      </c>
      <c r="F174" t="s">
        <v>43</v>
      </c>
      <c r="H174" t="s">
        <v>44</v>
      </c>
    </row>
    <row r="176" spans="1:8">
      <c r="A176" t="s">
        <v>384</v>
      </c>
      <c r="B176" t="s">
        <v>51</v>
      </c>
      <c r="C176" t="s">
        <v>46</v>
      </c>
      <c r="D176" t="s">
        <v>179</v>
      </c>
      <c r="E176">
        <f>HYPERLINK("http://clipc-services.ceda.ac.uk/dreq/u/942125e5a461fef57b1477b9a2bd5fa0.html","web")</f>
        <v>0</v>
      </c>
      <c r="F176" t="s">
        <v>48</v>
      </c>
      <c r="G176" t="s">
        <v>49</v>
      </c>
    </row>
    <row r="178" spans="1:8">
      <c r="A178" t="s">
        <v>385</v>
      </c>
      <c r="B178" t="s">
        <v>51</v>
      </c>
      <c r="C178" t="s">
        <v>41</v>
      </c>
      <c r="D178" t="s">
        <v>42</v>
      </c>
      <c r="E178">
        <f>HYPERLINK("http://clipc-services.ceda.ac.uk/dreq/u/6d790fe4caa7feff46a41ae7b3811e52.html","web")</f>
        <v>0</v>
      </c>
      <c r="F178" t="s">
        <v>43</v>
      </c>
      <c r="H178" t="s">
        <v>44</v>
      </c>
    </row>
    <row r="180" spans="1:8">
      <c r="A180" t="s">
        <v>386</v>
      </c>
      <c r="B180" t="s">
        <v>26</v>
      </c>
      <c r="C180" t="s">
        <v>387</v>
      </c>
      <c r="D180" t="s">
        <v>388</v>
      </c>
      <c r="E180">
        <f>HYPERLINK("http://clipc-services.ceda.ac.uk/dreq/u/154d00de9ab9aff72373a673df10946a.html","web")</f>
        <v>0</v>
      </c>
      <c r="F180" t="s">
        <v>223</v>
      </c>
      <c r="G180" t="s">
        <v>13</v>
      </c>
      <c r="H180" t="s">
        <v>389</v>
      </c>
    </row>
    <row r="181" spans="1:8">
      <c r="A181" t="s">
        <v>386</v>
      </c>
      <c r="B181" t="s">
        <v>390</v>
      </c>
      <c r="C181" t="s">
        <v>391</v>
      </c>
      <c r="D181" t="s">
        <v>392</v>
      </c>
      <c r="E181">
        <f>HYPERLINK("http://clipc-services.ceda.ac.uk/dreq/u/59136b72-9e49-11e5-803c-0d0b866b59f3.html","web")</f>
        <v>0</v>
      </c>
      <c r="F181" t="s">
        <v>393</v>
      </c>
      <c r="G181" t="s">
        <v>13</v>
      </c>
      <c r="H181" t="s">
        <v>394</v>
      </c>
    </row>
    <row r="182" spans="1:8">
      <c r="A182" t="s">
        <v>386</v>
      </c>
      <c r="B182" t="s">
        <v>26</v>
      </c>
      <c r="C182" t="s">
        <v>108</v>
      </c>
      <c r="D182" t="s">
        <v>109</v>
      </c>
      <c r="E182">
        <f>HYPERLINK("http://clipc-services.ceda.ac.uk/dreq/u/89c4bb4f45a0182fc00a1b86b13241a5.html","web")</f>
        <v>0</v>
      </c>
      <c r="F182" t="s">
        <v>110</v>
      </c>
      <c r="G182" t="s">
        <v>13</v>
      </c>
    </row>
    <row r="183" spans="1:8">
      <c r="A183" t="s">
        <v>386</v>
      </c>
      <c r="B183" t="s">
        <v>26</v>
      </c>
      <c r="C183" t="s">
        <v>111</v>
      </c>
      <c r="D183" t="s">
        <v>112</v>
      </c>
      <c r="E183">
        <f>HYPERLINK("http://clipc-services.ceda.ac.uk/dreq/u/2d38bda3114d03f7543b8af88aadd03a.html","web")</f>
        <v>0</v>
      </c>
      <c r="F183" t="s">
        <v>113</v>
      </c>
      <c r="G183" t="s">
        <v>13</v>
      </c>
      <c r="H183" t="s">
        <v>114</v>
      </c>
    </row>
    <row r="184" spans="1:8">
      <c r="A184" t="s">
        <v>386</v>
      </c>
      <c r="B184" t="s">
        <v>26</v>
      </c>
      <c r="C184" t="s">
        <v>115</v>
      </c>
      <c r="D184" t="s">
        <v>116</v>
      </c>
      <c r="E184">
        <f>HYPERLINK("http://clipc-services.ceda.ac.uk/dreq/u/93723bb54a2c43450d75403102e618ac.html","web")</f>
        <v>0</v>
      </c>
      <c r="F184" t="s">
        <v>117</v>
      </c>
      <c r="G184" t="s">
        <v>13</v>
      </c>
      <c r="H184" t="s">
        <v>118</v>
      </c>
    </row>
    <row r="185" spans="1:8">
      <c r="A185" t="s">
        <v>386</v>
      </c>
      <c r="B185" t="s">
        <v>26</v>
      </c>
      <c r="C185" t="s">
        <v>395</v>
      </c>
      <c r="D185" t="s">
        <v>396</v>
      </c>
      <c r="E185">
        <f>HYPERLINK("http://clipc-services.ceda.ac.uk/dreq/u/be3bec2766baa15a7d57b8c2689fdf3d.html","web")</f>
        <v>0</v>
      </c>
      <c r="F185" t="s">
        <v>397</v>
      </c>
      <c r="G185" t="s">
        <v>13</v>
      </c>
      <c r="H185" t="s">
        <v>398</v>
      </c>
    </row>
    <row r="186" spans="1:8">
      <c r="A186" t="s">
        <v>386</v>
      </c>
      <c r="B186" t="s">
        <v>26</v>
      </c>
      <c r="C186" t="s">
        <v>399</v>
      </c>
      <c r="D186" t="s">
        <v>400</v>
      </c>
      <c r="E186">
        <f>HYPERLINK("http://clipc-services.ceda.ac.uk/dreq/u/f126552ec807a8280d6d43ed084f2fc9.html","web")</f>
        <v>0</v>
      </c>
      <c r="F186" t="s">
        <v>401</v>
      </c>
      <c r="G186" t="s">
        <v>13</v>
      </c>
      <c r="H186" t="s">
        <v>402</v>
      </c>
    </row>
    <row r="187" spans="1:8">
      <c r="A187" t="s">
        <v>386</v>
      </c>
      <c r="B187" t="s">
        <v>26</v>
      </c>
      <c r="C187" t="s">
        <v>403</v>
      </c>
      <c r="D187" t="s">
        <v>404</v>
      </c>
      <c r="E187">
        <f>HYPERLINK("http://clipc-services.ceda.ac.uk/dreq/u/15fea217c64dbec48b115765548b89ae.html","web")</f>
        <v>0</v>
      </c>
      <c r="F187" t="s">
        <v>405</v>
      </c>
      <c r="G187" t="s">
        <v>13</v>
      </c>
      <c r="H187" t="s">
        <v>406</v>
      </c>
    </row>
    <row r="188" spans="1:8">
      <c r="A188" t="s">
        <v>386</v>
      </c>
      <c r="B188" t="s">
        <v>26</v>
      </c>
      <c r="C188" t="s">
        <v>407</v>
      </c>
      <c r="D188" t="s">
        <v>408</v>
      </c>
      <c r="E188">
        <f>HYPERLINK("http://clipc-services.ceda.ac.uk/dreq/u/d6623215ad4c16c43b649e0c17ebad7e.html","web")</f>
        <v>0</v>
      </c>
      <c r="F188" t="s">
        <v>409</v>
      </c>
      <c r="G188" t="s">
        <v>13</v>
      </c>
      <c r="H188" t="s">
        <v>410</v>
      </c>
    </row>
    <row r="189" spans="1:8">
      <c r="A189" t="s">
        <v>386</v>
      </c>
      <c r="B189" t="s">
        <v>411</v>
      </c>
      <c r="C189" t="s">
        <v>412</v>
      </c>
      <c r="D189" t="s">
        <v>413</v>
      </c>
      <c r="E189">
        <f>HYPERLINK("http://clipc-services.ceda.ac.uk/dreq/u/374e24b1cf7c24eb75126ea6e39ac478.html","web")</f>
        <v>0</v>
      </c>
      <c r="F189" t="s">
        <v>264</v>
      </c>
      <c r="G189" t="s">
        <v>13</v>
      </c>
      <c r="H189" t="s">
        <v>414</v>
      </c>
    </row>
    <row r="190" spans="1:8">
      <c r="A190" t="s">
        <v>386</v>
      </c>
      <c r="B190" t="s">
        <v>415</v>
      </c>
      <c r="C190" t="s">
        <v>416</v>
      </c>
      <c r="D190" t="s">
        <v>417</v>
      </c>
      <c r="E190">
        <f>HYPERLINK("http://clipc-services.ceda.ac.uk/dreq/u/1e93ae651487e683206b923c11fd6db1.html","web")</f>
        <v>0</v>
      </c>
      <c r="F190" t="s">
        <v>264</v>
      </c>
      <c r="G190" t="s">
        <v>13</v>
      </c>
      <c r="H190" t="s">
        <v>418</v>
      </c>
    </row>
    <row r="191" spans="1:8">
      <c r="A191" t="s">
        <v>386</v>
      </c>
      <c r="B191" t="s">
        <v>419</v>
      </c>
      <c r="C191" t="s">
        <v>420</v>
      </c>
      <c r="D191" t="s">
        <v>421</v>
      </c>
      <c r="E191">
        <f>HYPERLINK("http://clipc-services.ceda.ac.uk/dreq/u/e9289080901a39eba6ade178d596795a.html","web")</f>
        <v>0</v>
      </c>
      <c r="F191" t="s">
        <v>264</v>
      </c>
      <c r="G191" t="s">
        <v>13</v>
      </c>
      <c r="H191" t="s">
        <v>422</v>
      </c>
    </row>
    <row r="192" spans="1:8">
      <c r="A192" t="s">
        <v>386</v>
      </c>
      <c r="B192" t="s">
        <v>423</v>
      </c>
      <c r="C192" t="s">
        <v>424</v>
      </c>
      <c r="D192" t="s">
        <v>425</v>
      </c>
      <c r="E192">
        <f>HYPERLINK("http://clipc-services.ceda.ac.uk/dreq/u/b28e47214f0b71847c966828df0837ff.html","web")</f>
        <v>0</v>
      </c>
      <c r="F192" t="s">
        <v>264</v>
      </c>
      <c r="G192" t="s">
        <v>13</v>
      </c>
      <c r="H192" t="s">
        <v>426</v>
      </c>
    </row>
    <row r="193" spans="1:8">
      <c r="A193" t="s">
        <v>386</v>
      </c>
      <c r="B193" t="s">
        <v>427</v>
      </c>
      <c r="C193" t="s">
        <v>428</v>
      </c>
      <c r="D193" t="s">
        <v>429</v>
      </c>
      <c r="E193">
        <f>HYPERLINK("http://clipc-services.ceda.ac.uk/dreq/u/2ca96cd5a4e83feb0d493bf9aa1a5b59.html","web")</f>
        <v>0</v>
      </c>
      <c r="F193" t="s">
        <v>264</v>
      </c>
      <c r="G193" t="s">
        <v>13</v>
      </c>
      <c r="H193" t="s">
        <v>430</v>
      </c>
    </row>
    <row r="194" spans="1:8">
      <c r="A194" t="s">
        <v>386</v>
      </c>
      <c r="B194" t="s">
        <v>431</v>
      </c>
      <c r="C194" t="s">
        <v>432</v>
      </c>
      <c r="D194" t="s">
        <v>433</v>
      </c>
      <c r="E194">
        <f>HYPERLINK("http://clipc-services.ceda.ac.uk/dreq/u/351c26a0f5a0cefa8f1183f2f12e1aa3.html","web")</f>
        <v>0</v>
      </c>
      <c r="F194" t="s">
        <v>264</v>
      </c>
      <c r="G194" t="s">
        <v>13</v>
      </c>
      <c r="H194" t="s">
        <v>434</v>
      </c>
    </row>
    <row r="195" spans="1:8">
      <c r="A195" t="s">
        <v>386</v>
      </c>
      <c r="B195" t="s">
        <v>26</v>
      </c>
      <c r="C195" t="s">
        <v>435</v>
      </c>
      <c r="D195" t="s">
        <v>436</v>
      </c>
      <c r="E195">
        <f>HYPERLINK("http://clipc-services.ceda.ac.uk/dreq/u/f7237f04672f809d49922d1b995f281f.html","web")</f>
        <v>0</v>
      </c>
      <c r="F195" t="s">
        <v>437</v>
      </c>
      <c r="G195" t="s">
        <v>13</v>
      </c>
    </row>
    <row r="196" spans="1:8">
      <c r="A196" t="s">
        <v>386</v>
      </c>
      <c r="B196" t="s">
        <v>26</v>
      </c>
      <c r="C196" t="s">
        <v>438</v>
      </c>
      <c r="D196" t="s">
        <v>439</v>
      </c>
      <c r="E196">
        <f>HYPERLINK("http://clipc-services.ceda.ac.uk/dreq/u/640213ff812312e3ac8bf134f483ed0d.html","web")</f>
        <v>0</v>
      </c>
      <c r="F196" t="s">
        <v>440</v>
      </c>
      <c r="G196" t="s">
        <v>13</v>
      </c>
    </row>
    <row r="197" spans="1:8">
      <c r="A197" t="s">
        <v>386</v>
      </c>
      <c r="B197" t="s">
        <v>26</v>
      </c>
      <c r="C197" t="s">
        <v>441</v>
      </c>
      <c r="D197" t="s">
        <v>442</v>
      </c>
      <c r="E197">
        <f>HYPERLINK("http://clipc-services.ceda.ac.uk/dreq/u/df06d844bd95ddd2f0f62f54941c4b88.html","web")</f>
        <v>0</v>
      </c>
      <c r="F197" t="s">
        <v>264</v>
      </c>
      <c r="G197" t="s">
        <v>13</v>
      </c>
      <c r="H197" t="s">
        <v>443</v>
      </c>
    </row>
    <row r="198" spans="1:8">
      <c r="A198" t="s">
        <v>386</v>
      </c>
      <c r="B198" t="s">
        <v>26</v>
      </c>
      <c r="C198" t="s">
        <v>444</v>
      </c>
      <c r="D198" t="s">
        <v>445</v>
      </c>
      <c r="E198">
        <f>HYPERLINK("http://clipc-services.ceda.ac.uk/dreq/u/fb5bd0286cdca991d0f67c498513f602.html","web")</f>
        <v>0</v>
      </c>
      <c r="F198" t="s">
        <v>264</v>
      </c>
      <c r="G198" t="s">
        <v>13</v>
      </c>
      <c r="H198" t="s">
        <v>446</v>
      </c>
    </row>
    <row r="199" spans="1:8">
      <c r="A199" t="s">
        <v>386</v>
      </c>
      <c r="B199" t="s">
        <v>26</v>
      </c>
      <c r="C199" t="s">
        <v>447</v>
      </c>
      <c r="D199" t="s">
        <v>448</v>
      </c>
      <c r="E199">
        <f>HYPERLINK("http://clipc-services.ceda.ac.uk/dreq/u/091b217c2450d012fb2e192dee04053f.html","web")</f>
        <v>0</v>
      </c>
      <c r="F199" t="s">
        <v>264</v>
      </c>
      <c r="G199" t="s">
        <v>13</v>
      </c>
      <c r="H199" t="s">
        <v>449</v>
      </c>
    </row>
    <row r="201" spans="1:8">
      <c r="A201" t="s">
        <v>450</v>
      </c>
      <c r="B201" t="s">
        <v>26</v>
      </c>
      <c r="C201" t="s">
        <v>451</v>
      </c>
      <c r="D201" t="s">
        <v>452</v>
      </c>
      <c r="E201">
        <f>HYPERLINK("http://clipc-services.ceda.ac.uk/dreq/u/51e0588121783d77407236e0d2eb5d14.html","web")</f>
        <v>0</v>
      </c>
      <c r="F201" t="s">
        <v>453</v>
      </c>
      <c r="G201" t="s">
        <v>454</v>
      </c>
      <c r="H201" t="s">
        <v>455</v>
      </c>
    </row>
    <row r="203" spans="1:8">
      <c r="A203" t="s">
        <v>456</v>
      </c>
      <c r="B203" t="s">
        <v>457</v>
      </c>
      <c r="C203" t="s">
        <v>41</v>
      </c>
      <c r="D203" t="s">
        <v>42</v>
      </c>
      <c r="E203">
        <f>HYPERLINK("http://clipc-services.ceda.ac.uk/dreq/u/6d790fe4caa7feff46a41ae7b3811e52.html","web")</f>
        <v>0</v>
      </c>
      <c r="F203" t="s">
        <v>43</v>
      </c>
      <c r="H203" t="s">
        <v>44</v>
      </c>
    </row>
    <row r="204" spans="1:8">
      <c r="A204" t="s">
        <v>456</v>
      </c>
      <c r="B204" t="s">
        <v>458</v>
      </c>
      <c r="C204" t="s">
        <v>32</v>
      </c>
      <c r="D204" t="s">
        <v>33</v>
      </c>
      <c r="E204">
        <f>HYPERLINK("http://clipc-services.ceda.ac.uk/dreq/u/13484743dd3369c69df93379e6dafbb5.html","web")</f>
        <v>0</v>
      </c>
      <c r="F204" t="s">
        <v>34</v>
      </c>
      <c r="H204" t="s">
        <v>35</v>
      </c>
    </row>
    <row r="205" spans="1:8">
      <c r="A205" t="s">
        <v>456</v>
      </c>
      <c r="B205" t="s">
        <v>458</v>
      </c>
      <c r="C205" t="s">
        <v>36</v>
      </c>
      <c r="D205" t="s">
        <v>37</v>
      </c>
      <c r="E205">
        <f>HYPERLINK("http://clipc-services.ceda.ac.uk/dreq/u/0062272a6a4176b8c32af87642b062c5.html","web")</f>
        <v>0</v>
      </c>
      <c r="F205" t="s">
        <v>38</v>
      </c>
      <c r="G205" t="s">
        <v>23</v>
      </c>
      <c r="H205" t="s">
        <v>39</v>
      </c>
    </row>
    <row r="206" spans="1:8">
      <c r="A206" t="s">
        <v>456</v>
      </c>
      <c r="B206" t="s">
        <v>458</v>
      </c>
      <c r="C206" t="s">
        <v>16</v>
      </c>
      <c r="D206" t="s">
        <v>17</v>
      </c>
      <c r="E206">
        <f>HYPERLINK("http://clipc-services.ceda.ac.uk/dreq/u/29fae9ea0f236a3eb144026e1bafde28.html","web")</f>
        <v>0</v>
      </c>
      <c r="F206" t="s">
        <v>18</v>
      </c>
      <c r="G206" t="s">
        <v>19</v>
      </c>
      <c r="H206" t="s">
        <v>20</v>
      </c>
    </row>
    <row r="207" spans="1:8">
      <c r="A207" t="s">
        <v>456</v>
      </c>
      <c r="B207" t="s">
        <v>458</v>
      </c>
      <c r="C207" t="s">
        <v>21</v>
      </c>
      <c r="D207" t="s">
        <v>22</v>
      </c>
      <c r="E207">
        <f>HYPERLINK("http://clipc-services.ceda.ac.uk/dreq/u/8de0f30b91b15720398fc10fd712a182.html","web")</f>
        <v>0</v>
      </c>
      <c r="F207" t="s">
        <v>18</v>
      </c>
      <c r="G207" t="s">
        <v>23</v>
      </c>
      <c r="H207" t="s">
        <v>24</v>
      </c>
    </row>
    <row r="209" spans="1:8">
      <c r="A209" t="s">
        <v>459</v>
      </c>
      <c r="B209" t="s">
        <v>225</v>
      </c>
      <c r="C209" t="s">
        <v>357</v>
      </c>
      <c r="D209" t="s">
        <v>358</v>
      </c>
      <c r="E209">
        <f>HYPERLINK("http://clipc-services.ceda.ac.uk/dreq/u/5914640a-9e49-11e5-803c-0d0b866b59f3.html","web")</f>
        <v>0</v>
      </c>
      <c r="F209" t="s">
        <v>359</v>
      </c>
      <c r="G209" t="s">
        <v>13</v>
      </c>
      <c r="H209" t="s">
        <v>360</v>
      </c>
    </row>
    <row r="210" spans="1:8">
      <c r="A210" t="s">
        <v>459</v>
      </c>
      <c r="B210" t="s">
        <v>225</v>
      </c>
      <c r="C210" t="s">
        <v>226</v>
      </c>
      <c r="D210" t="s">
        <v>227</v>
      </c>
      <c r="E210">
        <f>HYPERLINK("http://clipc-services.ceda.ac.uk/dreq/u/590d17f4-9e49-11e5-803c-0d0b866b59f3.html","web")</f>
        <v>0</v>
      </c>
      <c r="F210" t="s">
        <v>223</v>
      </c>
      <c r="G210" t="s">
        <v>13</v>
      </c>
      <c r="H210" t="s">
        <v>228</v>
      </c>
    </row>
    <row r="211" spans="1:8">
      <c r="A211" t="s">
        <v>459</v>
      </c>
      <c r="B211" t="s">
        <v>26</v>
      </c>
      <c r="C211" t="s">
        <v>27</v>
      </c>
      <c r="D211" t="s">
        <v>28</v>
      </c>
      <c r="E211">
        <f>HYPERLINK("http://clipc-services.ceda.ac.uk/dreq/u/f27656eeae247192e82aa1032c911399.html","web")</f>
        <v>0</v>
      </c>
      <c r="F211" t="s">
        <v>29</v>
      </c>
      <c r="G211" t="s">
        <v>30</v>
      </c>
    </row>
    <row r="213" spans="1:8">
      <c r="A213" t="s">
        <v>460</v>
      </c>
      <c r="B213" t="s">
        <v>461</v>
      </c>
      <c r="C213" t="s">
        <v>462</v>
      </c>
      <c r="D213" t="s">
        <v>463</v>
      </c>
      <c r="E213">
        <f>HYPERLINK("http://clipc-services.ceda.ac.uk/dreq/u/96a44ea6-b096-11e6-aab6-ac72891c3257.html","web")</f>
        <v>0</v>
      </c>
      <c r="F213" t="s">
        <v>54</v>
      </c>
      <c r="G213" t="s">
        <v>49</v>
      </c>
      <c r="H213" t="s">
        <v>464</v>
      </c>
    </row>
    <row r="214" spans="1:8">
      <c r="A214" t="s">
        <v>460</v>
      </c>
      <c r="B214" t="s">
        <v>461</v>
      </c>
      <c r="C214" t="s">
        <v>465</v>
      </c>
      <c r="D214" t="s">
        <v>466</v>
      </c>
      <c r="E214">
        <f>HYPERLINK("http://clipc-services.ceda.ac.uk/dreq/u/afef6490-b096-11e6-aab6-ac72891c3257.html","web")</f>
        <v>0</v>
      </c>
      <c r="F214" t="s">
        <v>54</v>
      </c>
      <c r="G214" t="s">
        <v>49</v>
      </c>
      <c r="H214" t="s">
        <v>467</v>
      </c>
    </row>
    <row r="215" spans="1:8">
      <c r="A215" t="s">
        <v>460</v>
      </c>
      <c r="B215" t="s">
        <v>461</v>
      </c>
      <c r="C215" t="s">
        <v>174</v>
      </c>
      <c r="D215" t="s">
        <v>175</v>
      </c>
      <c r="E215">
        <f>HYPERLINK("http://clipc-services.ceda.ac.uk/dreq/u/cc8f92a2635774d636748ec8007c4bab.html","web")</f>
        <v>0</v>
      </c>
      <c r="F215" t="s">
        <v>54</v>
      </c>
      <c r="G215" t="s">
        <v>49</v>
      </c>
    </row>
    <row r="216" spans="1:8">
      <c r="A216" t="s">
        <v>460</v>
      </c>
      <c r="B216" t="s">
        <v>461</v>
      </c>
      <c r="C216" t="s">
        <v>46</v>
      </c>
      <c r="D216" t="s">
        <v>179</v>
      </c>
      <c r="E216">
        <f>HYPERLINK("http://clipc-services.ceda.ac.uk/dreq/u/942125e5a461fef57b1477b9a2bd5fa0.html","web")</f>
        <v>0</v>
      </c>
      <c r="F216" t="s">
        <v>48</v>
      </c>
      <c r="G216"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2018-01-18T10:39:56Z</dcterms:created>
  <dcterms:modified xsi:type="dcterms:W3CDTF">2018-01-18T10:39:56Z</dcterms:modified>
</cp:coreProperties>
</file>