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<sst xmlns="http://schemas.openxmlformats.org/spreadsheetml/2006/main" count="10227" uniqueCount="1716">
  <si>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</si>
  <si>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</si>
  <si>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</si>
  <si>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</si>
  <si>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</si>
  <si>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</si>
  <si>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</si>
  <si>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</si>
  <si>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</si>
  <si>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</si>
  <si>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</si>
  <si>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</si>
  <si>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</si>
  <si>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</si>
  <si>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</si>
  <si>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</si>
  <si>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</si>
  <si>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</si>
  <si>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</si>
  <si>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</si>
  <si>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</si>
  <si>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</si>
  <si>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</si>
  <si>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</si>
  <si>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</si>
  <si>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</si>
  <si>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</si>
  <si>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</si>
  <si>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</si>
  <si>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</si>
  <si>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</si>
  <si>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</si>
  <si>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</si>
  <si>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</si>
  <si>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</si>
  <si>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</si>
  <si>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</si>
  <si>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</si>
  <si>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</si>
  <si>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</si>
  <si>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</si>
  <si>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</si>
  <si>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</si>
  <si>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</si>
  <si>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</si>
  <si>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</si>
  <si>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</si>
  <si>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</si>
  <si>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</si>
  <si>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</si>
  <si>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</si>
  <si>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</si>
  <si>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</si>
  <si>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</si>
  <si>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</si>
  <si>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</si>
  <si>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</si>
  <si>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</si>
  <si>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</si>
  <si>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</si>
  <si>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</si>
  <si>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</si>
  <si>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</si>
  <si>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</si>
  <si>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</si>
  <si>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</si>
  <si>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</si>
  <si>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</si>
  <si>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</si>
  <si>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</si>
  <si>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</si>
  <si>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</si>
  <si>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</si>
  <si>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</si>
  <si>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</si>
  <si>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</si>
  <si>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</si>
  <si>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</si>
  <si>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</si>
  <si>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</si>
  <si>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</si>
  <si>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</si>
  <si>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</si>
  <si>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</si>
  <si>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</si>
  <si>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</si>
  <si>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</si>
  <si>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</si>
  <si>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</si>
  <si>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</si>
  <si>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</si>
  <si>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</si>
  <si>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</si>
  <si>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</si>
  <si>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</si>
  <si>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</si>
  <si>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</si>
  <si>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</si>
  <si>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</si>
  <si>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</si>
  <si>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</si>
  <si>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</si>
  <si>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</si>
  <si>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</si>
  <si>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</si>
  <si>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</si>
  <si>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</si>
  <si>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</si>
  <si>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</si>
  <si>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</si>
  <si>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</si>
  <si>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</si>
  <si>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</si>
  <si>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</si>
  <si>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</si>
  <si>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</si>
  <si>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</si>
  <si>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</si>
  <si>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</si>
  <si>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</si>
  <si>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</si>
  <si>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</si>
  <si>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</si>
  <si>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</si>
  <si>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</si>
  <si>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</si>
  <si>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</si>
  <si>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</si>
  <si>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</si>
  <si>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</si>
  <si>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</si>
  <si>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</si>
  <si>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</si>
  <si>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</si>
  <si>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</si>
  <si>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</si>
  <si>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</si>
  <si>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</si>
  <si>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</si>
  <si>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</si>
  <si>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</si>
  <si>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</si>
  <si>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</si>
  <si>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</si>
  <si>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</si>
  <si>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</si>
  <si>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</si>
  <si>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</si>
  <si>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</si>
  <si>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</si>
  <si>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</si>
  <si>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</si>
  <si>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</si>
  <si>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</si>
  <si>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</si>
  <si>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</si>
  <si>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</si>
  <si>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</si>
  <si>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</si>
  <si>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</si>
  <si>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</si>
  <si>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</si>
  <si>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</si>
  <si>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</si>
  <si>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</si>
  <si>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</si>
  <si>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</si>
  <si>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</si>
  <si>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</si>
  <si>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</si>
  <si>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</si>
  <si>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</si>
  <si>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</si>
  <si>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</si>
  <si>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</si>
  <si>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</si>
  <si>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</si>
  <si>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</si>
  <si>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</si>
  <si>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</si>
  <si>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</si>
  <si>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</si>
  <si>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</si>
  <si>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</si>
  <si>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</si>
  <si>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</si>
  <si>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</si>
  <si>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</si>
  <si>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</si>
  <si>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</si>
  <si>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</si>
  <si>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</si>
  <si>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</si>
  <si>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</si>
  <si>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</si>
  <si>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</si>
  <si>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</si>
  <si>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</si>
  <si>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</si>
  <si>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</si>
  <si>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</si>
  <si>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</si>
  <si>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</si>
  <si>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</si>
  <si>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</si>
  <si>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</si>
  <si>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</si>
  <si>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</si>
  <si>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</si>
  <si>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</si>
  <si>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</si>
  <si>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</si>
  <si>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</si>
  <si>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</si>
  <si>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</si>
  <si>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</si>
  <si>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</si>
  <si>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</si>
  <si>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</si>
  <si>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</si>
  <si>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</si>
  <si>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</si>
  <si>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</si>
  <si>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</si>
  <si>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</si>
  <si>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</si>
  <si>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</si>
  <si>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</si>
  <si>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</si>
  <si>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</si>
  <si>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</si>
  <si>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</si>
  <si>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</si>
  <si>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</si>
  <si>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</si>
  <si>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</si>
  <si>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</si>
  <si>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</si>
  <si>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</si>
  <si>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</si>
  <si>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</si>
  <si>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</si>
  <si>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</si>
  <si>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</si>
  <si>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</si>
  <si>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</si>
  <si>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</si>
  <si>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</si>
  <si>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</si>
  <si>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</si>
  <si>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</si>
  <si>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</si>
  <si>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</si>
  <si>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</si>
  <si>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</si>
  <si>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</si>
  <si>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</si>
  <si>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</si>
  <si>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</si>
  <si>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</si>
  <si>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</si>
  <si>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</si>
  <si>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</si>
  <si>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</si>
  <si>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</si>
  <si>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</si>
  <si>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</si>
  <si>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</si>
  <si>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</si>
  <si>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</si>
  <si>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</si>
  <si>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</si>
  <si>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</si>
  <si>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</si>
  <si>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</si>
  <si>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</si>
  <si>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</si>
  <si>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</si>
  <si>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</si>
  <si>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</si>
  <si>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</si>
  <si>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</si>
  <si>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</si>
  <si>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</si>
  <si>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</si>
  <si>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</si>
  <si>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</si>
  <si>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</si>
  <si>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</si>
  <si>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</si>
  <si>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</si>
  <si>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</si>
  <si>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</si>
  <si>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</si>
  <si>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</si>
  <si>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</si>
  <si>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</si>
  <si>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</si>
  <si>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</si>
  <si>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</si>
  <si>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</si>
  <si>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</si>
  <si>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</si>
  <si>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</si>
  <si>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</si>
  <si>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</si>
  <si>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</si>
  <si>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</si>
  <si>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</si>
  <si>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</si>
  <si>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</si>
  <si>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</si>
  <si>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</si>
  <si>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</si>
  <si>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</si>
  <si>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</si>
  <si>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</si>
  <si>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</si>
  <si>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</si>
  <si>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</si>
  <si>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</si>
  <si>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</si>
  <si>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</si>
  <si>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</si>
  <si>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</si>
  <si>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</si>
  <si>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</si>
  <si>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</si>
  <si>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</si>
  <si>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</si>
  <si>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</si>
  <si>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</si>
  <si>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</si>
  <si>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</si>
  <si>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</si>
  <si>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</si>
  <si>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</si>
  <si>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</si>
  <si>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</si>
  <si>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</si>
  <si>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</si>
  <si>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</si>
  <si>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</si>
  <si>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</si>
  <si>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</si>
  <si>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</si>
  <si>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</si>
  <si>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</si>
  <si>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</si>
  <si>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</si>
  <si>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</si>
  <si>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</si>
  <si>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</si>
  <si>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</si>
  <si>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</si>
  <si>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</si>
  <si>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</si>
  <si>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</si>
  <si>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</si>
  <si>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</si>
  <si>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</si>
  <si>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</si>
  <si>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</si>
  <si>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</si>
  <si>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</si>
  <si>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</si>
  <si>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</si>
  <si>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</si>
  <si>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</si>
  <si>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</si>
  <si>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</si>
  <si>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</si>
  <si>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</si>
  <si>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</si>
  <si>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</si>
  <si>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</si>
  <si>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</si>
  <si>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</si>
  <si>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</si>
  <si>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</si>
  <si>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</si>
  <si>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</si>
  <si>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</si>
  <si>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</si>
  <si>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</si>
  <si>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</si>
  <si>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</si>
  <si>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</si>
  <si>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</si>
  <si>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</si>
  <si>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</si>
  <si>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</si>
  <si>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</si>
  <si>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</si>
  <si>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</si>
  <si>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</si>
  <si>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</si>
  <si>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</si>
  <si>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</si>
  <si>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</si>
  <si>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</si>
  <si>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</si>
  <si>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</si>
  <si>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</si>
  <si>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</si>
  <si>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</si>
  <si>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</si>
  <si>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</si>
  <si>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</si>
  <si>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</si>
  <si>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</si>
  <si>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</si>
  <si>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</si>
  <si>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</si>
  <si>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</si>
  <si>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</si>
  <si>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</si>
  <si>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</si>
  <si>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</si>
  <si>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</si>
  <si>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</si>
  <si>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</si>
  <si>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</si>
  <si>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</si>
  <si>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</si>
  <si>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</si>
  <si>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</si>
  <si>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</si>
  <si>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</si>
  <si>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</si>
  <si>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</si>
  <si>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</si>
  <si>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</si>
  <si>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</si>
  <si>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</si>
  <si>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</si>
  <si>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</si>
  <si>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</si>
  <si>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</si>
  <si>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</si>
  <si>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</si>
  <si>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</si>
  <si>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</si>
  <si>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</si>
  <si>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</si>
  <si>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</si>
  <si>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</si>
  <si>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</si>
  <si>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</si>
  <si>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</si>
  <si>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</si>
  <si>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</si>
  <si>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</si>
  <si>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</si>
  <si>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</si>
  <si>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</si>
  <si>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</si>
  <si>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</si>
  <si>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</si>
  <si>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</si>
  <si>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</si>
  <si>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</si>
  <si>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</si>
  <si>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</si>
  <si>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</si>
  <si>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</si>
  <si>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</si>
  <si>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</si>
  <si>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</si>
  <si>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</si>
  <si>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</si>
  <si>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</si>
  <si>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</si>
  <si>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</si>
  <si>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</si>
  <si>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</si>
  <si>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</si>
  <si>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</si>
  <si>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</si>
  <si>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</si>
  <si>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</si>
  <si>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</si>
  <si>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</si>
  <si>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</si>
  <si>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</si>
  <si>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</si>
  <si>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</si>
  <si>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</si>
  <si>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</si>
  <si>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</si>
  <si>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</si>
  <si>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</si>
  <si>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</si>
  <si>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</si>
  <si>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</si>
  <si>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</si>
  <si>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</si>
  <si>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</si>
  <si>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</si>
  <si>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</si>
  <si>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</si>
  <si>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</si>
  <si>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</si>
  <si>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</si>
  <si>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</si>
  <si>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</si>
  <si>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</si>
  <si>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</si>
  <si>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</si>
  <si>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</si>
  <si>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</si>
  <si>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</si>
  <si>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</si>
  <si>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</si>
  <si>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</si>
  <si>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</si>
  <si>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</si>
  <si>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</si>
  <si>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</si>
  <si>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</si>
  <si>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</si>
  <si>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</si>
  <si>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</si>
  <si>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</si>
  <si>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</si>
  <si>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</si>
  <si>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</si>
  <si>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</si>
  <si>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</si>
  <si>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</si>
  <si>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</si>
  <si>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</si>
  <si>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</si>
  <si>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</si>
  <si>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</si>
  <si>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</si>
  <si>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</si>
  <si>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</si>
  <si>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</si>
  <si>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</si>
  <si>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</si>
  <si>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</si>
  <si>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</si>
  <si>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</si>
  <si>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</si>
  <si>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</si>
  <si>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</si>
  <si>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</si>
  <si>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</si>
  <si>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</si>
  <si>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</si>
  <si>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</si>
  <si>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</si>
  <si>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</si>
  <si>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</si>
  <si>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</si>
  <si>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</si>
  <si>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</si>
  <si>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</si>
  <si>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</si>
  <si>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</si>
  <si>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</si>
  <si>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</si>
  <si>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</si>
  <si>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</si>
  <si>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</si>
  <si>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</si>
  <si>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</si>
  <si>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</si>
  <si>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</si>
  <si>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</si>
  <si>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</si>
  <si>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</si>
  <si>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</si>
  <si>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</si>
  <si>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</si>
  <si>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</si>
  <si>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</si>
  <si>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</si>
  <si>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</si>
  <si>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</si>
  <si>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</si>
  <si>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</si>
  <si>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</si>
  <si>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</si>
  <si>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</si>
  <si>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</si>
  <si>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</si>
  <si>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</si>
  <si>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</si>
  <si>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</si>
  <si>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</si>
  <si>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</si>
  <si>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</si>
  <si>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</si>
  <si>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</si>
  <si>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</si>
  <si>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</si>
  <si>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</si>
  <si>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</si>
  <si>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</si>
  <si>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</si>
  <si>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</si>
  <si>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</si>
  <si>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</si>
  <si>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</si>
  <si>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</si>
  <si>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</si>
  <si>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</si>
  <si>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</si>
  <si>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</si>
  <si>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</si>
  <si>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</si>
  <si>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</si>
  <si>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</si>
  <si>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</si>
  <si>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</si>
  <si>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</si>
  <si>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</si>
  <si>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</si>
  <si>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</si>
  <si>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</si>
  <si>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</si>
  <si>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</si>
  <si>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</si>
  <si>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</si>
  <si>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</si>
  <si>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</si>
  <si>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</si>
  <si>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</si>
  <si>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</si>
  <si>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</si>
  <si>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</si>
  <si>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</si>
  <si>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</si>
  <si>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</si>
  <si>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</si>
  <si>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</si>
  <si>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</si>
  <si>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</si>
  <si>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</si>
  <si>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</si>
  <si>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</si>
  <si>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</si>
  <si>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</si>
  <si>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</si>
  <si>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</si>
  <si>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</si>
  <si>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</si>
  <si>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</si>
  <si>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</si>
  <si>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</si>
  <si>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</si>
  <si>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</si>
  <si>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</si>
  <si>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</si>
  <si>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</si>
  <si>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</si>
  <si>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</si>
  <si>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</si>
  <si>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</si>
  <si>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</si>
  <si>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</si>
  <si>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</si>
  <si>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</si>
  <si>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</si>
  <si>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</si>
  <si>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</si>
  <si>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</si>
  <si>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</si>
  <si>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</si>
  <si>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</si>
  <si>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</si>
  <si>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</si>
  <si>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</si>
  <si>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</si>
  <si>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</si>
  <si>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</si>
  <si>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</si>
  <si>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</si>
  <si>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</si>
  <si>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</si>
  <si>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</si>
  <si>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</si>
  <si>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</si>
  <si>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</si>
  <si>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</si>
  <si>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</si>
  <si>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</si>
  <si>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</si>
  <si>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</si>
  <si>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</si>
  <si>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</si>
  <si>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</si>
  <si>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</si>
  <si>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</si>
  <si>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</si>
  <si>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</si>
  <si>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</si>
  <si>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</si>
  <si>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</si>
  <si>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</si>
  <si>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</si>
  <si>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</si>
  <si>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</si>
  <si>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</si>
  <si>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</si>
  <si>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</si>
  <si>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</si>
  <si>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</si>
  <si>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</si>
  <si>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</si>
  <si>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</si>
  <si>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</si>
  <si>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</si>
  <si>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</si>
  <si>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</si>
  <si>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</si>
  <si>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</si>
  <si>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</si>
  <si>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</si>
  <si>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</si>
  <si>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</si>
  <si>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</si>
  <si>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</si>
  <si>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</si>
  <si>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</si>
  <si>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</si>
  <si>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</si>
  <si>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</si>
  <si>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</si>
  <si>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</si>
  <si>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</si>
  <si>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</si>
  <si>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</si>
  <si>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</si>
  <si>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</si>
  <si>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</si>
  <si>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</si>
  <si>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</si>
  <si>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</si>
  <si>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</si>
  <si>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</si>
  <si>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</si>
  <si>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</si>
  <si>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</si>
  <si>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</si>
  <si>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</si>
  <si>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</si>
  <si>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</si>
  <si>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</si>
  <si>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</si>
  <si>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</si>
  <si>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</si>
  <si>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</si>
  <si>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</si>
  <si>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</si>
  <si>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</si>
  <si>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</si>
  <si>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</si>
  <si>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</si>
  <si>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</si>
  <si>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</si>
  <si>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</si>
  <si>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</si>
  <si>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</si>
  <si>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</si>
  <si>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</si>
  <si>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</si>
  <si>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</si>
  <si>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</si>
  <si>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</si>
  <si>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</si>
  <si>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</si>
  <si>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</si>
  <si>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</si>
  <si>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</si>
  <si>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</si>
  <si>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</si>
  <si>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</si>
  <si>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</si>
  <si>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</si>
  <si>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</si>
  <si>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</si>
  <si>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</si>
  <si>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</si>
  <si>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</si>
  <si>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</si>
  <si>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</si>
  <si>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</si>
  <si>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</si>
  <si>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</si>
  <si>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</si>
  <si>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</si>
  <si>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</si>
  <si>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</si>
  <si>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</si>
  <si>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</si>
  <si>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</si>
  <si>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</si>
  <si>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</si>
  <si>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</si>
  <si>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</si>
  <si>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</si>
  <si>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</si>
  <si>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</si>
  <si>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</si>
  <si>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</si>
  <si>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</si>
  <si>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</si>
  <si>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</si>
  <si>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</si>
  <si>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</si>
  <si>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</si>
  <si>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</si>
  <si>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</si>
  <si>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</si>
  <si>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</si>
  <si>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</si>
  <si>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</si>
  <si>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</si>
  <si>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</si>
  <si>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</si>
  <si>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</si>
  <si>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</si>
  <si>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</si>
  <si>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</si>
  <si>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</si>
  <si>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</si>
  <si>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</si>
  <si>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</si>
  <si>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</si>
  <si>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</si>
  <si>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</si>
  <si>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</si>
  <si>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</si>
  <si>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</si>
  <si>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</si>
  <si>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</si>
  <si>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</si>
  <si>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</si>
  <si>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</si>
  <si>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</si>
  <si>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</si>
  <si>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</si>
  <si>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</si>
  <si>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</si>
  <si>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</si>
  <si>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</si>
  <si>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</si>
  <si>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</si>
  <si>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</si>
  <si>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</si>
  <si>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</si>
  <si>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</si>
  <si>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</si>
  <si>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</si>
  <si>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</si>
  <si>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</si>
  <si>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</si>
  <si>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</si>
  <si>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</si>
  <si>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</si>
  <si>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</si>
  <si>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</si>
  <si>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</si>
  <si>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</si>
  <si>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</si>
  <si>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</si>
  <si>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</si>
  <si>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</si>
  <si>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</si>
  <si>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</si>
  <si>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</si>
  <si>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</si>
  <si>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</si>
  <si>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</si>
  <si>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</si>
  <si>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</si>
  <si>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</si>
  <si>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</si>
  <si>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</si>
  <si>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</si>
  <si>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</si>
  <si>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</si>
  <si>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</si>
  <si>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</si>
  <si>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</si>
  <si>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</si>
  <si>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</si>
  <si>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</si>
  <si>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</si>
  <si>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</si>
  <si>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</si>
  <si>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</si>
  <si>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</si>
  <si>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</si>
  <si>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</si>
  <si>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</si>
  <si>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</si>
  <si>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</si>
  <si>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</si>
  <si>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</si>
  <si>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</si>
  <si>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</si>
  <si>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</si>
  <si>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</si>
  <si>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</si>
  <si>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</si>
  <si>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</si>
  <si>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</si>
  <si>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</si>
  <si>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</si>
  <si>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</si>
  <si>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</si>
  <si>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</si>
  <si>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</si>
  <si>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</si>
  <si>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</si>
  <si>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</si>
  <si>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</si>
  <si>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</si>
  <si>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</si>
  <si>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</si>
  <si>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</si>
  <si>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</si>
  <si>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</si>
  <si>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</si>
  <si>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</si>
  <si>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</si>
  <si>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</si>
  <si>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</si>
  <si>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</si>
  <si>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</si>
  <si>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</si>
  <si>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</si>
  <si>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</si>
  <si>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</si>
  <si>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</si>
  <si>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</si>
  <si>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</si>
  <si>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</si>
  <si>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</si>
  <si>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</si>
  <si>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</si>
  <si>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</si>
  <si>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</si>
  <si>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</si>
  <si>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</si>
  <si>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</si>
  <si>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</si>
  <si>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</si>
  <si>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</si>
  <si>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</si>
  <si>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</si>
  <si>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</si>
  <si>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</si>
  <si>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</si>
  <si>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</si>
  <si>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</si>
  <si>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</si>
  <si>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</si>
  <si>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</si>
  <si>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</si>
  <si>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</si>
  <si>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</si>
  <si>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</si>
  <si>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</si>
  <si>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</si>
  <si>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</si>
  <si>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</si>
  <si>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</si>
  <si>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</si>
  <si>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</si>
  <si>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</si>
  <si>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</si>
  <si>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</si>
  <si>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</si>
  <si>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</si>
  <si>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</si>
  <si>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</si>
  <si>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</si>
  <si>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</si>
  <si>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</si>
  <si>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</si>
  <si>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</si>
  <si>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</si>
  <si>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</si>
  <si>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</si>
  <si>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</si>
  <si>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</si>
  <si>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</si>
  <si>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</si>
  <si>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</si>
  <si>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</si>
  <si>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</si>
  <si>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</si>
  <si>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</si>
  <si>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</si>
  <si>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</si>
  <si>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</si>
  <si>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</si>
  <si>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</si>
  <si>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</si>
  <si>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</si>
  <si>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</si>
  <si>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</si>
  <si>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</si>
  <si>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</si>
  <si>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</si>
  <si>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</si>
  <si>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</si>
  <si>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</si>
  <si>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</si>
  <si>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</si>
  <si>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</si>
  <si>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</si>
  <si>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</si>
  <si>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</si>
  <si>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</si>
  <si>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</si>
  <si>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</si>
  <si>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</si>
  <si>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</si>
  <si>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</si>
  <si>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</si>
  <si>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</si>
  <si>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</si>
  <si>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</si>
  <si>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</si>
  <si>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</si>
  <si>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</si>
  <si>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</si>
  <si>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</si>
  <si>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</si>
  <si>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</si>
  <si>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</si>
  <si>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</si>
  <si>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</si>
  <si>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</si>
  <si>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</si>
  <si>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</si>
  <si>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</si>
  <si>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</si>
  <si>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</si>
  <si>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</si>
  <si>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</si>
  <si>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</si>
  <si>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</si>
  <si>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</si>
  <si>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</si>
  <si>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</si>
  <si>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</si>
  <si>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</si>
  <si>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</si>
  <si>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</si>
  <si>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</si>
  <si>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</si>
  <si>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</si>
  <si>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</si>
  <si>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</si>
  <si>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</si>
  <si>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</si>
  <si>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</si>
  <si>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</si>
  <si>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</si>
  <si>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</si>
  <si>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</si>
  <si>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</si>
  <si>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</si>
  <si>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</si>
  <si>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</si>
  <si>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</si>
  <si>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</si>
  <si>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</si>
  <si>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</si>
  <si>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</si>
  <si>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</si>
  <si>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</si>
  <si>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</si>
  <si>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</si>
  <si>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</si>
  <si>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</si>
  <si>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</si>
  <si>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</si>
  <si>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</si>
  <si>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</si>
  <si>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</si>
  <si>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</si>
  <si>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</si>
  <si>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</si>
  <si>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</si>
  <si>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</si>
  <si>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</si>
  <si>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</si>
  <si>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</si>
  <si>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</si>
  <si>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</si>
  <si>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</si>
  <si>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</si>
  <si>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</si>
  <si>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</si>
  <si>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</si>
  <si>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</si>
  <si>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</si>
  <si>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</si>
  <si>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</si>
  <si>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</si>
  <si>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</si>
  <si>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</si>
  <si>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</si>
  <si>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</si>
  <si>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</si>
  <si>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</si>
  <si>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</si>
  <si>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</si>
  <si>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</si>
  <si>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</si>
  <si>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</si>
  <si>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</si>
  <si>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</si>
  <si>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</si>
  <si>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</si>
  <si>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</si>
  <si>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</si>
  <si>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</si>
  <si>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</si>
  <si>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</si>
  <si>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</si>
  <si>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</si>
  <si>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</si>
  <si>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</si>
  <si>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</si>
  <si>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</si>
  <si>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</si>
  <si>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</si>
  <si>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</si>
  <si>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</si>
  <si>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</si>
  <si>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</si>
  <si>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</si>
  <si>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</si>
  <si>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</si>
  <si>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</si>
  <si>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</si>
  <si>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</si>
  <si>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</si>
  <si>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</si>
  <si>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</si>
  <si>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</si>
  <si>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</si>
  <si>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</si>
  <si>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</si>
  <si>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</si>
  <si>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</si>
  <si>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</si>
  <si>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</si>
  <si>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</si>
  <si>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</si>
  <si>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</si>
  <si>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</si>
  <si>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</si>
  <si>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</si>
  <si>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</si>
  <si>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</si>
  <si>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</si>
  <si>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</si>
  <si>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</si>
  <si>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</si>
  <si>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</si>
  <si>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</si>
  <si>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</si>
  <si>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</si>
  <si>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</si>
  <si>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</si>
  <si>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</si>
  <si>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</si>
  <si>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</si>
  <si>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</si>
  <si>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</si>
  <si>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</si>
  <si>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</si>
  <si>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</si>
  <si>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</si>
  <si>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</si>
  <si>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</si>
  <si>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</si>
  <si>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</si>
  <si>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</si>
  <si>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</si>
  <si>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</si>
  <si>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</si>
  <si>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</si>
  <si>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</si>
  <si>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</si>
  <si>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</si>
  <si>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</si>
  <si>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</si>
  <si>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</si>
  <si>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</si>
  <si>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</si>
  <si>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</si>
  <si>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</si>
  <si>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</si>
  <si>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</si>
  <si>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</si>
  <si>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</si>
  <si>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</si>
  <si>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</si>
  <si>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</si>
  <si>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</si>
  <si>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</si>
  <si>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</si>
  <si>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</si>
  <si>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</si>
  <si>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</si>
  <si>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</si>
  <si>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</si>
  <si>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</si>
  <si>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</si>
  <si>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</si>
  <si>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</si>
  <si>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</si>
  <si>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</si>
  <si>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</si>
  <si>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</si>
  <si>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</si>
  <si>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</si>
  <si>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</si>
  <si>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</si>
  <si>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</si>
  <si>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</si>
  <si>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</si>
  <si>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</si>
  <si>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</si>
  <si>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</si>
  <si>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</si>
  <si>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</si>
  <si>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</si>
  <si>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</si>
  <si>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</si>
  <si>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</si>
  <si>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</si>
  <si>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</si>
  <si>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</si>
  <si>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</si>
  <si>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</si>
  <si>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</si>
  <si>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</si>
  <si>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</si>
  <si>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</si>
  <si>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</si>
  <si>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</si>
  <si>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</si>
  <si>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</si>
  <si>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</si>
  <si>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</si>
  <si>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</si>
  <si>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</si>
  <si>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</si>
  <si>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</si>
  <si>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</si>
  <si>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</si>
  <si>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</si>
  <si>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</si>
  <si>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</si>
  <si>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</si>
  <si>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</si>
  <si>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</si>
  <si>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</si>
  <si>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</si>
  <si>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</si>
  <si>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</si>
  <si>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</si>
  <si>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</si>
  <si>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</si>
  <si>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</si>
  <si>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</si>
  <si>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</si>
  <si>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</si>
  <si>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</si>
  <si>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</si>
  <si>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</si>
  <si>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</si>
  <si>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</si>
  <si>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</si>
  <si>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</si>
  <si>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</si>
  <si>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</si>
  <si>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</si>
  <si>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</si>
  <si>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</si>
  <si>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</si>
  <si>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</si>
  <si>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</si>
  <si>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</si>
  <si>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</si>
  <si>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</si>
  <si>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</si>
  <si>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</si>
  <si>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</si>
  <si>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</si>
  <si>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</si>
  <si>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</si>
  <si>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</si>
  <si>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</si>
  <si>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</si>
  <si>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</si>
  <si>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</si>
  <si>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</si>
  <si>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</si>
  <si>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</si>
  <si>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</si>
  <si>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</si>
  <si>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</si>
  <si>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</si>
  <si>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</si>
  <si>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</si>
  <si>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</si>
  <si>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</si>
  <si>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</si>
  <si>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</si>
  <si>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</si>
  <si>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</si>
  <si>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</si>
  <si>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</si>
  <si>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</si>
  <si>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</si>
  <si>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</si>
  <si>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</si>
  <si>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</si>
  <si>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</si>
  <si>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</si>
  <si>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</si>
  <si>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</si>
  <si>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</si>
  <si>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</si>
  <si>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</si>
  <si>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</si>
  <si>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</si>
  <si>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</si>
  <si>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</si>
  <si>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</si>
  <si>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</si>
  <si>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</si>
  <si>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</si>
  <si>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</si>
  <si>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</si>
  <si>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AerChemMIP,C4MIP,CDRMIP,CMIP,DCPP,FAFMIP,GMMIP,GeoMIP,HighResMIP,LS3MIP,LUMIP,PAMIP,PMIP,RFMIP,VIACSAB,VolMIP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</si>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</sst>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269" colorId="64" zoomScale="100" zoomScaleNormal="100" zoomScalePageLayoutView="100" workbookViewId="0">
      <selection pane="topLeft" activeCell="B284" activeCellId="0" sqref="B284"/>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HYPERLINK("http://clipc-services.ceda.ac.uk/dreq/u/89c4bb4f45a0182fc00a1b86b13241a5.html","web")</f>
        <v>0</v>
      </c>
      <c r="H699" s="0" t="s">
        <v>1019</v>
      </c>
      <c r="I699" s="0" t="s">
        <v>18</v>
      </c>
      <c r="J699" s="0" t="s">
        <v>1020</v>
      </c>
      <c r="K699" s="0" t="s">
        <v>968</v>
      </c>
    </row>
    <row r="700" customFormat="false" ht="15" hidden="false" customHeight="false" outlineLevel="0" collapsed="false">
      <c r="A700" s="0" t="s">
        <v>1016</v>
      </c>
      <c r="B700" s="0" t="s">
        <v>1021</v>
      </c>
      <c r="C700" s="0" t="s">
        <v>31</v>
      </c>
      <c r="D700" s="0" t="s">
        <v>194</v>
      </c>
      <c r="E700" s="0" t="s">
        <v>1022</v>
      </c>
      <c r="F700" s="0" t="s">
        <v>196</v>
      </c>
      <c r="G700" s="0" t="n">
        <f aca="false">HYPERLINK("http://clipc-services.ceda.ac.uk/dreq/u/2d38bda3114d03f7543b8af88aadd03a.html","web")</f>
        <v>0</v>
      </c>
      <c r="H700" s="0" t="s">
        <v>1023</v>
      </c>
      <c r="I700" s="0" t="s">
        <v>18</v>
      </c>
      <c r="J700" s="0" t="s">
        <v>1024</v>
      </c>
      <c r="K700" s="0" t="s">
        <v>968</v>
      </c>
    </row>
    <row r="701" customFormat="false" ht="15" hidden="false" customHeight="false" outlineLevel="0" collapsed="false">
      <c r="A701" s="0" t="s">
        <v>1016</v>
      </c>
      <c r="B701" s="0" t="s">
        <v>1025</v>
      </c>
      <c r="C701" s="0" t="s">
        <v>31</v>
      </c>
      <c r="D701" s="0" t="s">
        <v>194</v>
      </c>
      <c r="E701" s="0" t="s">
        <v>1026</v>
      </c>
      <c r="F701" s="0" t="s">
        <v>196</v>
      </c>
      <c r="G701" s="0" t="n">
        <f aca="false">HYPERLINK("http://clipc-services.ceda.ac.uk/dreq/u/93723bb54a2c43450d75403102e618ac.html","web")</f>
        <v>0</v>
      </c>
      <c r="H701" s="0" t="s">
        <v>1027</v>
      </c>
      <c r="I701" s="0" t="s">
        <v>18</v>
      </c>
      <c r="J701" s="0" t="s">
        <v>1028</v>
      </c>
      <c r="K701" s="0" t="s">
        <v>968</v>
      </c>
    </row>
    <row r="702" customFormat="false" ht="15" hidden="false" customHeight="false" outlineLevel="0" collapsed="false">
      <c r="A702" s="0" t="s">
        <v>1016</v>
      </c>
      <c r="B702" s="0" t="s">
        <v>1029</v>
      </c>
      <c r="C702" s="0" t="s">
        <v>31</v>
      </c>
      <c r="D702" s="0" t="s">
        <v>194</v>
      </c>
      <c r="E702" s="0" t="s">
        <v>1030</v>
      </c>
      <c r="F702" s="0" t="s">
        <v>196</v>
      </c>
      <c r="G702" s="0" t="n">
        <f aca="false">HYPERLINK("http://clipc-services.ceda.ac.uk/dreq/u/590d6e02-9e49-11e5-803c-0d0b866b59f3.html","web")</f>
        <v>0</v>
      </c>
      <c r="H702" s="0" t="s">
        <v>1031</v>
      </c>
      <c r="I702" s="0" t="s">
        <v>36</v>
      </c>
      <c r="J702" s="0" t="s">
        <v>1032</v>
      </c>
      <c r="K702" s="0" t="s">
        <v>716</v>
      </c>
    </row>
    <row r="703" customFormat="false" ht="15" hidden="false" customHeight="false" outlineLevel="0" collapsed="false">
      <c r="A703" s="0" t="s">
        <v>1016</v>
      </c>
      <c r="B703" s="0" t="s">
        <v>1029</v>
      </c>
      <c r="C703" s="0" t="s">
        <v>31</v>
      </c>
      <c r="D703" s="0" t="s">
        <v>194</v>
      </c>
      <c r="E703" s="0" t="s">
        <v>1030</v>
      </c>
      <c r="F703" s="0" t="s">
        <v>196</v>
      </c>
      <c r="G703" s="0" t="n">
        <f aca="false">HYPERLINK("http://clipc-services.ceda.ac.uk/dreq/u/590d6e02-9e49-11e5-803c-0d0b866b59f3.html","web")</f>
        <v>0</v>
      </c>
      <c r="H703" s="0" t="s">
        <v>1031</v>
      </c>
      <c r="I703" s="0" t="s">
        <v>36</v>
      </c>
      <c r="J703" s="0" t="s">
        <v>1032</v>
      </c>
      <c r="K703" s="0" t="s">
        <v>716</v>
      </c>
    </row>
    <row r="705" customFormat="false" ht="15" hidden="false" customHeight="false" outlineLevel="0" collapsed="false">
      <c r="A705" s="0" t="s">
        <v>1033</v>
      </c>
      <c r="B705" s="0" t="s">
        <v>1034</v>
      </c>
      <c r="C705" s="0" t="s">
        <v>13</v>
      </c>
      <c r="D705" s="0" t="s">
        <v>435</v>
      </c>
      <c r="E705" s="0" t="s">
        <v>1035</v>
      </c>
      <c r="F705" s="0" t="s">
        <v>1036</v>
      </c>
      <c r="G705" s="0" t="n">
        <f aca="false">HYPERLINK("http://clipc-services.ceda.ac.uk/dreq/u/712473d6-c7b6-11e6-bb2a-ac72891c3257.html","web")</f>
        <v>0</v>
      </c>
      <c r="I705" s="0" t="s">
        <v>18</v>
      </c>
      <c r="J705" s="0" t="s">
        <v>1037</v>
      </c>
      <c r="K705" s="0" t="s">
        <v>968</v>
      </c>
    </row>
    <row r="706" customFormat="false" ht="15" hidden="false" customHeight="false" outlineLevel="0" collapsed="false">
      <c r="A706" s="0" t="s">
        <v>1033</v>
      </c>
      <c r="B706" s="0" t="s">
        <v>1034</v>
      </c>
      <c r="C706" s="0" t="s">
        <v>13</v>
      </c>
      <c r="D706" s="0" t="s">
        <v>435</v>
      </c>
      <c r="E706" s="0" t="s">
        <v>1035</v>
      </c>
      <c r="F706" s="0" t="s">
        <v>1036</v>
      </c>
      <c r="G706" s="0" t="n">
        <f aca="false">HYPERLINK("http://clipc-services.ceda.ac.uk/dreq/u/712473d6-c7b6-11e6-bb2a-ac72891c3257.html","web")</f>
        <v>0</v>
      </c>
      <c r="I706" s="0" t="s">
        <v>18</v>
      </c>
      <c r="J706" s="0" t="s">
        <v>1037</v>
      </c>
      <c r="K706" s="0" t="s">
        <v>968</v>
      </c>
    </row>
    <row r="707" customFormat="false" ht="15" hidden="false" customHeight="false" outlineLevel="0" collapsed="false">
      <c r="A707" s="0" t="s">
        <v>1033</v>
      </c>
      <c r="B707" s="0" t="s">
        <v>1038</v>
      </c>
      <c r="C707" s="0" t="s">
        <v>31</v>
      </c>
      <c r="D707" s="0" t="s">
        <v>1039</v>
      </c>
      <c r="E707" s="0" t="s">
        <v>1040</v>
      </c>
      <c r="F707" s="0" t="s">
        <v>965</v>
      </c>
      <c r="G707" s="0" t="n">
        <f aca="false">HYPERLINK("http://clipc-services.ceda.ac.uk/dreq/u/84f0f91c-acb7-11e6-b5ee-ac72891c3257.html","web")</f>
        <v>0</v>
      </c>
      <c r="H707" s="0" t="s">
        <v>1041</v>
      </c>
      <c r="I707" s="0" t="s">
        <v>18</v>
      </c>
      <c r="J707" s="0" t="s">
        <v>1042</v>
      </c>
      <c r="K707" s="0" t="s">
        <v>1043</v>
      </c>
    </row>
    <row r="708" customFormat="false" ht="15" hidden="false" customHeight="false" outlineLevel="0" collapsed="false">
      <c r="A708" s="0" t="s">
        <v>1033</v>
      </c>
      <c r="B708" s="0" t="s">
        <v>1038</v>
      </c>
      <c r="C708" s="0" t="s">
        <v>31</v>
      </c>
      <c r="D708" s="0" t="s">
        <v>1039</v>
      </c>
      <c r="E708" s="0" t="s">
        <v>1040</v>
      </c>
      <c r="F708" s="0" t="s">
        <v>965</v>
      </c>
      <c r="G708" s="0" t="n">
        <f aca="false">HYPERLINK("http://clipc-services.ceda.ac.uk/dreq/u/84f0f91c-acb7-11e6-b5ee-ac72891c3257.html","web")</f>
        <v>0</v>
      </c>
      <c r="H708" s="0" t="s">
        <v>1041</v>
      </c>
      <c r="I708" s="0" t="s">
        <v>18</v>
      </c>
      <c r="J708" s="0" t="s">
        <v>1042</v>
      </c>
      <c r="K708" s="0" t="s">
        <v>1043</v>
      </c>
    </row>
    <row r="709" customFormat="false" ht="15" hidden="false" customHeight="false" outlineLevel="0" collapsed="false">
      <c r="A709" s="0" t="s">
        <v>1033</v>
      </c>
      <c r="B709" s="0" t="s">
        <v>1044</v>
      </c>
      <c r="C709" s="0" t="s">
        <v>13</v>
      </c>
      <c r="D709" s="0" t="s">
        <v>194</v>
      </c>
      <c r="E709" s="0" t="s">
        <v>1045</v>
      </c>
      <c r="F709" s="0" t="s">
        <v>965</v>
      </c>
      <c r="G709" s="0" t="n">
        <f aca="false">HYPERLINK("http://clipc-services.ceda.ac.uk/dreq/u/59149524-9e49-11e5-803c-0d0b866b59f3.html","web")</f>
        <v>0</v>
      </c>
      <c r="H709" s="0" t="s">
        <v>1046</v>
      </c>
      <c r="I709" s="0" t="s">
        <v>18</v>
      </c>
      <c r="J709" s="0" t="s">
        <v>1047</v>
      </c>
      <c r="K709" s="0" t="s">
        <v>1048</v>
      </c>
    </row>
    <row r="710" customFormat="false" ht="15" hidden="false" customHeight="false" outlineLevel="0" collapsed="false">
      <c r="A710" s="0" t="s">
        <v>1033</v>
      </c>
      <c r="B710" s="0" t="s">
        <v>1044</v>
      </c>
      <c r="C710" s="0" t="s">
        <v>13</v>
      </c>
      <c r="D710" s="0" t="s">
        <v>194</v>
      </c>
      <c r="E710" s="0" t="s">
        <v>1045</v>
      </c>
      <c r="F710" s="0" t="s">
        <v>965</v>
      </c>
      <c r="G710" s="0" t="n">
        <f aca="false">HYPERLINK("http://clipc-services.ceda.ac.uk/dreq/u/59149524-9e49-11e5-803c-0d0b866b59f3.html","web")</f>
        <v>0</v>
      </c>
      <c r="H710" s="0" t="s">
        <v>1046</v>
      </c>
      <c r="I710" s="0" t="s">
        <v>18</v>
      </c>
      <c r="J710" s="0" t="s">
        <v>1047</v>
      </c>
      <c r="K710" s="0" t="s">
        <v>1048</v>
      </c>
    </row>
    <row r="711" customFormat="false" ht="15" hidden="false" customHeight="false" outlineLevel="0" collapsed="false">
      <c r="A711" s="0" t="s">
        <v>1033</v>
      </c>
      <c r="B711" s="0" t="s">
        <v>1049</v>
      </c>
      <c r="C711" s="0" t="s">
        <v>13</v>
      </c>
      <c r="D711" s="0" t="s">
        <v>194</v>
      </c>
      <c r="E711" s="0" t="s">
        <v>1050</v>
      </c>
      <c r="F711" s="0" t="s">
        <v>965</v>
      </c>
      <c r="G711" s="0" t="n">
        <f aca="false">HYPERLINK("http://clipc-services.ceda.ac.uk/dreq/u/590e29c8-9e49-11e5-803c-0d0b866b59f3.html","web")</f>
        <v>0</v>
      </c>
      <c r="H711" s="0" t="s">
        <v>1046</v>
      </c>
      <c r="I711" s="0" t="s">
        <v>18</v>
      </c>
      <c r="J711" s="0" t="s">
        <v>1051</v>
      </c>
      <c r="K711" s="0" t="s">
        <v>1048</v>
      </c>
    </row>
    <row r="712" customFormat="false" ht="15" hidden="false" customHeight="false" outlineLevel="0" collapsed="false">
      <c r="A712" s="0" t="s">
        <v>1033</v>
      </c>
      <c r="B712" s="0" t="s">
        <v>1049</v>
      </c>
      <c r="C712" s="0" t="s">
        <v>13</v>
      </c>
      <c r="D712" s="0" t="s">
        <v>194</v>
      </c>
      <c r="E712" s="0" t="s">
        <v>1050</v>
      </c>
      <c r="F712" s="0" t="s">
        <v>965</v>
      </c>
      <c r="G712" s="0" t="n">
        <f aca="false">HYPERLINK("http://clipc-services.ceda.ac.uk/dreq/u/590e29c8-9e49-11e5-803c-0d0b866b59f3.html","web")</f>
        <v>0</v>
      </c>
      <c r="H712" s="0" t="s">
        <v>1046</v>
      </c>
      <c r="I712" s="0" t="s">
        <v>18</v>
      </c>
      <c r="J712" s="0" t="s">
        <v>1051</v>
      </c>
      <c r="K712" s="0" t="s">
        <v>1048</v>
      </c>
    </row>
    <row r="713" customFormat="false" ht="15" hidden="false" customHeight="false" outlineLevel="0" collapsed="false">
      <c r="A713" s="0" t="s">
        <v>1033</v>
      </c>
      <c r="B713" s="0" t="s">
        <v>1052</v>
      </c>
      <c r="C713" s="0" t="s">
        <v>13</v>
      </c>
      <c r="D713" s="0" t="s">
        <v>194</v>
      </c>
      <c r="E713" s="0" t="s">
        <v>1053</v>
      </c>
      <c r="F713" s="0" t="s">
        <v>965</v>
      </c>
      <c r="G713" s="0" t="n">
        <f aca="false">HYPERLINK("http://clipc-services.ceda.ac.uk/dreq/u/5913d382-9e49-11e5-803c-0d0b866b59f3.html","web")</f>
        <v>0</v>
      </c>
      <c r="H713" s="0" t="s">
        <v>1046</v>
      </c>
      <c r="I713" s="0" t="s">
        <v>18</v>
      </c>
      <c r="J713" s="0" t="s">
        <v>1054</v>
      </c>
      <c r="K713" s="0" t="s">
        <v>1048</v>
      </c>
    </row>
    <row r="714" customFormat="false" ht="15" hidden="false" customHeight="false" outlineLevel="0" collapsed="false">
      <c r="A714" s="0" t="s">
        <v>1033</v>
      </c>
      <c r="B714" s="0" t="s">
        <v>1052</v>
      </c>
      <c r="C714" s="0" t="s">
        <v>13</v>
      </c>
      <c r="D714" s="0" t="s">
        <v>194</v>
      </c>
      <c r="E714" s="0" t="s">
        <v>1053</v>
      </c>
      <c r="F714" s="0" t="s">
        <v>965</v>
      </c>
      <c r="G714" s="0" t="n">
        <f aca="false">HYPERLINK("http://clipc-services.ceda.ac.uk/dreq/u/5913d382-9e49-11e5-803c-0d0b866b59f3.html","web")</f>
        <v>0</v>
      </c>
      <c r="H714" s="0" t="s">
        <v>1046</v>
      </c>
      <c r="I714" s="0" t="s">
        <v>18</v>
      </c>
      <c r="J714" s="0" t="s">
        <v>1054</v>
      </c>
      <c r="K714" s="0" t="s">
        <v>1048</v>
      </c>
    </row>
    <row r="715" customFormat="false" ht="15" hidden="false" customHeight="false" outlineLevel="0" collapsed="false">
      <c r="A715" s="0" t="s">
        <v>1033</v>
      </c>
      <c r="B715" s="0" t="s">
        <v>1055</v>
      </c>
      <c r="C715" s="0" t="s">
        <v>13</v>
      </c>
      <c r="D715" s="0" t="s">
        <v>194</v>
      </c>
      <c r="E715" s="0" t="s">
        <v>1056</v>
      </c>
      <c r="F715" s="0" t="s">
        <v>965</v>
      </c>
      <c r="G715" s="0" t="n">
        <f aca="false">HYPERLINK("http://clipc-services.ceda.ac.uk/dreq/u/59144c36-9e49-11e5-803c-0d0b866b59f3.html","web")</f>
        <v>0</v>
      </c>
      <c r="H715" s="0" t="s">
        <v>1046</v>
      </c>
      <c r="I715" s="0" t="s">
        <v>18</v>
      </c>
      <c r="J715" s="0" t="s">
        <v>1057</v>
      </c>
      <c r="K715" s="0" t="s">
        <v>1048</v>
      </c>
    </row>
    <row r="716" customFormat="false" ht="15" hidden="false" customHeight="false" outlineLevel="0" collapsed="false">
      <c r="A716" s="0" t="s">
        <v>1033</v>
      </c>
      <c r="B716" s="0" t="s">
        <v>1055</v>
      </c>
      <c r="C716" s="0" t="s">
        <v>13</v>
      </c>
      <c r="D716" s="0" t="s">
        <v>194</v>
      </c>
      <c r="E716" s="0" t="s">
        <v>1056</v>
      </c>
      <c r="F716" s="0" t="s">
        <v>965</v>
      </c>
      <c r="G716" s="0" t="n">
        <f aca="false">HYPERLINK("http://clipc-services.ceda.ac.uk/dreq/u/59144c36-9e49-11e5-803c-0d0b866b59f3.html","web")</f>
        <v>0</v>
      </c>
      <c r="H716" s="0" t="s">
        <v>1046</v>
      </c>
      <c r="I716" s="0" t="s">
        <v>18</v>
      </c>
      <c r="J716" s="0" t="s">
        <v>1057</v>
      </c>
      <c r="K716" s="0" t="s">
        <v>1048</v>
      </c>
    </row>
    <row r="717" customFormat="false" ht="15" hidden="false" customHeight="false" outlineLevel="0" collapsed="false">
      <c r="A717" s="0" t="s">
        <v>1033</v>
      </c>
      <c r="B717" s="0" t="s">
        <v>1058</v>
      </c>
      <c r="C717" s="0" t="s">
        <v>13</v>
      </c>
      <c r="D717" s="0" t="s">
        <v>194</v>
      </c>
      <c r="E717" s="0" t="s">
        <v>1059</v>
      </c>
      <c r="F717" s="0" t="s">
        <v>965</v>
      </c>
      <c r="G717" s="0" t="n">
        <f aca="false">HYPERLINK("http://clipc-services.ceda.ac.uk/dreq/u/590de850-9e49-11e5-803c-0d0b866b59f3.html","web")</f>
        <v>0</v>
      </c>
      <c r="H717" s="0" t="s">
        <v>1046</v>
      </c>
      <c r="I717" s="0" t="s">
        <v>18</v>
      </c>
      <c r="J717" s="0" t="s">
        <v>1060</v>
      </c>
      <c r="K717" s="0" t="s">
        <v>1048</v>
      </c>
    </row>
    <row r="718" customFormat="false" ht="15" hidden="false" customHeight="false" outlineLevel="0" collapsed="false">
      <c r="A718" s="0" t="s">
        <v>1033</v>
      </c>
      <c r="B718" s="0" t="s">
        <v>1058</v>
      </c>
      <c r="C718" s="0" t="s">
        <v>13</v>
      </c>
      <c r="D718" s="0" t="s">
        <v>194</v>
      </c>
      <c r="E718" s="0" t="s">
        <v>1059</v>
      </c>
      <c r="F718" s="0" t="s">
        <v>965</v>
      </c>
      <c r="G718" s="0" t="n">
        <f aca="false">HYPERLINK("http://clipc-services.ceda.ac.uk/dreq/u/590de850-9e49-11e5-803c-0d0b866b59f3.html","web")</f>
        <v>0</v>
      </c>
      <c r="H718" s="0" t="s">
        <v>1046</v>
      </c>
      <c r="I718" s="0" t="s">
        <v>18</v>
      </c>
      <c r="J718" s="0" t="s">
        <v>1060</v>
      </c>
      <c r="K718" s="0" t="s">
        <v>1048</v>
      </c>
    </row>
    <row r="719" customFormat="false" ht="15" hidden="false" customHeight="false" outlineLevel="0" collapsed="false">
      <c r="A719" s="0" t="s">
        <v>1033</v>
      </c>
      <c r="B719" s="0" t="s">
        <v>1061</v>
      </c>
      <c r="C719" s="0" t="s">
        <v>13</v>
      </c>
      <c r="D719" s="0" t="s">
        <v>194</v>
      </c>
      <c r="E719" s="0" t="s">
        <v>1062</v>
      </c>
      <c r="F719" s="0" t="s">
        <v>965</v>
      </c>
      <c r="G719" s="0" t="n">
        <f aca="false">HYPERLINK("http://clipc-services.ceda.ac.uk/dreq/u/590f5e1a-9e49-11e5-803c-0d0b866b59f3.html","web")</f>
        <v>0</v>
      </c>
      <c r="H719" s="0" t="s">
        <v>1046</v>
      </c>
      <c r="I719" s="0" t="s">
        <v>18</v>
      </c>
      <c r="J719" s="0" t="s">
        <v>1063</v>
      </c>
      <c r="K719" s="0" t="s">
        <v>1048</v>
      </c>
    </row>
    <row r="720" customFormat="false" ht="15" hidden="false" customHeight="false" outlineLevel="0" collapsed="false">
      <c r="A720" s="0" t="s">
        <v>1033</v>
      </c>
      <c r="B720" s="0" t="s">
        <v>1061</v>
      </c>
      <c r="C720" s="0" t="s">
        <v>13</v>
      </c>
      <c r="D720" s="0" t="s">
        <v>194</v>
      </c>
      <c r="E720" s="0" t="s">
        <v>1062</v>
      </c>
      <c r="F720" s="0" t="s">
        <v>965</v>
      </c>
      <c r="G720" s="0" t="n">
        <f aca="false">HYPERLINK("http://clipc-services.ceda.ac.uk/dreq/u/590f5e1a-9e49-11e5-803c-0d0b866b59f3.html","web")</f>
        <v>0</v>
      </c>
      <c r="H720" s="0" t="s">
        <v>1046</v>
      </c>
      <c r="I720" s="0" t="s">
        <v>18</v>
      </c>
      <c r="J720" s="0" t="s">
        <v>1063</v>
      </c>
      <c r="K720" s="0" t="s">
        <v>1048</v>
      </c>
    </row>
    <row r="721" customFormat="false" ht="15" hidden="false" customHeight="false" outlineLevel="0" collapsed="false">
      <c r="A721" s="0" t="s">
        <v>1033</v>
      </c>
      <c r="B721" s="0" t="s">
        <v>1064</v>
      </c>
      <c r="C721" s="0" t="s">
        <v>13</v>
      </c>
      <c r="D721" s="0" t="s">
        <v>194</v>
      </c>
      <c r="E721" s="0" t="s">
        <v>1065</v>
      </c>
      <c r="F721" s="0" t="s">
        <v>965</v>
      </c>
      <c r="G721" s="0" t="n">
        <f aca="false">HYPERLINK("http://clipc-services.ceda.ac.uk/dreq/u/590f49fc-9e49-11e5-803c-0d0b866b59f3.html","web")</f>
        <v>0</v>
      </c>
      <c r="H721" s="0" t="s">
        <v>1046</v>
      </c>
      <c r="I721" s="0" t="s">
        <v>18</v>
      </c>
      <c r="J721" s="0" t="s">
        <v>1066</v>
      </c>
      <c r="K721" s="0" t="s">
        <v>1048</v>
      </c>
    </row>
    <row r="722" customFormat="false" ht="15" hidden="false" customHeight="false" outlineLevel="0" collapsed="false">
      <c r="A722" s="0" t="s">
        <v>1033</v>
      </c>
      <c r="B722" s="0" t="s">
        <v>1064</v>
      </c>
      <c r="C722" s="0" t="s">
        <v>13</v>
      </c>
      <c r="D722" s="0" t="s">
        <v>194</v>
      </c>
      <c r="E722" s="0" t="s">
        <v>1065</v>
      </c>
      <c r="F722" s="0" t="s">
        <v>965</v>
      </c>
      <c r="G722" s="0" t="n">
        <f aca="false">HYPERLINK("http://clipc-services.ceda.ac.uk/dreq/u/590f49fc-9e49-11e5-803c-0d0b866b59f3.html","web")</f>
        <v>0</v>
      </c>
      <c r="H722" s="0" t="s">
        <v>1046</v>
      </c>
      <c r="I722" s="0" t="s">
        <v>18</v>
      </c>
      <c r="J722" s="0" t="s">
        <v>1066</v>
      </c>
      <c r="K722" s="0" t="s">
        <v>1048</v>
      </c>
    </row>
    <row r="723" customFormat="false" ht="15" hidden="false" customHeight="false" outlineLevel="0" collapsed="false">
      <c r="A723" s="0" t="s">
        <v>1033</v>
      </c>
      <c r="B723" s="0" t="s">
        <v>1067</v>
      </c>
      <c r="C723" s="0" t="s">
        <v>13</v>
      </c>
      <c r="D723" s="0" t="s">
        <v>194</v>
      </c>
      <c r="E723" s="0" t="s">
        <v>1068</v>
      </c>
      <c r="F723" s="0" t="s">
        <v>196</v>
      </c>
      <c r="G723" s="0" t="n">
        <f aca="false">HYPERLINK("http://clipc-services.ceda.ac.uk/dreq/u/5914517c-9e49-11e5-803c-0d0b866b59f3.html","web")</f>
        <v>0</v>
      </c>
      <c r="H723" s="0" t="s">
        <v>1046</v>
      </c>
      <c r="I723" s="0" t="s">
        <v>18</v>
      </c>
      <c r="J723" s="0" t="s">
        <v>1069</v>
      </c>
      <c r="K723" s="0" t="s">
        <v>1048</v>
      </c>
    </row>
    <row r="724" customFormat="false" ht="15" hidden="false" customHeight="false" outlineLevel="0" collapsed="false">
      <c r="A724" s="0" t="s">
        <v>1033</v>
      </c>
      <c r="B724" s="0" t="s">
        <v>1067</v>
      </c>
      <c r="C724" s="0" t="s">
        <v>13</v>
      </c>
      <c r="D724" s="0" t="s">
        <v>194</v>
      </c>
      <c r="E724" s="0" t="s">
        <v>1068</v>
      </c>
      <c r="F724" s="0" t="s">
        <v>196</v>
      </c>
      <c r="G724" s="0" t="n">
        <f aca="false">HYPERLINK("http://clipc-services.ceda.ac.uk/dreq/u/5914517c-9e49-11e5-803c-0d0b866b59f3.html","web")</f>
        <v>0</v>
      </c>
      <c r="H724" s="0" t="s">
        <v>1046</v>
      </c>
      <c r="I724" s="0" t="s">
        <v>18</v>
      </c>
      <c r="J724" s="0" t="s">
        <v>1069</v>
      </c>
      <c r="K724" s="0" t="s">
        <v>1048</v>
      </c>
    </row>
    <row r="725" customFormat="false" ht="15" hidden="false" customHeight="false" outlineLevel="0" collapsed="false">
      <c r="A725" s="0" t="s">
        <v>1033</v>
      </c>
      <c r="B725" s="0" t="s">
        <v>1070</v>
      </c>
      <c r="C725" s="0" t="s">
        <v>13</v>
      </c>
      <c r="D725" s="0" t="s">
        <v>194</v>
      </c>
      <c r="E725" s="0" t="s">
        <v>1071</v>
      </c>
      <c r="F725" s="0" t="s">
        <v>196</v>
      </c>
      <c r="G725" s="0" t="n">
        <f aca="false">HYPERLINK("http://clipc-services.ceda.ac.uk/dreq/u/590f1f68-9e49-11e5-803c-0d0b866b59f3.html","web")</f>
        <v>0</v>
      </c>
      <c r="H725" s="0" t="s">
        <v>1046</v>
      </c>
      <c r="I725" s="0" t="s">
        <v>18</v>
      </c>
      <c r="J725" s="0" t="s">
        <v>1072</v>
      </c>
      <c r="K725" s="0" t="s">
        <v>1048</v>
      </c>
    </row>
    <row r="726" customFormat="false" ht="15" hidden="false" customHeight="false" outlineLevel="0" collapsed="false">
      <c r="A726" s="0" t="s">
        <v>1033</v>
      </c>
      <c r="B726" s="0" t="s">
        <v>1070</v>
      </c>
      <c r="C726" s="0" t="s">
        <v>13</v>
      </c>
      <c r="D726" s="0" t="s">
        <v>194</v>
      </c>
      <c r="E726" s="0" t="s">
        <v>1071</v>
      </c>
      <c r="F726" s="0" t="s">
        <v>196</v>
      </c>
      <c r="G726" s="0" t="n">
        <f aca="false">HYPERLINK("http://clipc-services.ceda.ac.uk/dreq/u/590f1f68-9e49-11e5-803c-0d0b866b59f3.html","web")</f>
        <v>0</v>
      </c>
      <c r="H726" s="0" t="s">
        <v>1046</v>
      </c>
      <c r="I726" s="0" t="s">
        <v>18</v>
      </c>
      <c r="J726" s="0" t="s">
        <v>1072</v>
      </c>
      <c r="K726" s="0" t="s">
        <v>1048</v>
      </c>
    </row>
    <row r="727" customFormat="false" ht="15" hidden="false" customHeight="false" outlineLevel="0" collapsed="false">
      <c r="A727" s="0" t="s">
        <v>1033</v>
      </c>
      <c r="B727" s="0" t="s">
        <v>1073</v>
      </c>
      <c r="C727" s="0" t="s">
        <v>13</v>
      </c>
      <c r="D727" s="0" t="s">
        <v>41</v>
      </c>
      <c r="E727" s="0" t="s">
        <v>1074</v>
      </c>
      <c r="F727" s="0" t="s">
        <v>43</v>
      </c>
      <c r="G727" s="0" t="n">
        <f aca="false">HYPERLINK("http://clipc-services.ceda.ac.uk/dreq/u/59144254-9e49-11e5-803c-0d0b866b59f3.html","web")</f>
        <v>0</v>
      </c>
      <c r="H727" s="0" t="s">
        <v>1046</v>
      </c>
      <c r="I727" s="0" t="s">
        <v>18</v>
      </c>
      <c r="J727" s="0" t="s">
        <v>1075</v>
      </c>
      <c r="K727" s="0" t="s">
        <v>1048</v>
      </c>
    </row>
    <row r="728" customFormat="false" ht="15" hidden="false" customHeight="false" outlineLevel="0" collapsed="false">
      <c r="A728" s="0" t="s">
        <v>1033</v>
      </c>
      <c r="B728" s="0" t="s">
        <v>1073</v>
      </c>
      <c r="C728" s="0" t="s">
        <v>13</v>
      </c>
      <c r="D728" s="0" t="s">
        <v>41</v>
      </c>
      <c r="E728" s="0" t="s">
        <v>1074</v>
      </c>
      <c r="F728" s="0" t="s">
        <v>43</v>
      </c>
      <c r="G728" s="0" t="n">
        <f aca="false">HYPERLINK("http://clipc-services.ceda.ac.uk/dreq/u/59144254-9e49-11e5-803c-0d0b866b59f3.html","web")</f>
        <v>0</v>
      </c>
      <c r="H728" s="0" t="s">
        <v>1046</v>
      </c>
      <c r="I728" s="0" t="s">
        <v>18</v>
      </c>
      <c r="J728" s="0" t="s">
        <v>1075</v>
      </c>
      <c r="K728" s="0" t="s">
        <v>1048</v>
      </c>
    </row>
    <row r="729" customFormat="false" ht="15" hidden="false" customHeight="false" outlineLevel="0" collapsed="false">
      <c r="A729" s="0" t="s">
        <v>1033</v>
      </c>
      <c r="B729" s="0" t="s">
        <v>1076</v>
      </c>
      <c r="C729" s="0" t="s">
        <v>31</v>
      </c>
      <c r="D729" s="0" t="s">
        <v>194</v>
      </c>
      <c r="E729" s="0" t="s">
        <v>1077</v>
      </c>
      <c r="F729" s="0" t="s">
        <v>965</v>
      </c>
      <c r="G729" s="0" t="n">
        <f aca="false">HYPERLINK("http://clipc-services.ceda.ac.uk/dreq/u/59130e98-9e49-11e5-803c-0d0b866b59f3.html","web")</f>
        <v>0</v>
      </c>
      <c r="H729" s="0" t="s">
        <v>966</v>
      </c>
      <c r="I729" s="0" t="s">
        <v>18</v>
      </c>
      <c r="J729" s="0" t="s">
        <v>1078</v>
      </c>
      <c r="K729" s="0" t="s">
        <v>1048</v>
      </c>
    </row>
    <row r="730" customFormat="false" ht="15" hidden="false" customHeight="false" outlineLevel="0" collapsed="false">
      <c r="A730" s="0" t="s">
        <v>1033</v>
      </c>
      <c r="B730" s="0" t="s">
        <v>1076</v>
      </c>
      <c r="C730" s="0" t="s">
        <v>31</v>
      </c>
      <c r="D730" s="0" t="s">
        <v>194</v>
      </c>
      <c r="E730" s="0" t="s">
        <v>1077</v>
      </c>
      <c r="F730" s="0" t="s">
        <v>965</v>
      </c>
      <c r="G730" s="0" t="n">
        <f aca="false">HYPERLINK("http://clipc-services.ceda.ac.uk/dreq/u/59130e98-9e49-11e5-803c-0d0b866b59f3.html","web")</f>
        <v>0</v>
      </c>
      <c r="H730" s="0" t="s">
        <v>966</v>
      </c>
      <c r="I730" s="0" t="s">
        <v>18</v>
      </c>
      <c r="J730" s="0" t="s">
        <v>1078</v>
      </c>
      <c r="K730" s="0" t="s">
        <v>1048</v>
      </c>
    </row>
    <row r="731" customFormat="false" ht="15" hidden="false" customHeight="false" outlineLevel="0" collapsed="false">
      <c r="A731" s="0" t="s">
        <v>1033</v>
      </c>
      <c r="B731" s="0" t="s">
        <v>962</v>
      </c>
      <c r="C731" s="0" t="s">
        <v>31</v>
      </c>
      <c r="D731" s="0" t="s">
        <v>963</v>
      </c>
      <c r="E731" s="0" t="s">
        <v>964</v>
      </c>
      <c r="F731" s="0" t="s">
        <v>965</v>
      </c>
      <c r="G731" s="0" t="n">
        <f aca="false">HYPERLINK("http://clipc-services.ceda.ac.uk/dreq/u/590d17f4-9e49-11e5-803c-0d0b866b59f3.html","web")</f>
        <v>0</v>
      </c>
      <c r="H731" s="0" t="s">
        <v>966</v>
      </c>
      <c r="I731" s="0" t="s">
        <v>18</v>
      </c>
      <c r="J731" s="0" t="s">
        <v>967</v>
      </c>
      <c r="K731" s="0" t="s">
        <v>1048</v>
      </c>
    </row>
    <row r="732" customFormat="false" ht="15" hidden="false" customHeight="false" outlineLevel="0" collapsed="false">
      <c r="A732" s="0" t="s">
        <v>1033</v>
      </c>
      <c r="B732" s="0" t="s">
        <v>962</v>
      </c>
      <c r="C732" s="0" t="s">
        <v>31</v>
      </c>
      <c r="D732" s="0" t="s">
        <v>963</v>
      </c>
      <c r="E732" s="0" t="s">
        <v>964</v>
      </c>
      <c r="F732" s="0" t="s">
        <v>965</v>
      </c>
      <c r="G732" s="0" t="n">
        <f aca="false">HYPERLINK("http://clipc-services.ceda.ac.uk/dreq/u/590d17f4-9e49-11e5-803c-0d0b866b59f3.html","web")</f>
        <v>0</v>
      </c>
      <c r="H732" s="0" t="s">
        <v>966</v>
      </c>
      <c r="I732" s="0" t="s">
        <v>18</v>
      </c>
      <c r="J732" s="0" t="s">
        <v>967</v>
      </c>
      <c r="K732" s="0" t="s">
        <v>1048</v>
      </c>
    </row>
    <row r="733" customFormat="false" ht="15" hidden="false" customHeight="false" outlineLevel="0" collapsed="false">
      <c r="A733" s="0" t="s">
        <v>1033</v>
      </c>
      <c r="B733" s="0" t="s">
        <v>1079</v>
      </c>
      <c r="C733" s="0" t="s">
        <v>31</v>
      </c>
      <c r="D733" s="0" t="s">
        <v>194</v>
      </c>
      <c r="E733" s="0" t="s">
        <v>1080</v>
      </c>
      <c r="F733" s="0" t="s">
        <v>196</v>
      </c>
      <c r="G733" s="0" t="n">
        <f aca="false">HYPERLINK("http://clipc-services.ceda.ac.uk/dreq/u/5912d5ea-9e49-11e5-803c-0d0b866b59f3.html","web")</f>
        <v>0</v>
      </c>
      <c r="H733" s="0" t="s">
        <v>1081</v>
      </c>
      <c r="I733" s="0" t="s">
        <v>18</v>
      </c>
      <c r="J733" s="0" t="s">
        <v>1082</v>
      </c>
      <c r="K733" s="0" t="s">
        <v>1043</v>
      </c>
    </row>
    <row r="734" customFormat="false" ht="15" hidden="false" customHeight="false" outlineLevel="0" collapsed="false">
      <c r="A734" s="0" t="s">
        <v>1033</v>
      </c>
      <c r="B734" s="0" t="s">
        <v>1079</v>
      </c>
      <c r="C734" s="0" t="s">
        <v>31</v>
      </c>
      <c r="D734" s="0" t="s">
        <v>194</v>
      </c>
      <c r="E734" s="0" t="s">
        <v>1080</v>
      </c>
      <c r="F734" s="0" t="s">
        <v>196</v>
      </c>
      <c r="G734" s="0" t="n">
        <f aca="false">HYPERLINK("http://clipc-services.ceda.ac.uk/dreq/u/5912d5ea-9e49-11e5-803c-0d0b866b59f3.html","web")</f>
        <v>0</v>
      </c>
      <c r="H734" s="0" t="s">
        <v>1081</v>
      </c>
      <c r="I734" s="0" t="s">
        <v>18</v>
      </c>
      <c r="J734" s="0" t="s">
        <v>1082</v>
      </c>
      <c r="K734" s="0" t="s">
        <v>1043</v>
      </c>
    </row>
    <row r="735" customFormat="false" ht="15" hidden="false" customHeight="false" outlineLevel="0" collapsed="false">
      <c r="A735" s="0" t="s">
        <v>1033</v>
      </c>
      <c r="B735" s="0" t="s">
        <v>1083</v>
      </c>
      <c r="C735" s="0" t="s">
        <v>13</v>
      </c>
      <c r="D735" s="0" t="s">
        <v>194</v>
      </c>
      <c r="E735" s="0" t="s">
        <v>1084</v>
      </c>
      <c r="F735" s="0" t="s">
        <v>16</v>
      </c>
      <c r="G735" s="0" t="n">
        <f aca="false">HYPERLINK("http://clipc-services.ceda.ac.uk/dreq/u/5913c4dc-9e49-11e5-803c-0d0b866b59f3.html","web")</f>
        <v>0</v>
      </c>
      <c r="H735" s="0" t="s">
        <v>1085</v>
      </c>
      <c r="I735" s="0" t="s">
        <v>18</v>
      </c>
      <c r="J735" s="0" t="s">
        <v>1086</v>
      </c>
      <c r="K735" s="0" t="s">
        <v>1043</v>
      </c>
    </row>
    <row r="736" customFormat="false" ht="15" hidden="false" customHeight="false" outlineLevel="0" collapsed="false">
      <c r="A736" s="0" t="s">
        <v>1033</v>
      </c>
      <c r="B736" s="0" t="s">
        <v>1083</v>
      </c>
      <c r="C736" s="0" t="s">
        <v>13</v>
      </c>
      <c r="D736" s="0" t="s">
        <v>194</v>
      </c>
      <c r="E736" s="0" t="s">
        <v>1084</v>
      </c>
      <c r="F736" s="0" t="s">
        <v>16</v>
      </c>
      <c r="G736" s="0" t="n">
        <f aca="false">HYPERLINK("http://clipc-services.ceda.ac.uk/dreq/u/5913c4dc-9e49-11e5-803c-0d0b866b59f3.html","web")</f>
        <v>0</v>
      </c>
      <c r="H736" s="0" t="s">
        <v>1085</v>
      </c>
      <c r="I736" s="0" t="s">
        <v>18</v>
      </c>
      <c r="J736" s="0" t="s">
        <v>1086</v>
      </c>
      <c r="K736" s="0" t="s">
        <v>1043</v>
      </c>
    </row>
    <row r="737" customFormat="false" ht="15" hidden="false" customHeight="false" outlineLevel="0" collapsed="false">
      <c r="A737" s="0" t="s">
        <v>1033</v>
      </c>
      <c r="B737" s="0" t="s">
        <v>1087</v>
      </c>
      <c r="C737" s="0" t="s">
        <v>13</v>
      </c>
      <c r="D737" s="0" t="s">
        <v>194</v>
      </c>
      <c r="E737" s="0" t="s">
        <v>1088</v>
      </c>
      <c r="F737" s="0" t="s">
        <v>965</v>
      </c>
      <c r="G737" s="0" t="n">
        <f aca="false">HYPERLINK("http://clipc-services.ceda.ac.uk/dreq/u/590d24c4-9e49-11e5-803c-0d0b866b59f3.html","web")</f>
        <v>0</v>
      </c>
      <c r="H737" s="0" t="s">
        <v>1089</v>
      </c>
      <c r="I737" s="0" t="s">
        <v>1090</v>
      </c>
      <c r="J737" s="0" t="s">
        <v>1091</v>
      </c>
      <c r="K737" s="0" t="s">
        <v>1048</v>
      </c>
    </row>
    <row r="738" customFormat="false" ht="15" hidden="false" customHeight="false" outlineLevel="0" collapsed="false">
      <c r="A738" s="0" t="s">
        <v>1033</v>
      </c>
      <c r="B738" s="0" t="s">
        <v>1087</v>
      </c>
      <c r="C738" s="0" t="s">
        <v>13</v>
      </c>
      <c r="D738" s="0" t="s">
        <v>194</v>
      </c>
      <c r="E738" s="0" t="s">
        <v>1088</v>
      </c>
      <c r="F738" s="0" t="s">
        <v>965</v>
      </c>
      <c r="G738" s="0" t="n">
        <f aca="false">HYPERLINK("http://clipc-services.ceda.ac.uk/dreq/u/590d24c4-9e49-11e5-803c-0d0b866b59f3.html","web")</f>
        <v>0</v>
      </c>
      <c r="H738" s="0" t="s">
        <v>1089</v>
      </c>
      <c r="I738" s="0" t="s">
        <v>1090</v>
      </c>
      <c r="J738" s="0" t="s">
        <v>1091</v>
      </c>
      <c r="K738" s="0" t="s">
        <v>1048</v>
      </c>
    </row>
    <row r="739" customFormat="false" ht="15" hidden="false" customHeight="false" outlineLevel="0" collapsed="false">
      <c r="A739" s="0" t="s">
        <v>1033</v>
      </c>
      <c r="B739" s="0" t="s">
        <v>1092</v>
      </c>
      <c r="C739" s="0" t="s">
        <v>13</v>
      </c>
      <c r="D739" s="0" t="s">
        <v>194</v>
      </c>
      <c r="E739" s="0" t="s">
        <v>1093</v>
      </c>
      <c r="F739" s="0" t="s">
        <v>965</v>
      </c>
      <c r="G739" s="0" t="n">
        <f aca="false">HYPERLINK("http://clipc-services.ceda.ac.uk/dreq/u/84f0ff48-acb7-11e6-b5ee-ac72891c3257.html","web")</f>
        <v>0</v>
      </c>
      <c r="H739" s="0" t="s">
        <v>1094</v>
      </c>
      <c r="I739" s="0" t="s">
        <v>18</v>
      </c>
      <c r="J739" s="0" t="s">
        <v>1095</v>
      </c>
      <c r="K739" s="0" t="s">
        <v>1043</v>
      </c>
    </row>
    <row r="740" customFormat="false" ht="15" hidden="false" customHeight="false" outlineLevel="0" collapsed="false">
      <c r="A740" s="0" t="s">
        <v>1033</v>
      </c>
      <c r="B740" s="0" t="s">
        <v>1092</v>
      </c>
      <c r="C740" s="0" t="s">
        <v>13</v>
      </c>
      <c r="D740" s="0" t="s">
        <v>194</v>
      </c>
      <c r="E740" s="0" t="s">
        <v>1093</v>
      </c>
      <c r="F740" s="0" t="s">
        <v>965</v>
      </c>
      <c r="G740" s="0" t="n">
        <f aca="false">HYPERLINK("http://clipc-services.ceda.ac.uk/dreq/u/84f0ff48-acb7-11e6-b5ee-ac72891c3257.html","web")</f>
        <v>0</v>
      </c>
      <c r="H740" s="0" t="s">
        <v>1094</v>
      </c>
      <c r="I740" s="0" t="s">
        <v>18</v>
      </c>
      <c r="J740" s="0" t="s">
        <v>1095</v>
      </c>
      <c r="K740" s="0" t="s">
        <v>1043</v>
      </c>
    </row>
    <row r="741" customFormat="false" ht="15" hidden="false" customHeight="false" outlineLevel="0" collapsed="false">
      <c r="A741" s="0" t="s">
        <v>1033</v>
      </c>
      <c r="B741" s="0" t="s">
        <v>1096</v>
      </c>
      <c r="C741" s="0" t="s">
        <v>13</v>
      </c>
      <c r="D741" s="0" t="s">
        <v>194</v>
      </c>
      <c r="E741" s="0" t="s">
        <v>1097</v>
      </c>
      <c r="F741" s="0" t="s">
        <v>965</v>
      </c>
      <c r="G741" s="0" t="n">
        <f aca="false">HYPERLINK("http://clipc-services.ceda.ac.uk/dreq/u/84f0c19a-acb7-11e6-b5ee-ac72891c3257.html","web")</f>
        <v>0</v>
      </c>
      <c r="H741" s="0" t="s">
        <v>1094</v>
      </c>
      <c r="I741" s="0" t="s">
        <v>18</v>
      </c>
      <c r="J741" s="0" t="s">
        <v>1095</v>
      </c>
      <c r="K741" s="0" t="s">
        <v>1043</v>
      </c>
    </row>
    <row r="742" customFormat="false" ht="15" hidden="false" customHeight="false" outlineLevel="0" collapsed="false">
      <c r="A742" s="0" t="s">
        <v>1033</v>
      </c>
      <c r="B742" s="0" t="s">
        <v>1096</v>
      </c>
      <c r="C742" s="0" t="s">
        <v>13</v>
      </c>
      <c r="D742" s="0" t="s">
        <v>194</v>
      </c>
      <c r="E742" s="0" t="s">
        <v>1097</v>
      </c>
      <c r="F742" s="0" t="s">
        <v>965</v>
      </c>
      <c r="G742" s="0" t="n">
        <f aca="false">HYPERLINK("http://clipc-services.ceda.ac.uk/dreq/u/84f0c19a-acb7-11e6-b5ee-ac72891c3257.html","web")</f>
        <v>0</v>
      </c>
      <c r="H742" s="0" t="s">
        <v>1094</v>
      </c>
      <c r="I742" s="0" t="s">
        <v>18</v>
      </c>
      <c r="J742" s="0" t="s">
        <v>1095</v>
      </c>
      <c r="K742" s="0" t="s">
        <v>1043</v>
      </c>
    </row>
    <row r="743" customFormat="false" ht="15" hidden="false" customHeight="false" outlineLevel="0" collapsed="false">
      <c r="A743" s="0" t="s">
        <v>1033</v>
      </c>
      <c r="B743" s="0" t="s">
        <v>1098</v>
      </c>
      <c r="C743" s="0" t="s">
        <v>13</v>
      </c>
      <c r="D743" s="0" t="s">
        <v>194</v>
      </c>
      <c r="E743" s="0" t="s">
        <v>1099</v>
      </c>
      <c r="F743" s="0" t="s">
        <v>965</v>
      </c>
      <c r="G743" s="0" t="n">
        <f aca="false">HYPERLINK("http://clipc-services.ceda.ac.uk/dreq/u/84f0ac28-acb7-11e6-b5ee-ac72891c3257.html","web")</f>
        <v>0</v>
      </c>
      <c r="H743" s="0" t="s">
        <v>1094</v>
      </c>
      <c r="I743" s="0" t="s">
        <v>18</v>
      </c>
      <c r="J743" s="0" t="s">
        <v>1095</v>
      </c>
      <c r="K743" s="0" t="s">
        <v>1043</v>
      </c>
    </row>
    <row r="744" customFormat="false" ht="15" hidden="false" customHeight="false" outlineLevel="0" collapsed="false">
      <c r="A744" s="0" t="s">
        <v>1033</v>
      </c>
      <c r="B744" s="0" t="s">
        <v>1098</v>
      </c>
      <c r="C744" s="0" t="s">
        <v>13</v>
      </c>
      <c r="D744" s="0" t="s">
        <v>194</v>
      </c>
      <c r="E744" s="0" t="s">
        <v>1099</v>
      </c>
      <c r="F744" s="0" t="s">
        <v>965</v>
      </c>
      <c r="G744" s="0" t="n">
        <f aca="false">HYPERLINK("http://clipc-services.ceda.ac.uk/dreq/u/84f0ac28-acb7-11e6-b5ee-ac72891c3257.html","web")</f>
        <v>0</v>
      </c>
      <c r="H744" s="0" t="s">
        <v>1094</v>
      </c>
      <c r="I744" s="0" t="s">
        <v>18</v>
      </c>
      <c r="J744" s="0" t="s">
        <v>1095</v>
      </c>
      <c r="K744" s="0" t="s">
        <v>1043</v>
      </c>
    </row>
    <row r="745" customFormat="false" ht="15" hidden="false" customHeight="false" outlineLevel="0" collapsed="false">
      <c r="A745" s="0" t="s">
        <v>1033</v>
      </c>
      <c r="B745" s="0" t="s">
        <v>1100</v>
      </c>
      <c r="C745" s="0" t="s">
        <v>13</v>
      </c>
      <c r="D745" s="0" t="s">
        <v>194</v>
      </c>
      <c r="E745" s="0" t="s">
        <v>1101</v>
      </c>
      <c r="F745" s="0" t="s">
        <v>965</v>
      </c>
      <c r="G745" s="0" t="n">
        <f aca="false">HYPERLINK("http://clipc-services.ceda.ac.uk/dreq/u/84f0a5d4-acb7-11e6-b5ee-ac72891c3257.html","web")</f>
        <v>0</v>
      </c>
      <c r="H745" s="0" t="s">
        <v>1094</v>
      </c>
      <c r="I745" s="0" t="s">
        <v>18</v>
      </c>
      <c r="J745" s="0" t="s">
        <v>1102</v>
      </c>
      <c r="K745" s="0" t="s">
        <v>1043</v>
      </c>
    </row>
    <row r="746" customFormat="false" ht="15" hidden="false" customHeight="false" outlineLevel="0" collapsed="false">
      <c r="A746" s="0" t="s">
        <v>1033</v>
      </c>
      <c r="B746" s="0" t="s">
        <v>1100</v>
      </c>
      <c r="C746" s="0" t="s">
        <v>13</v>
      </c>
      <c r="D746" s="0" t="s">
        <v>194</v>
      </c>
      <c r="E746" s="0" t="s">
        <v>1101</v>
      </c>
      <c r="F746" s="0" t="s">
        <v>965</v>
      </c>
      <c r="G746" s="0" t="n">
        <f aca="false">HYPERLINK("http://clipc-services.ceda.ac.uk/dreq/u/84f0a5d4-acb7-11e6-b5ee-ac72891c3257.html","web")</f>
        <v>0</v>
      </c>
      <c r="H746" s="0" t="s">
        <v>1094</v>
      </c>
      <c r="I746" s="0" t="s">
        <v>18</v>
      </c>
      <c r="J746" s="0" t="s">
        <v>1102</v>
      </c>
      <c r="K746" s="0" t="s">
        <v>1043</v>
      </c>
    </row>
    <row r="747" customFormat="false" ht="15" hidden="false" customHeight="false" outlineLevel="0" collapsed="false">
      <c r="A747" s="0" t="s">
        <v>1033</v>
      </c>
      <c r="B747" s="0" t="s">
        <v>1103</v>
      </c>
      <c r="C747" s="0" t="s">
        <v>13</v>
      </c>
      <c r="D747" s="0" t="s">
        <v>194</v>
      </c>
      <c r="E747" s="0" t="s">
        <v>1104</v>
      </c>
      <c r="F747" s="0" t="s">
        <v>965</v>
      </c>
      <c r="G747" s="0" t="n">
        <f aca="false">HYPERLINK("http://clipc-services.ceda.ac.uk/dreq/u/84efa3fa-acb7-11e6-b5ee-ac72891c3257.html","web")</f>
        <v>0</v>
      </c>
      <c r="H747" s="0" t="s">
        <v>1094</v>
      </c>
      <c r="I747" s="0" t="s">
        <v>18</v>
      </c>
      <c r="J747" s="0" t="s">
        <v>1102</v>
      </c>
      <c r="K747" s="0" t="s">
        <v>1043</v>
      </c>
    </row>
    <row r="748" customFormat="false" ht="15" hidden="false" customHeight="false" outlineLevel="0" collapsed="false">
      <c r="A748" s="0" t="s">
        <v>1033</v>
      </c>
      <c r="B748" s="0" t="s">
        <v>1103</v>
      </c>
      <c r="C748" s="0" t="s">
        <v>13</v>
      </c>
      <c r="D748" s="0" t="s">
        <v>194</v>
      </c>
      <c r="E748" s="0" t="s">
        <v>1104</v>
      </c>
      <c r="F748" s="0" t="s">
        <v>965</v>
      </c>
      <c r="G748" s="0" t="n">
        <f aca="false">HYPERLINK("http://clipc-services.ceda.ac.uk/dreq/u/84efa3fa-acb7-11e6-b5ee-ac72891c3257.html","web")</f>
        <v>0</v>
      </c>
      <c r="H748" s="0" t="s">
        <v>1094</v>
      </c>
      <c r="I748" s="0" t="s">
        <v>18</v>
      </c>
      <c r="J748" s="0" t="s">
        <v>1102</v>
      </c>
      <c r="K748" s="0" t="s">
        <v>1043</v>
      </c>
    </row>
    <row r="749" customFormat="false" ht="15" hidden="false" customHeight="false" outlineLevel="0" collapsed="false">
      <c r="A749" s="0" t="s">
        <v>1033</v>
      </c>
      <c r="B749" s="0" t="s">
        <v>1105</v>
      </c>
      <c r="C749" s="0" t="s">
        <v>13</v>
      </c>
      <c r="D749" s="0" t="s">
        <v>194</v>
      </c>
      <c r="E749" s="0" t="s">
        <v>1106</v>
      </c>
      <c r="F749" s="0" t="s">
        <v>965</v>
      </c>
      <c r="G749" s="0" t="n">
        <f aca="false">HYPERLINK("http://clipc-services.ceda.ac.uk/dreq/u/84f0f62e-acb7-11e6-b5ee-ac72891c3257.html","web")</f>
        <v>0</v>
      </c>
      <c r="H749" s="0" t="s">
        <v>1094</v>
      </c>
      <c r="I749" s="0" t="s">
        <v>18</v>
      </c>
      <c r="J749" s="0" t="s">
        <v>1102</v>
      </c>
      <c r="K749" s="0" t="s">
        <v>1043</v>
      </c>
    </row>
    <row r="750" customFormat="false" ht="15" hidden="false" customHeight="false" outlineLevel="0" collapsed="false">
      <c r="A750" s="0" t="s">
        <v>1033</v>
      </c>
      <c r="B750" s="0" t="s">
        <v>1105</v>
      </c>
      <c r="C750" s="0" t="s">
        <v>13</v>
      </c>
      <c r="D750" s="0" t="s">
        <v>194</v>
      </c>
      <c r="E750" s="0" t="s">
        <v>1106</v>
      </c>
      <c r="F750" s="0" t="s">
        <v>965</v>
      </c>
      <c r="G750" s="0" t="n">
        <f aca="false">HYPERLINK("http://clipc-services.ceda.ac.uk/dreq/u/84f0f62e-acb7-11e6-b5ee-ac72891c3257.html","web")</f>
        <v>0</v>
      </c>
      <c r="H750" s="0" t="s">
        <v>1094</v>
      </c>
      <c r="I750" s="0" t="s">
        <v>18</v>
      </c>
      <c r="J750" s="0" t="s">
        <v>1102</v>
      </c>
      <c r="K750" s="0" t="s">
        <v>1043</v>
      </c>
    </row>
    <row r="751" customFormat="false" ht="15" hidden="false" customHeight="false" outlineLevel="0" collapsed="false">
      <c r="A751" s="0" t="s">
        <v>1033</v>
      </c>
      <c r="B751" s="0" t="s">
        <v>1107</v>
      </c>
      <c r="C751" s="0" t="s">
        <v>13</v>
      </c>
      <c r="D751" s="0" t="s">
        <v>194</v>
      </c>
      <c r="E751" s="0" t="s">
        <v>1108</v>
      </c>
      <c r="F751" s="0" t="s">
        <v>965</v>
      </c>
      <c r="G751" s="0" t="n">
        <f aca="false">HYPERLINK("http://clipc-services.ceda.ac.uk/dreq/u/84f0e418-acb7-11e6-b5ee-ac72891c3257.html","web")</f>
        <v>0</v>
      </c>
      <c r="H751" s="0" t="s">
        <v>1094</v>
      </c>
      <c r="I751" s="0" t="s">
        <v>18</v>
      </c>
      <c r="J751" s="0" t="s">
        <v>1109</v>
      </c>
      <c r="K751" s="0" t="s">
        <v>1043</v>
      </c>
    </row>
    <row r="752" customFormat="false" ht="15" hidden="false" customHeight="false" outlineLevel="0" collapsed="false">
      <c r="A752" s="0" t="s">
        <v>1033</v>
      </c>
      <c r="B752" s="0" t="s">
        <v>1107</v>
      </c>
      <c r="C752" s="0" t="s">
        <v>13</v>
      </c>
      <c r="D752" s="0" t="s">
        <v>194</v>
      </c>
      <c r="E752" s="0" t="s">
        <v>1108</v>
      </c>
      <c r="F752" s="0" t="s">
        <v>965</v>
      </c>
      <c r="G752" s="0" t="n">
        <f aca="false">HYPERLINK("http://clipc-services.ceda.ac.uk/dreq/u/84f0e418-acb7-11e6-b5ee-ac72891c3257.html","web")</f>
        <v>0</v>
      </c>
      <c r="H752" s="0" t="s">
        <v>1094</v>
      </c>
      <c r="I752" s="0" t="s">
        <v>18</v>
      </c>
      <c r="J752" s="0" t="s">
        <v>1109</v>
      </c>
      <c r="K752" s="0" t="s">
        <v>1043</v>
      </c>
    </row>
    <row r="753" customFormat="false" ht="15" hidden="false" customHeight="false" outlineLevel="0" collapsed="false">
      <c r="A753" s="0" t="s">
        <v>1033</v>
      </c>
      <c r="B753" s="0" t="s">
        <v>1110</v>
      </c>
      <c r="C753" s="0" t="s">
        <v>13</v>
      </c>
      <c r="D753" s="0" t="s">
        <v>194</v>
      </c>
      <c r="E753" s="0" t="s">
        <v>1111</v>
      </c>
      <c r="F753" s="0" t="s">
        <v>965</v>
      </c>
      <c r="G753" s="0" t="n">
        <f aca="false">HYPERLINK("http://clipc-services.ceda.ac.uk/dreq/u/84f10b8c-acb7-11e6-b5ee-ac72891c3257.html","web")</f>
        <v>0</v>
      </c>
      <c r="H753" s="0" t="s">
        <v>1094</v>
      </c>
      <c r="I753" s="0" t="s">
        <v>18</v>
      </c>
      <c r="J753" s="0" t="s">
        <v>1109</v>
      </c>
      <c r="K753" s="0" t="s">
        <v>1043</v>
      </c>
    </row>
    <row r="754" customFormat="false" ht="15" hidden="false" customHeight="false" outlineLevel="0" collapsed="false">
      <c r="A754" s="0" t="s">
        <v>1033</v>
      </c>
      <c r="B754" s="0" t="s">
        <v>1110</v>
      </c>
      <c r="C754" s="0" t="s">
        <v>13</v>
      </c>
      <c r="D754" s="0" t="s">
        <v>194</v>
      </c>
      <c r="E754" s="0" t="s">
        <v>1111</v>
      </c>
      <c r="F754" s="0" t="s">
        <v>965</v>
      </c>
      <c r="G754" s="0" t="n">
        <f aca="false">HYPERLINK("http://clipc-services.ceda.ac.uk/dreq/u/84f10b8c-acb7-11e6-b5ee-ac72891c3257.html","web")</f>
        <v>0</v>
      </c>
      <c r="H754" s="0" t="s">
        <v>1094</v>
      </c>
      <c r="I754" s="0" t="s">
        <v>18</v>
      </c>
      <c r="J754" s="0" t="s">
        <v>1109</v>
      </c>
      <c r="K754" s="0" t="s">
        <v>1043</v>
      </c>
    </row>
    <row r="755" customFormat="false" ht="15" hidden="false" customHeight="false" outlineLevel="0" collapsed="false">
      <c r="A755" s="0" t="s">
        <v>1033</v>
      </c>
      <c r="B755" s="0" t="s">
        <v>1112</v>
      </c>
      <c r="C755" s="0" t="s">
        <v>13</v>
      </c>
      <c r="D755" s="0" t="s">
        <v>194</v>
      </c>
      <c r="E755" s="0" t="s">
        <v>1113</v>
      </c>
      <c r="F755" s="0" t="s">
        <v>965</v>
      </c>
      <c r="G755" s="0" t="n">
        <f aca="false">HYPERLINK("http://clipc-services.ceda.ac.uk/dreq/u/84f0d158-acb7-11e6-b5ee-ac72891c3257.html","web")</f>
        <v>0</v>
      </c>
      <c r="H755" s="0" t="s">
        <v>1094</v>
      </c>
      <c r="I755" s="0" t="s">
        <v>18</v>
      </c>
      <c r="J755" s="0" t="s">
        <v>1109</v>
      </c>
      <c r="K755" s="0" t="s">
        <v>1043</v>
      </c>
    </row>
    <row r="756" customFormat="false" ht="15" hidden="false" customHeight="false" outlineLevel="0" collapsed="false">
      <c r="A756" s="0" t="s">
        <v>1033</v>
      </c>
      <c r="B756" s="0" t="s">
        <v>1112</v>
      </c>
      <c r="C756" s="0" t="s">
        <v>13</v>
      </c>
      <c r="D756" s="0" t="s">
        <v>194</v>
      </c>
      <c r="E756" s="0" t="s">
        <v>1113</v>
      </c>
      <c r="F756" s="0" t="s">
        <v>965</v>
      </c>
      <c r="G756" s="0" t="n">
        <f aca="false">HYPERLINK("http://clipc-services.ceda.ac.uk/dreq/u/84f0d158-acb7-11e6-b5ee-ac72891c3257.html","web")</f>
        <v>0</v>
      </c>
      <c r="H756" s="0" t="s">
        <v>1094</v>
      </c>
      <c r="I756" s="0" t="s">
        <v>18</v>
      </c>
      <c r="J756" s="0" t="s">
        <v>1109</v>
      </c>
      <c r="K756" s="0" t="s">
        <v>1043</v>
      </c>
    </row>
    <row r="757" customFormat="false" ht="15" hidden="false" customHeight="false" outlineLevel="0" collapsed="false">
      <c r="A757" s="0" t="s">
        <v>1033</v>
      </c>
      <c r="B757" s="0" t="s">
        <v>1114</v>
      </c>
      <c r="C757" s="0" t="s">
        <v>13</v>
      </c>
      <c r="D757" s="0" t="s">
        <v>963</v>
      </c>
      <c r="E757" s="0" t="s">
        <v>1115</v>
      </c>
      <c r="F757" s="0" t="s">
        <v>965</v>
      </c>
      <c r="G757" s="0" t="n">
        <f aca="false">HYPERLINK("http://clipc-services.ceda.ac.uk/dreq/u/84f0a8f4-acb7-11e6-b5ee-ac72891c3257.html","web")</f>
        <v>0</v>
      </c>
      <c r="H757" s="0" t="s">
        <v>1041</v>
      </c>
      <c r="I757" s="0" t="s">
        <v>18</v>
      </c>
      <c r="J757" s="0" t="s">
        <v>1116</v>
      </c>
      <c r="K757" s="0" t="s">
        <v>1043</v>
      </c>
    </row>
    <row r="758" customFormat="false" ht="15" hidden="false" customHeight="false" outlineLevel="0" collapsed="false">
      <c r="A758" s="0" t="s">
        <v>1033</v>
      </c>
      <c r="B758" s="0" t="s">
        <v>1114</v>
      </c>
      <c r="C758" s="0" t="s">
        <v>13</v>
      </c>
      <c r="D758" s="0" t="s">
        <v>963</v>
      </c>
      <c r="E758" s="0" t="s">
        <v>1115</v>
      </c>
      <c r="F758" s="0" t="s">
        <v>965</v>
      </c>
      <c r="G758" s="0" t="n">
        <f aca="false">HYPERLINK("http://clipc-services.ceda.ac.uk/dreq/u/84f0a8f4-acb7-11e6-b5ee-ac72891c3257.html","web")</f>
        <v>0</v>
      </c>
      <c r="H758" s="0" t="s">
        <v>1041</v>
      </c>
      <c r="I758" s="0" t="s">
        <v>18</v>
      </c>
      <c r="J758" s="0" t="s">
        <v>1116</v>
      </c>
      <c r="K758" s="0" t="s">
        <v>1043</v>
      </c>
    </row>
    <row r="759" customFormat="false" ht="15" hidden="false" customHeight="false" outlineLevel="0" collapsed="false">
      <c r="A759" s="0" t="s">
        <v>1033</v>
      </c>
      <c r="B759" s="0" t="s">
        <v>1117</v>
      </c>
      <c r="C759" s="0" t="s">
        <v>13</v>
      </c>
      <c r="D759" s="0" t="s">
        <v>1118</v>
      </c>
      <c r="E759" s="0" t="s">
        <v>1119</v>
      </c>
      <c r="F759" s="0" t="s">
        <v>965</v>
      </c>
      <c r="G759" s="0" t="n">
        <f aca="false">HYPERLINK("http://clipc-services.ceda.ac.uk/dreq/u/84f0fc3c-acb7-11e6-b5ee-ac72891c3257.html","web")</f>
        <v>0</v>
      </c>
      <c r="H759" s="0" t="s">
        <v>1120</v>
      </c>
      <c r="I759" s="0" t="s">
        <v>18</v>
      </c>
      <c r="J759" s="0" t="s">
        <v>1121</v>
      </c>
      <c r="K759" s="0" t="s">
        <v>1043</v>
      </c>
    </row>
    <row r="760" customFormat="false" ht="15" hidden="false" customHeight="false" outlineLevel="0" collapsed="false">
      <c r="A760" s="0" t="s">
        <v>1033</v>
      </c>
      <c r="B760" s="0" t="s">
        <v>1117</v>
      </c>
      <c r="C760" s="0" t="s">
        <v>13</v>
      </c>
      <c r="D760" s="0" t="s">
        <v>1118</v>
      </c>
      <c r="E760" s="0" t="s">
        <v>1119</v>
      </c>
      <c r="F760" s="0" t="s">
        <v>965</v>
      </c>
      <c r="G760" s="0" t="n">
        <f aca="false">HYPERLINK("http://clipc-services.ceda.ac.uk/dreq/u/84f0fc3c-acb7-11e6-b5ee-ac72891c3257.html","web")</f>
        <v>0</v>
      </c>
      <c r="H760" s="0" t="s">
        <v>1120</v>
      </c>
      <c r="I760" s="0" t="s">
        <v>18</v>
      </c>
      <c r="J760" s="0" t="s">
        <v>1121</v>
      </c>
      <c r="K760" s="0" t="s">
        <v>1043</v>
      </c>
    </row>
    <row r="761" customFormat="false" ht="15" hidden="false" customHeight="false" outlineLevel="0" collapsed="false">
      <c r="A761" s="0" t="s">
        <v>1033</v>
      </c>
      <c r="B761" s="0" t="s">
        <v>1122</v>
      </c>
      <c r="C761" s="0" t="s">
        <v>13</v>
      </c>
      <c r="D761" s="0" t="s">
        <v>1118</v>
      </c>
      <c r="E761" s="0" t="s">
        <v>1123</v>
      </c>
      <c r="F761" s="0" t="s">
        <v>350</v>
      </c>
      <c r="G761" s="0" t="n">
        <f aca="false">HYPERLINK("http://clipc-services.ceda.ac.uk/dreq/u/84f1146a-acb7-11e6-b5ee-ac72891c3257.html","web")</f>
        <v>0</v>
      </c>
      <c r="H761" s="0" t="s">
        <v>1120</v>
      </c>
      <c r="I761" s="0" t="s">
        <v>18</v>
      </c>
      <c r="J761" s="0" t="s">
        <v>1124</v>
      </c>
      <c r="K761" s="0" t="s">
        <v>1043</v>
      </c>
    </row>
    <row r="762" customFormat="false" ht="15" hidden="false" customHeight="false" outlineLevel="0" collapsed="false">
      <c r="A762" s="0" t="s">
        <v>1033</v>
      </c>
      <c r="B762" s="0" t="s">
        <v>1122</v>
      </c>
      <c r="C762" s="0" t="s">
        <v>13</v>
      </c>
      <c r="D762" s="0" t="s">
        <v>1118</v>
      </c>
      <c r="E762" s="0" t="s">
        <v>1123</v>
      </c>
      <c r="F762" s="0" t="s">
        <v>350</v>
      </c>
      <c r="G762" s="0" t="n">
        <f aca="false">HYPERLINK("http://clipc-services.ceda.ac.uk/dreq/u/84f1146a-acb7-11e6-b5ee-ac72891c3257.html","web")</f>
        <v>0</v>
      </c>
      <c r="H762" s="0" t="s">
        <v>1120</v>
      </c>
      <c r="I762" s="0" t="s">
        <v>18</v>
      </c>
      <c r="J762" s="0" t="s">
        <v>1124</v>
      </c>
      <c r="K762" s="0" t="s">
        <v>1043</v>
      </c>
    </row>
    <row r="763" customFormat="false" ht="15" hidden="false" customHeight="false" outlineLevel="0" collapsed="false">
      <c r="A763" s="0" t="s">
        <v>1033</v>
      </c>
      <c r="B763" s="0" t="s">
        <v>1125</v>
      </c>
      <c r="C763" s="0" t="s">
        <v>13</v>
      </c>
      <c r="D763" s="0" t="s">
        <v>194</v>
      </c>
      <c r="E763" s="0" t="s">
        <v>1126</v>
      </c>
      <c r="F763" s="0" t="s">
        <v>196</v>
      </c>
      <c r="G763" s="0" t="n">
        <f aca="false">HYPERLINK("http://clipc-services.ceda.ac.uk/dreq/u/591348fe-9e49-11e5-803c-0d0b866b59f3.html","web")</f>
        <v>0</v>
      </c>
      <c r="H763" s="0" t="s">
        <v>1120</v>
      </c>
      <c r="I763" s="0" t="s">
        <v>18</v>
      </c>
      <c r="J763" s="0" t="s">
        <v>1127</v>
      </c>
      <c r="K763" s="0" t="s">
        <v>1043</v>
      </c>
    </row>
    <row r="764" customFormat="false" ht="15" hidden="false" customHeight="false" outlineLevel="0" collapsed="false">
      <c r="A764" s="0" t="s">
        <v>1033</v>
      </c>
      <c r="B764" s="0" t="s">
        <v>1125</v>
      </c>
      <c r="C764" s="0" t="s">
        <v>13</v>
      </c>
      <c r="D764" s="0" t="s">
        <v>194</v>
      </c>
      <c r="E764" s="0" t="s">
        <v>1126</v>
      </c>
      <c r="F764" s="0" t="s">
        <v>196</v>
      </c>
      <c r="G764" s="0" t="n">
        <f aca="false">HYPERLINK("http://clipc-services.ceda.ac.uk/dreq/u/591348fe-9e49-11e5-803c-0d0b866b59f3.html","web")</f>
        <v>0</v>
      </c>
      <c r="H764" s="0" t="s">
        <v>1120</v>
      </c>
      <c r="I764" s="0" t="s">
        <v>18</v>
      </c>
      <c r="J764" s="0" t="s">
        <v>1127</v>
      </c>
      <c r="K764" s="0" t="s">
        <v>1043</v>
      </c>
    </row>
    <row r="765" customFormat="false" ht="15" hidden="false" customHeight="false" outlineLevel="0" collapsed="false">
      <c r="A765" s="0" t="s">
        <v>1033</v>
      </c>
      <c r="B765" s="0" t="s">
        <v>1128</v>
      </c>
      <c r="C765" s="0" t="s">
        <v>13</v>
      </c>
      <c r="D765" s="0" t="s">
        <v>194</v>
      </c>
      <c r="E765" s="0" t="s">
        <v>1129</v>
      </c>
      <c r="F765" s="0" t="s">
        <v>196</v>
      </c>
      <c r="G765" s="0" t="n">
        <f aca="false">HYPERLINK("http://clipc-services.ceda.ac.uk/dreq/u/5913a696-9e49-11e5-803c-0d0b866b59f3.html","web")</f>
        <v>0</v>
      </c>
      <c r="H765" s="0" t="s">
        <v>1120</v>
      </c>
      <c r="I765" s="0" t="s">
        <v>18</v>
      </c>
      <c r="J765" s="0" t="s">
        <v>1127</v>
      </c>
      <c r="K765" s="0" t="s">
        <v>1043</v>
      </c>
    </row>
    <row r="766" customFormat="false" ht="15" hidden="false" customHeight="false" outlineLevel="0" collapsed="false">
      <c r="A766" s="0" t="s">
        <v>1033</v>
      </c>
      <c r="B766" s="0" t="s">
        <v>1128</v>
      </c>
      <c r="C766" s="0" t="s">
        <v>13</v>
      </c>
      <c r="D766" s="0" t="s">
        <v>194</v>
      </c>
      <c r="E766" s="0" t="s">
        <v>1129</v>
      </c>
      <c r="F766" s="0" t="s">
        <v>196</v>
      </c>
      <c r="G766" s="0" t="n">
        <f aca="false">HYPERLINK("http://clipc-services.ceda.ac.uk/dreq/u/5913a696-9e49-11e5-803c-0d0b866b59f3.html","web")</f>
        <v>0</v>
      </c>
      <c r="H766" s="0" t="s">
        <v>1120</v>
      </c>
      <c r="I766" s="0" t="s">
        <v>18</v>
      </c>
      <c r="J766" s="0" t="s">
        <v>1127</v>
      </c>
      <c r="K766" s="0" t="s">
        <v>1043</v>
      </c>
    </row>
    <row r="767" customFormat="false" ht="15" hidden="false" customHeight="false" outlineLevel="0" collapsed="false">
      <c r="A767" s="0" t="s">
        <v>1033</v>
      </c>
      <c r="B767" s="0" t="s">
        <v>1130</v>
      </c>
      <c r="C767" s="0" t="s">
        <v>13</v>
      </c>
      <c r="D767" s="0" t="s">
        <v>194</v>
      </c>
      <c r="E767" s="0" t="s">
        <v>1131</v>
      </c>
      <c r="F767" s="0" t="s">
        <v>196</v>
      </c>
      <c r="G767" s="0" t="n">
        <f aca="false">HYPERLINK("http://clipc-services.ceda.ac.uk/dreq/u/84f0ddec-acb7-11e6-b5ee-ac72891c3257.html","web")</f>
        <v>0</v>
      </c>
      <c r="H767" s="0" t="s">
        <v>1120</v>
      </c>
      <c r="I767" s="0" t="s">
        <v>18</v>
      </c>
      <c r="J767" s="0" t="s">
        <v>1127</v>
      </c>
      <c r="K767" s="0" t="s">
        <v>1043</v>
      </c>
    </row>
    <row r="768" customFormat="false" ht="15" hidden="false" customHeight="false" outlineLevel="0" collapsed="false">
      <c r="A768" s="0" t="s">
        <v>1033</v>
      </c>
      <c r="B768" s="0" t="s">
        <v>1130</v>
      </c>
      <c r="C768" s="0" t="s">
        <v>13</v>
      </c>
      <c r="D768" s="0" t="s">
        <v>194</v>
      </c>
      <c r="E768" s="0" t="s">
        <v>1131</v>
      </c>
      <c r="F768" s="0" t="s">
        <v>196</v>
      </c>
      <c r="G768" s="0" t="n">
        <f aca="false">HYPERLINK("http://clipc-services.ceda.ac.uk/dreq/u/84f0ddec-acb7-11e6-b5ee-ac72891c3257.html","web")</f>
        <v>0</v>
      </c>
      <c r="H768" s="0" t="s">
        <v>1120</v>
      </c>
      <c r="I768" s="0" t="s">
        <v>18</v>
      </c>
      <c r="J768" s="0" t="s">
        <v>1127</v>
      </c>
      <c r="K768" s="0" t="s">
        <v>1043</v>
      </c>
    </row>
    <row r="769" customFormat="false" ht="15" hidden="false" customHeight="false" outlineLevel="0" collapsed="false">
      <c r="A769" s="0" t="s">
        <v>1033</v>
      </c>
      <c r="B769" s="0" t="s">
        <v>1132</v>
      </c>
      <c r="C769" s="0" t="s">
        <v>13</v>
      </c>
      <c r="D769" s="0" t="s">
        <v>194</v>
      </c>
      <c r="E769" s="0" t="s">
        <v>1133</v>
      </c>
      <c r="F769" s="0" t="s">
        <v>196</v>
      </c>
      <c r="G769" s="0" t="n">
        <f aca="false">HYPERLINK("http://clipc-services.ceda.ac.uk/dreq/u/84ef402c-acb7-11e6-b5ee-ac72891c3257.html","web")</f>
        <v>0</v>
      </c>
      <c r="H769" s="0" t="s">
        <v>1120</v>
      </c>
      <c r="I769" s="0" t="s">
        <v>18</v>
      </c>
      <c r="J769" s="0" t="s">
        <v>1127</v>
      </c>
      <c r="K769" s="0" t="s">
        <v>1043</v>
      </c>
    </row>
    <row r="770" customFormat="false" ht="15" hidden="false" customHeight="false" outlineLevel="0" collapsed="false">
      <c r="A770" s="0" t="s">
        <v>1033</v>
      </c>
      <c r="B770" s="0" t="s">
        <v>1132</v>
      </c>
      <c r="C770" s="0" t="s">
        <v>13</v>
      </c>
      <c r="D770" s="0" t="s">
        <v>194</v>
      </c>
      <c r="E770" s="0" t="s">
        <v>1133</v>
      </c>
      <c r="F770" s="0" t="s">
        <v>196</v>
      </c>
      <c r="G770" s="0" t="n">
        <f aca="false">HYPERLINK("http://clipc-services.ceda.ac.uk/dreq/u/84ef402c-acb7-11e6-b5ee-ac72891c3257.html","web")</f>
        <v>0</v>
      </c>
      <c r="H770" s="0" t="s">
        <v>1120</v>
      </c>
      <c r="I770" s="0" t="s">
        <v>18</v>
      </c>
      <c r="J770" s="0" t="s">
        <v>1127</v>
      </c>
      <c r="K770" s="0" t="s">
        <v>1043</v>
      </c>
    </row>
    <row r="771" customFormat="false" ht="15" hidden="false" customHeight="false" outlineLevel="0" collapsed="false">
      <c r="A771" s="0" t="s">
        <v>1033</v>
      </c>
      <c r="B771" s="0" t="s">
        <v>1134</v>
      </c>
      <c r="C771" s="0" t="s">
        <v>13</v>
      </c>
      <c r="D771" s="0" t="s">
        <v>194</v>
      </c>
      <c r="E771" s="0" t="s">
        <v>1135</v>
      </c>
      <c r="F771" s="0" t="s">
        <v>196</v>
      </c>
      <c r="G771" s="0" t="n">
        <f aca="false">HYPERLINK("http://clipc-services.ceda.ac.uk/dreq/u/84f09f30-acb7-11e6-b5ee-ac72891c3257.html","web")</f>
        <v>0</v>
      </c>
      <c r="H771" s="0" t="s">
        <v>1136</v>
      </c>
      <c r="I771" s="0" t="s">
        <v>18</v>
      </c>
      <c r="J771" s="0" t="s">
        <v>1137</v>
      </c>
      <c r="K771" s="0" t="s">
        <v>1043</v>
      </c>
    </row>
    <row r="772" customFormat="false" ht="15" hidden="false" customHeight="false" outlineLevel="0" collapsed="false">
      <c r="A772" s="0" t="s">
        <v>1033</v>
      </c>
      <c r="B772" s="0" t="s">
        <v>1134</v>
      </c>
      <c r="C772" s="0" t="s">
        <v>13</v>
      </c>
      <c r="D772" s="0" t="s">
        <v>194</v>
      </c>
      <c r="E772" s="0" t="s">
        <v>1135</v>
      </c>
      <c r="F772" s="0" t="s">
        <v>196</v>
      </c>
      <c r="G772" s="0" t="n">
        <f aca="false">HYPERLINK("http://clipc-services.ceda.ac.uk/dreq/u/84f09f30-acb7-11e6-b5ee-ac72891c3257.html","web")</f>
        <v>0</v>
      </c>
      <c r="H772" s="0" t="s">
        <v>1136</v>
      </c>
      <c r="I772" s="0" t="s">
        <v>18</v>
      </c>
      <c r="J772" s="0" t="s">
        <v>1137</v>
      </c>
      <c r="K772" s="0" t="s">
        <v>1043</v>
      </c>
    </row>
    <row r="773" customFormat="false" ht="15" hidden="false" customHeight="false" outlineLevel="0" collapsed="false">
      <c r="A773" s="0" t="s">
        <v>1033</v>
      </c>
      <c r="B773" s="0" t="s">
        <v>1138</v>
      </c>
      <c r="C773" s="0" t="s">
        <v>13</v>
      </c>
      <c r="D773" s="0" t="s">
        <v>194</v>
      </c>
      <c r="E773" s="0" t="s">
        <v>1139</v>
      </c>
      <c r="F773" s="0" t="s">
        <v>196</v>
      </c>
      <c r="G773" s="0" t="n">
        <f aca="false">HYPERLINK("http://clipc-services.ceda.ac.uk/dreq/u/84f0bbbe-acb7-11e6-b5ee-ac72891c3257.html","web")</f>
        <v>0</v>
      </c>
      <c r="H773" s="0" t="s">
        <v>1136</v>
      </c>
      <c r="I773" s="0" t="s">
        <v>18</v>
      </c>
      <c r="J773" s="0" t="s">
        <v>1137</v>
      </c>
      <c r="K773" s="0" t="s">
        <v>1043</v>
      </c>
    </row>
    <row r="774" customFormat="false" ht="15" hidden="false" customHeight="false" outlineLevel="0" collapsed="false">
      <c r="A774" s="0" t="s">
        <v>1033</v>
      </c>
      <c r="B774" s="0" t="s">
        <v>1138</v>
      </c>
      <c r="C774" s="0" t="s">
        <v>13</v>
      </c>
      <c r="D774" s="0" t="s">
        <v>194</v>
      </c>
      <c r="E774" s="0" t="s">
        <v>1139</v>
      </c>
      <c r="F774" s="0" t="s">
        <v>196</v>
      </c>
      <c r="G774" s="0" t="n">
        <f aca="false">HYPERLINK("http://clipc-services.ceda.ac.uk/dreq/u/84f0bbbe-acb7-11e6-b5ee-ac72891c3257.html","web")</f>
        <v>0</v>
      </c>
      <c r="H774" s="0" t="s">
        <v>1136</v>
      </c>
      <c r="I774" s="0" t="s">
        <v>18</v>
      </c>
      <c r="J774" s="0" t="s">
        <v>1137</v>
      </c>
      <c r="K774" s="0" t="s">
        <v>1043</v>
      </c>
    </row>
    <row r="775" customFormat="false" ht="15" hidden="false" customHeight="false" outlineLevel="0" collapsed="false">
      <c r="A775" s="0" t="s">
        <v>1033</v>
      </c>
      <c r="B775" s="0" t="s">
        <v>1140</v>
      </c>
      <c r="C775" s="0" t="s">
        <v>13</v>
      </c>
      <c r="D775" s="0" t="s">
        <v>194</v>
      </c>
      <c r="E775" s="0" t="s">
        <v>1141</v>
      </c>
      <c r="F775" s="0" t="s">
        <v>196</v>
      </c>
      <c r="G775" s="0" t="n">
        <f aca="false">HYPERLINK("http://clipc-services.ceda.ac.uk/dreq/u/84f0c47e-acb7-11e6-b5ee-ac72891c3257.html","web")</f>
        <v>0</v>
      </c>
      <c r="H775" s="0" t="s">
        <v>1142</v>
      </c>
      <c r="I775" s="0" t="s">
        <v>18</v>
      </c>
      <c r="J775" s="0" t="s">
        <v>1143</v>
      </c>
      <c r="K775" s="0" t="s">
        <v>1043</v>
      </c>
    </row>
    <row r="776" customFormat="false" ht="15" hidden="false" customHeight="false" outlineLevel="0" collapsed="false">
      <c r="A776" s="0" t="s">
        <v>1033</v>
      </c>
      <c r="B776" s="0" t="s">
        <v>1140</v>
      </c>
      <c r="C776" s="0" t="s">
        <v>13</v>
      </c>
      <c r="D776" s="0" t="s">
        <v>194</v>
      </c>
      <c r="E776" s="0" t="s">
        <v>1141</v>
      </c>
      <c r="F776" s="0" t="s">
        <v>196</v>
      </c>
      <c r="G776" s="0" t="n">
        <f aca="false">HYPERLINK("http://clipc-services.ceda.ac.uk/dreq/u/84f0c47e-acb7-11e6-b5ee-ac72891c3257.html","web")</f>
        <v>0</v>
      </c>
      <c r="H776" s="0" t="s">
        <v>1142</v>
      </c>
      <c r="I776" s="0" t="s">
        <v>18</v>
      </c>
      <c r="J776" s="0" t="s">
        <v>1143</v>
      </c>
      <c r="K776" s="0" t="s">
        <v>1043</v>
      </c>
    </row>
    <row r="777" customFormat="false" ht="15" hidden="false" customHeight="false" outlineLevel="0" collapsed="false">
      <c r="A777" s="0" t="s">
        <v>1033</v>
      </c>
      <c r="B777" s="0" t="s">
        <v>1144</v>
      </c>
      <c r="C777" s="0" t="s">
        <v>13</v>
      </c>
      <c r="D777" s="0" t="s">
        <v>194</v>
      </c>
      <c r="E777" s="0" t="s">
        <v>1145</v>
      </c>
      <c r="F777" s="0" t="s">
        <v>196</v>
      </c>
      <c r="G777" s="0" t="n">
        <f aca="false">HYPERLINK("http://clipc-services.ceda.ac.uk/dreq/u/84f0f052-acb7-11e6-b5ee-ac72891c3257.html","web")</f>
        <v>0</v>
      </c>
      <c r="H777" s="0" t="s">
        <v>1142</v>
      </c>
      <c r="I777" s="0" t="s">
        <v>18</v>
      </c>
      <c r="J777" s="0" t="s">
        <v>1146</v>
      </c>
      <c r="K777" s="0" t="s">
        <v>1043</v>
      </c>
    </row>
    <row r="778" customFormat="false" ht="15" hidden="false" customHeight="false" outlineLevel="0" collapsed="false">
      <c r="A778" s="0" t="s">
        <v>1033</v>
      </c>
      <c r="B778" s="0" t="s">
        <v>1144</v>
      </c>
      <c r="C778" s="0" t="s">
        <v>13</v>
      </c>
      <c r="D778" s="0" t="s">
        <v>194</v>
      </c>
      <c r="E778" s="0" t="s">
        <v>1145</v>
      </c>
      <c r="F778" s="0" t="s">
        <v>196</v>
      </c>
      <c r="G778" s="0" t="n">
        <f aca="false">HYPERLINK("http://clipc-services.ceda.ac.uk/dreq/u/84f0f052-acb7-11e6-b5ee-ac72891c3257.html","web")</f>
        <v>0</v>
      </c>
      <c r="H778" s="0" t="s">
        <v>1142</v>
      </c>
      <c r="I778" s="0" t="s">
        <v>18</v>
      </c>
      <c r="J778" s="0" t="s">
        <v>1146</v>
      </c>
      <c r="K778" s="0" t="s">
        <v>1043</v>
      </c>
    </row>
    <row r="779" customFormat="false" ht="15" hidden="false" customHeight="false" outlineLevel="0" collapsed="false">
      <c r="A779" s="0" t="s">
        <v>1033</v>
      </c>
      <c r="B779" s="0" t="s">
        <v>1147</v>
      </c>
      <c r="C779" s="0" t="s">
        <v>13</v>
      </c>
      <c r="D779" s="0" t="s">
        <v>194</v>
      </c>
      <c r="E779" s="0" t="s">
        <v>1148</v>
      </c>
      <c r="F779" s="0" t="s">
        <v>196</v>
      </c>
      <c r="G779" s="0" t="n">
        <f aca="false">HYPERLINK("http://clipc-services.ceda.ac.uk/dreq/u/84f108a8-acb7-11e6-b5ee-ac72891c3257.html","web")</f>
        <v>0</v>
      </c>
      <c r="H779" s="0" t="s">
        <v>1142</v>
      </c>
      <c r="I779" s="0" t="s">
        <v>18</v>
      </c>
      <c r="J779" s="0" t="s">
        <v>1149</v>
      </c>
      <c r="K779" s="0" t="s">
        <v>1043</v>
      </c>
    </row>
    <row r="780" customFormat="false" ht="15" hidden="false" customHeight="false" outlineLevel="0" collapsed="false">
      <c r="A780" s="0" t="s">
        <v>1033</v>
      </c>
      <c r="B780" s="0" t="s">
        <v>1147</v>
      </c>
      <c r="C780" s="0" t="s">
        <v>13</v>
      </c>
      <c r="D780" s="0" t="s">
        <v>194</v>
      </c>
      <c r="E780" s="0" t="s">
        <v>1148</v>
      </c>
      <c r="F780" s="0" t="s">
        <v>196</v>
      </c>
      <c r="G780" s="0" t="n">
        <f aca="false">HYPERLINK("http://clipc-services.ceda.ac.uk/dreq/u/84f108a8-acb7-11e6-b5ee-ac72891c3257.html","web")</f>
        <v>0</v>
      </c>
      <c r="H780" s="0" t="s">
        <v>1142</v>
      </c>
      <c r="I780" s="0" t="s">
        <v>18</v>
      </c>
      <c r="J780" s="0" t="s">
        <v>1149</v>
      </c>
      <c r="K780" s="0" t="s">
        <v>1043</v>
      </c>
    </row>
    <row r="781" customFormat="false" ht="15" hidden="false" customHeight="false" outlineLevel="0" collapsed="false">
      <c r="A781" s="0" t="s">
        <v>1033</v>
      </c>
      <c r="B781" s="0" t="s">
        <v>1150</v>
      </c>
      <c r="C781" s="0" t="s">
        <v>13</v>
      </c>
      <c r="D781" s="0" t="s">
        <v>194</v>
      </c>
      <c r="E781" s="0" t="s">
        <v>1151</v>
      </c>
      <c r="F781" s="0" t="s">
        <v>196</v>
      </c>
      <c r="G781" s="0" t="n">
        <f aca="false">HYPERLINK("http://clipc-services.ceda.ac.uk/dreq/u/84f1117c-acb7-11e6-b5ee-ac72891c3257.html","web")</f>
        <v>0</v>
      </c>
      <c r="H781" s="0" t="s">
        <v>1152</v>
      </c>
      <c r="I781" s="0" t="s">
        <v>18</v>
      </c>
      <c r="J781" s="0" t="s">
        <v>1153</v>
      </c>
      <c r="K781" s="0" t="s">
        <v>1043</v>
      </c>
    </row>
    <row r="782" customFormat="false" ht="15" hidden="false" customHeight="false" outlineLevel="0" collapsed="false">
      <c r="A782" s="0" t="s">
        <v>1033</v>
      </c>
      <c r="B782" s="0" t="s">
        <v>1150</v>
      </c>
      <c r="C782" s="0" t="s">
        <v>13</v>
      </c>
      <c r="D782" s="0" t="s">
        <v>194</v>
      </c>
      <c r="E782" s="0" t="s">
        <v>1151</v>
      </c>
      <c r="F782" s="0" t="s">
        <v>196</v>
      </c>
      <c r="G782" s="0" t="n">
        <f aca="false">HYPERLINK("http://clipc-services.ceda.ac.uk/dreq/u/84f1117c-acb7-11e6-b5ee-ac72891c3257.html","web")</f>
        <v>0</v>
      </c>
      <c r="H782" s="0" t="s">
        <v>1152</v>
      </c>
      <c r="I782" s="0" t="s">
        <v>18</v>
      </c>
      <c r="J782" s="0" t="s">
        <v>1153</v>
      </c>
      <c r="K782" s="0" t="s">
        <v>1043</v>
      </c>
    </row>
    <row r="783" customFormat="false" ht="15" hidden="false" customHeight="false" outlineLevel="0" collapsed="false">
      <c r="A783" s="0" t="s">
        <v>1033</v>
      </c>
      <c r="B783" s="0" t="s">
        <v>1154</v>
      </c>
      <c r="C783" s="0" t="s">
        <v>13</v>
      </c>
      <c r="D783" s="0" t="s">
        <v>194</v>
      </c>
      <c r="E783" s="0" t="s">
        <v>1155</v>
      </c>
      <c r="F783" s="0" t="s">
        <v>196</v>
      </c>
      <c r="G783" s="0" t="n">
        <f aca="false">HYPERLINK("http://clipc-services.ceda.ac.uk/dreq/u/84f0f354-acb7-11e6-b5ee-ac72891c3257.html","web")</f>
        <v>0</v>
      </c>
      <c r="H783" s="0" t="s">
        <v>1152</v>
      </c>
      <c r="I783" s="0" t="s">
        <v>18</v>
      </c>
      <c r="J783" s="0" t="s">
        <v>1156</v>
      </c>
      <c r="K783" s="0" t="s">
        <v>1043</v>
      </c>
    </row>
    <row r="784" customFormat="false" ht="15" hidden="false" customHeight="false" outlineLevel="0" collapsed="false">
      <c r="A784" s="0" t="s">
        <v>1033</v>
      </c>
      <c r="B784" s="0" t="s">
        <v>1154</v>
      </c>
      <c r="C784" s="0" t="s">
        <v>13</v>
      </c>
      <c r="D784" s="0" t="s">
        <v>194</v>
      </c>
      <c r="E784" s="0" t="s">
        <v>1155</v>
      </c>
      <c r="F784" s="0" t="s">
        <v>196</v>
      </c>
      <c r="G784" s="0" t="n">
        <f aca="false">HYPERLINK("http://clipc-services.ceda.ac.uk/dreq/u/84f0f354-acb7-11e6-b5ee-ac72891c3257.html","web")</f>
        <v>0</v>
      </c>
      <c r="H784" s="0" t="s">
        <v>1152</v>
      </c>
      <c r="I784" s="0" t="s">
        <v>18</v>
      </c>
      <c r="J784" s="0" t="s">
        <v>1156</v>
      </c>
      <c r="K784" s="0" t="s">
        <v>1043</v>
      </c>
    </row>
    <row r="785" customFormat="false" ht="15" hidden="false" customHeight="false" outlineLevel="0" collapsed="false">
      <c r="A785" s="0" t="s">
        <v>1033</v>
      </c>
      <c r="B785" s="0" t="s">
        <v>1157</v>
      </c>
      <c r="C785" s="0" t="s">
        <v>13</v>
      </c>
      <c r="D785" s="0" t="s">
        <v>194</v>
      </c>
      <c r="E785" s="0" t="s">
        <v>1158</v>
      </c>
      <c r="F785" s="0" t="s">
        <v>196</v>
      </c>
      <c r="G785" s="0" t="n">
        <f aca="false">HYPERLINK("http://clipc-services.ceda.ac.uk/dreq/u/84f0beac-acb7-11e6-b5ee-ac72891c3257.html","web")</f>
        <v>0</v>
      </c>
      <c r="H785" s="0" t="s">
        <v>1152</v>
      </c>
      <c r="I785" s="0" t="s">
        <v>18</v>
      </c>
      <c r="J785" s="0" t="s">
        <v>1159</v>
      </c>
      <c r="K785" s="0" t="s">
        <v>1043</v>
      </c>
    </row>
    <row r="786" customFormat="false" ht="15" hidden="false" customHeight="false" outlineLevel="0" collapsed="false">
      <c r="A786" s="0" t="s">
        <v>1033</v>
      </c>
      <c r="B786" s="0" t="s">
        <v>1157</v>
      </c>
      <c r="C786" s="0" t="s">
        <v>13</v>
      </c>
      <c r="D786" s="0" t="s">
        <v>194</v>
      </c>
      <c r="E786" s="0" t="s">
        <v>1158</v>
      </c>
      <c r="F786" s="0" t="s">
        <v>196</v>
      </c>
      <c r="G786" s="0" t="n">
        <f aca="false">HYPERLINK("http://clipc-services.ceda.ac.uk/dreq/u/84f0beac-acb7-11e6-b5ee-ac72891c3257.html","web")</f>
        <v>0</v>
      </c>
      <c r="H786" s="0" t="s">
        <v>1152</v>
      </c>
      <c r="I786" s="0" t="s">
        <v>18</v>
      </c>
      <c r="J786" s="0" t="s">
        <v>1159</v>
      </c>
      <c r="K786" s="0" t="s">
        <v>1043</v>
      </c>
    </row>
    <row r="787" customFormat="false" ht="15" hidden="false" customHeight="false" outlineLevel="0" collapsed="false">
      <c r="A787" s="0" t="s">
        <v>1033</v>
      </c>
      <c r="B787" s="0" t="s">
        <v>1160</v>
      </c>
      <c r="C787" s="0" t="s">
        <v>13</v>
      </c>
      <c r="D787" s="0" t="s">
        <v>194</v>
      </c>
      <c r="E787" s="0" t="s">
        <v>1161</v>
      </c>
      <c r="F787" s="0" t="s">
        <v>16</v>
      </c>
      <c r="G787" s="0" t="n">
        <f aca="false">HYPERLINK("http://clipc-services.ceda.ac.uk/dreq/u/591384a4-9e49-11e5-803c-0d0b866b59f3.html","web")</f>
        <v>0</v>
      </c>
      <c r="H787" s="0" t="s">
        <v>1162</v>
      </c>
      <c r="I787" s="0" t="s">
        <v>18</v>
      </c>
      <c r="J787" s="0" t="s">
        <v>1163</v>
      </c>
      <c r="K787" s="0" t="s">
        <v>1048</v>
      </c>
    </row>
    <row r="788" customFormat="false" ht="15" hidden="false" customHeight="false" outlineLevel="0" collapsed="false">
      <c r="A788" s="0" t="s">
        <v>1033</v>
      </c>
      <c r="B788" s="0" t="s">
        <v>1160</v>
      </c>
      <c r="C788" s="0" t="s">
        <v>13</v>
      </c>
      <c r="D788" s="0" t="s">
        <v>194</v>
      </c>
      <c r="E788" s="0" t="s">
        <v>1161</v>
      </c>
      <c r="F788" s="0" t="s">
        <v>16</v>
      </c>
      <c r="G788" s="0" t="n">
        <f aca="false">HYPERLINK("http://clipc-services.ceda.ac.uk/dreq/u/591384a4-9e49-11e5-803c-0d0b866b59f3.html","web")</f>
        <v>0</v>
      </c>
      <c r="H788" s="0" t="s">
        <v>1162</v>
      </c>
      <c r="I788" s="0" t="s">
        <v>18</v>
      </c>
      <c r="J788" s="0" t="s">
        <v>1163</v>
      </c>
      <c r="K788" s="0" t="s">
        <v>1048</v>
      </c>
    </row>
    <row r="789" customFormat="false" ht="15" hidden="false" customHeight="false" outlineLevel="0" collapsed="false">
      <c r="A789" s="0" t="s">
        <v>1033</v>
      </c>
      <c r="B789" s="0" t="s">
        <v>1164</v>
      </c>
      <c r="C789" s="0" t="s">
        <v>13</v>
      </c>
      <c r="D789" s="0" t="s">
        <v>194</v>
      </c>
      <c r="E789" s="0" t="s">
        <v>1165</v>
      </c>
      <c r="F789" s="0" t="s">
        <v>16</v>
      </c>
      <c r="G789" s="0" t="n">
        <f aca="false">HYPERLINK("http://clipc-services.ceda.ac.uk/dreq/u/59174aa8-9e49-11e5-803c-0d0b866b59f3.html","web")</f>
        <v>0</v>
      </c>
      <c r="H789" s="0" t="s">
        <v>1142</v>
      </c>
      <c r="I789" s="0" t="s">
        <v>18</v>
      </c>
      <c r="J789" s="0" t="s">
        <v>1166</v>
      </c>
      <c r="K789" s="0" t="s">
        <v>1048</v>
      </c>
    </row>
    <row r="790" customFormat="false" ht="15" hidden="false" customHeight="false" outlineLevel="0" collapsed="false">
      <c r="A790" s="0" t="s">
        <v>1033</v>
      </c>
      <c r="B790" s="0" t="s">
        <v>1164</v>
      </c>
      <c r="C790" s="0" t="s">
        <v>13</v>
      </c>
      <c r="D790" s="0" t="s">
        <v>194</v>
      </c>
      <c r="E790" s="0" t="s">
        <v>1165</v>
      </c>
      <c r="F790" s="0" t="s">
        <v>16</v>
      </c>
      <c r="G790" s="0" t="n">
        <f aca="false">HYPERLINK("http://clipc-services.ceda.ac.uk/dreq/u/59174aa8-9e49-11e5-803c-0d0b866b59f3.html","web")</f>
        <v>0</v>
      </c>
      <c r="H790" s="0" t="s">
        <v>1142</v>
      </c>
      <c r="I790" s="0" t="s">
        <v>18</v>
      </c>
      <c r="J790" s="0" t="s">
        <v>1166</v>
      </c>
      <c r="K790" s="0" t="s">
        <v>1048</v>
      </c>
    </row>
    <row r="791" customFormat="false" ht="15" hidden="false" customHeight="false" outlineLevel="0" collapsed="false">
      <c r="A791" s="0" t="s">
        <v>1033</v>
      </c>
      <c r="B791" s="0" t="s">
        <v>1167</v>
      </c>
      <c r="C791" s="0" t="s">
        <v>13</v>
      </c>
      <c r="D791" s="0" t="s">
        <v>194</v>
      </c>
      <c r="E791" s="0" t="s">
        <v>1168</v>
      </c>
      <c r="F791" s="0" t="s">
        <v>16</v>
      </c>
      <c r="G791" s="0" t="n">
        <f aca="false">HYPERLINK("http://clipc-services.ceda.ac.uk/dreq/u/5917d9fa-9e49-11e5-803c-0d0b866b59f3.html","web")</f>
        <v>0</v>
      </c>
      <c r="H791" s="0" t="s">
        <v>1169</v>
      </c>
      <c r="I791" s="0" t="s">
        <v>18</v>
      </c>
      <c r="J791" s="0" t="s">
        <v>1170</v>
      </c>
      <c r="K791" s="0" t="s">
        <v>1048</v>
      </c>
    </row>
    <row r="792" customFormat="false" ht="15" hidden="false" customHeight="false" outlineLevel="0" collapsed="false">
      <c r="A792" s="0" t="s">
        <v>1033</v>
      </c>
      <c r="B792" s="0" t="s">
        <v>1167</v>
      </c>
      <c r="C792" s="0" t="s">
        <v>13</v>
      </c>
      <c r="D792" s="0" t="s">
        <v>194</v>
      </c>
      <c r="E792" s="0" t="s">
        <v>1168</v>
      </c>
      <c r="F792" s="0" t="s">
        <v>16</v>
      </c>
      <c r="G792" s="0" t="n">
        <f aca="false">HYPERLINK("http://clipc-services.ceda.ac.uk/dreq/u/5917d9fa-9e49-11e5-803c-0d0b866b59f3.html","web")</f>
        <v>0</v>
      </c>
      <c r="H792" s="0" t="s">
        <v>1169</v>
      </c>
      <c r="I792" s="0" t="s">
        <v>18</v>
      </c>
      <c r="J792" s="0" t="s">
        <v>1170</v>
      </c>
      <c r="K792" s="0" t="s">
        <v>1048</v>
      </c>
    </row>
    <row r="793" customFormat="false" ht="15" hidden="false" customHeight="false" outlineLevel="0" collapsed="false">
      <c r="A793" s="0" t="s">
        <v>1033</v>
      </c>
      <c r="B793" s="0" t="s">
        <v>1171</v>
      </c>
      <c r="C793" s="0" t="s">
        <v>13</v>
      </c>
      <c r="D793" s="0" t="s">
        <v>194</v>
      </c>
      <c r="E793" s="0" t="s">
        <v>1172</v>
      </c>
      <c r="F793" s="0" t="s">
        <v>16</v>
      </c>
      <c r="G793" s="0" t="n">
        <f aca="false">HYPERLINK("http://clipc-services.ceda.ac.uk/dreq/u/84f0430a-acb7-11e6-b5ee-ac72891c3257.html","web")</f>
        <v>0</v>
      </c>
      <c r="H793" s="0" t="s">
        <v>1162</v>
      </c>
      <c r="I793" s="0" t="s">
        <v>18</v>
      </c>
      <c r="J793" s="0" t="s">
        <v>1173</v>
      </c>
      <c r="K793" s="0" t="s">
        <v>1043</v>
      </c>
    </row>
    <row r="794" customFormat="false" ht="15" hidden="false" customHeight="false" outlineLevel="0" collapsed="false">
      <c r="A794" s="0" t="s">
        <v>1033</v>
      </c>
      <c r="B794" s="0" t="s">
        <v>1171</v>
      </c>
      <c r="C794" s="0" t="s">
        <v>13</v>
      </c>
      <c r="D794" s="0" t="s">
        <v>194</v>
      </c>
      <c r="E794" s="0" t="s">
        <v>1172</v>
      </c>
      <c r="F794" s="0" t="s">
        <v>16</v>
      </c>
      <c r="G794" s="0" t="n">
        <f aca="false">HYPERLINK("http://clipc-services.ceda.ac.uk/dreq/u/84f0430a-acb7-11e6-b5ee-ac72891c3257.html","web")</f>
        <v>0</v>
      </c>
      <c r="H794" s="0" t="s">
        <v>1162</v>
      </c>
      <c r="I794" s="0" t="s">
        <v>18</v>
      </c>
      <c r="J794" s="0" t="s">
        <v>1173</v>
      </c>
      <c r="K794" s="0" t="s">
        <v>1043</v>
      </c>
    </row>
    <row r="795" customFormat="false" ht="15" hidden="false" customHeight="false" outlineLevel="0" collapsed="false">
      <c r="A795" s="0" t="s">
        <v>1033</v>
      </c>
      <c r="B795" s="0" t="s">
        <v>1174</v>
      </c>
      <c r="C795" s="0" t="s">
        <v>13</v>
      </c>
      <c r="D795" s="0" t="s">
        <v>194</v>
      </c>
      <c r="E795" s="0" t="s">
        <v>1175</v>
      </c>
      <c r="F795" s="0" t="s">
        <v>196</v>
      </c>
      <c r="G795" s="0" t="n">
        <f aca="false">HYPERLINK("http://clipc-services.ceda.ac.uk/dreq/u/590f8fca-9e49-11e5-803c-0d0b866b59f3.html","web")</f>
        <v>0</v>
      </c>
      <c r="H795" s="0" t="s">
        <v>1176</v>
      </c>
      <c r="I795" s="0" t="s">
        <v>18</v>
      </c>
      <c r="J795" s="0" t="s">
        <v>1177</v>
      </c>
      <c r="K795" s="0" t="s">
        <v>1043</v>
      </c>
    </row>
    <row r="796" customFormat="false" ht="15" hidden="false" customHeight="false" outlineLevel="0" collapsed="false">
      <c r="A796" s="0" t="s">
        <v>1033</v>
      </c>
      <c r="B796" s="0" t="s">
        <v>1174</v>
      </c>
      <c r="C796" s="0" t="s">
        <v>13</v>
      </c>
      <c r="D796" s="0" t="s">
        <v>194</v>
      </c>
      <c r="E796" s="0" t="s">
        <v>1175</v>
      </c>
      <c r="F796" s="0" t="s">
        <v>196</v>
      </c>
      <c r="G796" s="0" t="n">
        <f aca="false">HYPERLINK("http://clipc-services.ceda.ac.uk/dreq/u/590f8fca-9e49-11e5-803c-0d0b866b59f3.html","web")</f>
        <v>0</v>
      </c>
      <c r="H796" s="0" t="s">
        <v>1176</v>
      </c>
      <c r="I796" s="0" t="s">
        <v>18</v>
      </c>
      <c r="J796" s="0" t="s">
        <v>1177</v>
      </c>
      <c r="K796" s="0" t="s">
        <v>1043</v>
      </c>
    </row>
    <row r="797" customFormat="false" ht="15" hidden="false" customHeight="false" outlineLevel="0" collapsed="false">
      <c r="A797" s="0" t="s">
        <v>1033</v>
      </c>
      <c r="B797" s="0" t="s">
        <v>1178</v>
      </c>
      <c r="C797" s="0" t="s">
        <v>13</v>
      </c>
      <c r="D797" s="0" t="s">
        <v>194</v>
      </c>
      <c r="E797" s="0" t="s">
        <v>1179</v>
      </c>
      <c r="F797" s="0" t="s">
        <v>196</v>
      </c>
      <c r="G797" s="0" t="n">
        <f aca="false">HYPERLINK("http://clipc-services.ceda.ac.uk/dreq/u/590ec93c-9e49-11e5-803c-0d0b866b59f3.html","web")</f>
        <v>0</v>
      </c>
      <c r="H797" s="0" t="s">
        <v>1176</v>
      </c>
      <c r="I797" s="0" t="s">
        <v>18</v>
      </c>
      <c r="J797" s="0" t="s">
        <v>1180</v>
      </c>
      <c r="K797" s="0" t="s">
        <v>1043</v>
      </c>
    </row>
    <row r="798" customFormat="false" ht="15" hidden="false" customHeight="false" outlineLevel="0" collapsed="false">
      <c r="A798" s="0" t="s">
        <v>1033</v>
      </c>
      <c r="B798" s="0" t="s">
        <v>1178</v>
      </c>
      <c r="C798" s="0" t="s">
        <v>13</v>
      </c>
      <c r="D798" s="0" t="s">
        <v>194</v>
      </c>
      <c r="E798" s="0" t="s">
        <v>1179</v>
      </c>
      <c r="F798" s="0" t="s">
        <v>196</v>
      </c>
      <c r="G798" s="0" t="n">
        <f aca="false">HYPERLINK("http://clipc-services.ceda.ac.uk/dreq/u/590ec93c-9e49-11e5-803c-0d0b866b59f3.html","web")</f>
        <v>0</v>
      </c>
      <c r="H798" s="0" t="s">
        <v>1176</v>
      </c>
      <c r="I798" s="0" t="s">
        <v>18</v>
      </c>
      <c r="J798" s="0" t="s">
        <v>1180</v>
      </c>
      <c r="K798" s="0" t="s">
        <v>1043</v>
      </c>
    </row>
    <row r="799" customFormat="false" ht="15" hidden="false" customHeight="false" outlineLevel="0" collapsed="false">
      <c r="A799" s="0" t="s">
        <v>1033</v>
      </c>
      <c r="B799" s="0" t="s">
        <v>1181</v>
      </c>
      <c r="C799" s="0" t="s">
        <v>31</v>
      </c>
      <c r="D799" s="0" t="s">
        <v>194</v>
      </c>
      <c r="E799" s="0" t="s">
        <v>1182</v>
      </c>
      <c r="F799" s="0" t="s">
        <v>196</v>
      </c>
      <c r="G799" s="0" t="n">
        <f aca="false">HYPERLINK("http://clipc-services.ceda.ac.uk/dreq/u/5912cf78-9e49-11e5-803c-0d0b866b59f3.html","web")</f>
        <v>0</v>
      </c>
      <c r="H799" s="0" t="s">
        <v>1176</v>
      </c>
      <c r="I799" s="0" t="s">
        <v>18</v>
      </c>
      <c r="J799" s="0" t="s">
        <v>1183</v>
      </c>
      <c r="K799" s="0" t="s">
        <v>1048</v>
      </c>
    </row>
    <row r="800" customFormat="false" ht="15" hidden="false" customHeight="false" outlineLevel="0" collapsed="false">
      <c r="A800" s="0" t="s">
        <v>1033</v>
      </c>
      <c r="B800" s="0" t="s">
        <v>1181</v>
      </c>
      <c r="C800" s="0" t="s">
        <v>31</v>
      </c>
      <c r="D800" s="0" t="s">
        <v>194</v>
      </c>
      <c r="E800" s="0" t="s">
        <v>1182</v>
      </c>
      <c r="F800" s="0" t="s">
        <v>196</v>
      </c>
      <c r="G800" s="0" t="n">
        <f aca="false">HYPERLINK("http://clipc-services.ceda.ac.uk/dreq/u/5912cf78-9e49-11e5-803c-0d0b866b59f3.html","web")</f>
        <v>0</v>
      </c>
      <c r="H800" s="0" t="s">
        <v>1176</v>
      </c>
      <c r="I800" s="0" t="s">
        <v>18</v>
      </c>
      <c r="J800" s="0" t="s">
        <v>1183</v>
      </c>
      <c r="K800" s="0" t="s">
        <v>1048</v>
      </c>
    </row>
    <row r="801" customFormat="false" ht="15" hidden="false" customHeight="false" outlineLevel="0" collapsed="false">
      <c r="A801" s="0" t="s">
        <v>1033</v>
      </c>
      <c r="B801" s="0" t="s">
        <v>1184</v>
      </c>
      <c r="C801" s="0" t="s">
        <v>13</v>
      </c>
      <c r="D801" s="0" t="s">
        <v>194</v>
      </c>
      <c r="E801" s="0" t="s">
        <v>1185</v>
      </c>
      <c r="F801" s="0" t="s">
        <v>196</v>
      </c>
      <c r="G801" s="0" t="n">
        <f aca="false">HYPERLINK("http://clipc-services.ceda.ac.uk/dreq/u/590f097e-9e49-11e5-803c-0d0b866b59f3.html","web")</f>
        <v>0</v>
      </c>
      <c r="H801" s="0" t="s">
        <v>1176</v>
      </c>
      <c r="I801" s="0" t="s">
        <v>18</v>
      </c>
      <c r="J801" s="0" t="s">
        <v>1186</v>
      </c>
      <c r="K801" s="0" t="s">
        <v>1043</v>
      </c>
    </row>
    <row r="802" customFormat="false" ht="15" hidden="false" customHeight="false" outlineLevel="0" collapsed="false">
      <c r="A802" s="0" t="s">
        <v>1033</v>
      </c>
      <c r="B802" s="0" t="s">
        <v>1184</v>
      </c>
      <c r="C802" s="0" t="s">
        <v>13</v>
      </c>
      <c r="D802" s="0" t="s">
        <v>194</v>
      </c>
      <c r="E802" s="0" t="s">
        <v>1185</v>
      </c>
      <c r="F802" s="0" t="s">
        <v>196</v>
      </c>
      <c r="G802" s="0" t="n">
        <f aca="false">HYPERLINK("http://clipc-services.ceda.ac.uk/dreq/u/590f097e-9e49-11e5-803c-0d0b866b59f3.html","web")</f>
        <v>0</v>
      </c>
      <c r="H802" s="0" t="s">
        <v>1176</v>
      </c>
      <c r="I802" s="0" t="s">
        <v>18</v>
      </c>
      <c r="J802" s="0" t="s">
        <v>1186</v>
      </c>
      <c r="K802" s="0" t="s">
        <v>1043</v>
      </c>
    </row>
    <row r="803" customFormat="false" ht="15" hidden="false" customHeight="false" outlineLevel="0" collapsed="false">
      <c r="A803" s="0" t="s">
        <v>1033</v>
      </c>
      <c r="B803" s="0" t="s">
        <v>151</v>
      </c>
      <c r="C803" s="0" t="s">
        <v>60</v>
      </c>
      <c r="D803" s="0" t="s">
        <v>41</v>
      </c>
      <c r="E803" s="0" t="s">
        <v>152</v>
      </c>
      <c r="F803" s="0" t="s">
        <v>131</v>
      </c>
      <c r="G803" s="0" t="n">
        <f aca="false">HYPERLINK("http://clipc-services.ceda.ac.uk/dreq/u/e525bed4-dd83-11e5-9194-ac72891c3257.html","web")</f>
        <v>0</v>
      </c>
      <c r="H803" s="0" t="s">
        <v>136</v>
      </c>
      <c r="I803" s="0" t="s">
        <v>18</v>
      </c>
      <c r="J803" s="0" t="s">
        <v>153</v>
      </c>
      <c r="K803" s="0" t="s">
        <v>968</v>
      </c>
    </row>
    <row r="804" customFormat="false" ht="15" hidden="false" customHeight="false" outlineLevel="0" collapsed="false">
      <c r="A804" s="0" t="s">
        <v>1033</v>
      </c>
      <c r="B804" s="0" t="s">
        <v>154</v>
      </c>
      <c r="C804" s="0" t="s">
        <v>60</v>
      </c>
      <c r="D804" s="0" t="s">
        <v>41</v>
      </c>
      <c r="E804" s="0" t="s">
        <v>155</v>
      </c>
      <c r="F804" s="0" t="s">
        <v>131</v>
      </c>
      <c r="G804" s="0" t="n">
        <f aca="false">HYPERLINK("http://clipc-services.ceda.ac.uk/dreq/u/e52644bc-dd83-11e5-9194-ac72891c3257.html","web")</f>
        <v>0</v>
      </c>
      <c r="H804" s="0" t="s">
        <v>145</v>
      </c>
      <c r="I804" s="0" t="s">
        <v>146</v>
      </c>
      <c r="J804" s="0" t="s">
        <v>156</v>
      </c>
      <c r="K804" s="0" t="s">
        <v>968</v>
      </c>
    </row>
    <row r="805" customFormat="false" ht="15" hidden="false" customHeight="false" outlineLevel="0" collapsed="false">
      <c r="A805" s="0" t="s">
        <v>1033</v>
      </c>
      <c r="B805" s="0" t="s">
        <v>154</v>
      </c>
      <c r="C805" s="0" t="s">
        <v>60</v>
      </c>
      <c r="D805" s="0" t="s">
        <v>41</v>
      </c>
      <c r="E805" s="0" t="s">
        <v>155</v>
      </c>
      <c r="F805" s="0" t="s">
        <v>131</v>
      </c>
      <c r="G805" s="0" t="n">
        <f aca="false">HYPERLINK("http://clipc-services.ceda.ac.uk/dreq/u/e52644bc-dd83-11e5-9194-ac72891c3257.html","web")</f>
        <v>0</v>
      </c>
      <c r="H805" s="0" t="s">
        <v>145</v>
      </c>
      <c r="I805" s="0" t="s">
        <v>146</v>
      </c>
      <c r="J805" s="0" t="s">
        <v>156</v>
      </c>
      <c r="K805" s="0" t="s">
        <v>968</v>
      </c>
    </row>
    <row r="806" customFormat="false" ht="15" hidden="false" customHeight="false" outlineLevel="0" collapsed="false">
      <c r="A806" s="0" t="s">
        <v>1033</v>
      </c>
      <c r="B806" s="0" t="s">
        <v>157</v>
      </c>
      <c r="C806" s="0" t="s">
        <v>60</v>
      </c>
      <c r="D806" s="0" t="s">
        <v>41</v>
      </c>
      <c r="E806" s="0" t="s">
        <v>158</v>
      </c>
      <c r="F806" s="0" t="s">
        <v>131</v>
      </c>
      <c r="G806" s="0" t="n">
        <f aca="false">HYPERLINK("http://clipc-services.ceda.ac.uk/dreq/u/e526caea-dd83-11e5-9194-ac72891c3257.html","web")</f>
        <v>0</v>
      </c>
      <c r="H806" s="0" t="s">
        <v>145</v>
      </c>
      <c r="I806" s="0" t="s">
        <v>146</v>
      </c>
      <c r="J806" s="0" t="s">
        <v>159</v>
      </c>
      <c r="K806" s="0" t="s">
        <v>968</v>
      </c>
    </row>
    <row r="807" customFormat="false" ht="15" hidden="false" customHeight="false" outlineLevel="0" collapsed="false">
      <c r="A807" s="0" t="s">
        <v>1033</v>
      </c>
      <c r="B807" s="0" t="s">
        <v>157</v>
      </c>
      <c r="C807" s="0" t="s">
        <v>60</v>
      </c>
      <c r="D807" s="0" t="s">
        <v>41</v>
      </c>
      <c r="E807" s="0" t="s">
        <v>158</v>
      </c>
      <c r="F807" s="0" t="s">
        <v>131</v>
      </c>
      <c r="G807" s="0" t="n">
        <f aca="false">HYPERLINK("http://clipc-services.ceda.ac.uk/dreq/u/e526caea-dd83-11e5-9194-ac72891c3257.html","web")</f>
        <v>0</v>
      </c>
      <c r="H807" s="0" t="s">
        <v>145</v>
      </c>
      <c r="I807" s="0" t="s">
        <v>146</v>
      </c>
      <c r="J807" s="0" t="s">
        <v>159</v>
      </c>
      <c r="K807" s="0" t="s">
        <v>968</v>
      </c>
    </row>
    <row r="808" customFormat="false" ht="15" hidden="false" customHeight="false" outlineLevel="0" collapsed="false">
      <c r="A808" s="0" t="s">
        <v>1033</v>
      </c>
      <c r="B808" s="0" t="s">
        <v>160</v>
      </c>
      <c r="C808" s="0" t="s">
        <v>60</v>
      </c>
      <c r="D808" s="0" t="s">
        <v>41</v>
      </c>
      <c r="E808" s="0" t="s">
        <v>161</v>
      </c>
      <c r="F808" s="0" t="s">
        <v>131</v>
      </c>
      <c r="G808" s="0" t="n">
        <f aca="false">HYPERLINK("http://clipc-services.ceda.ac.uk/dreq/u/e527532a-dd83-11e5-9194-ac72891c3257.html","web")</f>
        <v>0</v>
      </c>
      <c r="H808" s="0" t="s">
        <v>145</v>
      </c>
      <c r="I808" s="0" t="s">
        <v>146</v>
      </c>
      <c r="J808" s="0" t="s">
        <v>162</v>
      </c>
      <c r="K808" s="0" t="s">
        <v>968</v>
      </c>
    </row>
    <row r="809" customFormat="false" ht="15" hidden="false" customHeight="false" outlineLevel="0" collapsed="false">
      <c r="A809" s="0" t="s">
        <v>1033</v>
      </c>
      <c r="B809" s="0" t="s">
        <v>160</v>
      </c>
      <c r="C809" s="0" t="s">
        <v>60</v>
      </c>
      <c r="D809" s="0" t="s">
        <v>41</v>
      </c>
      <c r="E809" s="0" t="s">
        <v>161</v>
      </c>
      <c r="F809" s="0" t="s">
        <v>131</v>
      </c>
      <c r="G809" s="0" t="n">
        <f aca="false">HYPERLINK("http://clipc-services.ceda.ac.uk/dreq/u/e527532a-dd83-11e5-9194-ac72891c3257.html","web")</f>
        <v>0</v>
      </c>
      <c r="H809" s="0" t="s">
        <v>145</v>
      </c>
      <c r="I809" s="0" t="s">
        <v>146</v>
      </c>
      <c r="J809" s="0" t="s">
        <v>162</v>
      </c>
      <c r="K809" s="0" t="s">
        <v>968</v>
      </c>
    </row>
    <row r="810" customFormat="false" ht="15" hidden="false" customHeight="false" outlineLevel="0" collapsed="false">
      <c r="A810" s="0" t="s">
        <v>1033</v>
      </c>
      <c r="B810" s="0" t="s">
        <v>163</v>
      </c>
      <c r="C810" s="0" t="s">
        <v>60</v>
      </c>
      <c r="D810" s="0" t="s">
        <v>41</v>
      </c>
      <c r="E810" s="0" t="s">
        <v>164</v>
      </c>
      <c r="F810" s="0" t="s">
        <v>131</v>
      </c>
      <c r="G810" s="0" t="n">
        <f aca="false">HYPERLINK("http://clipc-services.ceda.ac.uk/dreq/u/e5278b06-dd83-11e5-9194-ac72891c3257.html","web")</f>
        <v>0</v>
      </c>
      <c r="H810" s="0" t="s">
        <v>136</v>
      </c>
      <c r="I810" s="0" t="s">
        <v>18</v>
      </c>
      <c r="J810" s="0" t="s">
        <v>165</v>
      </c>
      <c r="K810" s="0" t="s">
        <v>968</v>
      </c>
    </row>
    <row r="811" customFormat="false" ht="15" hidden="false" customHeight="false" outlineLevel="0" collapsed="false">
      <c r="A811" s="0" t="s">
        <v>1033</v>
      </c>
      <c r="B811" s="0" t="s">
        <v>133</v>
      </c>
      <c r="C811" s="0" t="s">
        <v>31</v>
      </c>
      <c r="D811" s="0" t="s">
        <v>41</v>
      </c>
      <c r="E811" s="0" t="s">
        <v>134</v>
      </c>
      <c r="F811" s="0" t="s">
        <v>135</v>
      </c>
      <c r="G811" s="0" t="n">
        <f aca="false">HYPERLINK("http://clipc-services.ceda.ac.uk/dreq/u/e52528e8-dd83-11e5-9194-ac72891c3257.html","web")</f>
        <v>0</v>
      </c>
      <c r="H811" s="0" t="s">
        <v>136</v>
      </c>
      <c r="I811" s="0" t="s">
        <v>18</v>
      </c>
      <c r="J811" s="0" t="s">
        <v>137</v>
      </c>
      <c r="K811" s="0" t="s">
        <v>968</v>
      </c>
    </row>
    <row r="812" customFormat="false" ht="15" hidden="false" customHeight="false" outlineLevel="0" collapsed="false">
      <c r="A812" s="0" t="s">
        <v>1033</v>
      </c>
      <c r="B812" s="0" t="s">
        <v>138</v>
      </c>
      <c r="C812" s="0" t="s">
        <v>13</v>
      </c>
      <c r="D812" s="0" t="s">
        <v>41</v>
      </c>
      <c r="E812" s="0" t="s">
        <v>139</v>
      </c>
      <c r="F812" s="0" t="s">
        <v>135</v>
      </c>
      <c r="G812" s="0" t="n">
        <f aca="false">HYPERLINK("http://clipc-services.ceda.ac.uk/dreq/u/236430ceeb7aa3d23577b3a03d13f7fb.html","web")</f>
        <v>0</v>
      </c>
      <c r="H812" s="0" t="s">
        <v>136</v>
      </c>
      <c r="I812" s="0" t="s">
        <v>18</v>
      </c>
      <c r="J812" s="0" t="s">
        <v>137</v>
      </c>
      <c r="K812" s="0" t="s">
        <v>968</v>
      </c>
    </row>
    <row r="813" customFormat="false" ht="15" hidden="false" customHeight="false" outlineLevel="0" collapsed="false">
      <c r="A813" s="0" t="s">
        <v>1033</v>
      </c>
      <c r="B813" s="0" t="s">
        <v>140</v>
      </c>
      <c r="C813" s="0" t="s">
        <v>13</v>
      </c>
      <c r="D813" s="0" t="s">
        <v>41</v>
      </c>
      <c r="E813" s="0" t="s">
        <v>141</v>
      </c>
      <c r="F813" s="0" t="s">
        <v>135</v>
      </c>
      <c r="G813" s="0" t="n">
        <f aca="false">HYPERLINK("http://clipc-services.ceda.ac.uk/dreq/u/71480abb30ae62d262fcea6cfdd753cf.html","web")</f>
        <v>0</v>
      </c>
      <c r="H813" s="0" t="s">
        <v>136</v>
      </c>
      <c r="I813" s="0" t="s">
        <v>18</v>
      </c>
      <c r="J813" s="0" t="s">
        <v>142</v>
      </c>
      <c r="K813" s="0" t="s">
        <v>968</v>
      </c>
    </row>
    <row r="814" customFormat="false" ht="15" hidden="false" customHeight="false" outlineLevel="0" collapsed="false">
      <c r="A814" s="0" t="s">
        <v>1033</v>
      </c>
      <c r="B814" s="0" t="s">
        <v>143</v>
      </c>
      <c r="C814" s="0" t="s">
        <v>13</v>
      </c>
      <c r="D814" s="0" t="s">
        <v>41</v>
      </c>
      <c r="E814" s="0" t="s">
        <v>144</v>
      </c>
      <c r="F814" s="0" t="s">
        <v>135</v>
      </c>
      <c r="G814" s="0" t="n">
        <f aca="false">HYPERLINK("http://clipc-services.ceda.ac.uk/dreq/u/684d3f3543045a89ecbb0ca81ba6705f.html","web")</f>
        <v>0</v>
      </c>
      <c r="H814" s="0" t="s">
        <v>145</v>
      </c>
      <c r="I814" s="0" t="s">
        <v>146</v>
      </c>
      <c r="J814" s="0" t="s">
        <v>147</v>
      </c>
      <c r="K814" s="0" t="s">
        <v>968</v>
      </c>
    </row>
    <row r="815" customFormat="false" ht="15" hidden="false" customHeight="false" outlineLevel="0" collapsed="false">
      <c r="A815" s="0" t="s">
        <v>1033</v>
      </c>
      <c r="B815" s="0" t="s">
        <v>143</v>
      </c>
      <c r="C815" s="0" t="s">
        <v>13</v>
      </c>
      <c r="D815" s="0" t="s">
        <v>41</v>
      </c>
      <c r="E815" s="0" t="s">
        <v>144</v>
      </c>
      <c r="F815" s="0" t="s">
        <v>135</v>
      </c>
      <c r="G815" s="0" t="n">
        <f aca="false">HYPERLINK("http://clipc-services.ceda.ac.uk/dreq/u/684d3f3543045a89ecbb0ca81ba6705f.html","web")</f>
        <v>0</v>
      </c>
      <c r="H815" s="0" t="s">
        <v>145</v>
      </c>
      <c r="I815" s="0" t="s">
        <v>146</v>
      </c>
      <c r="J815" s="0" t="s">
        <v>147</v>
      </c>
      <c r="K815" s="0" t="s">
        <v>968</v>
      </c>
    </row>
    <row r="816" customFormat="false" ht="15" hidden="false" customHeight="false" outlineLevel="0" collapsed="false">
      <c r="A816" s="0" t="s">
        <v>1033</v>
      </c>
      <c r="B816" s="0" t="s">
        <v>845</v>
      </c>
      <c r="C816" s="0" t="s">
        <v>31</v>
      </c>
      <c r="D816" s="0" t="s">
        <v>969</v>
      </c>
      <c r="E816" s="0" t="s">
        <v>847</v>
      </c>
      <c r="F816" s="0" t="s">
        <v>31</v>
      </c>
      <c r="G816" s="0" t="n">
        <f aca="false">HYPERLINK("http://clipc-services.ceda.ac.uk/dreq/u/a06b8e83250b870d9f39dc1f6534efcb.html","web")</f>
        <v>0</v>
      </c>
      <c r="H816" s="0" t="s">
        <v>848</v>
      </c>
      <c r="I816" s="0" t="s">
        <v>237</v>
      </c>
      <c r="J816" s="0" t="s">
        <v>849</v>
      </c>
      <c r="K816" s="0" t="s">
        <v>222</v>
      </c>
    </row>
    <row r="817" customFormat="false" ht="15" hidden="false" customHeight="false" outlineLevel="0" collapsed="false">
      <c r="A817" s="0" t="s">
        <v>1033</v>
      </c>
      <c r="B817" s="0" t="s">
        <v>845</v>
      </c>
      <c r="C817" s="0" t="s">
        <v>31</v>
      </c>
      <c r="D817" s="0" t="s">
        <v>969</v>
      </c>
      <c r="E817" s="0" t="s">
        <v>847</v>
      </c>
      <c r="F817" s="0" t="s">
        <v>31</v>
      </c>
      <c r="G817" s="0" t="n">
        <f aca="false">HYPERLINK("http://clipc-services.ceda.ac.uk/dreq/u/a06b8e83250b870d9f39dc1f6534efcb.html","web")</f>
        <v>0</v>
      </c>
      <c r="H817" s="0" t="s">
        <v>848</v>
      </c>
      <c r="I817" s="0" t="s">
        <v>237</v>
      </c>
      <c r="J817" s="0" t="s">
        <v>849</v>
      </c>
      <c r="K817" s="0" t="s">
        <v>222</v>
      </c>
    </row>
    <row r="818" customFormat="false" ht="15" hidden="false" customHeight="false" outlineLevel="0" collapsed="false">
      <c r="A818" s="0" t="s">
        <v>1033</v>
      </c>
      <c r="B818" s="0" t="s">
        <v>706</v>
      </c>
      <c r="C818" s="0" t="s">
        <v>31</v>
      </c>
      <c r="D818" s="0" t="s">
        <v>435</v>
      </c>
      <c r="E818" s="0" t="s">
        <v>707</v>
      </c>
      <c r="F818" s="0" t="s">
        <v>336</v>
      </c>
      <c r="G818" s="0" t="n">
        <f aca="false">HYPERLINK("http://clipc-services.ceda.ac.uk/dreq/u/59170a02-9e49-11e5-803c-0d0b866b59f3.html","web")</f>
        <v>0</v>
      </c>
      <c r="H818" s="0" t="s">
        <v>253</v>
      </c>
      <c r="I818" s="0" t="s">
        <v>226</v>
      </c>
      <c r="J818" s="0" t="s">
        <v>708</v>
      </c>
      <c r="K818" s="0" t="s">
        <v>844</v>
      </c>
    </row>
    <row r="819" customFormat="false" ht="15" hidden="false" customHeight="false" outlineLevel="0" collapsed="false">
      <c r="A819" s="0" t="s">
        <v>1033</v>
      </c>
      <c r="B819" s="0" t="s">
        <v>706</v>
      </c>
      <c r="C819" s="0" t="s">
        <v>31</v>
      </c>
      <c r="D819" s="0" t="s">
        <v>435</v>
      </c>
      <c r="E819" s="0" t="s">
        <v>707</v>
      </c>
      <c r="F819" s="0" t="s">
        <v>336</v>
      </c>
      <c r="G819" s="0" t="n">
        <f aca="false">HYPERLINK("http://clipc-services.ceda.ac.uk/dreq/u/59170a02-9e49-11e5-803c-0d0b866b59f3.html","web")</f>
        <v>0</v>
      </c>
      <c r="H819" s="0" t="s">
        <v>253</v>
      </c>
      <c r="I819" s="0" t="s">
        <v>226</v>
      </c>
      <c r="J819" s="0" t="s">
        <v>708</v>
      </c>
      <c r="K819" s="0" t="s">
        <v>844</v>
      </c>
    </row>
    <row r="820" customFormat="false" ht="15" hidden="false" customHeight="false" outlineLevel="0" collapsed="false">
      <c r="A820" s="0" t="s">
        <v>1033</v>
      </c>
      <c r="B820" s="0" t="s">
        <v>709</v>
      </c>
      <c r="C820" s="0" t="s">
        <v>31</v>
      </c>
      <c r="D820" s="0" t="s">
        <v>435</v>
      </c>
      <c r="E820" s="0" t="s">
        <v>710</v>
      </c>
      <c r="F820" s="0" t="s">
        <v>336</v>
      </c>
      <c r="G820" s="0" t="n">
        <f aca="false">HYPERLINK("http://clipc-services.ceda.ac.uk/dreq/u/5913d86e-9e49-11e5-803c-0d0b866b59f3.html","web")</f>
        <v>0</v>
      </c>
      <c r="H820" s="0" t="s">
        <v>253</v>
      </c>
      <c r="I820" s="0" t="s">
        <v>226</v>
      </c>
      <c r="J820" s="0" t="s">
        <v>711</v>
      </c>
      <c r="K820" s="0" t="s">
        <v>844</v>
      </c>
    </row>
    <row r="821" customFormat="false" ht="15" hidden="false" customHeight="false" outlineLevel="0" collapsed="false">
      <c r="A821" s="0" t="s">
        <v>1033</v>
      </c>
      <c r="B821" s="0" t="s">
        <v>709</v>
      </c>
      <c r="C821" s="0" t="s">
        <v>31</v>
      </c>
      <c r="D821" s="0" t="s">
        <v>435</v>
      </c>
      <c r="E821" s="0" t="s">
        <v>710</v>
      </c>
      <c r="F821" s="0" t="s">
        <v>336</v>
      </c>
      <c r="G821" s="0" t="n">
        <f aca="false">HYPERLINK("http://clipc-services.ceda.ac.uk/dreq/u/5913d86e-9e49-11e5-803c-0d0b866b59f3.html","web")</f>
        <v>0</v>
      </c>
      <c r="H821" s="0" t="s">
        <v>253</v>
      </c>
      <c r="I821" s="0" t="s">
        <v>226</v>
      </c>
      <c r="J821" s="0" t="s">
        <v>711</v>
      </c>
      <c r="K821" s="0" t="s">
        <v>844</v>
      </c>
    </row>
    <row r="822" customFormat="false" ht="15" hidden="false" customHeight="false" outlineLevel="0" collapsed="false">
      <c r="A822" s="0" t="s">
        <v>1033</v>
      </c>
      <c r="B822" s="0" t="s">
        <v>712</v>
      </c>
      <c r="C822" s="0" t="s">
        <v>31</v>
      </c>
      <c r="D822" s="0" t="s">
        <v>435</v>
      </c>
      <c r="E822" s="0" t="s">
        <v>713</v>
      </c>
      <c r="F822" s="0" t="s">
        <v>336</v>
      </c>
      <c r="G822" s="0" t="n">
        <f aca="false">HYPERLINK("http://clipc-services.ceda.ac.uk/dreq/u/5913d602-9e49-11e5-803c-0d0b866b59f3.html","web")</f>
        <v>0</v>
      </c>
      <c r="H822" s="0" t="s">
        <v>253</v>
      </c>
      <c r="I822" s="0" t="s">
        <v>226</v>
      </c>
      <c r="J822" s="0" t="s">
        <v>714</v>
      </c>
      <c r="K822" s="0" t="s">
        <v>844</v>
      </c>
    </row>
    <row r="823" customFormat="false" ht="15" hidden="false" customHeight="false" outlineLevel="0" collapsed="false">
      <c r="A823" s="0" t="s">
        <v>1033</v>
      </c>
      <c r="B823" s="0" t="s">
        <v>712</v>
      </c>
      <c r="C823" s="0" t="s">
        <v>31</v>
      </c>
      <c r="D823" s="0" t="s">
        <v>435</v>
      </c>
      <c r="E823" s="0" t="s">
        <v>713</v>
      </c>
      <c r="F823" s="0" t="s">
        <v>336</v>
      </c>
      <c r="G823" s="0" t="n">
        <f aca="false">HYPERLINK("http://clipc-services.ceda.ac.uk/dreq/u/5913d602-9e49-11e5-803c-0d0b866b59f3.html","web")</f>
        <v>0</v>
      </c>
      <c r="H823" s="0" t="s">
        <v>253</v>
      </c>
      <c r="I823" s="0" t="s">
        <v>226</v>
      </c>
      <c r="J823" s="0" t="s">
        <v>714</v>
      </c>
      <c r="K823" s="0" t="s">
        <v>844</v>
      </c>
    </row>
    <row r="824" customFormat="false" ht="15" hidden="false" customHeight="false" outlineLevel="0" collapsed="false">
      <c r="A824" s="0" t="s">
        <v>1033</v>
      </c>
      <c r="B824" s="0" t="s">
        <v>210</v>
      </c>
      <c r="C824" s="0" t="s">
        <v>31</v>
      </c>
      <c r="D824" s="0" t="s">
        <v>194</v>
      </c>
      <c r="E824" s="0" t="s">
        <v>212</v>
      </c>
      <c r="F824" s="0" t="s">
        <v>16</v>
      </c>
      <c r="G824" s="0" t="n">
        <f aca="false">HYPERLINK("http://clipc-services.ceda.ac.uk/dreq/u/00e77372e8b909d9a827a0790e991fd9.html","web")</f>
        <v>0</v>
      </c>
      <c r="H824" s="0" t="s">
        <v>213</v>
      </c>
      <c r="I824" s="0" t="s">
        <v>18</v>
      </c>
      <c r="J824" s="0" t="s">
        <v>214</v>
      </c>
      <c r="K824" s="0" t="s">
        <v>20</v>
      </c>
    </row>
    <row r="825" customFormat="false" ht="15" hidden="false" customHeight="false" outlineLevel="0" collapsed="false">
      <c r="A825" s="0" t="s">
        <v>1033</v>
      </c>
      <c r="B825" s="0" t="s">
        <v>274</v>
      </c>
      <c r="C825" s="0" t="s">
        <v>31</v>
      </c>
      <c r="D825" s="0" t="s">
        <v>724</v>
      </c>
      <c r="E825" s="0" t="s">
        <v>275</v>
      </c>
      <c r="F825" s="0" t="s">
        <v>268</v>
      </c>
      <c r="G825" s="0" t="n">
        <f aca="false">HYPERLINK("http://clipc-services.ceda.ac.uk/dreq/u/590e85a8-9e49-11e5-803c-0d0b866b59f3.html","web")</f>
        <v>0</v>
      </c>
      <c r="H825" s="0" t="s">
        <v>272</v>
      </c>
      <c r="I825" s="0" t="s">
        <v>36</v>
      </c>
      <c r="J825" s="0" t="s">
        <v>276</v>
      </c>
      <c r="K825" s="0" t="s">
        <v>1187</v>
      </c>
    </row>
    <row r="826" customFormat="false" ht="15" hidden="false" customHeight="false" outlineLevel="0" collapsed="false">
      <c r="A826" s="0" t="s">
        <v>1033</v>
      </c>
      <c r="B826" s="0" t="s">
        <v>274</v>
      </c>
      <c r="C826" s="0" t="s">
        <v>31</v>
      </c>
      <c r="D826" s="0" t="s">
        <v>724</v>
      </c>
      <c r="E826" s="0" t="s">
        <v>275</v>
      </c>
      <c r="F826" s="0" t="s">
        <v>268</v>
      </c>
      <c r="G826" s="0" t="n">
        <f aca="false">HYPERLINK("http://clipc-services.ceda.ac.uk/dreq/u/590e85a8-9e49-11e5-803c-0d0b866b59f3.html","web")</f>
        <v>0</v>
      </c>
      <c r="H826" s="0" t="s">
        <v>272</v>
      </c>
      <c r="I826" s="0" t="s">
        <v>36</v>
      </c>
      <c r="J826" s="0" t="s">
        <v>276</v>
      </c>
      <c r="K826" s="0" t="s">
        <v>1187</v>
      </c>
    </row>
    <row r="827" customFormat="false" ht="15" hidden="false" customHeight="false" outlineLevel="0" collapsed="false">
      <c r="A827" s="0" t="s">
        <v>1033</v>
      </c>
      <c r="B827" s="0" t="s">
        <v>1188</v>
      </c>
      <c r="C827" s="0" t="s">
        <v>31</v>
      </c>
      <c r="D827" s="0" t="s">
        <v>724</v>
      </c>
      <c r="E827" s="0" t="s">
        <v>1189</v>
      </c>
      <c r="F827" s="0" t="s">
        <v>268</v>
      </c>
      <c r="G827" s="0" t="n">
        <f aca="false">HYPERLINK("http://clipc-services.ceda.ac.uk/dreq/u/5d432c16b179052a4e94c63af356c67c.html","web")</f>
        <v>0</v>
      </c>
      <c r="H827" s="0" t="s">
        <v>253</v>
      </c>
      <c r="I827" s="0" t="s">
        <v>226</v>
      </c>
      <c r="J827" s="0" t="s">
        <v>1190</v>
      </c>
      <c r="K827" s="0" t="s">
        <v>679</v>
      </c>
    </row>
    <row r="828" customFormat="false" ht="15" hidden="false" customHeight="false" outlineLevel="0" collapsed="false">
      <c r="A828" s="0" t="s">
        <v>1033</v>
      </c>
      <c r="B828" s="0" t="s">
        <v>1188</v>
      </c>
      <c r="C828" s="0" t="s">
        <v>31</v>
      </c>
      <c r="D828" s="0" t="s">
        <v>724</v>
      </c>
      <c r="E828" s="0" t="s">
        <v>1189</v>
      </c>
      <c r="F828" s="0" t="s">
        <v>268</v>
      </c>
      <c r="G828" s="0" t="n">
        <f aca="false">HYPERLINK("http://clipc-services.ceda.ac.uk/dreq/u/5d432c16b179052a4e94c63af356c67c.html","web")</f>
        <v>0</v>
      </c>
      <c r="H828" s="0" t="s">
        <v>253</v>
      </c>
      <c r="I828" s="0" t="s">
        <v>226</v>
      </c>
      <c r="J828" s="0" t="s">
        <v>1190</v>
      </c>
      <c r="K828" s="0" t="s">
        <v>679</v>
      </c>
    </row>
    <row r="829" customFormat="false" ht="15" hidden="false" customHeight="false" outlineLevel="0" collapsed="false">
      <c r="A829" s="0" t="s">
        <v>1033</v>
      </c>
      <c r="B829" s="0" t="s">
        <v>754</v>
      </c>
      <c r="C829" s="0" t="s">
        <v>31</v>
      </c>
      <c r="D829" s="0" t="s">
        <v>194</v>
      </c>
      <c r="E829" s="0" t="s">
        <v>755</v>
      </c>
      <c r="F829" s="0" t="s">
        <v>196</v>
      </c>
      <c r="G829" s="0" t="n">
        <f aca="false">HYPERLINK("http://clipc-services.ceda.ac.uk/dreq/u/7553003ead183dd3276108b6311a337f.html","web")</f>
        <v>0</v>
      </c>
      <c r="H829" s="0" t="s">
        <v>253</v>
      </c>
      <c r="I829" s="0" t="s">
        <v>226</v>
      </c>
      <c r="J829" s="0" t="s">
        <v>756</v>
      </c>
      <c r="K829" s="0" t="s">
        <v>757</v>
      </c>
    </row>
    <row r="830" customFormat="false" ht="15" hidden="false" customHeight="false" outlineLevel="0" collapsed="false">
      <c r="A830" s="0" t="s">
        <v>1033</v>
      </c>
      <c r="B830" s="0" t="s">
        <v>754</v>
      </c>
      <c r="C830" s="0" t="s">
        <v>31</v>
      </c>
      <c r="D830" s="0" t="s">
        <v>194</v>
      </c>
      <c r="E830" s="0" t="s">
        <v>755</v>
      </c>
      <c r="F830" s="0" t="s">
        <v>196</v>
      </c>
      <c r="G830" s="0" t="n">
        <f aca="false">HYPERLINK("http://clipc-services.ceda.ac.uk/dreq/u/7553003ead183dd3276108b6311a337f.html","web")</f>
        <v>0</v>
      </c>
      <c r="H830" s="0" t="s">
        <v>253</v>
      </c>
      <c r="I830" s="0" t="s">
        <v>226</v>
      </c>
      <c r="J830" s="0" t="s">
        <v>756</v>
      </c>
      <c r="K830" s="0" t="s">
        <v>757</v>
      </c>
    </row>
    <row r="831" customFormat="false" ht="15" hidden="false" customHeight="false" outlineLevel="0" collapsed="false">
      <c r="A831" s="0" t="s">
        <v>1033</v>
      </c>
      <c r="B831" s="0" t="s">
        <v>270</v>
      </c>
      <c r="C831" s="0" t="s">
        <v>31</v>
      </c>
      <c r="D831" s="0" t="s">
        <v>724</v>
      </c>
      <c r="E831" s="0" t="s">
        <v>271</v>
      </c>
      <c r="F831" s="0" t="s">
        <v>268</v>
      </c>
      <c r="G831" s="0" t="n">
        <f aca="false">HYPERLINK("http://clipc-services.ceda.ac.uk/dreq/u/590ed5a8-9e49-11e5-803c-0d0b866b59f3.html","web")</f>
        <v>0</v>
      </c>
      <c r="H831" s="0" t="s">
        <v>272</v>
      </c>
      <c r="I831" s="0" t="s">
        <v>36</v>
      </c>
      <c r="J831" s="0" t="s">
        <v>273</v>
      </c>
      <c r="K831" s="0" t="s">
        <v>1187</v>
      </c>
    </row>
    <row r="832" customFormat="false" ht="15" hidden="false" customHeight="false" outlineLevel="0" collapsed="false">
      <c r="A832" s="0" t="s">
        <v>1033</v>
      </c>
      <c r="B832" s="0" t="s">
        <v>270</v>
      </c>
      <c r="C832" s="0" t="s">
        <v>31</v>
      </c>
      <c r="D832" s="0" t="s">
        <v>724</v>
      </c>
      <c r="E832" s="0" t="s">
        <v>271</v>
      </c>
      <c r="F832" s="0" t="s">
        <v>268</v>
      </c>
      <c r="G832" s="0" t="n">
        <f aca="false">HYPERLINK("http://clipc-services.ceda.ac.uk/dreq/u/590ed5a8-9e49-11e5-803c-0d0b866b59f3.html","web")</f>
        <v>0</v>
      </c>
      <c r="H832" s="0" t="s">
        <v>272</v>
      </c>
      <c r="I832" s="0" t="s">
        <v>36</v>
      </c>
      <c r="J832" s="0" t="s">
        <v>273</v>
      </c>
      <c r="K832" s="0" t="s">
        <v>1187</v>
      </c>
    </row>
    <row r="833" customFormat="false" ht="15" hidden="false" customHeight="false" outlineLevel="0" collapsed="false">
      <c r="A833" s="0" t="s">
        <v>1033</v>
      </c>
      <c r="B833" s="0" t="s">
        <v>1191</v>
      </c>
      <c r="C833" s="0" t="s">
        <v>31</v>
      </c>
      <c r="D833" s="0" t="s">
        <v>435</v>
      </c>
      <c r="E833" s="0" t="s">
        <v>1192</v>
      </c>
      <c r="F833" s="0" t="s">
        <v>774</v>
      </c>
      <c r="G833" s="0" t="n">
        <f aca="false">HYPERLINK("http://clipc-services.ceda.ac.uk/dreq/u/70b0b8239a6ffb48b4a4f3086da12150.html","web")</f>
        <v>0</v>
      </c>
      <c r="H833" s="0" t="s">
        <v>1193</v>
      </c>
      <c r="I833" s="0" t="s">
        <v>379</v>
      </c>
      <c r="J833" s="0" t="s">
        <v>1194</v>
      </c>
      <c r="K833" s="0" t="s">
        <v>1195</v>
      </c>
    </row>
    <row r="834" customFormat="false" ht="15" hidden="false" customHeight="false" outlineLevel="0" collapsed="false">
      <c r="A834" s="0" t="s">
        <v>1033</v>
      </c>
      <c r="B834" s="0" t="s">
        <v>1191</v>
      </c>
      <c r="C834" s="0" t="s">
        <v>31</v>
      </c>
      <c r="D834" s="0" t="s">
        <v>435</v>
      </c>
      <c r="E834" s="0" t="s">
        <v>1192</v>
      </c>
      <c r="F834" s="0" t="s">
        <v>774</v>
      </c>
      <c r="G834" s="0" t="n">
        <f aca="false">HYPERLINK("http://clipc-services.ceda.ac.uk/dreq/u/70b0b8239a6ffb48b4a4f3086da12150.html","web")</f>
        <v>0</v>
      </c>
      <c r="H834" s="0" t="s">
        <v>1193</v>
      </c>
      <c r="I834" s="0" t="s">
        <v>379</v>
      </c>
      <c r="J834" s="0" t="s">
        <v>1194</v>
      </c>
      <c r="K834" s="0" t="s">
        <v>1195</v>
      </c>
    </row>
    <row r="835" customFormat="false" ht="15" hidden="false" customHeight="false" outlineLevel="0" collapsed="false">
      <c r="A835" s="0" t="s">
        <v>1033</v>
      </c>
      <c r="B835" s="0" t="s">
        <v>382</v>
      </c>
      <c r="C835" s="0" t="s">
        <v>31</v>
      </c>
      <c r="D835" s="0" t="s">
        <v>194</v>
      </c>
      <c r="E835" s="0" t="s">
        <v>383</v>
      </c>
      <c r="F835" s="0" t="s">
        <v>308</v>
      </c>
      <c r="G835" s="0" t="n">
        <f aca="false">HYPERLINK("http://clipc-services.ceda.ac.uk/dreq/u/f27656eeae247192e82aa1032c911399.html","web")</f>
        <v>0</v>
      </c>
      <c r="H835" s="0" t="s">
        <v>384</v>
      </c>
      <c r="I835" s="0" t="s">
        <v>385</v>
      </c>
      <c r="J835" s="0" t="s">
        <v>386</v>
      </c>
      <c r="K835" s="0" t="s">
        <v>1195</v>
      </c>
    </row>
    <row r="836" customFormat="false" ht="15" hidden="false" customHeight="false" outlineLevel="0" collapsed="false">
      <c r="A836" s="0" t="s">
        <v>1033</v>
      </c>
      <c r="B836" s="0" t="s">
        <v>382</v>
      </c>
      <c r="C836" s="0" t="s">
        <v>31</v>
      </c>
      <c r="D836" s="0" t="s">
        <v>194</v>
      </c>
      <c r="E836" s="0" t="s">
        <v>383</v>
      </c>
      <c r="F836" s="0" t="s">
        <v>308</v>
      </c>
      <c r="G836" s="0" t="n">
        <f aca="false">HYPERLINK("http://clipc-services.ceda.ac.uk/dreq/u/f27656eeae247192e82aa1032c911399.html","web")</f>
        <v>0</v>
      </c>
      <c r="H836" s="0" t="s">
        <v>384</v>
      </c>
      <c r="I836" s="0" t="s">
        <v>385</v>
      </c>
      <c r="J836" s="0" t="s">
        <v>386</v>
      </c>
      <c r="K836" s="0" t="s">
        <v>1195</v>
      </c>
    </row>
    <row r="837" customFormat="false" ht="15" hidden="false" customHeight="false" outlineLevel="0" collapsed="false">
      <c r="A837" s="0" t="s">
        <v>1033</v>
      </c>
      <c r="B837" s="0" t="s">
        <v>974</v>
      </c>
      <c r="C837" s="0" t="s">
        <v>31</v>
      </c>
      <c r="D837" s="0" t="s">
        <v>194</v>
      </c>
      <c r="E837" s="0" t="s">
        <v>975</v>
      </c>
      <c r="F837" s="0" t="s">
        <v>308</v>
      </c>
      <c r="G837" s="0" t="n">
        <f aca="false">HYPERLINK("http://clipc-services.ceda.ac.uk/dreq/u/6ca9dd8a089b15fb96841e9fe56411cf.html","web")</f>
        <v>0</v>
      </c>
      <c r="H837" s="0" t="s">
        <v>976</v>
      </c>
      <c r="I837" s="0" t="s">
        <v>977</v>
      </c>
      <c r="J837" s="0" t="s">
        <v>978</v>
      </c>
      <c r="K837" s="0" t="s">
        <v>1195</v>
      </c>
    </row>
    <row r="838" customFormat="false" ht="15" hidden="false" customHeight="false" outlineLevel="0" collapsed="false">
      <c r="A838" s="0" t="s">
        <v>1033</v>
      </c>
      <c r="B838" s="0" t="s">
        <v>974</v>
      </c>
      <c r="C838" s="0" t="s">
        <v>31</v>
      </c>
      <c r="D838" s="0" t="s">
        <v>194</v>
      </c>
      <c r="E838" s="0" t="s">
        <v>975</v>
      </c>
      <c r="F838" s="0" t="s">
        <v>308</v>
      </c>
      <c r="G838" s="0" t="n">
        <f aca="false">HYPERLINK("http://clipc-services.ceda.ac.uk/dreq/u/6ca9dd8a089b15fb96841e9fe56411cf.html","web")</f>
        <v>0</v>
      </c>
      <c r="H838" s="0" t="s">
        <v>976</v>
      </c>
      <c r="I838" s="0" t="s">
        <v>977</v>
      </c>
      <c r="J838" s="0" t="s">
        <v>978</v>
      </c>
      <c r="K838" s="0" t="s">
        <v>1195</v>
      </c>
    </row>
    <row r="839" customFormat="false" ht="15" hidden="false" customHeight="false" outlineLevel="0" collapsed="false">
      <c r="A839" s="0" t="s">
        <v>1033</v>
      </c>
      <c r="B839" s="0" t="s">
        <v>1196</v>
      </c>
      <c r="C839" s="0" t="s">
        <v>31</v>
      </c>
      <c r="D839" s="0" t="s">
        <v>194</v>
      </c>
      <c r="E839" s="0" t="s">
        <v>1197</v>
      </c>
      <c r="F839" s="0" t="s">
        <v>100</v>
      </c>
      <c r="G839" s="0" t="n">
        <f aca="false">HYPERLINK("http://clipc-services.ceda.ac.uk/dreq/u/31a3caf70db7a8ed71e8d0a226365105.html","web")</f>
        <v>0</v>
      </c>
      <c r="H839" s="0" t="s">
        <v>1193</v>
      </c>
      <c r="I839" s="0" t="s">
        <v>379</v>
      </c>
      <c r="J839" s="0" t="s">
        <v>1198</v>
      </c>
      <c r="K839" s="0" t="s">
        <v>1195</v>
      </c>
    </row>
    <row r="840" customFormat="false" ht="15" hidden="false" customHeight="false" outlineLevel="0" collapsed="false">
      <c r="A840" s="0" t="s">
        <v>1033</v>
      </c>
      <c r="B840" s="0" t="s">
        <v>1196</v>
      </c>
      <c r="C840" s="0" t="s">
        <v>31</v>
      </c>
      <c r="D840" s="0" t="s">
        <v>194</v>
      </c>
      <c r="E840" s="0" t="s">
        <v>1197</v>
      </c>
      <c r="F840" s="0" t="s">
        <v>100</v>
      </c>
      <c r="G840" s="0" t="n">
        <f aca="false">HYPERLINK("http://clipc-services.ceda.ac.uk/dreq/u/31a3caf70db7a8ed71e8d0a226365105.html","web")</f>
        <v>0</v>
      </c>
      <c r="H840" s="0" t="s">
        <v>1193</v>
      </c>
      <c r="I840" s="0" t="s">
        <v>379</v>
      </c>
      <c r="J840" s="0" t="s">
        <v>1198</v>
      </c>
      <c r="K840" s="0" t="s">
        <v>1195</v>
      </c>
    </row>
    <row r="841" customFormat="false" ht="15" hidden="false" customHeight="false" outlineLevel="0" collapsed="false">
      <c r="A841" s="0" t="s">
        <v>1033</v>
      </c>
      <c r="B841" s="0" t="s">
        <v>970</v>
      </c>
      <c r="C841" s="0" t="s">
        <v>31</v>
      </c>
      <c r="D841" s="0" t="s">
        <v>194</v>
      </c>
      <c r="E841" s="0" t="s">
        <v>971</v>
      </c>
      <c r="F841" s="0" t="s">
        <v>965</v>
      </c>
      <c r="G841" s="0" t="n">
        <f aca="false">HYPERLINK("http://clipc-services.ceda.ac.uk/dreq/u/590ef7b8-9e49-11e5-803c-0d0b866b59f3.html","web")</f>
        <v>0</v>
      </c>
      <c r="H841" s="0" t="s">
        <v>972</v>
      </c>
      <c r="I841" s="0" t="s">
        <v>36</v>
      </c>
      <c r="J841" s="0" t="s">
        <v>973</v>
      </c>
      <c r="K841" s="0" t="s">
        <v>716</v>
      </c>
    </row>
    <row r="842" customFormat="false" ht="15" hidden="false" customHeight="false" outlineLevel="0" collapsed="false">
      <c r="A842" s="0" t="s">
        <v>1033</v>
      </c>
      <c r="B842" s="0" t="s">
        <v>970</v>
      </c>
      <c r="C842" s="0" t="s">
        <v>31</v>
      </c>
      <c r="D842" s="0" t="s">
        <v>194</v>
      </c>
      <c r="E842" s="0" t="s">
        <v>971</v>
      </c>
      <c r="F842" s="0" t="s">
        <v>965</v>
      </c>
      <c r="G842" s="0" t="n">
        <f aca="false">HYPERLINK("http://clipc-services.ceda.ac.uk/dreq/u/590ef7b8-9e49-11e5-803c-0d0b866b59f3.html","web")</f>
        <v>0</v>
      </c>
      <c r="H842" s="0" t="s">
        <v>972</v>
      </c>
      <c r="I842" s="0" t="s">
        <v>36</v>
      </c>
      <c r="J842" s="0" t="s">
        <v>973</v>
      </c>
      <c r="K842" s="0" t="s">
        <v>716</v>
      </c>
    </row>
    <row r="843" customFormat="false" ht="15" hidden="false" customHeight="false" outlineLevel="0" collapsed="false">
      <c r="A843" s="0" t="s">
        <v>1033</v>
      </c>
      <c r="B843" s="0" t="s">
        <v>1199</v>
      </c>
      <c r="C843" s="0" t="s">
        <v>13</v>
      </c>
      <c r="D843" s="0" t="s">
        <v>194</v>
      </c>
      <c r="E843" s="0" t="s">
        <v>1200</v>
      </c>
      <c r="F843" s="0" t="s">
        <v>965</v>
      </c>
      <c r="G843" s="0" t="n">
        <f aca="false">HYPERLINK("http://clipc-services.ceda.ac.uk/dreq/u/f3532407075647328e7da9c24f00193d.html","web")</f>
        <v>0</v>
      </c>
      <c r="H843" s="0" t="s">
        <v>1201</v>
      </c>
      <c r="I843" s="0" t="s">
        <v>18</v>
      </c>
      <c r="J843" s="0" t="s">
        <v>1202</v>
      </c>
      <c r="K843" s="0" t="s">
        <v>1203</v>
      </c>
    </row>
    <row r="844" customFormat="false" ht="15" hidden="false" customHeight="false" outlineLevel="0" collapsed="false">
      <c r="A844" s="0" t="s">
        <v>1033</v>
      </c>
      <c r="B844" s="0" t="s">
        <v>1199</v>
      </c>
      <c r="C844" s="0" t="s">
        <v>13</v>
      </c>
      <c r="D844" s="0" t="s">
        <v>194</v>
      </c>
      <c r="E844" s="0" t="s">
        <v>1200</v>
      </c>
      <c r="F844" s="0" t="s">
        <v>965</v>
      </c>
      <c r="G844" s="0" t="n">
        <f aca="false">HYPERLINK("http://clipc-services.ceda.ac.uk/dreq/u/f3532407075647328e7da9c24f00193d.html","web")</f>
        <v>0</v>
      </c>
      <c r="H844" s="0" t="s">
        <v>1201</v>
      </c>
      <c r="I844" s="0" t="s">
        <v>18</v>
      </c>
      <c r="J844" s="0" t="s">
        <v>1202</v>
      </c>
      <c r="K844" s="0" t="s">
        <v>1203</v>
      </c>
    </row>
    <row r="845" customFormat="false" ht="15" hidden="false" customHeight="false" outlineLevel="0" collapsed="false">
      <c r="A845" s="0" t="s">
        <v>1033</v>
      </c>
      <c r="B845" s="0" t="s">
        <v>1204</v>
      </c>
      <c r="C845" s="0" t="s">
        <v>31</v>
      </c>
      <c r="D845" s="0" t="s">
        <v>1205</v>
      </c>
      <c r="E845" s="0" t="s">
        <v>1206</v>
      </c>
      <c r="F845" s="0" t="s">
        <v>838</v>
      </c>
      <c r="G845" s="0" t="n">
        <f aca="false">HYPERLINK("http://clipc-services.ceda.ac.uk/dreq/u/590f1a90-9e49-11e5-803c-0d0b866b59f3.html","web")</f>
        <v>0</v>
      </c>
      <c r="H845" s="0" t="s">
        <v>1207</v>
      </c>
      <c r="I845" s="0" t="s">
        <v>1208</v>
      </c>
      <c r="J845" s="0" t="s">
        <v>1209</v>
      </c>
      <c r="K845" s="0" t="s">
        <v>1210</v>
      </c>
    </row>
    <row r="846" customFormat="false" ht="15" hidden="false" customHeight="false" outlineLevel="0" collapsed="false">
      <c r="A846" s="0" t="s">
        <v>1033</v>
      </c>
      <c r="B846" s="0" t="s">
        <v>1204</v>
      </c>
      <c r="C846" s="0" t="s">
        <v>31</v>
      </c>
      <c r="D846" s="0" t="s">
        <v>1205</v>
      </c>
      <c r="E846" s="0" t="s">
        <v>1206</v>
      </c>
      <c r="F846" s="0" t="s">
        <v>838</v>
      </c>
      <c r="G846" s="0" t="n">
        <f aca="false">HYPERLINK("http://clipc-services.ceda.ac.uk/dreq/u/590f1a90-9e49-11e5-803c-0d0b866b59f3.html","web")</f>
        <v>0</v>
      </c>
      <c r="H846" s="0" t="s">
        <v>1207</v>
      </c>
      <c r="I846" s="0" t="s">
        <v>1208</v>
      </c>
      <c r="J846" s="0" t="s">
        <v>1209</v>
      </c>
      <c r="K846" s="0" t="s">
        <v>1210</v>
      </c>
    </row>
    <row r="847" customFormat="false" ht="15" hidden="false" customHeight="false" outlineLevel="0" collapsed="false">
      <c r="A847" s="0" t="s">
        <v>1033</v>
      </c>
      <c r="B847" s="0" t="s">
        <v>1211</v>
      </c>
      <c r="C847" s="0" t="s">
        <v>31</v>
      </c>
      <c r="D847" s="0" t="s">
        <v>1212</v>
      </c>
      <c r="E847" s="0" t="s">
        <v>1213</v>
      </c>
      <c r="F847" s="0" t="s">
        <v>838</v>
      </c>
      <c r="G847" s="0" t="n">
        <f aca="false">HYPERLINK("http://clipc-services.ceda.ac.uk/dreq/u/590e417e-9e49-11e5-803c-0d0b866b59f3.html","web")</f>
        <v>0</v>
      </c>
      <c r="H847" s="0" t="s">
        <v>1207</v>
      </c>
      <c r="I847" s="0" t="s">
        <v>1208</v>
      </c>
      <c r="J847" s="0" t="s">
        <v>1214</v>
      </c>
      <c r="K847" s="0" t="s">
        <v>1210</v>
      </c>
    </row>
    <row r="848" customFormat="false" ht="15" hidden="false" customHeight="false" outlineLevel="0" collapsed="false">
      <c r="A848" s="0" t="s">
        <v>1033</v>
      </c>
      <c r="B848" s="0" t="s">
        <v>1211</v>
      </c>
      <c r="C848" s="0" t="s">
        <v>31</v>
      </c>
      <c r="D848" s="0" t="s">
        <v>1212</v>
      </c>
      <c r="E848" s="0" t="s">
        <v>1213</v>
      </c>
      <c r="F848" s="0" t="s">
        <v>838</v>
      </c>
      <c r="G848" s="0" t="n">
        <f aca="false">HYPERLINK("http://clipc-services.ceda.ac.uk/dreq/u/590e417e-9e49-11e5-803c-0d0b866b59f3.html","web")</f>
        <v>0</v>
      </c>
      <c r="H848" s="0" t="s">
        <v>1207</v>
      </c>
      <c r="I848" s="0" t="s">
        <v>1208</v>
      </c>
      <c r="J848" s="0" t="s">
        <v>1214</v>
      </c>
      <c r="K848" s="0" t="s">
        <v>1210</v>
      </c>
    </row>
    <row r="849" customFormat="false" ht="15" hidden="false" customHeight="false" outlineLevel="0" collapsed="false">
      <c r="A849" s="0" t="s">
        <v>1033</v>
      </c>
      <c r="B849" s="0" t="s">
        <v>1215</v>
      </c>
      <c r="C849" s="0" t="s">
        <v>31</v>
      </c>
      <c r="D849" s="0" t="s">
        <v>1205</v>
      </c>
      <c r="E849" s="0" t="s">
        <v>1216</v>
      </c>
      <c r="F849" s="0" t="s">
        <v>31</v>
      </c>
      <c r="G849" s="0" t="n">
        <f aca="false">HYPERLINK("http://clipc-services.ceda.ac.uk/dreq/u/59178a72-9e49-11e5-803c-0d0b866b59f3.html","web")</f>
        <v>0</v>
      </c>
      <c r="H849" s="0" t="s">
        <v>1207</v>
      </c>
      <c r="I849" s="0" t="s">
        <v>1208</v>
      </c>
      <c r="J849" s="0" t="s">
        <v>1217</v>
      </c>
      <c r="K849" s="0" t="s">
        <v>1210</v>
      </c>
    </row>
    <row r="850" customFormat="false" ht="15" hidden="false" customHeight="false" outlineLevel="0" collapsed="false">
      <c r="A850" s="0" t="s">
        <v>1033</v>
      </c>
      <c r="B850" s="0" t="s">
        <v>1215</v>
      </c>
      <c r="C850" s="0" t="s">
        <v>31</v>
      </c>
      <c r="D850" s="0" t="s">
        <v>1205</v>
      </c>
      <c r="E850" s="0" t="s">
        <v>1216</v>
      </c>
      <c r="F850" s="0" t="s">
        <v>31</v>
      </c>
      <c r="G850" s="0" t="n">
        <f aca="false">HYPERLINK("http://clipc-services.ceda.ac.uk/dreq/u/59178a72-9e49-11e5-803c-0d0b866b59f3.html","web")</f>
        <v>0</v>
      </c>
      <c r="H850" s="0" t="s">
        <v>1207</v>
      </c>
      <c r="I850" s="0" t="s">
        <v>1208</v>
      </c>
      <c r="J850" s="0" t="s">
        <v>1217</v>
      </c>
      <c r="K850" s="0" t="s">
        <v>1210</v>
      </c>
    </row>
    <row r="851" customFormat="false" ht="15" hidden="false" customHeight="false" outlineLevel="0" collapsed="false">
      <c r="A851" s="0" t="s">
        <v>1033</v>
      </c>
      <c r="B851" s="0" t="s">
        <v>1218</v>
      </c>
      <c r="C851" s="0" t="s">
        <v>31</v>
      </c>
      <c r="D851" s="0" t="s">
        <v>1212</v>
      </c>
      <c r="E851" s="0" t="s">
        <v>1219</v>
      </c>
      <c r="F851" s="0" t="s">
        <v>308</v>
      </c>
      <c r="G851" s="0" t="n">
        <f aca="false">HYPERLINK("http://clipc-services.ceda.ac.uk/dreq/u/590ee804-9e49-11e5-803c-0d0b866b59f3.html","web")</f>
        <v>0</v>
      </c>
      <c r="H851" s="0" t="s">
        <v>1207</v>
      </c>
      <c r="I851" s="0" t="s">
        <v>1208</v>
      </c>
      <c r="J851" s="0" t="s">
        <v>1220</v>
      </c>
      <c r="K851" s="0" t="s">
        <v>1210</v>
      </c>
    </row>
    <row r="852" customFormat="false" ht="15" hidden="false" customHeight="false" outlineLevel="0" collapsed="false">
      <c r="A852" s="0" t="s">
        <v>1033</v>
      </c>
      <c r="B852" s="0" t="s">
        <v>1218</v>
      </c>
      <c r="C852" s="0" t="s">
        <v>31</v>
      </c>
      <c r="D852" s="0" t="s">
        <v>1212</v>
      </c>
      <c r="E852" s="0" t="s">
        <v>1219</v>
      </c>
      <c r="F852" s="0" t="s">
        <v>308</v>
      </c>
      <c r="G852" s="0" t="n">
        <f aca="false">HYPERLINK("http://clipc-services.ceda.ac.uk/dreq/u/590ee804-9e49-11e5-803c-0d0b866b59f3.html","web")</f>
        <v>0</v>
      </c>
      <c r="H852" s="0" t="s">
        <v>1207</v>
      </c>
      <c r="I852" s="0" t="s">
        <v>1208</v>
      </c>
      <c r="J852" s="0" t="s">
        <v>1220</v>
      </c>
      <c r="K852" s="0" t="s">
        <v>1210</v>
      </c>
    </row>
    <row r="853" customFormat="false" ht="15" hidden="false" customHeight="false" outlineLevel="0" collapsed="false">
      <c r="A853" s="0" t="s">
        <v>1033</v>
      </c>
      <c r="B853" s="0" t="s">
        <v>1221</v>
      </c>
      <c r="C853" s="0" t="s">
        <v>31</v>
      </c>
      <c r="D853" s="0" t="s">
        <v>1212</v>
      </c>
      <c r="E853" s="0" t="s">
        <v>1222</v>
      </c>
      <c r="F853" s="0" t="s">
        <v>308</v>
      </c>
      <c r="G853" s="0" t="n">
        <f aca="false">HYPERLINK("http://clipc-services.ceda.ac.uk/dreq/u/590e590c-9e49-11e5-803c-0d0b866b59f3.html","web")</f>
        <v>0</v>
      </c>
      <c r="H853" s="0" t="s">
        <v>1207</v>
      </c>
      <c r="I853" s="0" t="s">
        <v>1208</v>
      </c>
      <c r="J853" s="0" t="s">
        <v>1223</v>
      </c>
      <c r="K853" s="0" t="s">
        <v>1210</v>
      </c>
    </row>
    <row r="854" customFormat="false" ht="15" hidden="false" customHeight="false" outlineLevel="0" collapsed="false">
      <c r="A854" s="0" t="s">
        <v>1033</v>
      </c>
      <c r="B854" s="0" t="s">
        <v>1221</v>
      </c>
      <c r="C854" s="0" t="s">
        <v>31</v>
      </c>
      <c r="D854" s="0" t="s">
        <v>1212</v>
      </c>
      <c r="E854" s="0" t="s">
        <v>1222</v>
      </c>
      <c r="F854" s="0" t="s">
        <v>308</v>
      </c>
      <c r="G854" s="0" t="n">
        <f aca="false">HYPERLINK("http://clipc-services.ceda.ac.uk/dreq/u/590e590c-9e49-11e5-803c-0d0b866b59f3.html","web")</f>
        <v>0</v>
      </c>
      <c r="H854" s="0" t="s">
        <v>1207</v>
      </c>
      <c r="I854" s="0" t="s">
        <v>1208</v>
      </c>
      <c r="J854" s="0" t="s">
        <v>1223</v>
      </c>
      <c r="K854" s="0" t="s">
        <v>1210</v>
      </c>
    </row>
    <row r="855" customFormat="false" ht="15" hidden="false" customHeight="false" outlineLevel="0" collapsed="false">
      <c r="A855" s="0" t="s">
        <v>1033</v>
      </c>
      <c r="B855" s="0" t="s">
        <v>1224</v>
      </c>
      <c r="C855" s="0" t="s">
        <v>31</v>
      </c>
      <c r="D855" s="0" t="s">
        <v>1212</v>
      </c>
      <c r="E855" s="0" t="s">
        <v>1225</v>
      </c>
      <c r="F855" s="0" t="s">
        <v>308</v>
      </c>
      <c r="G855" s="0" t="n">
        <f aca="false">HYPERLINK("http://clipc-services.ceda.ac.uk/dreq/u/5912e6d4-9e49-11e5-803c-0d0b866b59f3.html","web")</f>
        <v>0</v>
      </c>
      <c r="H855" s="0" t="s">
        <v>1207</v>
      </c>
      <c r="I855" s="0" t="s">
        <v>1208</v>
      </c>
      <c r="J855" s="0" t="s">
        <v>1226</v>
      </c>
      <c r="K855" s="0" t="s">
        <v>1210</v>
      </c>
    </row>
    <row r="856" customFormat="false" ht="15" hidden="false" customHeight="false" outlineLevel="0" collapsed="false">
      <c r="A856" s="0" t="s">
        <v>1033</v>
      </c>
      <c r="B856" s="0" t="s">
        <v>1224</v>
      </c>
      <c r="C856" s="0" t="s">
        <v>31</v>
      </c>
      <c r="D856" s="0" t="s">
        <v>1212</v>
      </c>
      <c r="E856" s="0" t="s">
        <v>1225</v>
      </c>
      <c r="F856" s="0" t="s">
        <v>308</v>
      </c>
      <c r="G856" s="0" t="n">
        <f aca="false">HYPERLINK("http://clipc-services.ceda.ac.uk/dreq/u/5912e6d4-9e49-11e5-803c-0d0b866b59f3.html","web")</f>
        <v>0</v>
      </c>
      <c r="H856" s="0" t="s">
        <v>1207</v>
      </c>
      <c r="I856" s="0" t="s">
        <v>1208</v>
      </c>
      <c r="J856" s="0" t="s">
        <v>1226</v>
      </c>
      <c r="K856" s="0" t="s">
        <v>1210</v>
      </c>
    </row>
    <row r="857" customFormat="false" ht="15" hidden="false" customHeight="false" outlineLevel="0" collapsed="false">
      <c r="A857" s="0" t="s">
        <v>1033</v>
      </c>
      <c r="B857" s="0" t="s">
        <v>1227</v>
      </c>
      <c r="C857" s="0" t="s">
        <v>31</v>
      </c>
      <c r="D857" s="0" t="s">
        <v>1212</v>
      </c>
      <c r="E857" s="0" t="s">
        <v>1228</v>
      </c>
      <c r="F857" s="0" t="s">
        <v>308</v>
      </c>
      <c r="G857" s="0" t="n">
        <f aca="false">HYPERLINK("http://clipc-services.ceda.ac.uk/dreq/u/5912c3de-9e49-11e5-803c-0d0b866b59f3.html","web")</f>
        <v>0</v>
      </c>
      <c r="H857" s="0" t="s">
        <v>1207</v>
      </c>
      <c r="I857" s="0" t="s">
        <v>1208</v>
      </c>
      <c r="J857" s="0" t="s">
        <v>1229</v>
      </c>
      <c r="K857" s="0" t="s">
        <v>1210</v>
      </c>
    </row>
    <row r="858" customFormat="false" ht="15" hidden="false" customHeight="false" outlineLevel="0" collapsed="false">
      <c r="A858" s="0" t="s">
        <v>1033</v>
      </c>
      <c r="B858" s="0" t="s">
        <v>1227</v>
      </c>
      <c r="C858" s="0" t="s">
        <v>31</v>
      </c>
      <c r="D858" s="0" t="s">
        <v>1212</v>
      </c>
      <c r="E858" s="0" t="s">
        <v>1228</v>
      </c>
      <c r="F858" s="0" t="s">
        <v>308</v>
      </c>
      <c r="G858" s="0" t="n">
        <f aca="false">HYPERLINK("http://clipc-services.ceda.ac.uk/dreq/u/5912c3de-9e49-11e5-803c-0d0b866b59f3.html","web")</f>
        <v>0</v>
      </c>
      <c r="H858" s="0" t="s">
        <v>1207</v>
      </c>
      <c r="I858" s="0" t="s">
        <v>1208</v>
      </c>
      <c r="J858" s="0" t="s">
        <v>1229</v>
      </c>
      <c r="K858" s="0" t="s">
        <v>1210</v>
      </c>
    </row>
    <row r="859" customFormat="false" ht="15" hidden="false" customHeight="false" outlineLevel="0" collapsed="false">
      <c r="A859" s="0" t="s">
        <v>1033</v>
      </c>
      <c r="B859" s="0" t="s">
        <v>1230</v>
      </c>
      <c r="C859" s="0" t="s">
        <v>31</v>
      </c>
      <c r="D859" s="0" t="s">
        <v>1212</v>
      </c>
      <c r="E859" s="0" t="s">
        <v>1231</v>
      </c>
      <c r="F859" s="0" t="s">
        <v>16</v>
      </c>
      <c r="G859" s="0" t="n">
        <f aca="false">HYPERLINK("http://clipc-services.ceda.ac.uk/dreq/u/590e379c-9e49-11e5-803c-0d0b866b59f3.html","web")</f>
        <v>0</v>
      </c>
      <c r="H859" s="0" t="s">
        <v>1207</v>
      </c>
      <c r="I859" s="0" t="s">
        <v>1208</v>
      </c>
      <c r="J859" s="0" t="s">
        <v>1232</v>
      </c>
      <c r="K859" s="0" t="s">
        <v>1210</v>
      </c>
    </row>
    <row r="860" customFormat="false" ht="15" hidden="false" customHeight="false" outlineLevel="0" collapsed="false">
      <c r="A860" s="0" t="s">
        <v>1033</v>
      </c>
      <c r="B860" s="0" t="s">
        <v>1230</v>
      </c>
      <c r="C860" s="0" t="s">
        <v>31</v>
      </c>
      <c r="D860" s="0" t="s">
        <v>1212</v>
      </c>
      <c r="E860" s="0" t="s">
        <v>1231</v>
      </c>
      <c r="F860" s="0" t="s">
        <v>16</v>
      </c>
      <c r="G860" s="0" t="n">
        <f aca="false">HYPERLINK("http://clipc-services.ceda.ac.uk/dreq/u/590e379c-9e49-11e5-803c-0d0b866b59f3.html","web")</f>
        <v>0</v>
      </c>
      <c r="H860" s="0" t="s">
        <v>1207</v>
      </c>
      <c r="I860" s="0" t="s">
        <v>1208</v>
      </c>
      <c r="J860" s="0" t="s">
        <v>1232</v>
      </c>
      <c r="K860" s="0" t="s">
        <v>1210</v>
      </c>
    </row>
    <row r="861" customFormat="false" ht="15" hidden="false" customHeight="false" outlineLevel="0" collapsed="false">
      <c r="A861" s="0" t="s">
        <v>1033</v>
      </c>
      <c r="B861" s="0" t="s">
        <v>1233</v>
      </c>
      <c r="C861" s="0" t="s">
        <v>31</v>
      </c>
      <c r="D861" s="0" t="s">
        <v>1212</v>
      </c>
      <c r="E861" s="0" t="s">
        <v>1234</v>
      </c>
      <c r="F861" s="0" t="s">
        <v>308</v>
      </c>
      <c r="G861" s="0" t="n">
        <f aca="false">HYPERLINK("http://clipc-services.ceda.ac.uk/dreq/u/3f30557c-b89b-11e6-be04-ac72891c3257.html","web")</f>
        <v>0</v>
      </c>
      <c r="H861" s="0" t="s">
        <v>1207</v>
      </c>
      <c r="I861" s="0" t="s">
        <v>1208</v>
      </c>
      <c r="J861" s="0" t="s">
        <v>1235</v>
      </c>
      <c r="K861" s="0" t="s">
        <v>1210</v>
      </c>
    </row>
    <row r="862" customFormat="false" ht="15" hidden="false" customHeight="false" outlineLevel="0" collapsed="false">
      <c r="A862" s="0" t="s">
        <v>1033</v>
      </c>
      <c r="B862" s="0" t="s">
        <v>1233</v>
      </c>
      <c r="C862" s="0" t="s">
        <v>31</v>
      </c>
      <c r="D862" s="0" t="s">
        <v>1212</v>
      </c>
      <c r="E862" s="0" t="s">
        <v>1234</v>
      </c>
      <c r="F862" s="0" t="s">
        <v>308</v>
      </c>
      <c r="G862" s="0" t="n">
        <f aca="false">HYPERLINK("http://clipc-services.ceda.ac.uk/dreq/u/3f30557c-b89b-11e6-be04-ac72891c3257.html","web")</f>
        <v>0</v>
      </c>
      <c r="H862" s="0" t="s">
        <v>1207</v>
      </c>
      <c r="I862" s="0" t="s">
        <v>1208</v>
      </c>
      <c r="J862" s="0" t="s">
        <v>1235</v>
      </c>
      <c r="K862" s="0" t="s">
        <v>1210</v>
      </c>
    </row>
    <row r="863" customFormat="false" ht="15" hidden="false" customHeight="false" outlineLevel="0" collapsed="false">
      <c r="A863" s="0" t="s">
        <v>1033</v>
      </c>
      <c r="B863" s="0" t="s">
        <v>1236</v>
      </c>
      <c r="C863" s="0" t="s">
        <v>31</v>
      </c>
      <c r="D863" s="0" t="s">
        <v>194</v>
      </c>
      <c r="E863" s="0" t="s">
        <v>1237</v>
      </c>
      <c r="F863" s="0" t="s">
        <v>196</v>
      </c>
      <c r="G863" s="0" t="n">
        <f aca="false">HYPERLINK("http://clipc-services.ceda.ac.uk/dreq/u/590e4408-9e49-11e5-803c-0d0b866b59f3.html","web")</f>
        <v>0</v>
      </c>
      <c r="H863" s="0" t="s">
        <v>976</v>
      </c>
      <c r="I863" s="0" t="s">
        <v>977</v>
      </c>
      <c r="J863" s="0" t="s">
        <v>1238</v>
      </c>
      <c r="K863" s="0" t="s">
        <v>1239</v>
      </c>
    </row>
    <row r="864" customFormat="false" ht="15" hidden="false" customHeight="false" outlineLevel="0" collapsed="false">
      <c r="A864" s="0" t="s">
        <v>1033</v>
      </c>
      <c r="B864" s="0" t="s">
        <v>1236</v>
      </c>
      <c r="C864" s="0" t="s">
        <v>31</v>
      </c>
      <c r="D864" s="0" t="s">
        <v>194</v>
      </c>
      <c r="E864" s="0" t="s">
        <v>1237</v>
      </c>
      <c r="F864" s="0" t="s">
        <v>196</v>
      </c>
      <c r="G864" s="0" t="n">
        <f aca="false">HYPERLINK("http://clipc-services.ceda.ac.uk/dreq/u/590e4408-9e49-11e5-803c-0d0b866b59f3.html","web")</f>
        <v>0</v>
      </c>
      <c r="H864" s="0" t="s">
        <v>976</v>
      </c>
      <c r="I864" s="0" t="s">
        <v>977</v>
      </c>
      <c r="J864" s="0" t="s">
        <v>1238</v>
      </c>
      <c r="K864" s="0" t="s">
        <v>1239</v>
      </c>
    </row>
    <row r="865" customFormat="false" ht="15" hidden="false" customHeight="false" outlineLevel="0" collapsed="false">
      <c r="A865" s="0" t="s">
        <v>1033</v>
      </c>
      <c r="B865" s="0" t="s">
        <v>1240</v>
      </c>
      <c r="C865" s="0" t="s">
        <v>31</v>
      </c>
      <c r="D865" s="0" t="s">
        <v>194</v>
      </c>
      <c r="E865" s="0" t="s">
        <v>1241</v>
      </c>
      <c r="F865" s="0" t="s">
        <v>196</v>
      </c>
      <c r="G865" s="0" t="n">
        <f aca="false">HYPERLINK("http://clipc-services.ceda.ac.uk/dreq/u/591763b2-9e49-11e5-803c-0d0b866b59f3.html","web")</f>
        <v>0</v>
      </c>
      <c r="H865" s="0" t="s">
        <v>976</v>
      </c>
      <c r="I865" s="0" t="s">
        <v>977</v>
      </c>
      <c r="J865" s="0" t="s">
        <v>1242</v>
      </c>
      <c r="K865" s="0" t="s">
        <v>1239</v>
      </c>
    </row>
    <row r="866" customFormat="false" ht="15" hidden="false" customHeight="false" outlineLevel="0" collapsed="false">
      <c r="A866" s="0" t="s">
        <v>1033</v>
      </c>
      <c r="B866" s="0" t="s">
        <v>1240</v>
      </c>
      <c r="C866" s="0" t="s">
        <v>31</v>
      </c>
      <c r="D866" s="0" t="s">
        <v>194</v>
      </c>
      <c r="E866" s="0" t="s">
        <v>1241</v>
      </c>
      <c r="F866" s="0" t="s">
        <v>196</v>
      </c>
      <c r="G866" s="0" t="n">
        <f aca="false">HYPERLINK("http://clipc-services.ceda.ac.uk/dreq/u/591763b2-9e49-11e5-803c-0d0b866b59f3.html","web")</f>
        <v>0</v>
      </c>
      <c r="H866" s="0" t="s">
        <v>976</v>
      </c>
      <c r="I866" s="0" t="s">
        <v>977</v>
      </c>
      <c r="J866" s="0" t="s">
        <v>1242</v>
      </c>
      <c r="K866" s="0" t="s">
        <v>1239</v>
      </c>
    </row>
    <row r="867" customFormat="false" ht="15" hidden="false" customHeight="false" outlineLevel="0" collapsed="false">
      <c r="A867" s="0" t="s">
        <v>1033</v>
      </c>
      <c r="B867" s="0" t="s">
        <v>1243</v>
      </c>
      <c r="C867" s="0" t="s">
        <v>31</v>
      </c>
      <c r="D867" s="0" t="s">
        <v>194</v>
      </c>
      <c r="E867" s="0" t="s">
        <v>1244</v>
      </c>
      <c r="F867" s="0" t="s">
        <v>196</v>
      </c>
      <c r="G867" s="0" t="n">
        <f aca="false">HYPERLINK("http://clipc-services.ceda.ac.uk/dreq/u/590e105a-9e49-11e5-803c-0d0b866b59f3.html","web")</f>
        <v>0</v>
      </c>
      <c r="H867" s="0" t="s">
        <v>976</v>
      </c>
      <c r="I867" s="0" t="s">
        <v>977</v>
      </c>
      <c r="J867" s="0" t="s">
        <v>1245</v>
      </c>
      <c r="K867" s="0" t="s">
        <v>1239</v>
      </c>
    </row>
    <row r="868" customFormat="false" ht="15" hidden="false" customHeight="false" outlineLevel="0" collapsed="false">
      <c r="A868" s="0" t="s">
        <v>1033</v>
      </c>
      <c r="B868" s="0" t="s">
        <v>1243</v>
      </c>
      <c r="C868" s="0" t="s">
        <v>31</v>
      </c>
      <c r="D868" s="0" t="s">
        <v>194</v>
      </c>
      <c r="E868" s="0" t="s">
        <v>1244</v>
      </c>
      <c r="F868" s="0" t="s">
        <v>196</v>
      </c>
      <c r="G868" s="0" t="n">
        <f aca="false">HYPERLINK("http://clipc-services.ceda.ac.uk/dreq/u/590e105a-9e49-11e5-803c-0d0b866b59f3.html","web")</f>
        <v>0</v>
      </c>
      <c r="H868" s="0" t="s">
        <v>976</v>
      </c>
      <c r="I868" s="0" t="s">
        <v>977</v>
      </c>
      <c r="J868" s="0" t="s">
        <v>1245</v>
      </c>
      <c r="K868" s="0" t="s">
        <v>1239</v>
      </c>
    </row>
    <row r="869" customFormat="false" ht="15" hidden="false" customHeight="false" outlineLevel="0" collapsed="false">
      <c r="A869" s="0" t="s">
        <v>1033</v>
      </c>
      <c r="B869" s="0" t="s">
        <v>1246</v>
      </c>
      <c r="C869" s="0" t="s">
        <v>31</v>
      </c>
      <c r="D869" s="0" t="s">
        <v>194</v>
      </c>
      <c r="E869" s="0" t="s">
        <v>1247</v>
      </c>
      <c r="F869" s="0" t="s">
        <v>196</v>
      </c>
      <c r="G869" s="0" t="n">
        <f aca="false">HYPERLINK("http://clipc-services.ceda.ac.uk/dreq/u/5912fb88-9e49-11e5-803c-0d0b866b59f3.html","web")</f>
        <v>0</v>
      </c>
      <c r="H869" s="0" t="s">
        <v>976</v>
      </c>
      <c r="I869" s="0" t="s">
        <v>977</v>
      </c>
      <c r="J869" s="0" t="s">
        <v>1248</v>
      </c>
      <c r="K869" s="0" t="s">
        <v>1239</v>
      </c>
    </row>
    <row r="870" customFormat="false" ht="15" hidden="false" customHeight="false" outlineLevel="0" collapsed="false">
      <c r="A870" s="0" t="s">
        <v>1033</v>
      </c>
      <c r="B870" s="0" t="s">
        <v>1246</v>
      </c>
      <c r="C870" s="0" t="s">
        <v>31</v>
      </c>
      <c r="D870" s="0" t="s">
        <v>194</v>
      </c>
      <c r="E870" s="0" t="s">
        <v>1247</v>
      </c>
      <c r="F870" s="0" t="s">
        <v>196</v>
      </c>
      <c r="G870" s="0" t="n">
        <f aca="false">HYPERLINK("http://clipc-services.ceda.ac.uk/dreq/u/5912fb88-9e49-11e5-803c-0d0b866b59f3.html","web")</f>
        <v>0</v>
      </c>
      <c r="H870" s="0" t="s">
        <v>976</v>
      </c>
      <c r="I870" s="0" t="s">
        <v>977</v>
      </c>
      <c r="J870" s="0" t="s">
        <v>1248</v>
      </c>
      <c r="K870" s="0" t="s">
        <v>1239</v>
      </c>
    </row>
    <row r="871" customFormat="false" ht="15" hidden="false" customHeight="false" outlineLevel="0" collapsed="false">
      <c r="A871" s="0" t="s">
        <v>1033</v>
      </c>
      <c r="B871" s="0" t="s">
        <v>1249</v>
      </c>
      <c r="C871" s="0" t="s">
        <v>31</v>
      </c>
      <c r="D871" s="0" t="s">
        <v>194</v>
      </c>
      <c r="E871" s="0" t="s">
        <v>1250</v>
      </c>
      <c r="F871" s="0" t="s">
        <v>196</v>
      </c>
      <c r="G871" s="0" t="n">
        <f aca="false">HYPERLINK("http://clipc-services.ceda.ac.uk/dreq/u/590f10b8-9e49-11e5-803c-0d0b866b59f3.html","web")</f>
        <v>0</v>
      </c>
      <c r="H871" s="0" t="s">
        <v>976</v>
      </c>
      <c r="I871" s="0" t="s">
        <v>977</v>
      </c>
      <c r="J871" s="0" t="s">
        <v>1251</v>
      </c>
      <c r="K871" s="0" t="s">
        <v>1239</v>
      </c>
    </row>
    <row r="872" customFormat="false" ht="15" hidden="false" customHeight="false" outlineLevel="0" collapsed="false">
      <c r="A872" s="0" t="s">
        <v>1033</v>
      </c>
      <c r="B872" s="0" t="s">
        <v>1249</v>
      </c>
      <c r="C872" s="0" t="s">
        <v>31</v>
      </c>
      <c r="D872" s="0" t="s">
        <v>194</v>
      </c>
      <c r="E872" s="0" t="s">
        <v>1250</v>
      </c>
      <c r="F872" s="0" t="s">
        <v>196</v>
      </c>
      <c r="G872" s="0" t="n">
        <f aca="false">HYPERLINK("http://clipc-services.ceda.ac.uk/dreq/u/590f10b8-9e49-11e5-803c-0d0b866b59f3.html","web")</f>
        <v>0</v>
      </c>
      <c r="H872" s="0" t="s">
        <v>976</v>
      </c>
      <c r="I872" s="0" t="s">
        <v>977</v>
      </c>
      <c r="J872" s="0" t="s">
        <v>1251</v>
      </c>
      <c r="K872" s="0" t="s">
        <v>1239</v>
      </c>
    </row>
    <row r="873" customFormat="false" ht="15" hidden="false" customHeight="false" outlineLevel="0" collapsed="false">
      <c r="A873" s="0" t="s">
        <v>1033</v>
      </c>
      <c r="B873" s="0" t="s">
        <v>1252</v>
      </c>
      <c r="C873" s="0" t="s">
        <v>31</v>
      </c>
      <c r="D873" s="0" t="s">
        <v>194</v>
      </c>
      <c r="E873" s="0" t="s">
        <v>1253</v>
      </c>
      <c r="F873" s="0" t="s">
        <v>196</v>
      </c>
      <c r="G873" s="0" t="n">
        <f aca="false">HYPERLINK("http://clipc-services.ceda.ac.uk/dreq/u/591401a4-9e49-11e5-803c-0d0b866b59f3.html","web")</f>
        <v>0</v>
      </c>
      <c r="H873" s="0" t="s">
        <v>976</v>
      </c>
      <c r="I873" s="0" t="s">
        <v>977</v>
      </c>
      <c r="J873" s="0" t="s">
        <v>1254</v>
      </c>
      <c r="K873" s="0" t="s">
        <v>1239</v>
      </c>
    </row>
    <row r="874" customFormat="false" ht="15" hidden="false" customHeight="false" outlineLevel="0" collapsed="false">
      <c r="A874" s="0" t="s">
        <v>1033</v>
      </c>
      <c r="B874" s="0" t="s">
        <v>1252</v>
      </c>
      <c r="C874" s="0" t="s">
        <v>31</v>
      </c>
      <c r="D874" s="0" t="s">
        <v>194</v>
      </c>
      <c r="E874" s="0" t="s">
        <v>1253</v>
      </c>
      <c r="F874" s="0" t="s">
        <v>196</v>
      </c>
      <c r="G874" s="0" t="n">
        <f aca="false">HYPERLINK("http://clipc-services.ceda.ac.uk/dreq/u/591401a4-9e49-11e5-803c-0d0b866b59f3.html","web")</f>
        <v>0</v>
      </c>
      <c r="H874" s="0" t="s">
        <v>976</v>
      </c>
      <c r="I874" s="0" t="s">
        <v>977</v>
      </c>
      <c r="J874" s="0" t="s">
        <v>1254</v>
      </c>
      <c r="K874" s="0" t="s">
        <v>1239</v>
      </c>
    </row>
    <row r="875" customFormat="false" ht="15" hidden="false" customHeight="false" outlineLevel="0" collapsed="false">
      <c r="A875" s="0" t="s">
        <v>1033</v>
      </c>
      <c r="B875" s="0" t="s">
        <v>1255</v>
      </c>
      <c r="C875" s="0" t="s">
        <v>31</v>
      </c>
      <c r="D875" s="0" t="s">
        <v>435</v>
      </c>
      <c r="E875" s="0" t="s">
        <v>1256</v>
      </c>
      <c r="F875" s="0" t="s">
        <v>31</v>
      </c>
      <c r="G875" s="0" t="n">
        <f aca="false">HYPERLINK("http://clipc-services.ceda.ac.uk/dreq/u/590d4440-9e49-11e5-803c-0d0b866b59f3.html","web")</f>
        <v>0</v>
      </c>
      <c r="H875" s="0" t="s">
        <v>54</v>
      </c>
      <c r="I875" s="0" t="s">
        <v>36</v>
      </c>
      <c r="J875" s="0" t="s">
        <v>1257</v>
      </c>
      <c r="K875" s="0" t="s">
        <v>1239</v>
      </c>
    </row>
    <row r="876" customFormat="false" ht="15" hidden="false" customHeight="false" outlineLevel="0" collapsed="false">
      <c r="A876" s="0" t="s">
        <v>1033</v>
      </c>
      <c r="B876" s="0" t="s">
        <v>1255</v>
      </c>
      <c r="C876" s="0" t="s">
        <v>31</v>
      </c>
      <c r="D876" s="0" t="s">
        <v>435</v>
      </c>
      <c r="E876" s="0" t="s">
        <v>1256</v>
      </c>
      <c r="F876" s="0" t="s">
        <v>31</v>
      </c>
      <c r="G876" s="0" t="n">
        <f aca="false">HYPERLINK("http://clipc-services.ceda.ac.uk/dreq/u/590d4440-9e49-11e5-803c-0d0b866b59f3.html","web")</f>
        <v>0</v>
      </c>
      <c r="H876" s="0" t="s">
        <v>54</v>
      </c>
      <c r="I876" s="0" t="s">
        <v>36</v>
      </c>
      <c r="J876" s="0" t="s">
        <v>1257</v>
      </c>
      <c r="K876" s="0" t="s">
        <v>1239</v>
      </c>
    </row>
    <row r="877" customFormat="false" ht="15" hidden="false" customHeight="false" outlineLevel="0" collapsed="false">
      <c r="A877" s="0" t="s">
        <v>1033</v>
      </c>
      <c r="B877" s="0" t="s">
        <v>1258</v>
      </c>
      <c r="C877" s="0" t="s">
        <v>31</v>
      </c>
      <c r="D877" s="0" t="s">
        <v>435</v>
      </c>
      <c r="E877" s="0" t="s">
        <v>1259</v>
      </c>
      <c r="F877" s="0" t="s">
        <v>965</v>
      </c>
      <c r="G877" s="0" t="n">
        <f aca="false">HYPERLINK("http://clipc-services.ceda.ac.uk/dreq/u/590f7e72-9e49-11e5-803c-0d0b866b59f3.html","web")</f>
        <v>0</v>
      </c>
      <c r="H877" s="0" t="s">
        <v>976</v>
      </c>
      <c r="I877" s="0" t="s">
        <v>977</v>
      </c>
      <c r="J877" s="0" t="s">
        <v>1260</v>
      </c>
      <c r="K877" s="0" t="s">
        <v>1239</v>
      </c>
    </row>
    <row r="878" customFormat="false" ht="15" hidden="false" customHeight="false" outlineLevel="0" collapsed="false">
      <c r="A878" s="0" t="s">
        <v>1033</v>
      </c>
      <c r="B878" s="0" t="s">
        <v>1258</v>
      </c>
      <c r="C878" s="0" t="s">
        <v>31</v>
      </c>
      <c r="D878" s="0" t="s">
        <v>435</v>
      </c>
      <c r="E878" s="0" t="s">
        <v>1259</v>
      </c>
      <c r="F878" s="0" t="s">
        <v>965</v>
      </c>
      <c r="G878" s="0" t="n">
        <f aca="false">HYPERLINK("http://clipc-services.ceda.ac.uk/dreq/u/590f7e72-9e49-11e5-803c-0d0b866b59f3.html","web")</f>
        <v>0</v>
      </c>
      <c r="H878" s="0" t="s">
        <v>976</v>
      </c>
      <c r="I878" s="0" t="s">
        <v>977</v>
      </c>
      <c r="J878" s="0" t="s">
        <v>1260</v>
      </c>
      <c r="K878" s="0" t="s">
        <v>1239</v>
      </c>
    </row>
    <row r="879" customFormat="false" ht="15" hidden="false" customHeight="false" outlineLevel="0" collapsed="false">
      <c r="A879" s="0" t="s">
        <v>1033</v>
      </c>
      <c r="B879" s="0" t="s">
        <v>1261</v>
      </c>
      <c r="C879" s="0" t="s">
        <v>31</v>
      </c>
      <c r="D879" s="0" t="s">
        <v>435</v>
      </c>
      <c r="E879" s="0" t="s">
        <v>1262</v>
      </c>
      <c r="F879" s="0" t="s">
        <v>965</v>
      </c>
      <c r="G879" s="0" t="n">
        <f aca="false">HYPERLINK("http://clipc-services.ceda.ac.uk/dreq/u/5914fd52-9e49-11e5-803c-0d0b866b59f3.html","web")</f>
        <v>0</v>
      </c>
      <c r="H879" s="0" t="s">
        <v>976</v>
      </c>
      <c r="I879" s="0" t="s">
        <v>977</v>
      </c>
      <c r="J879" s="0" t="s">
        <v>1263</v>
      </c>
      <c r="K879" s="0" t="s">
        <v>1239</v>
      </c>
    </row>
    <row r="880" customFormat="false" ht="15" hidden="false" customHeight="false" outlineLevel="0" collapsed="false">
      <c r="A880" s="0" t="s">
        <v>1033</v>
      </c>
      <c r="B880" s="0" t="s">
        <v>1261</v>
      </c>
      <c r="C880" s="0" t="s">
        <v>31</v>
      </c>
      <c r="D880" s="0" t="s">
        <v>435</v>
      </c>
      <c r="E880" s="0" t="s">
        <v>1262</v>
      </c>
      <c r="F880" s="0" t="s">
        <v>965</v>
      </c>
      <c r="G880" s="0" t="n">
        <f aca="false">HYPERLINK("http://clipc-services.ceda.ac.uk/dreq/u/5914fd52-9e49-11e5-803c-0d0b866b59f3.html","web")</f>
        <v>0</v>
      </c>
      <c r="H880" s="0" t="s">
        <v>976</v>
      </c>
      <c r="I880" s="0" t="s">
        <v>977</v>
      </c>
      <c r="J880" s="0" t="s">
        <v>1263</v>
      </c>
      <c r="K880" s="0" t="s">
        <v>1239</v>
      </c>
    </row>
    <row r="881" customFormat="false" ht="15" hidden="false" customHeight="false" outlineLevel="0" collapsed="false">
      <c r="A881" s="0" t="s">
        <v>1033</v>
      </c>
      <c r="B881" s="0" t="s">
        <v>12</v>
      </c>
      <c r="C881" s="0" t="s">
        <v>13</v>
      </c>
      <c r="D881" s="0" t="s">
        <v>194</v>
      </c>
      <c r="E881" s="0" t="s">
        <v>15</v>
      </c>
      <c r="F881" s="0" t="s">
        <v>16</v>
      </c>
      <c r="G881" s="0" t="n">
        <f aca="false">HYPERLINK("http://clipc-services.ceda.ac.uk/dreq/u/59170cbe-9e49-11e5-803c-0d0b866b59f3.html","web")</f>
        <v>0</v>
      </c>
      <c r="H881" s="0" t="s">
        <v>17</v>
      </c>
      <c r="I881" s="0" t="s">
        <v>18</v>
      </c>
      <c r="J881" s="0" t="s">
        <v>19</v>
      </c>
      <c r="K881" s="0" t="s">
        <v>1264</v>
      </c>
    </row>
    <row r="882" customFormat="false" ht="15" hidden="false" customHeight="false" outlineLevel="0" collapsed="false">
      <c r="A882" s="0" t="s">
        <v>1033</v>
      </c>
      <c r="B882" s="0" t="s">
        <v>12</v>
      </c>
      <c r="C882" s="0" t="s">
        <v>13</v>
      </c>
      <c r="D882" s="0" t="s">
        <v>194</v>
      </c>
      <c r="E882" s="0" t="s">
        <v>15</v>
      </c>
      <c r="F882" s="0" t="s">
        <v>16</v>
      </c>
      <c r="G882" s="0" t="n">
        <f aca="false">HYPERLINK("http://clipc-services.ceda.ac.uk/dreq/u/59170cbe-9e49-11e5-803c-0d0b866b59f3.html","web")</f>
        <v>0</v>
      </c>
      <c r="H882" s="0" t="s">
        <v>17</v>
      </c>
      <c r="I882" s="0" t="s">
        <v>18</v>
      </c>
      <c r="J882" s="0" t="s">
        <v>19</v>
      </c>
      <c r="K882" s="0" t="s">
        <v>1264</v>
      </c>
    </row>
    <row r="883" customFormat="false" ht="15" hidden="false" customHeight="false" outlineLevel="0" collapsed="false">
      <c r="A883" s="0" t="s">
        <v>1033</v>
      </c>
      <c r="B883" s="0" t="s">
        <v>1265</v>
      </c>
      <c r="C883" s="0" t="s">
        <v>13</v>
      </c>
      <c r="D883" s="0" t="s">
        <v>1266</v>
      </c>
      <c r="E883" s="0" t="s">
        <v>1267</v>
      </c>
      <c r="F883" s="0" t="s">
        <v>24</v>
      </c>
      <c r="G883" s="0" t="n">
        <f aca="false">HYPERLINK("http://clipc-services.ceda.ac.uk/dreq/u/59147ddc-9e49-11e5-803c-0d0b866b59f3.html","web")</f>
        <v>0</v>
      </c>
      <c r="H883" s="0" t="s">
        <v>1176</v>
      </c>
      <c r="I883" s="0" t="s">
        <v>18</v>
      </c>
      <c r="J883" s="0" t="s">
        <v>1268</v>
      </c>
      <c r="K883" s="0" t="s">
        <v>1269</v>
      </c>
    </row>
    <row r="884" customFormat="false" ht="15" hidden="false" customHeight="false" outlineLevel="0" collapsed="false">
      <c r="A884" s="0" t="s">
        <v>1033</v>
      </c>
      <c r="B884" s="0" t="s">
        <v>1265</v>
      </c>
      <c r="C884" s="0" t="s">
        <v>13</v>
      </c>
      <c r="D884" s="0" t="s">
        <v>1266</v>
      </c>
      <c r="E884" s="0" t="s">
        <v>1267</v>
      </c>
      <c r="F884" s="0" t="s">
        <v>24</v>
      </c>
      <c r="G884" s="0" t="n">
        <f aca="false">HYPERLINK("http://clipc-services.ceda.ac.uk/dreq/u/59147ddc-9e49-11e5-803c-0d0b866b59f3.html","web")</f>
        <v>0</v>
      </c>
      <c r="H884" s="0" t="s">
        <v>1176</v>
      </c>
      <c r="I884" s="0" t="s">
        <v>18</v>
      </c>
      <c r="J884" s="0" t="s">
        <v>1268</v>
      </c>
      <c r="K884" s="0" t="s">
        <v>1269</v>
      </c>
    </row>
    <row r="885" customFormat="false" ht="15" hidden="false" customHeight="false" outlineLevel="0" collapsed="false">
      <c r="A885" s="0" t="s">
        <v>1033</v>
      </c>
      <c r="B885" s="0" t="s">
        <v>1270</v>
      </c>
      <c r="C885" s="0" t="s">
        <v>13</v>
      </c>
      <c r="D885" s="0" t="s">
        <v>194</v>
      </c>
      <c r="E885" s="0" t="s">
        <v>1271</v>
      </c>
      <c r="F885" s="0" t="s">
        <v>965</v>
      </c>
      <c r="G885" s="0" t="n">
        <f aca="false">HYPERLINK("http://clipc-services.ceda.ac.uk/dreq/u/590f885e-9e49-11e5-803c-0d0b866b59f3.html","web")</f>
        <v>0</v>
      </c>
      <c r="H885" s="0" t="s">
        <v>1046</v>
      </c>
      <c r="I885" s="0" t="s">
        <v>18</v>
      </c>
      <c r="J885" s="0" t="s">
        <v>1272</v>
      </c>
      <c r="K885" s="0" t="s">
        <v>1048</v>
      </c>
    </row>
    <row r="886" customFormat="false" ht="15" hidden="false" customHeight="false" outlineLevel="0" collapsed="false">
      <c r="A886" s="0" t="s">
        <v>1033</v>
      </c>
      <c r="B886" s="0" t="s">
        <v>1270</v>
      </c>
      <c r="C886" s="0" t="s">
        <v>13</v>
      </c>
      <c r="D886" s="0" t="s">
        <v>194</v>
      </c>
      <c r="E886" s="0" t="s">
        <v>1271</v>
      </c>
      <c r="F886" s="0" t="s">
        <v>965</v>
      </c>
      <c r="G886" s="0" t="n">
        <f aca="false">HYPERLINK("http://clipc-services.ceda.ac.uk/dreq/u/590f885e-9e49-11e5-803c-0d0b866b59f3.html","web")</f>
        <v>0</v>
      </c>
      <c r="H886" s="0" t="s">
        <v>1046</v>
      </c>
      <c r="I886" s="0" t="s">
        <v>18</v>
      </c>
      <c r="J886" s="0" t="s">
        <v>1272</v>
      </c>
      <c r="K886" s="0" t="s">
        <v>1048</v>
      </c>
    </row>
    <row r="887" customFormat="false" ht="15" hidden="false" customHeight="false" outlineLevel="0" collapsed="false">
      <c r="A887" s="0" t="s">
        <v>1033</v>
      </c>
      <c r="B887" s="0" t="s">
        <v>1273</v>
      </c>
      <c r="C887" s="0" t="s">
        <v>13</v>
      </c>
      <c r="D887" s="0" t="s">
        <v>194</v>
      </c>
      <c r="E887" s="0" t="s">
        <v>1274</v>
      </c>
      <c r="F887" s="0" t="s">
        <v>196</v>
      </c>
      <c r="G887" s="0" t="n">
        <f aca="false">HYPERLINK("http://clipc-services.ceda.ac.uk/dreq/u/5917a070-9e49-11e5-803c-0d0b866b59f3.html","web")</f>
        <v>0</v>
      </c>
      <c r="H887" s="0" t="s">
        <v>1046</v>
      </c>
      <c r="I887" s="0" t="s">
        <v>18</v>
      </c>
      <c r="J887" s="0" t="s">
        <v>1275</v>
      </c>
      <c r="K887" s="0" t="s">
        <v>1048</v>
      </c>
    </row>
    <row r="888" customFormat="false" ht="15" hidden="false" customHeight="false" outlineLevel="0" collapsed="false">
      <c r="A888" s="0" t="s">
        <v>1033</v>
      </c>
      <c r="B888" s="0" t="s">
        <v>1273</v>
      </c>
      <c r="C888" s="0" t="s">
        <v>13</v>
      </c>
      <c r="D888" s="0" t="s">
        <v>194</v>
      </c>
      <c r="E888" s="0" t="s">
        <v>1274</v>
      </c>
      <c r="F888" s="0" t="s">
        <v>196</v>
      </c>
      <c r="G888" s="0" t="n">
        <f aca="false">HYPERLINK("http://clipc-services.ceda.ac.uk/dreq/u/5917a070-9e49-11e5-803c-0d0b866b59f3.html","web")</f>
        <v>0</v>
      </c>
      <c r="H888" s="0" t="s">
        <v>1046</v>
      </c>
      <c r="I888" s="0" t="s">
        <v>18</v>
      </c>
      <c r="J888" s="0" t="s">
        <v>1275</v>
      </c>
      <c r="K888" s="0" t="s">
        <v>1048</v>
      </c>
    </row>
    <row r="889" customFormat="false" ht="15" hidden="false" customHeight="false" outlineLevel="0" collapsed="false">
      <c r="A889" s="0" t="s">
        <v>1033</v>
      </c>
      <c r="B889" s="0" t="s">
        <v>1276</v>
      </c>
      <c r="C889" s="0" t="s">
        <v>13</v>
      </c>
      <c r="D889" s="0" t="s">
        <v>194</v>
      </c>
      <c r="E889" s="0" t="s">
        <v>1277</v>
      </c>
      <c r="F889" s="0" t="s">
        <v>196</v>
      </c>
      <c r="G889" s="0" t="n">
        <f aca="false">HYPERLINK("http://clipc-services.ceda.ac.uk/dreq/u/590f95c4-9e49-11e5-803c-0d0b866b59f3.html","web")</f>
        <v>0</v>
      </c>
      <c r="H889" s="0" t="s">
        <v>1046</v>
      </c>
      <c r="I889" s="0" t="s">
        <v>18</v>
      </c>
      <c r="J889" s="0" t="s">
        <v>1278</v>
      </c>
      <c r="K889" s="0" t="s">
        <v>1048</v>
      </c>
    </row>
    <row r="890" customFormat="false" ht="15" hidden="false" customHeight="false" outlineLevel="0" collapsed="false">
      <c r="A890" s="0" t="s">
        <v>1033</v>
      </c>
      <c r="B890" s="0" t="s">
        <v>1276</v>
      </c>
      <c r="C890" s="0" t="s">
        <v>13</v>
      </c>
      <c r="D890" s="0" t="s">
        <v>194</v>
      </c>
      <c r="E890" s="0" t="s">
        <v>1277</v>
      </c>
      <c r="F890" s="0" t="s">
        <v>196</v>
      </c>
      <c r="G890" s="0" t="n">
        <f aca="false">HYPERLINK("http://clipc-services.ceda.ac.uk/dreq/u/590f95c4-9e49-11e5-803c-0d0b866b59f3.html","web")</f>
        <v>0</v>
      </c>
      <c r="H890" s="0" t="s">
        <v>1046</v>
      </c>
      <c r="I890" s="0" t="s">
        <v>18</v>
      </c>
      <c r="J890" s="0" t="s">
        <v>1278</v>
      </c>
      <c r="K890" s="0" t="s">
        <v>1048</v>
      </c>
    </row>
    <row r="891" customFormat="false" ht="15" hidden="false" customHeight="false" outlineLevel="0" collapsed="false">
      <c r="A891" s="0" t="s">
        <v>1033</v>
      </c>
      <c r="B891" s="0" t="s">
        <v>1279</v>
      </c>
      <c r="C891" s="0" t="s">
        <v>13</v>
      </c>
      <c r="D891" s="0" t="s">
        <v>194</v>
      </c>
      <c r="E891" s="0" t="s">
        <v>1280</v>
      </c>
      <c r="F891" s="0" t="s">
        <v>196</v>
      </c>
      <c r="G891" s="0" t="n">
        <f aca="false">HYPERLINK("http://clipc-services.ceda.ac.uk/dreq/u/590f2436-9e49-11e5-803c-0d0b866b59f3.html","web")</f>
        <v>0</v>
      </c>
      <c r="H891" s="0" t="s">
        <v>1046</v>
      </c>
      <c r="I891" s="0" t="s">
        <v>18</v>
      </c>
      <c r="J891" s="0" t="s">
        <v>1072</v>
      </c>
      <c r="K891" s="0" t="s">
        <v>1048</v>
      </c>
    </row>
    <row r="892" customFormat="false" ht="15" hidden="false" customHeight="false" outlineLevel="0" collapsed="false">
      <c r="A892" s="0" t="s">
        <v>1033</v>
      </c>
      <c r="B892" s="0" t="s">
        <v>1279</v>
      </c>
      <c r="C892" s="0" t="s">
        <v>13</v>
      </c>
      <c r="D892" s="0" t="s">
        <v>194</v>
      </c>
      <c r="E892" s="0" t="s">
        <v>1280</v>
      </c>
      <c r="F892" s="0" t="s">
        <v>196</v>
      </c>
      <c r="G892" s="0" t="n">
        <f aca="false">HYPERLINK("http://clipc-services.ceda.ac.uk/dreq/u/590f2436-9e49-11e5-803c-0d0b866b59f3.html","web")</f>
        <v>0</v>
      </c>
      <c r="H892" s="0" t="s">
        <v>1046</v>
      </c>
      <c r="I892" s="0" t="s">
        <v>18</v>
      </c>
      <c r="J892" s="0" t="s">
        <v>1072</v>
      </c>
      <c r="K892" s="0" t="s">
        <v>1048</v>
      </c>
    </row>
    <row r="893" customFormat="false" ht="15" hidden="false" customHeight="false" outlineLevel="0" collapsed="false">
      <c r="A893" s="0" t="s">
        <v>1033</v>
      </c>
      <c r="B893" s="0" t="s">
        <v>1281</v>
      </c>
      <c r="C893" s="0" t="s">
        <v>13</v>
      </c>
      <c r="D893" s="0" t="s">
        <v>194</v>
      </c>
      <c r="E893" s="0" t="s">
        <v>1282</v>
      </c>
      <c r="F893" s="0" t="s">
        <v>196</v>
      </c>
      <c r="G893" s="0" t="n">
        <f aca="false">HYPERLINK("http://clipc-services.ceda.ac.uk/dreq/u/59132b58-9e49-11e5-803c-0d0b866b59f3.html","web")</f>
        <v>0</v>
      </c>
      <c r="H893" s="0" t="s">
        <v>1046</v>
      </c>
      <c r="I893" s="0" t="s">
        <v>18</v>
      </c>
      <c r="J893" s="0" t="s">
        <v>1283</v>
      </c>
      <c r="K893" s="0" t="s">
        <v>1048</v>
      </c>
    </row>
    <row r="894" customFormat="false" ht="15" hidden="false" customHeight="false" outlineLevel="0" collapsed="false">
      <c r="A894" s="0" t="s">
        <v>1033</v>
      </c>
      <c r="B894" s="0" t="s">
        <v>1281</v>
      </c>
      <c r="C894" s="0" t="s">
        <v>13</v>
      </c>
      <c r="D894" s="0" t="s">
        <v>194</v>
      </c>
      <c r="E894" s="0" t="s">
        <v>1282</v>
      </c>
      <c r="F894" s="0" t="s">
        <v>196</v>
      </c>
      <c r="G894" s="0" t="n">
        <f aca="false">HYPERLINK("http://clipc-services.ceda.ac.uk/dreq/u/59132b58-9e49-11e5-803c-0d0b866b59f3.html","web")</f>
        <v>0</v>
      </c>
      <c r="H894" s="0" t="s">
        <v>1046</v>
      </c>
      <c r="I894" s="0" t="s">
        <v>18</v>
      </c>
      <c r="J894" s="0" t="s">
        <v>1283</v>
      </c>
      <c r="K894" s="0" t="s">
        <v>1048</v>
      </c>
    </row>
    <row r="895" customFormat="false" ht="15" hidden="false" customHeight="false" outlineLevel="0" collapsed="false">
      <c r="A895" s="0" t="s">
        <v>1033</v>
      </c>
      <c r="B895" s="0" t="s">
        <v>1284</v>
      </c>
      <c r="C895" s="0" t="s">
        <v>13</v>
      </c>
      <c r="D895" s="0" t="s">
        <v>194</v>
      </c>
      <c r="E895" s="0" t="s">
        <v>1285</v>
      </c>
      <c r="F895" s="0" t="s">
        <v>196</v>
      </c>
      <c r="G895" s="0" t="n">
        <f aca="false">HYPERLINK("http://clipc-services.ceda.ac.uk/dreq/u/590f9ace-9e49-11e5-803c-0d0b866b59f3.html","web")</f>
        <v>0</v>
      </c>
      <c r="H895" s="0" t="s">
        <v>1046</v>
      </c>
      <c r="I895" s="0" t="s">
        <v>18</v>
      </c>
      <c r="J895" s="0" t="s">
        <v>1286</v>
      </c>
      <c r="K895" s="0" t="s">
        <v>1048</v>
      </c>
    </row>
    <row r="896" customFormat="false" ht="15" hidden="false" customHeight="false" outlineLevel="0" collapsed="false">
      <c r="A896" s="0" t="s">
        <v>1033</v>
      </c>
      <c r="B896" s="0" t="s">
        <v>1284</v>
      </c>
      <c r="C896" s="0" t="s">
        <v>13</v>
      </c>
      <c r="D896" s="0" t="s">
        <v>194</v>
      </c>
      <c r="E896" s="0" t="s">
        <v>1285</v>
      </c>
      <c r="F896" s="0" t="s">
        <v>196</v>
      </c>
      <c r="G896" s="0" t="n">
        <f aca="false">HYPERLINK("http://clipc-services.ceda.ac.uk/dreq/u/590f9ace-9e49-11e5-803c-0d0b866b59f3.html","web")</f>
        <v>0</v>
      </c>
      <c r="H896" s="0" t="s">
        <v>1046</v>
      </c>
      <c r="I896" s="0" t="s">
        <v>18</v>
      </c>
      <c r="J896" s="0" t="s">
        <v>1286</v>
      </c>
      <c r="K896" s="0" t="s">
        <v>1048</v>
      </c>
    </row>
    <row r="897" customFormat="false" ht="15" hidden="false" customHeight="false" outlineLevel="0" collapsed="false">
      <c r="A897" s="0" t="s">
        <v>1033</v>
      </c>
      <c r="B897" s="0" t="s">
        <v>1287</v>
      </c>
      <c r="C897" s="0" t="s">
        <v>13</v>
      </c>
      <c r="D897" s="0" t="s">
        <v>194</v>
      </c>
      <c r="E897" s="0" t="s">
        <v>1288</v>
      </c>
      <c r="F897" s="0" t="s">
        <v>196</v>
      </c>
      <c r="G897" s="0" t="n">
        <f aca="false">HYPERLINK("http://clipc-services.ceda.ac.uk/dreq/u/590dd13a-9e49-11e5-803c-0d0b866b59f3.html","web")</f>
        <v>0</v>
      </c>
      <c r="H897" s="0" t="s">
        <v>1046</v>
      </c>
      <c r="I897" s="0" t="s">
        <v>18</v>
      </c>
      <c r="J897" s="0" t="s">
        <v>1289</v>
      </c>
      <c r="K897" s="0" t="s">
        <v>1048</v>
      </c>
    </row>
    <row r="898" customFormat="false" ht="15" hidden="false" customHeight="false" outlineLevel="0" collapsed="false">
      <c r="A898" s="0" t="s">
        <v>1033</v>
      </c>
      <c r="B898" s="0" t="s">
        <v>1287</v>
      </c>
      <c r="C898" s="0" t="s">
        <v>13</v>
      </c>
      <c r="D898" s="0" t="s">
        <v>194</v>
      </c>
      <c r="E898" s="0" t="s">
        <v>1288</v>
      </c>
      <c r="F898" s="0" t="s">
        <v>196</v>
      </c>
      <c r="G898" s="0" t="n">
        <f aca="false">HYPERLINK("http://clipc-services.ceda.ac.uk/dreq/u/590dd13a-9e49-11e5-803c-0d0b866b59f3.html","web")</f>
        <v>0</v>
      </c>
      <c r="H898" s="0" t="s">
        <v>1046</v>
      </c>
      <c r="I898" s="0" t="s">
        <v>18</v>
      </c>
      <c r="J898" s="0" t="s">
        <v>1289</v>
      </c>
      <c r="K898" s="0" t="s">
        <v>1048</v>
      </c>
    </row>
    <row r="899" customFormat="false" ht="15" hidden="false" customHeight="false" outlineLevel="0" collapsed="false">
      <c r="A899" s="0" t="s">
        <v>1033</v>
      </c>
      <c r="B899" s="0" t="s">
        <v>1290</v>
      </c>
      <c r="C899" s="0" t="s">
        <v>13</v>
      </c>
      <c r="D899" s="0" t="s">
        <v>194</v>
      </c>
      <c r="E899" s="0" t="s">
        <v>1291</v>
      </c>
      <c r="F899" s="0" t="s">
        <v>196</v>
      </c>
      <c r="G899" s="0" t="n">
        <f aca="false">HYPERLINK("http://clipc-services.ceda.ac.uk/dreq/u/59176d94-9e49-11e5-803c-0d0b866b59f3.html","web")</f>
        <v>0</v>
      </c>
      <c r="H899" s="0" t="s">
        <v>1046</v>
      </c>
      <c r="I899" s="0" t="s">
        <v>18</v>
      </c>
      <c r="J899" s="0" t="s">
        <v>1292</v>
      </c>
      <c r="K899" s="0" t="s">
        <v>1048</v>
      </c>
    </row>
    <row r="900" customFormat="false" ht="15" hidden="false" customHeight="false" outlineLevel="0" collapsed="false">
      <c r="A900" s="0" t="s">
        <v>1033</v>
      </c>
      <c r="B900" s="0" t="s">
        <v>1290</v>
      </c>
      <c r="C900" s="0" t="s">
        <v>13</v>
      </c>
      <c r="D900" s="0" t="s">
        <v>194</v>
      </c>
      <c r="E900" s="0" t="s">
        <v>1291</v>
      </c>
      <c r="F900" s="0" t="s">
        <v>196</v>
      </c>
      <c r="G900" s="0" t="n">
        <f aca="false">HYPERLINK("http://clipc-services.ceda.ac.uk/dreq/u/59176d94-9e49-11e5-803c-0d0b866b59f3.html","web")</f>
        <v>0</v>
      </c>
      <c r="H900" s="0" t="s">
        <v>1046</v>
      </c>
      <c r="I900" s="0" t="s">
        <v>18</v>
      </c>
      <c r="J900" s="0" t="s">
        <v>1292</v>
      </c>
      <c r="K900" s="0" t="s">
        <v>1048</v>
      </c>
    </row>
    <row r="901" customFormat="false" ht="15" hidden="false" customHeight="false" outlineLevel="0" collapsed="false">
      <c r="A901" s="0" t="s">
        <v>1033</v>
      </c>
      <c r="B901" s="0" t="s">
        <v>1293</v>
      </c>
      <c r="C901" s="0" t="s">
        <v>31</v>
      </c>
      <c r="D901" s="0" t="s">
        <v>41</v>
      </c>
      <c r="E901" s="0" t="s">
        <v>1294</v>
      </c>
      <c r="F901" s="0" t="s">
        <v>31</v>
      </c>
      <c r="G901" s="0" t="n">
        <f aca="false">HYPERLINK("http://clipc-services.ceda.ac.uk/dreq/u/fdca5cbf-4d35-11e8-be0a-1c4d70487308.html","web")</f>
        <v>0</v>
      </c>
      <c r="H901" s="0" t="s">
        <v>976</v>
      </c>
      <c r="I901" s="0" t="s">
        <v>977</v>
      </c>
      <c r="J901" s="0" t="s">
        <v>1295</v>
      </c>
      <c r="K901" s="0" t="s">
        <v>1239</v>
      </c>
    </row>
    <row r="902" customFormat="false" ht="15" hidden="false" customHeight="false" outlineLevel="0" collapsed="false">
      <c r="A902" s="0" t="s">
        <v>1033</v>
      </c>
      <c r="B902" s="0" t="s">
        <v>1293</v>
      </c>
      <c r="C902" s="0" t="s">
        <v>31</v>
      </c>
      <c r="D902" s="0" t="s">
        <v>41</v>
      </c>
      <c r="E902" s="0" t="s">
        <v>1294</v>
      </c>
      <c r="F902" s="0" t="s">
        <v>31</v>
      </c>
      <c r="G902" s="0" t="n">
        <f aca="false">HYPERLINK("http://clipc-services.ceda.ac.uk/dreq/u/fdca5cbf-4d35-11e8-be0a-1c4d70487308.html","web")</f>
        <v>0</v>
      </c>
      <c r="H902" s="0" t="s">
        <v>976</v>
      </c>
      <c r="I902" s="0" t="s">
        <v>977</v>
      </c>
      <c r="J902" s="0" t="s">
        <v>1295</v>
      </c>
      <c r="K902" s="0" t="s">
        <v>1239</v>
      </c>
    </row>
    <row r="903" customFormat="false" ht="15" hidden="false" customHeight="false" outlineLevel="0" collapsed="false">
      <c r="A903" s="0" t="s">
        <v>1033</v>
      </c>
      <c r="B903" s="0" t="s">
        <v>1296</v>
      </c>
      <c r="C903" s="0" t="s">
        <v>31</v>
      </c>
      <c r="D903" s="0" t="s">
        <v>41</v>
      </c>
      <c r="E903" s="0" t="s">
        <v>1297</v>
      </c>
      <c r="F903" s="0" t="s">
        <v>31</v>
      </c>
      <c r="G903" s="0" t="n">
        <f aca="false">HYPERLINK("http://clipc-services.ceda.ac.uk/dreq/u/fdca5cc0-4d35-11e8-be0a-1c4d70487308.html","web")</f>
        <v>0</v>
      </c>
      <c r="H903" s="0" t="s">
        <v>976</v>
      </c>
      <c r="I903" s="0" t="s">
        <v>977</v>
      </c>
      <c r="J903" s="0" t="s">
        <v>1298</v>
      </c>
      <c r="K903" s="0" t="s">
        <v>1239</v>
      </c>
    </row>
    <row r="904" customFormat="false" ht="15" hidden="false" customHeight="false" outlineLevel="0" collapsed="false">
      <c r="A904" s="0" t="s">
        <v>1033</v>
      </c>
      <c r="B904" s="0" t="s">
        <v>1296</v>
      </c>
      <c r="C904" s="0" t="s">
        <v>31</v>
      </c>
      <c r="D904" s="0" t="s">
        <v>41</v>
      </c>
      <c r="E904" s="0" t="s">
        <v>1297</v>
      </c>
      <c r="F904" s="0" t="s">
        <v>31</v>
      </c>
      <c r="G904" s="0" t="n">
        <f aca="false">HYPERLINK("http://clipc-services.ceda.ac.uk/dreq/u/fdca5cc0-4d35-11e8-be0a-1c4d70487308.html","web")</f>
        <v>0</v>
      </c>
      <c r="H904" s="0" t="s">
        <v>976</v>
      </c>
      <c r="I904" s="0" t="s">
        <v>977</v>
      </c>
      <c r="J904" s="0" t="s">
        <v>1298</v>
      </c>
      <c r="K904" s="0" t="s">
        <v>1239</v>
      </c>
    </row>
    <row r="905" customFormat="false" ht="15" hidden="false" customHeight="false" outlineLevel="0" collapsed="false">
      <c r="A905" s="0" t="s">
        <v>1033</v>
      </c>
      <c r="B905" s="0" t="s">
        <v>1299</v>
      </c>
      <c r="C905" s="0" t="s">
        <v>31</v>
      </c>
      <c r="D905" s="0" t="s">
        <v>41</v>
      </c>
      <c r="E905" s="0" t="s">
        <v>1300</v>
      </c>
      <c r="F905" s="0" t="s">
        <v>965</v>
      </c>
      <c r="G905" s="0" t="n">
        <f aca="false">HYPERLINK("http://clipc-services.ceda.ac.uk/dreq/u/590e0dd0-9e49-11e5-803c-0d0b866b59f3.html","web")</f>
        <v>0</v>
      </c>
      <c r="H905" s="0" t="s">
        <v>976</v>
      </c>
      <c r="I905" s="0" t="s">
        <v>977</v>
      </c>
      <c r="J905" s="0" t="s">
        <v>1301</v>
      </c>
      <c r="K905" s="0" t="s">
        <v>1239</v>
      </c>
    </row>
    <row r="906" customFormat="false" ht="15" hidden="false" customHeight="false" outlineLevel="0" collapsed="false">
      <c r="A906" s="0" t="s">
        <v>1033</v>
      </c>
      <c r="B906" s="0" t="s">
        <v>1299</v>
      </c>
      <c r="C906" s="0" t="s">
        <v>31</v>
      </c>
      <c r="D906" s="0" t="s">
        <v>41</v>
      </c>
      <c r="E906" s="0" t="s">
        <v>1300</v>
      </c>
      <c r="F906" s="0" t="s">
        <v>965</v>
      </c>
      <c r="G906" s="0" t="n">
        <f aca="false">HYPERLINK("http://clipc-services.ceda.ac.uk/dreq/u/590e0dd0-9e49-11e5-803c-0d0b866b59f3.html","web")</f>
        <v>0</v>
      </c>
      <c r="H906" s="0" t="s">
        <v>976</v>
      </c>
      <c r="I906" s="0" t="s">
        <v>977</v>
      </c>
      <c r="J906" s="0" t="s">
        <v>1301</v>
      </c>
      <c r="K906" s="0" t="s">
        <v>1239</v>
      </c>
    </row>
    <row r="907" customFormat="false" ht="15" hidden="false" customHeight="false" outlineLevel="0" collapsed="false">
      <c r="A907" s="0" t="s">
        <v>1033</v>
      </c>
      <c r="B907" s="0" t="s">
        <v>1302</v>
      </c>
      <c r="C907" s="0" t="s">
        <v>13</v>
      </c>
      <c r="D907" s="0" t="s">
        <v>194</v>
      </c>
      <c r="E907" s="0" t="s">
        <v>1303</v>
      </c>
      <c r="F907" s="0" t="s">
        <v>196</v>
      </c>
      <c r="G907" s="0" t="n">
        <f aca="false">HYPERLINK("http://clipc-services.ceda.ac.uk/dreq/u/5917788e-9e49-11e5-803c-0d0b866b59f3.html","web")</f>
        <v>0</v>
      </c>
      <c r="H907" s="0" t="s">
        <v>1046</v>
      </c>
      <c r="I907" s="0" t="s">
        <v>18</v>
      </c>
      <c r="J907" s="0" t="s">
        <v>1304</v>
      </c>
      <c r="K907" s="0" t="s">
        <v>1048</v>
      </c>
    </row>
    <row r="908" customFormat="false" ht="15" hidden="false" customHeight="false" outlineLevel="0" collapsed="false">
      <c r="A908" s="0" t="s">
        <v>1033</v>
      </c>
      <c r="B908" s="0" t="s">
        <v>1302</v>
      </c>
      <c r="C908" s="0" t="s">
        <v>13</v>
      </c>
      <c r="D908" s="0" t="s">
        <v>194</v>
      </c>
      <c r="E908" s="0" t="s">
        <v>1303</v>
      </c>
      <c r="F908" s="0" t="s">
        <v>196</v>
      </c>
      <c r="G908" s="0" t="n">
        <f aca="false">HYPERLINK("http://clipc-services.ceda.ac.uk/dreq/u/5917788e-9e49-11e5-803c-0d0b866b59f3.html","web")</f>
        <v>0</v>
      </c>
      <c r="H908" s="0" t="s">
        <v>1046</v>
      </c>
      <c r="I908" s="0" t="s">
        <v>18</v>
      </c>
      <c r="J908" s="0" t="s">
        <v>1304</v>
      </c>
      <c r="K908" s="0" t="s">
        <v>1048</v>
      </c>
    </row>
    <row r="909" customFormat="false" ht="15" hidden="false" customHeight="false" outlineLevel="0" collapsed="false">
      <c r="A909" s="0" t="s">
        <v>1033</v>
      </c>
      <c r="B909" s="0" t="s">
        <v>1305</v>
      </c>
      <c r="C909" s="0" t="s">
        <v>31</v>
      </c>
      <c r="D909" s="0" t="s">
        <v>809</v>
      </c>
      <c r="E909" s="0" t="s">
        <v>1306</v>
      </c>
      <c r="F909" s="0" t="s">
        <v>31</v>
      </c>
      <c r="G909" s="0" t="n">
        <f aca="false">HYPERLINK("http://clipc-services.ceda.ac.uk/dreq/u/5914cf30-9e49-11e5-803c-0d0b866b59f3.html","web")</f>
        <v>0</v>
      </c>
      <c r="H909" s="0" t="s">
        <v>1307</v>
      </c>
      <c r="I909" s="0" t="s">
        <v>36</v>
      </c>
      <c r="J909" s="0" t="s">
        <v>1308</v>
      </c>
      <c r="K909" s="0" t="s">
        <v>1239</v>
      </c>
    </row>
    <row r="910" customFormat="false" ht="15" hidden="false" customHeight="false" outlineLevel="0" collapsed="false">
      <c r="A910" s="0" t="s">
        <v>1033</v>
      </c>
      <c r="B910" s="0" t="s">
        <v>1305</v>
      </c>
      <c r="C910" s="0" t="s">
        <v>31</v>
      </c>
      <c r="D910" s="0" t="s">
        <v>809</v>
      </c>
      <c r="E910" s="0" t="s">
        <v>1306</v>
      </c>
      <c r="F910" s="0" t="s">
        <v>31</v>
      </c>
      <c r="G910" s="0" t="n">
        <f aca="false">HYPERLINK("http://clipc-services.ceda.ac.uk/dreq/u/5914cf30-9e49-11e5-803c-0d0b866b59f3.html","web")</f>
        <v>0</v>
      </c>
      <c r="H910" s="0" t="s">
        <v>1307</v>
      </c>
      <c r="I910" s="0" t="s">
        <v>36</v>
      </c>
      <c r="J910" s="0" t="s">
        <v>1308</v>
      </c>
      <c r="K910" s="0" t="s">
        <v>1239</v>
      </c>
    </row>
    <row r="911" customFormat="false" ht="15" hidden="false" customHeight="false" outlineLevel="0" collapsed="false">
      <c r="A911" s="0" t="s">
        <v>1033</v>
      </c>
      <c r="B911" s="0" t="s">
        <v>1309</v>
      </c>
      <c r="C911" s="0" t="s">
        <v>31</v>
      </c>
      <c r="D911" s="0" t="s">
        <v>194</v>
      </c>
      <c r="E911" s="0" t="s">
        <v>1310</v>
      </c>
      <c r="F911" s="0" t="s">
        <v>308</v>
      </c>
      <c r="G911" s="0" t="n">
        <f aca="false">HYPERLINK("http://clipc-services.ceda.ac.uk/dreq/u/332db812bf06c7af2de1b9d1e0cf58c9.html","web")</f>
        <v>0</v>
      </c>
      <c r="H911" s="0" t="s">
        <v>1311</v>
      </c>
      <c r="I911" s="0" t="s">
        <v>36</v>
      </c>
      <c r="J911" s="0" t="s">
        <v>1312</v>
      </c>
      <c r="K911" s="0" t="s">
        <v>1239</v>
      </c>
    </row>
    <row r="912" customFormat="false" ht="15" hidden="false" customHeight="false" outlineLevel="0" collapsed="false">
      <c r="A912" s="0" t="s">
        <v>1033</v>
      </c>
      <c r="B912" s="0" t="s">
        <v>1309</v>
      </c>
      <c r="C912" s="0" t="s">
        <v>31</v>
      </c>
      <c r="D912" s="0" t="s">
        <v>194</v>
      </c>
      <c r="E912" s="0" t="s">
        <v>1310</v>
      </c>
      <c r="F912" s="0" t="s">
        <v>308</v>
      </c>
      <c r="G912" s="0" t="n">
        <f aca="false">HYPERLINK("http://clipc-services.ceda.ac.uk/dreq/u/332db812bf06c7af2de1b9d1e0cf58c9.html","web")</f>
        <v>0</v>
      </c>
      <c r="H912" s="0" t="s">
        <v>1311</v>
      </c>
      <c r="I912" s="0" t="s">
        <v>36</v>
      </c>
      <c r="J912" s="0" t="s">
        <v>1312</v>
      </c>
      <c r="K912" s="0" t="s">
        <v>1239</v>
      </c>
    </row>
    <row r="913" customFormat="false" ht="15" hidden="false" customHeight="false" outlineLevel="0" collapsed="false">
      <c r="A913" s="0" t="s">
        <v>1033</v>
      </c>
      <c r="B913" s="0" t="s">
        <v>1313</v>
      </c>
      <c r="C913" s="0" t="s">
        <v>31</v>
      </c>
      <c r="D913" s="0" t="s">
        <v>194</v>
      </c>
      <c r="E913" s="0" t="s">
        <v>1314</v>
      </c>
      <c r="F913" s="0" t="s">
        <v>308</v>
      </c>
      <c r="G913" s="0" t="n">
        <f aca="false">HYPERLINK("http://clipc-services.ceda.ac.uk/dreq/u/4cabf9607859a83bcb3bc00fa8d0698c.html","web")</f>
        <v>0</v>
      </c>
      <c r="H913" s="0" t="s">
        <v>1311</v>
      </c>
      <c r="I913" s="0" t="s">
        <v>36</v>
      </c>
      <c r="J913" s="0" t="s">
        <v>1312</v>
      </c>
      <c r="K913" s="0" t="s">
        <v>1239</v>
      </c>
    </row>
    <row r="914" customFormat="false" ht="15" hidden="false" customHeight="false" outlineLevel="0" collapsed="false">
      <c r="A914" s="0" t="s">
        <v>1033</v>
      </c>
      <c r="B914" s="0" t="s">
        <v>1313</v>
      </c>
      <c r="C914" s="0" t="s">
        <v>31</v>
      </c>
      <c r="D914" s="0" t="s">
        <v>194</v>
      </c>
      <c r="E914" s="0" t="s">
        <v>1314</v>
      </c>
      <c r="F914" s="0" t="s">
        <v>308</v>
      </c>
      <c r="G914" s="0" t="n">
        <f aca="false">HYPERLINK("http://clipc-services.ceda.ac.uk/dreq/u/4cabf9607859a83bcb3bc00fa8d0698c.html","web")</f>
        <v>0</v>
      </c>
      <c r="H914" s="0" t="s">
        <v>1311</v>
      </c>
      <c r="I914" s="0" t="s">
        <v>36</v>
      </c>
      <c r="J914" s="0" t="s">
        <v>1312</v>
      </c>
      <c r="K914" s="0" t="s">
        <v>1239</v>
      </c>
    </row>
    <row r="915" customFormat="false" ht="15" hidden="false" customHeight="false" outlineLevel="0" collapsed="false">
      <c r="A915" s="0" t="s">
        <v>1033</v>
      </c>
      <c r="B915" s="0" t="s">
        <v>1315</v>
      </c>
      <c r="C915" s="0" t="s">
        <v>31</v>
      </c>
      <c r="D915" s="0" t="s">
        <v>194</v>
      </c>
      <c r="E915" s="0" t="s">
        <v>1316</v>
      </c>
      <c r="F915" s="0" t="s">
        <v>308</v>
      </c>
      <c r="G915" s="0" t="n">
        <f aca="false">HYPERLINK("http://clipc-services.ceda.ac.uk/dreq/u/f9f66ff437154f86913937f9e2d9a26d.html","web")</f>
        <v>0</v>
      </c>
      <c r="H915" s="0" t="s">
        <v>1311</v>
      </c>
      <c r="I915" s="0" t="s">
        <v>36</v>
      </c>
      <c r="J915" s="0" t="s">
        <v>1312</v>
      </c>
      <c r="K915" s="0" t="s">
        <v>1239</v>
      </c>
    </row>
    <row r="916" customFormat="false" ht="15" hidden="false" customHeight="false" outlineLevel="0" collapsed="false">
      <c r="A916" s="0" t="s">
        <v>1033</v>
      </c>
      <c r="B916" s="0" t="s">
        <v>1315</v>
      </c>
      <c r="C916" s="0" t="s">
        <v>31</v>
      </c>
      <c r="D916" s="0" t="s">
        <v>194</v>
      </c>
      <c r="E916" s="0" t="s">
        <v>1316</v>
      </c>
      <c r="F916" s="0" t="s">
        <v>308</v>
      </c>
      <c r="G916" s="0" t="n">
        <f aca="false">HYPERLINK("http://clipc-services.ceda.ac.uk/dreq/u/f9f66ff437154f86913937f9e2d9a26d.html","web")</f>
        <v>0</v>
      </c>
      <c r="H916" s="0" t="s">
        <v>1311</v>
      </c>
      <c r="I916" s="0" t="s">
        <v>36</v>
      </c>
      <c r="J916" s="0" t="s">
        <v>1312</v>
      </c>
      <c r="K916" s="0" t="s">
        <v>1239</v>
      </c>
    </row>
    <row r="917" customFormat="false" ht="15" hidden="false" customHeight="false" outlineLevel="0" collapsed="false">
      <c r="A917" s="0" t="s">
        <v>1033</v>
      </c>
      <c r="B917" s="0" t="s">
        <v>1317</v>
      </c>
      <c r="C917" s="0" t="s">
        <v>31</v>
      </c>
      <c r="D917" s="0" t="s">
        <v>194</v>
      </c>
      <c r="E917" s="0" t="s">
        <v>1318</v>
      </c>
      <c r="F917" s="0" t="s">
        <v>308</v>
      </c>
      <c r="G917" s="0" t="n">
        <f aca="false">HYPERLINK("http://clipc-services.ceda.ac.uk/dreq/u/ab57604d6acd918c08aa6252145c608e.html","web")</f>
        <v>0</v>
      </c>
      <c r="H917" s="0" t="s">
        <v>1311</v>
      </c>
      <c r="I917" s="0" t="s">
        <v>36</v>
      </c>
      <c r="J917" s="0" t="s">
        <v>1312</v>
      </c>
      <c r="K917" s="0" t="s">
        <v>1239</v>
      </c>
    </row>
    <row r="918" customFormat="false" ht="15" hidden="false" customHeight="false" outlineLevel="0" collapsed="false">
      <c r="A918" s="0" t="s">
        <v>1033</v>
      </c>
      <c r="B918" s="0" t="s">
        <v>1317</v>
      </c>
      <c r="C918" s="0" t="s">
        <v>31</v>
      </c>
      <c r="D918" s="0" t="s">
        <v>194</v>
      </c>
      <c r="E918" s="0" t="s">
        <v>1318</v>
      </c>
      <c r="F918" s="0" t="s">
        <v>308</v>
      </c>
      <c r="G918" s="0" t="n">
        <f aca="false">HYPERLINK("http://clipc-services.ceda.ac.uk/dreq/u/ab57604d6acd918c08aa6252145c608e.html","web")</f>
        <v>0</v>
      </c>
      <c r="H918" s="0" t="s">
        <v>1311</v>
      </c>
      <c r="I918" s="0" t="s">
        <v>36</v>
      </c>
      <c r="J918" s="0" t="s">
        <v>1312</v>
      </c>
      <c r="K918" s="0" t="s">
        <v>1239</v>
      </c>
    </row>
    <row r="919" customFormat="false" ht="15" hidden="false" customHeight="false" outlineLevel="0" collapsed="false">
      <c r="A919" s="0" t="s">
        <v>1033</v>
      </c>
      <c r="B919" s="0" t="s">
        <v>1319</v>
      </c>
      <c r="C919" s="0" t="s">
        <v>31</v>
      </c>
      <c r="D919" s="0" t="s">
        <v>194</v>
      </c>
      <c r="E919" s="0" t="s">
        <v>1320</v>
      </c>
      <c r="F919" s="0" t="s">
        <v>31</v>
      </c>
      <c r="G919" s="0" t="n">
        <f aca="false">HYPERLINK("http://clipc-services.ceda.ac.uk/dreq/u/59130948-9e49-11e5-803c-0d0b866b59f3.html","web")</f>
        <v>0</v>
      </c>
      <c r="H919" s="0" t="s">
        <v>1321</v>
      </c>
      <c r="I919" s="0" t="s">
        <v>822</v>
      </c>
      <c r="J919" s="0" t="s">
        <v>1322</v>
      </c>
      <c r="K919" s="0" t="s">
        <v>1239</v>
      </c>
    </row>
    <row r="920" customFormat="false" ht="15" hidden="false" customHeight="false" outlineLevel="0" collapsed="false">
      <c r="A920" s="0" t="s">
        <v>1033</v>
      </c>
      <c r="B920" s="0" t="s">
        <v>1319</v>
      </c>
      <c r="C920" s="0" t="s">
        <v>31</v>
      </c>
      <c r="D920" s="0" t="s">
        <v>194</v>
      </c>
      <c r="E920" s="0" t="s">
        <v>1320</v>
      </c>
      <c r="F920" s="0" t="s">
        <v>31</v>
      </c>
      <c r="G920" s="0" t="n">
        <f aca="false">HYPERLINK("http://clipc-services.ceda.ac.uk/dreq/u/59130948-9e49-11e5-803c-0d0b866b59f3.html","web")</f>
        <v>0</v>
      </c>
      <c r="H920" s="0" t="s">
        <v>1321</v>
      </c>
      <c r="I920" s="0" t="s">
        <v>822</v>
      </c>
      <c r="J920" s="0" t="s">
        <v>1322</v>
      </c>
      <c r="K920" s="0" t="s">
        <v>1239</v>
      </c>
    </row>
    <row r="921" customFormat="false" ht="15" hidden="false" customHeight="false" outlineLevel="0" collapsed="false">
      <c r="A921" s="0" t="s">
        <v>1033</v>
      </c>
      <c r="B921" s="0" t="s">
        <v>1323</v>
      </c>
      <c r="C921" s="0" t="s">
        <v>31</v>
      </c>
      <c r="D921" s="0" t="s">
        <v>194</v>
      </c>
      <c r="E921" s="0" t="s">
        <v>1324</v>
      </c>
      <c r="F921" s="0" t="s">
        <v>31</v>
      </c>
      <c r="G921" s="0" t="n">
        <f aca="false">HYPERLINK("http://clipc-services.ceda.ac.uk/dreq/u/5914c0ee-9e49-11e5-803c-0d0b866b59f3.html","web")</f>
        <v>0</v>
      </c>
      <c r="H921" s="0" t="s">
        <v>1321</v>
      </c>
      <c r="I921" s="0" t="s">
        <v>822</v>
      </c>
      <c r="J921" s="0" t="s">
        <v>1325</v>
      </c>
      <c r="K921" s="0" t="s">
        <v>1239</v>
      </c>
    </row>
    <row r="922" customFormat="false" ht="15" hidden="false" customHeight="false" outlineLevel="0" collapsed="false">
      <c r="A922" s="0" t="s">
        <v>1033</v>
      </c>
      <c r="B922" s="0" t="s">
        <v>1323</v>
      </c>
      <c r="C922" s="0" t="s">
        <v>31</v>
      </c>
      <c r="D922" s="0" t="s">
        <v>194</v>
      </c>
      <c r="E922" s="0" t="s">
        <v>1324</v>
      </c>
      <c r="F922" s="0" t="s">
        <v>31</v>
      </c>
      <c r="G922" s="0" t="n">
        <f aca="false">HYPERLINK("http://clipc-services.ceda.ac.uk/dreq/u/5914c0ee-9e49-11e5-803c-0d0b866b59f3.html","web")</f>
        <v>0</v>
      </c>
      <c r="H922" s="0" t="s">
        <v>1321</v>
      </c>
      <c r="I922" s="0" t="s">
        <v>822</v>
      </c>
      <c r="J922" s="0" t="s">
        <v>1325</v>
      </c>
      <c r="K922" s="0" t="s">
        <v>1239</v>
      </c>
    </row>
    <row r="923" customFormat="false" ht="15" hidden="false" customHeight="false" outlineLevel="0" collapsed="false">
      <c r="A923" s="0" t="s">
        <v>1033</v>
      </c>
      <c r="B923" s="0" t="s">
        <v>1326</v>
      </c>
      <c r="C923" s="0" t="s">
        <v>31</v>
      </c>
      <c r="D923" s="0" t="s">
        <v>194</v>
      </c>
      <c r="E923" s="0" t="s">
        <v>1327</v>
      </c>
      <c r="F923" s="0" t="s">
        <v>308</v>
      </c>
      <c r="G923" s="0" t="n">
        <f aca="false">HYPERLINK("http://clipc-services.ceda.ac.uk/dreq/u/59134bf6-9e49-11e5-803c-0d0b866b59f3.html","web")</f>
        <v>0</v>
      </c>
      <c r="H923" s="0" t="s">
        <v>1311</v>
      </c>
      <c r="I923" s="0" t="s">
        <v>36</v>
      </c>
      <c r="J923" s="0" t="s">
        <v>1328</v>
      </c>
      <c r="K923" s="0" t="s">
        <v>1239</v>
      </c>
    </row>
    <row r="924" customFormat="false" ht="15" hidden="false" customHeight="false" outlineLevel="0" collapsed="false">
      <c r="A924" s="0" t="s">
        <v>1033</v>
      </c>
      <c r="B924" s="0" t="s">
        <v>1326</v>
      </c>
      <c r="C924" s="0" t="s">
        <v>31</v>
      </c>
      <c r="D924" s="0" t="s">
        <v>194</v>
      </c>
      <c r="E924" s="0" t="s">
        <v>1327</v>
      </c>
      <c r="F924" s="0" t="s">
        <v>308</v>
      </c>
      <c r="G924" s="0" t="n">
        <f aca="false">HYPERLINK("http://clipc-services.ceda.ac.uk/dreq/u/59134bf6-9e49-11e5-803c-0d0b866b59f3.html","web")</f>
        <v>0</v>
      </c>
      <c r="H924" s="0" t="s">
        <v>1311</v>
      </c>
      <c r="I924" s="0" t="s">
        <v>36</v>
      </c>
      <c r="J924" s="0" t="s">
        <v>1328</v>
      </c>
      <c r="K924" s="0" t="s">
        <v>1239</v>
      </c>
    </row>
    <row r="925" customFormat="false" ht="15" hidden="false" customHeight="false" outlineLevel="0" collapsed="false">
      <c r="A925" s="0" t="s">
        <v>1033</v>
      </c>
      <c r="B925" s="0" t="s">
        <v>1329</v>
      </c>
      <c r="C925" s="0" t="s">
        <v>31</v>
      </c>
      <c r="D925" s="0" t="s">
        <v>194</v>
      </c>
      <c r="E925" s="0" t="s">
        <v>1330</v>
      </c>
      <c r="F925" s="0" t="s">
        <v>308</v>
      </c>
      <c r="G925" s="0" t="n">
        <f aca="false">HYPERLINK("http://clipc-services.ceda.ac.uk/dreq/u/5917cf46-9e49-11e5-803c-0d0b866b59f3.html","web")</f>
        <v>0</v>
      </c>
      <c r="H925" s="0" t="s">
        <v>1311</v>
      </c>
      <c r="I925" s="0" t="s">
        <v>36</v>
      </c>
      <c r="J925" s="0" t="s">
        <v>1331</v>
      </c>
      <c r="K925" s="0" t="s">
        <v>1239</v>
      </c>
    </row>
    <row r="926" customFormat="false" ht="15" hidden="false" customHeight="false" outlineLevel="0" collapsed="false">
      <c r="A926" s="0" t="s">
        <v>1033</v>
      </c>
      <c r="B926" s="0" t="s">
        <v>1329</v>
      </c>
      <c r="C926" s="0" t="s">
        <v>31</v>
      </c>
      <c r="D926" s="0" t="s">
        <v>194</v>
      </c>
      <c r="E926" s="0" t="s">
        <v>1330</v>
      </c>
      <c r="F926" s="0" t="s">
        <v>308</v>
      </c>
      <c r="G926" s="0" t="n">
        <f aca="false">HYPERLINK("http://clipc-services.ceda.ac.uk/dreq/u/5917cf46-9e49-11e5-803c-0d0b866b59f3.html","web")</f>
        <v>0</v>
      </c>
      <c r="H926" s="0" t="s">
        <v>1311</v>
      </c>
      <c r="I926" s="0" t="s">
        <v>36</v>
      </c>
      <c r="J926" s="0" t="s">
        <v>1331</v>
      </c>
      <c r="K926" s="0" t="s">
        <v>1239</v>
      </c>
    </row>
    <row r="927" customFormat="false" ht="15" hidden="false" customHeight="false" outlineLevel="0" collapsed="false">
      <c r="A927" s="0" t="s">
        <v>1033</v>
      </c>
      <c r="B927" s="0" t="s">
        <v>1332</v>
      </c>
      <c r="C927" s="0" t="s">
        <v>31</v>
      </c>
      <c r="D927" s="0" t="s">
        <v>194</v>
      </c>
      <c r="E927" s="0" t="s">
        <v>1333</v>
      </c>
      <c r="F927" s="0" t="s">
        <v>308</v>
      </c>
      <c r="G927" s="0" t="n">
        <f aca="false">HYPERLINK("http://clipc-services.ceda.ac.uk/dreq/u/590f465a-9e49-11e5-803c-0d0b866b59f3.html","web")</f>
        <v>0</v>
      </c>
      <c r="H927" s="0" t="s">
        <v>1311</v>
      </c>
      <c r="I927" s="0" t="s">
        <v>36</v>
      </c>
      <c r="J927" s="0" t="s">
        <v>1328</v>
      </c>
      <c r="K927" s="0" t="s">
        <v>1239</v>
      </c>
    </row>
    <row r="928" customFormat="false" ht="15" hidden="false" customHeight="false" outlineLevel="0" collapsed="false">
      <c r="A928" s="0" t="s">
        <v>1033</v>
      </c>
      <c r="B928" s="0" t="s">
        <v>1332</v>
      </c>
      <c r="C928" s="0" t="s">
        <v>31</v>
      </c>
      <c r="D928" s="0" t="s">
        <v>194</v>
      </c>
      <c r="E928" s="0" t="s">
        <v>1333</v>
      </c>
      <c r="F928" s="0" t="s">
        <v>308</v>
      </c>
      <c r="G928" s="0" t="n">
        <f aca="false">HYPERLINK("http://clipc-services.ceda.ac.uk/dreq/u/590f465a-9e49-11e5-803c-0d0b866b59f3.html","web")</f>
        <v>0</v>
      </c>
      <c r="H928" s="0" t="s">
        <v>1311</v>
      </c>
      <c r="I928" s="0" t="s">
        <v>36</v>
      </c>
      <c r="J928" s="0" t="s">
        <v>1328</v>
      </c>
      <c r="K928" s="0" t="s">
        <v>1239</v>
      </c>
    </row>
    <row r="929" customFormat="false" ht="15" hidden="false" customHeight="false" outlineLevel="0" collapsed="false">
      <c r="A929" s="0" t="s">
        <v>1033</v>
      </c>
      <c r="B929" s="0" t="s">
        <v>1334</v>
      </c>
      <c r="C929" s="0" t="s">
        <v>31</v>
      </c>
      <c r="D929" s="0" t="s">
        <v>194</v>
      </c>
      <c r="E929" s="0" t="s">
        <v>1335</v>
      </c>
      <c r="F929" s="0" t="s">
        <v>308</v>
      </c>
      <c r="G929" s="0" t="n">
        <f aca="false">HYPERLINK("http://clipc-services.ceda.ac.uk/dreq/u/591497a4-9e49-11e5-803c-0d0b866b59f3.html","web")</f>
        <v>0</v>
      </c>
      <c r="H929" s="0" t="s">
        <v>1311</v>
      </c>
      <c r="I929" s="0" t="s">
        <v>36</v>
      </c>
      <c r="J929" s="0" t="s">
        <v>1336</v>
      </c>
      <c r="K929" s="0" t="s">
        <v>1239</v>
      </c>
    </row>
    <row r="930" customFormat="false" ht="15" hidden="false" customHeight="false" outlineLevel="0" collapsed="false">
      <c r="A930" s="0" t="s">
        <v>1033</v>
      </c>
      <c r="B930" s="0" t="s">
        <v>1334</v>
      </c>
      <c r="C930" s="0" t="s">
        <v>31</v>
      </c>
      <c r="D930" s="0" t="s">
        <v>194</v>
      </c>
      <c r="E930" s="0" t="s">
        <v>1335</v>
      </c>
      <c r="F930" s="0" t="s">
        <v>308</v>
      </c>
      <c r="G930" s="0" t="n">
        <f aca="false">HYPERLINK("http://clipc-services.ceda.ac.uk/dreq/u/591497a4-9e49-11e5-803c-0d0b866b59f3.html","web")</f>
        <v>0</v>
      </c>
      <c r="H930" s="0" t="s">
        <v>1311</v>
      </c>
      <c r="I930" s="0" t="s">
        <v>36</v>
      </c>
      <c r="J930" s="0" t="s">
        <v>1336</v>
      </c>
      <c r="K930" s="0" t="s">
        <v>1239</v>
      </c>
    </row>
    <row r="931" customFormat="false" ht="15" hidden="false" customHeight="false" outlineLevel="0" collapsed="false">
      <c r="A931" s="0" t="s">
        <v>1033</v>
      </c>
      <c r="B931" s="0" t="s">
        <v>1337</v>
      </c>
      <c r="C931" s="0" t="s">
        <v>31</v>
      </c>
      <c r="D931" s="0" t="s">
        <v>194</v>
      </c>
      <c r="E931" s="0" t="s">
        <v>1338</v>
      </c>
      <c r="F931" s="0" t="s">
        <v>308</v>
      </c>
      <c r="G931" s="0" t="n">
        <f aca="false">HYPERLINK("http://clipc-services.ceda.ac.uk/dreq/u/5914ede4-9e49-11e5-803c-0d0b866b59f3.html","web")</f>
        <v>0</v>
      </c>
      <c r="H931" s="0" t="s">
        <v>1311</v>
      </c>
      <c r="I931" s="0" t="s">
        <v>36</v>
      </c>
      <c r="J931" s="0" t="s">
        <v>1328</v>
      </c>
      <c r="K931" s="0" t="s">
        <v>1239</v>
      </c>
    </row>
    <row r="932" customFormat="false" ht="15" hidden="false" customHeight="false" outlineLevel="0" collapsed="false">
      <c r="A932" s="0" t="s">
        <v>1033</v>
      </c>
      <c r="B932" s="0" t="s">
        <v>1337</v>
      </c>
      <c r="C932" s="0" t="s">
        <v>31</v>
      </c>
      <c r="D932" s="0" t="s">
        <v>194</v>
      </c>
      <c r="E932" s="0" t="s">
        <v>1338</v>
      </c>
      <c r="F932" s="0" t="s">
        <v>308</v>
      </c>
      <c r="G932" s="0" t="n">
        <f aca="false">HYPERLINK("http://clipc-services.ceda.ac.uk/dreq/u/5914ede4-9e49-11e5-803c-0d0b866b59f3.html","web")</f>
        <v>0</v>
      </c>
      <c r="H932" s="0" t="s">
        <v>1311</v>
      </c>
      <c r="I932" s="0" t="s">
        <v>36</v>
      </c>
      <c r="J932" s="0" t="s">
        <v>1328</v>
      </c>
      <c r="K932" s="0" t="s">
        <v>1239</v>
      </c>
    </row>
    <row r="933" customFormat="false" ht="15" hidden="false" customHeight="false" outlineLevel="0" collapsed="false">
      <c r="A933" s="0" t="s">
        <v>1033</v>
      </c>
      <c r="B933" s="0" t="s">
        <v>988</v>
      </c>
      <c r="C933" s="0" t="s">
        <v>31</v>
      </c>
      <c r="D933" s="0" t="s">
        <v>989</v>
      </c>
      <c r="E933" s="0" t="s">
        <v>990</v>
      </c>
      <c r="F933" s="0" t="s">
        <v>838</v>
      </c>
      <c r="G933" s="0" t="n">
        <f aca="false">HYPERLINK("http://clipc-services.ceda.ac.uk/dreq/u/170ff384-b622-11e6-bbe2-ac72891c3257.html","web")</f>
        <v>0</v>
      </c>
      <c r="H933" s="0" t="s">
        <v>991</v>
      </c>
      <c r="I933" s="0" t="s">
        <v>992</v>
      </c>
      <c r="J933" s="0" t="s">
        <v>993</v>
      </c>
      <c r="K933" s="0" t="s">
        <v>762</v>
      </c>
    </row>
    <row r="934" customFormat="false" ht="15" hidden="false" customHeight="false" outlineLevel="0" collapsed="false">
      <c r="A934" s="0" t="s">
        <v>1033</v>
      </c>
      <c r="B934" s="0" t="s">
        <v>988</v>
      </c>
      <c r="C934" s="0" t="s">
        <v>31</v>
      </c>
      <c r="D934" s="0" t="s">
        <v>989</v>
      </c>
      <c r="E934" s="0" t="s">
        <v>990</v>
      </c>
      <c r="F934" s="0" t="s">
        <v>838</v>
      </c>
      <c r="G934" s="0" t="n">
        <f aca="false">HYPERLINK("http://clipc-services.ceda.ac.uk/dreq/u/170ff384-b622-11e6-bbe2-ac72891c3257.html","web")</f>
        <v>0</v>
      </c>
      <c r="H934" s="0" t="s">
        <v>991</v>
      </c>
      <c r="I934" s="0" t="s">
        <v>992</v>
      </c>
      <c r="J934" s="0" t="s">
        <v>993</v>
      </c>
      <c r="K934" s="0" t="s">
        <v>762</v>
      </c>
    </row>
    <row r="935" customFormat="false" ht="15" hidden="false" customHeight="false" outlineLevel="0" collapsed="false">
      <c r="A935" s="0" t="s">
        <v>1033</v>
      </c>
      <c r="B935" s="0" t="s">
        <v>994</v>
      </c>
      <c r="C935" s="0" t="s">
        <v>31</v>
      </c>
      <c r="D935" s="0" t="s">
        <v>989</v>
      </c>
      <c r="E935" s="0" t="s">
        <v>995</v>
      </c>
      <c r="F935" s="0" t="s">
        <v>838</v>
      </c>
      <c r="G935" s="0" t="n">
        <f aca="false">HYPERLINK("http://clipc-services.ceda.ac.uk/dreq/u/1758307c-b622-11e6-bbe2-ac72891c3257.html","web")</f>
        <v>0</v>
      </c>
      <c r="H935" s="0" t="s">
        <v>991</v>
      </c>
      <c r="I935" s="0" t="s">
        <v>992</v>
      </c>
      <c r="J935" s="0" t="s">
        <v>996</v>
      </c>
      <c r="K935" s="0" t="s">
        <v>762</v>
      </c>
    </row>
    <row r="936" customFormat="false" ht="15" hidden="false" customHeight="false" outlineLevel="0" collapsed="false">
      <c r="A936" s="0" t="s">
        <v>1033</v>
      </c>
      <c r="B936" s="0" t="s">
        <v>994</v>
      </c>
      <c r="C936" s="0" t="s">
        <v>31</v>
      </c>
      <c r="D936" s="0" t="s">
        <v>989</v>
      </c>
      <c r="E936" s="0" t="s">
        <v>995</v>
      </c>
      <c r="F936" s="0" t="s">
        <v>838</v>
      </c>
      <c r="G936" s="0" t="n">
        <f aca="false">HYPERLINK("http://clipc-services.ceda.ac.uk/dreq/u/1758307c-b622-11e6-bbe2-ac72891c3257.html","web")</f>
        <v>0</v>
      </c>
      <c r="H936" s="0" t="s">
        <v>991</v>
      </c>
      <c r="I936" s="0" t="s">
        <v>992</v>
      </c>
      <c r="J936" s="0" t="s">
        <v>996</v>
      </c>
      <c r="K936" s="0" t="s">
        <v>762</v>
      </c>
    </row>
    <row r="937" customFormat="false" ht="15" hidden="false" customHeight="false" outlineLevel="0" collapsed="false">
      <c r="A937" s="0" t="s">
        <v>1033</v>
      </c>
      <c r="B937" s="0" t="s">
        <v>997</v>
      </c>
      <c r="C937" s="0" t="s">
        <v>31</v>
      </c>
      <c r="D937" s="0" t="s">
        <v>989</v>
      </c>
      <c r="E937" s="0" t="s">
        <v>998</v>
      </c>
      <c r="F937" s="0" t="s">
        <v>24</v>
      </c>
      <c r="G937" s="0" t="n">
        <f aca="false">HYPERLINK("http://clipc-services.ceda.ac.uk/dreq/u/bf56baca-c14c-11e6-bb6a-ac72891c3257.html","web")</f>
        <v>0</v>
      </c>
      <c r="H937" s="0" t="s">
        <v>991</v>
      </c>
      <c r="I937" s="0" t="s">
        <v>992</v>
      </c>
      <c r="J937" s="0" t="s">
        <v>999</v>
      </c>
      <c r="K937" s="0" t="s">
        <v>762</v>
      </c>
    </row>
    <row r="938" customFormat="false" ht="15" hidden="false" customHeight="false" outlineLevel="0" collapsed="false">
      <c r="A938" s="0" t="s">
        <v>1033</v>
      </c>
      <c r="B938" s="0" t="s">
        <v>997</v>
      </c>
      <c r="C938" s="0" t="s">
        <v>31</v>
      </c>
      <c r="D938" s="0" t="s">
        <v>989</v>
      </c>
      <c r="E938" s="0" t="s">
        <v>998</v>
      </c>
      <c r="F938" s="0" t="s">
        <v>24</v>
      </c>
      <c r="G938" s="0" t="n">
        <f aca="false">HYPERLINK("http://clipc-services.ceda.ac.uk/dreq/u/bf56baca-c14c-11e6-bb6a-ac72891c3257.html","web")</f>
        <v>0</v>
      </c>
      <c r="H938" s="0" t="s">
        <v>991</v>
      </c>
      <c r="I938" s="0" t="s">
        <v>992</v>
      </c>
      <c r="J938" s="0" t="s">
        <v>999</v>
      </c>
      <c r="K938" s="0" t="s">
        <v>762</v>
      </c>
    </row>
    <row r="940" customFormat="false" ht="15" hidden="false" customHeight="false" outlineLevel="0" collapsed="false">
      <c r="A940" s="0" t="s">
        <v>1339</v>
      </c>
      <c r="B940" s="0" t="s">
        <v>210</v>
      </c>
      <c r="C940" s="0" t="s">
        <v>31</v>
      </c>
      <c r="D940" s="0" t="s">
        <v>1340</v>
      </c>
      <c r="E940" s="0" t="s">
        <v>212</v>
      </c>
      <c r="F940" s="0" t="s">
        <v>16</v>
      </c>
      <c r="G940" s="0" t="n">
        <f aca="false">HYPERLINK("http://clipc-services.ceda.ac.uk/dreq/u/00e77372e8b909d9a827a0790e991fd9.html","web")</f>
        <v>0</v>
      </c>
      <c r="H940" s="0" t="s">
        <v>213</v>
      </c>
      <c r="I940" s="0" t="s">
        <v>18</v>
      </c>
      <c r="J940" s="0" t="s">
        <v>214</v>
      </c>
      <c r="K940" s="0" t="s">
        <v>215</v>
      </c>
    </row>
    <row r="942" customFormat="false" ht="15" hidden="false" customHeight="false" outlineLevel="0" collapsed="false">
      <c r="A942" s="0" t="s">
        <v>1341</v>
      </c>
      <c r="B942" s="0" t="s">
        <v>1342</v>
      </c>
      <c r="C942" s="0" t="s">
        <v>31</v>
      </c>
      <c r="D942" s="0" t="s">
        <v>1343</v>
      </c>
      <c r="E942" s="0" t="s">
        <v>1344</v>
      </c>
      <c r="F942" s="0" t="s">
        <v>24</v>
      </c>
      <c r="G942" s="0" t="n">
        <f aca="false">HYPERLINK("http://clipc-services.ceda.ac.uk/dreq/u/59136b72-9e49-11e5-803c-0d0b866b59f3.html","web")</f>
        <v>0</v>
      </c>
      <c r="H942" s="0" t="s">
        <v>1345</v>
      </c>
      <c r="I942" s="0" t="s">
        <v>18</v>
      </c>
      <c r="J942" s="0" t="s">
        <v>1346</v>
      </c>
      <c r="K942" s="0" t="s">
        <v>1347</v>
      </c>
    </row>
    <row r="943" customFormat="false" ht="15" hidden="false" customHeight="false" outlineLevel="0" collapsed="false">
      <c r="A943" s="0" t="s">
        <v>1341</v>
      </c>
      <c r="B943" s="0" t="s">
        <v>1342</v>
      </c>
      <c r="C943" s="0" t="s">
        <v>31</v>
      </c>
      <c r="D943" s="0" t="s">
        <v>1343</v>
      </c>
      <c r="E943" s="0" t="s">
        <v>1344</v>
      </c>
      <c r="F943" s="0" t="s">
        <v>24</v>
      </c>
      <c r="G943" s="0" t="n">
        <f aca="false">HYPERLINK("http://clipc-services.ceda.ac.uk/dreq/u/59136b72-9e49-11e5-803c-0d0b866b59f3.html","web")</f>
        <v>0</v>
      </c>
      <c r="H943" s="0" t="s">
        <v>1345</v>
      </c>
      <c r="I943" s="0" t="s">
        <v>18</v>
      </c>
      <c r="J943" s="0" t="s">
        <v>1346</v>
      </c>
      <c r="K943" s="0" t="s">
        <v>1347</v>
      </c>
    </row>
    <row r="944" customFormat="false" ht="15" hidden="false" customHeight="false" outlineLevel="0" collapsed="false">
      <c r="A944" s="0" t="s">
        <v>1341</v>
      </c>
      <c r="B944" s="0" t="s">
        <v>1017</v>
      </c>
      <c r="C944" s="0" t="s">
        <v>31</v>
      </c>
      <c r="D944" s="0" t="s">
        <v>194</v>
      </c>
      <c r="E944" s="0" t="s">
        <v>1018</v>
      </c>
      <c r="F944" s="0" t="s">
        <v>196</v>
      </c>
      <c r="G944" s="0" t="n">
        <f aca="false">HYPERLINK("http://clipc-services.ceda.ac.uk/dreq/u/89c4bb4f45a0182fc00a1b86b13241a5.html","web")</f>
        <v>0</v>
      </c>
      <c r="H944" s="0" t="s">
        <v>1019</v>
      </c>
      <c r="I944" s="0" t="s">
        <v>18</v>
      </c>
      <c r="J944" s="0" t="s">
        <v>1020</v>
      </c>
      <c r="K944" s="0" t="s">
        <v>1348</v>
      </c>
    </row>
    <row r="945" customFormat="false" ht="15" hidden="false" customHeight="false" outlineLevel="0" collapsed="false">
      <c r="A945" s="0" t="s">
        <v>1341</v>
      </c>
      <c r="B945" s="0" t="s">
        <v>1021</v>
      </c>
      <c r="C945" s="0" t="s">
        <v>31</v>
      </c>
      <c r="D945" s="0" t="s">
        <v>194</v>
      </c>
      <c r="E945" s="0" t="s">
        <v>1022</v>
      </c>
      <c r="F945" s="0" t="s">
        <v>196</v>
      </c>
      <c r="G945" s="0" t="n">
        <f aca="false">HYPERLINK("http://clipc-services.ceda.ac.uk/dreq/u/2d38bda3114d03f7543b8af88aadd03a.html","web")</f>
        <v>0</v>
      </c>
      <c r="H945" s="0" t="s">
        <v>1023</v>
      </c>
      <c r="I945" s="0" t="s">
        <v>18</v>
      </c>
      <c r="J945" s="0" t="s">
        <v>1024</v>
      </c>
      <c r="K945" s="0" t="s">
        <v>1348</v>
      </c>
    </row>
    <row r="946" customFormat="false" ht="15" hidden="false" customHeight="false" outlineLevel="0" collapsed="false">
      <c r="A946" s="0" t="s">
        <v>1341</v>
      </c>
      <c r="B946" s="0" t="s">
        <v>1025</v>
      </c>
      <c r="C946" s="0" t="s">
        <v>31</v>
      </c>
      <c r="D946" s="0" t="s">
        <v>194</v>
      </c>
      <c r="E946" s="0" t="s">
        <v>1026</v>
      </c>
      <c r="F946" s="0" t="s">
        <v>196</v>
      </c>
      <c r="G946" s="0" t="n">
        <f aca="false">HYPERLINK("http://clipc-services.ceda.ac.uk/dreq/u/93723bb54a2c43450d75403102e618ac.html","web")</f>
        <v>0</v>
      </c>
      <c r="H946" s="0" t="s">
        <v>1027</v>
      </c>
      <c r="I946" s="0" t="s">
        <v>18</v>
      </c>
      <c r="J946" s="0" t="s">
        <v>1028</v>
      </c>
      <c r="K946" s="0" t="s">
        <v>1348</v>
      </c>
    </row>
    <row r="947" customFormat="false" ht="15" hidden="false" customHeight="false" outlineLevel="0" collapsed="false">
      <c r="A947" s="0" t="s">
        <v>1341</v>
      </c>
      <c r="B947" s="0" t="s">
        <v>1349</v>
      </c>
      <c r="C947" s="0" t="s">
        <v>31</v>
      </c>
      <c r="D947" s="0" t="s">
        <v>194</v>
      </c>
      <c r="E947" s="0" t="s">
        <v>1350</v>
      </c>
      <c r="F947" s="0" t="s">
        <v>196</v>
      </c>
      <c r="G947" s="0" t="n">
        <f aca="false">HYPERLINK("http://clipc-services.ceda.ac.uk/dreq/u/15fea217c64dbec48b115765548b89ae.html","web")</f>
        <v>0</v>
      </c>
      <c r="H947" s="0" t="s">
        <v>1351</v>
      </c>
      <c r="I947" s="0" t="s">
        <v>18</v>
      </c>
      <c r="J947" s="0" t="s">
        <v>1352</v>
      </c>
      <c r="K947" s="0" t="s">
        <v>1353</v>
      </c>
    </row>
    <row r="948" customFormat="false" ht="15" hidden="false" customHeight="false" outlineLevel="0" collapsed="false">
      <c r="A948" s="0" t="s">
        <v>1341</v>
      </c>
      <c r="B948" s="0" t="s">
        <v>1349</v>
      </c>
      <c r="C948" s="0" t="s">
        <v>31</v>
      </c>
      <c r="D948" s="0" t="s">
        <v>194</v>
      </c>
      <c r="E948" s="0" t="s">
        <v>1350</v>
      </c>
      <c r="F948" s="0" t="s">
        <v>196</v>
      </c>
      <c r="G948" s="0" t="n">
        <f aca="false">HYPERLINK("http://clipc-services.ceda.ac.uk/dreq/u/15fea217c64dbec48b115765548b89ae.html","web")</f>
        <v>0</v>
      </c>
      <c r="H948" s="0" t="s">
        <v>1351</v>
      </c>
      <c r="I948" s="0" t="s">
        <v>18</v>
      </c>
      <c r="J948" s="0" t="s">
        <v>1352</v>
      </c>
      <c r="K948" s="0" t="s">
        <v>1353</v>
      </c>
    </row>
    <row r="949" customFormat="false" ht="15" hidden="false" customHeight="false" outlineLevel="0" collapsed="false">
      <c r="A949" s="0" t="s">
        <v>1341</v>
      </c>
      <c r="B949" s="0" t="s">
        <v>1354</v>
      </c>
      <c r="C949" s="0" t="s">
        <v>13</v>
      </c>
      <c r="D949" s="0" t="s">
        <v>1355</v>
      </c>
      <c r="E949" s="0" t="s">
        <v>1356</v>
      </c>
      <c r="F949" s="0" t="s">
        <v>24</v>
      </c>
      <c r="G949" s="0" t="n">
        <f aca="false">HYPERLINK("http://clipc-services.ceda.ac.uk/dreq/u/374e24b1cf7c24eb75126ea6e39ac478.html","web")</f>
        <v>0</v>
      </c>
      <c r="H949" s="0" t="s">
        <v>1120</v>
      </c>
      <c r="I949" s="0" t="s">
        <v>18</v>
      </c>
      <c r="J949" s="0" t="s">
        <v>1357</v>
      </c>
      <c r="K949" s="0" t="s">
        <v>1203</v>
      </c>
    </row>
    <row r="950" customFormat="false" ht="15" hidden="false" customHeight="false" outlineLevel="0" collapsed="false">
      <c r="A950" s="0" t="s">
        <v>1341</v>
      </c>
      <c r="B950" s="0" t="s">
        <v>1354</v>
      </c>
      <c r="C950" s="0" t="s">
        <v>13</v>
      </c>
      <c r="D950" s="0" t="s">
        <v>1355</v>
      </c>
      <c r="E950" s="0" t="s">
        <v>1356</v>
      </c>
      <c r="F950" s="0" t="s">
        <v>24</v>
      </c>
      <c r="G950" s="0" t="n">
        <f aca="false">HYPERLINK("http://clipc-services.ceda.ac.uk/dreq/u/374e24b1cf7c24eb75126ea6e39ac478.html","web")</f>
        <v>0</v>
      </c>
      <c r="H950" s="0" t="s">
        <v>1120</v>
      </c>
      <c r="I950" s="0" t="s">
        <v>18</v>
      </c>
      <c r="J950" s="0" t="s">
        <v>1357</v>
      </c>
      <c r="K950" s="0" t="s">
        <v>1203</v>
      </c>
    </row>
    <row r="951" customFormat="false" ht="15" hidden="false" customHeight="false" outlineLevel="0" collapsed="false">
      <c r="A951" s="0" t="s">
        <v>1341</v>
      </c>
      <c r="B951" s="0" t="s">
        <v>1358</v>
      </c>
      <c r="C951" s="0" t="s">
        <v>13</v>
      </c>
      <c r="D951" s="0" t="s">
        <v>1359</v>
      </c>
      <c r="E951" s="0" t="s">
        <v>1360</v>
      </c>
      <c r="F951" s="0" t="s">
        <v>24</v>
      </c>
      <c r="G951" s="0" t="n">
        <f aca="false">HYPERLINK("http://clipc-services.ceda.ac.uk/dreq/u/1e93ae651487e683206b923c11fd6db1.html","web")</f>
        <v>0</v>
      </c>
      <c r="H951" s="0" t="s">
        <v>1120</v>
      </c>
      <c r="I951" s="0" t="s">
        <v>18</v>
      </c>
      <c r="J951" s="0" t="s">
        <v>1361</v>
      </c>
      <c r="K951" s="0" t="s">
        <v>1203</v>
      </c>
    </row>
    <row r="952" customFormat="false" ht="15" hidden="false" customHeight="false" outlineLevel="0" collapsed="false">
      <c r="A952" s="0" t="s">
        <v>1341</v>
      </c>
      <c r="B952" s="0" t="s">
        <v>1358</v>
      </c>
      <c r="C952" s="0" t="s">
        <v>13</v>
      </c>
      <c r="D952" s="0" t="s">
        <v>1359</v>
      </c>
      <c r="E952" s="0" t="s">
        <v>1360</v>
      </c>
      <c r="F952" s="0" t="s">
        <v>24</v>
      </c>
      <c r="G952" s="0" t="n">
        <f aca="false">HYPERLINK("http://clipc-services.ceda.ac.uk/dreq/u/1e93ae651487e683206b923c11fd6db1.html","web")</f>
        <v>0</v>
      </c>
      <c r="H952" s="0" t="s">
        <v>1120</v>
      </c>
      <c r="I952" s="0" t="s">
        <v>18</v>
      </c>
      <c r="J952" s="0" t="s">
        <v>1361</v>
      </c>
      <c r="K952" s="0" t="s">
        <v>1203</v>
      </c>
    </row>
    <row r="953" customFormat="false" ht="15" hidden="false" customHeight="false" outlineLevel="0" collapsed="false">
      <c r="A953" s="0" t="s">
        <v>1341</v>
      </c>
      <c r="B953" s="0" t="s">
        <v>1362</v>
      </c>
      <c r="C953" s="0" t="s">
        <v>13</v>
      </c>
      <c r="D953" s="0" t="s">
        <v>1363</v>
      </c>
      <c r="E953" s="0" t="s">
        <v>1364</v>
      </c>
      <c r="F953" s="0" t="s">
        <v>24</v>
      </c>
      <c r="G953" s="0" t="n">
        <f aca="false">HYPERLINK("http://clipc-services.ceda.ac.uk/dreq/u/e9289080901a39eba6ade178d596795a.html","web")</f>
        <v>0</v>
      </c>
      <c r="H953" s="0" t="s">
        <v>1120</v>
      </c>
      <c r="I953" s="0" t="s">
        <v>18</v>
      </c>
      <c r="J953" s="0" t="s">
        <v>1365</v>
      </c>
      <c r="K953" s="0" t="s">
        <v>1203</v>
      </c>
    </row>
    <row r="954" customFormat="false" ht="15" hidden="false" customHeight="false" outlineLevel="0" collapsed="false">
      <c r="A954" s="0" t="s">
        <v>1341</v>
      </c>
      <c r="B954" s="0" t="s">
        <v>1362</v>
      </c>
      <c r="C954" s="0" t="s">
        <v>13</v>
      </c>
      <c r="D954" s="0" t="s">
        <v>1363</v>
      </c>
      <c r="E954" s="0" t="s">
        <v>1364</v>
      </c>
      <c r="F954" s="0" t="s">
        <v>24</v>
      </c>
      <c r="G954" s="0" t="n">
        <f aca="false">HYPERLINK("http://clipc-services.ceda.ac.uk/dreq/u/e9289080901a39eba6ade178d596795a.html","web")</f>
        <v>0</v>
      </c>
      <c r="H954" s="0" t="s">
        <v>1120</v>
      </c>
      <c r="I954" s="0" t="s">
        <v>18</v>
      </c>
      <c r="J954" s="0" t="s">
        <v>1365</v>
      </c>
      <c r="K954" s="0" t="s">
        <v>1203</v>
      </c>
    </row>
    <row r="955" customFormat="false" ht="15" hidden="false" customHeight="false" outlineLevel="0" collapsed="false">
      <c r="A955" s="0" t="s">
        <v>1341</v>
      </c>
      <c r="B955" s="0" t="s">
        <v>1366</v>
      </c>
      <c r="C955" s="0" t="s">
        <v>13</v>
      </c>
      <c r="D955" s="0" t="s">
        <v>1367</v>
      </c>
      <c r="E955" s="0" t="s">
        <v>1368</v>
      </c>
      <c r="F955" s="0" t="s">
        <v>24</v>
      </c>
      <c r="G955" s="0" t="n">
        <f aca="false">HYPERLINK("http://clipc-services.ceda.ac.uk/dreq/u/b28e47214f0b71847c966828df0837ff.html","web")</f>
        <v>0</v>
      </c>
      <c r="H955" s="0" t="s">
        <v>1120</v>
      </c>
      <c r="I955" s="0" t="s">
        <v>18</v>
      </c>
      <c r="J955" s="0" t="s">
        <v>1369</v>
      </c>
      <c r="K955" s="0" t="s">
        <v>1203</v>
      </c>
    </row>
    <row r="956" customFormat="false" ht="15" hidden="false" customHeight="false" outlineLevel="0" collapsed="false">
      <c r="A956" s="0" t="s">
        <v>1341</v>
      </c>
      <c r="B956" s="0" t="s">
        <v>1366</v>
      </c>
      <c r="C956" s="0" t="s">
        <v>13</v>
      </c>
      <c r="D956" s="0" t="s">
        <v>1367</v>
      </c>
      <c r="E956" s="0" t="s">
        <v>1368</v>
      </c>
      <c r="F956" s="0" t="s">
        <v>24</v>
      </c>
      <c r="G956" s="0" t="n">
        <f aca="false">HYPERLINK("http://clipc-services.ceda.ac.uk/dreq/u/b28e47214f0b71847c966828df0837ff.html","web")</f>
        <v>0</v>
      </c>
      <c r="H956" s="0" t="s">
        <v>1120</v>
      </c>
      <c r="I956" s="0" t="s">
        <v>18</v>
      </c>
      <c r="J956" s="0" t="s">
        <v>1369</v>
      </c>
      <c r="K956" s="0" t="s">
        <v>1203</v>
      </c>
    </row>
    <row r="957" customFormat="false" ht="15" hidden="false" customHeight="false" outlineLevel="0" collapsed="false">
      <c r="A957" s="0" t="s">
        <v>1341</v>
      </c>
      <c r="B957" s="0" t="s">
        <v>1370</v>
      </c>
      <c r="C957" s="0" t="s">
        <v>13</v>
      </c>
      <c r="D957" s="0" t="s">
        <v>1371</v>
      </c>
      <c r="E957" s="0" t="s">
        <v>1372</v>
      </c>
      <c r="F957" s="0" t="s">
        <v>24</v>
      </c>
      <c r="G957" s="0" t="n">
        <f aca="false">HYPERLINK("http://clipc-services.ceda.ac.uk/dreq/u/2ca96cd5a4e83feb0d493bf9aa1a5b59.html","web")</f>
        <v>0</v>
      </c>
      <c r="H957" s="0" t="s">
        <v>1120</v>
      </c>
      <c r="I957" s="0" t="s">
        <v>18</v>
      </c>
      <c r="J957" s="0" t="s">
        <v>1373</v>
      </c>
      <c r="K957" s="0" t="s">
        <v>1374</v>
      </c>
    </row>
    <row r="958" customFormat="false" ht="15" hidden="false" customHeight="false" outlineLevel="0" collapsed="false">
      <c r="A958" s="0" t="s">
        <v>1341</v>
      </c>
      <c r="B958" s="0" t="s">
        <v>1370</v>
      </c>
      <c r="C958" s="0" t="s">
        <v>13</v>
      </c>
      <c r="D958" s="0" t="s">
        <v>1371</v>
      </c>
      <c r="E958" s="0" t="s">
        <v>1372</v>
      </c>
      <c r="F958" s="0" t="s">
        <v>24</v>
      </c>
      <c r="G958" s="0" t="n">
        <f aca="false">HYPERLINK("http://clipc-services.ceda.ac.uk/dreq/u/2ca96cd5a4e83feb0d493bf9aa1a5b59.html","web")</f>
        <v>0</v>
      </c>
      <c r="H958" s="0" t="s">
        <v>1120</v>
      </c>
      <c r="I958" s="0" t="s">
        <v>18</v>
      </c>
      <c r="J958" s="0" t="s">
        <v>1373</v>
      </c>
      <c r="K958" s="0" t="s">
        <v>1374</v>
      </c>
    </row>
    <row r="959" customFormat="false" ht="15" hidden="false" customHeight="false" outlineLevel="0" collapsed="false">
      <c r="A959" s="0" t="s">
        <v>1341</v>
      </c>
      <c r="B959" s="0" t="s">
        <v>1375</v>
      </c>
      <c r="C959" s="0" t="s">
        <v>13</v>
      </c>
      <c r="D959" s="0" t="s">
        <v>1376</v>
      </c>
      <c r="E959" s="0" t="s">
        <v>1377</v>
      </c>
      <c r="F959" s="0" t="s">
        <v>24</v>
      </c>
      <c r="G959" s="0" t="n">
        <f aca="false">HYPERLINK("http://clipc-services.ceda.ac.uk/dreq/u/351c26a0f5a0cefa8f1183f2f12e1aa3.html","web")</f>
        <v>0</v>
      </c>
      <c r="H959" s="0" t="s">
        <v>1120</v>
      </c>
      <c r="I959" s="0" t="s">
        <v>18</v>
      </c>
      <c r="J959" s="0" t="s">
        <v>1378</v>
      </c>
      <c r="K959" s="0" t="s">
        <v>1374</v>
      </c>
    </row>
    <row r="960" customFormat="false" ht="15" hidden="false" customHeight="false" outlineLevel="0" collapsed="false">
      <c r="A960" s="0" t="s">
        <v>1341</v>
      </c>
      <c r="B960" s="0" t="s">
        <v>1375</v>
      </c>
      <c r="C960" s="0" t="s">
        <v>13</v>
      </c>
      <c r="D960" s="0" t="s">
        <v>1376</v>
      </c>
      <c r="E960" s="0" t="s">
        <v>1377</v>
      </c>
      <c r="F960" s="0" t="s">
        <v>24</v>
      </c>
      <c r="G960" s="0" t="n">
        <f aca="false">HYPERLINK("http://clipc-services.ceda.ac.uk/dreq/u/351c26a0f5a0cefa8f1183f2f12e1aa3.html","web")</f>
        <v>0</v>
      </c>
      <c r="H960" s="0" t="s">
        <v>1120</v>
      </c>
      <c r="I960" s="0" t="s">
        <v>18</v>
      </c>
      <c r="J960" s="0" t="s">
        <v>1378</v>
      </c>
      <c r="K960" s="0" t="s">
        <v>1374</v>
      </c>
    </row>
    <row r="961" customFormat="false" ht="15" hidden="false" customHeight="false" outlineLevel="0" collapsed="false">
      <c r="A961" s="0" t="s">
        <v>1341</v>
      </c>
      <c r="B961" s="0" t="s">
        <v>1379</v>
      </c>
      <c r="C961" s="0" t="s">
        <v>13</v>
      </c>
      <c r="D961" s="0" t="s">
        <v>194</v>
      </c>
      <c r="E961" s="0" t="s">
        <v>1380</v>
      </c>
      <c r="F961" s="0" t="s">
        <v>196</v>
      </c>
      <c r="G961" s="0" t="n">
        <f aca="false">HYPERLINK("http://clipc-services.ceda.ac.uk/dreq/u/df06d844bd95ddd2f0f62f54941c4b88.html","web")</f>
        <v>0</v>
      </c>
      <c r="H961" s="0" t="s">
        <v>1120</v>
      </c>
      <c r="I961" s="0" t="s">
        <v>18</v>
      </c>
      <c r="J961" s="0" t="s">
        <v>1381</v>
      </c>
      <c r="K961" s="0" t="s">
        <v>1382</v>
      </c>
    </row>
    <row r="962" customFormat="false" ht="15" hidden="false" customHeight="false" outlineLevel="0" collapsed="false">
      <c r="A962" s="0" t="s">
        <v>1341</v>
      </c>
      <c r="B962" s="0" t="s">
        <v>1379</v>
      </c>
      <c r="C962" s="0" t="s">
        <v>13</v>
      </c>
      <c r="D962" s="0" t="s">
        <v>194</v>
      </c>
      <c r="E962" s="0" t="s">
        <v>1380</v>
      </c>
      <c r="F962" s="0" t="s">
        <v>196</v>
      </c>
      <c r="G962" s="0" t="n">
        <f aca="false">HYPERLINK("http://clipc-services.ceda.ac.uk/dreq/u/df06d844bd95ddd2f0f62f54941c4b88.html","web")</f>
        <v>0</v>
      </c>
      <c r="H962" s="0" t="s">
        <v>1120</v>
      </c>
      <c r="I962" s="0" t="s">
        <v>18</v>
      </c>
      <c r="J962" s="0" t="s">
        <v>1381</v>
      </c>
      <c r="K962" s="0" t="s">
        <v>1382</v>
      </c>
    </row>
    <row r="963" customFormat="false" ht="15" hidden="false" customHeight="false" outlineLevel="0" collapsed="false">
      <c r="A963" s="0" t="s">
        <v>1341</v>
      </c>
      <c r="B963" s="0" t="s">
        <v>1383</v>
      </c>
      <c r="C963" s="0" t="s">
        <v>13</v>
      </c>
      <c r="D963" s="0" t="s">
        <v>194</v>
      </c>
      <c r="E963" s="0" t="s">
        <v>1384</v>
      </c>
      <c r="F963" s="0" t="s">
        <v>196</v>
      </c>
      <c r="G963" s="0" t="n">
        <f aca="false">HYPERLINK("http://clipc-services.ceda.ac.uk/dreq/u/fb5bd0286cdca991d0f67c498513f602.html","web")</f>
        <v>0</v>
      </c>
      <c r="H963" s="0" t="s">
        <v>1120</v>
      </c>
      <c r="I963" s="0" t="s">
        <v>18</v>
      </c>
      <c r="J963" s="0" t="s">
        <v>1385</v>
      </c>
      <c r="K963" s="0" t="s">
        <v>1203</v>
      </c>
    </row>
    <row r="964" customFormat="false" ht="15" hidden="false" customHeight="false" outlineLevel="0" collapsed="false">
      <c r="A964" s="0" t="s">
        <v>1341</v>
      </c>
      <c r="B964" s="0" t="s">
        <v>1383</v>
      </c>
      <c r="C964" s="0" t="s">
        <v>13</v>
      </c>
      <c r="D964" s="0" t="s">
        <v>194</v>
      </c>
      <c r="E964" s="0" t="s">
        <v>1384</v>
      </c>
      <c r="F964" s="0" t="s">
        <v>196</v>
      </c>
      <c r="G964" s="0" t="n">
        <f aca="false">HYPERLINK("http://clipc-services.ceda.ac.uk/dreq/u/fb5bd0286cdca991d0f67c498513f602.html","web")</f>
        <v>0</v>
      </c>
      <c r="H964" s="0" t="s">
        <v>1120</v>
      </c>
      <c r="I964" s="0" t="s">
        <v>18</v>
      </c>
      <c r="J964" s="0" t="s">
        <v>1385</v>
      </c>
      <c r="K964" s="0" t="s">
        <v>1203</v>
      </c>
    </row>
    <row r="965" customFormat="false" ht="15" hidden="false" customHeight="false" outlineLevel="0" collapsed="false">
      <c r="A965" s="0" t="s">
        <v>1341</v>
      </c>
      <c r="B965" s="0" t="s">
        <v>1386</v>
      </c>
      <c r="C965" s="0" t="s">
        <v>13</v>
      </c>
      <c r="D965" s="0" t="s">
        <v>194</v>
      </c>
      <c r="E965" s="0" t="s">
        <v>1387</v>
      </c>
      <c r="F965" s="0" t="s">
        <v>196</v>
      </c>
      <c r="G965" s="0" t="n">
        <f aca="false">HYPERLINK("http://clipc-services.ceda.ac.uk/dreq/u/091b217c2450d012fb2e192dee04053f.html","web")</f>
        <v>0</v>
      </c>
      <c r="H965" s="0" t="s">
        <v>1120</v>
      </c>
      <c r="I965" s="0" t="s">
        <v>18</v>
      </c>
      <c r="J965" s="0" t="s">
        <v>1388</v>
      </c>
      <c r="K965" s="0" t="s">
        <v>1382</v>
      </c>
    </row>
    <row r="966" customFormat="false" ht="15" hidden="false" customHeight="false" outlineLevel="0" collapsed="false">
      <c r="A966" s="0" t="s">
        <v>1341</v>
      </c>
      <c r="B966" s="0" t="s">
        <v>1386</v>
      </c>
      <c r="C966" s="0" t="s">
        <v>13</v>
      </c>
      <c r="D966" s="0" t="s">
        <v>194</v>
      </c>
      <c r="E966" s="0" t="s">
        <v>1387</v>
      </c>
      <c r="F966" s="0" t="s">
        <v>196</v>
      </c>
      <c r="G966" s="0" t="n">
        <f aca="false">HYPERLINK("http://clipc-services.ceda.ac.uk/dreq/u/091b217c2450d012fb2e192dee04053f.html","web")</f>
        <v>0</v>
      </c>
      <c r="H966" s="0" t="s">
        <v>1120</v>
      </c>
      <c r="I966" s="0" t="s">
        <v>18</v>
      </c>
      <c r="J966" s="0" t="s">
        <v>1388</v>
      </c>
      <c r="K966" s="0" t="s">
        <v>1382</v>
      </c>
    </row>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c r="A973" s="0" t="s">
        <v>1389</v>
      </c>
      <c r="B973" s="0" t="s">
        <v>1390</v>
      </c>
      <c r="C973" s="0" t="s">
        <v>31</v>
      </c>
      <c r="D973" s="0" t="s">
        <v>14</v>
      </c>
      <c r="E973" s="0" t="s">
        <v>1391</v>
      </c>
      <c r="F973" s="0" t="s">
        <v>1392</v>
      </c>
      <c r="G973" s="0" t="n">
        <v>0</v>
      </c>
      <c r="H973" s="2" t="s">
        <v>1393</v>
      </c>
      <c r="I973" s="3" t="s">
        <v>371</v>
      </c>
      <c r="J973" s="0" t="s">
        <v>1394</v>
      </c>
      <c r="K973" s="0" t="s">
        <v>215</v>
      </c>
    </row>
    <row r="974" customFormat="false" ht="13.8" hidden="false" customHeight="false" outlineLevel="0" collapsed="false"/>
    <row r="975" customFormat="false" ht="13.8" hidden="false" customHeight="false" outlineLevel="0" collapsed="false">
      <c r="A975" s="0" t="s">
        <v>1339</v>
      </c>
      <c r="B975" s="0" t="s">
        <v>1395</v>
      </c>
      <c r="C975" s="0" t="s">
        <v>31</v>
      </c>
      <c r="D975" s="0" t="s">
        <v>1340</v>
      </c>
      <c r="E975" s="0" t="s">
        <v>1396</v>
      </c>
      <c r="F975" s="0" t="s">
        <v>196</v>
      </c>
      <c r="G975" s="0" t="n">
        <v>0</v>
      </c>
      <c r="H975" s="2" t="s">
        <v>1393</v>
      </c>
      <c r="I975" s="3" t="s">
        <v>371</v>
      </c>
      <c r="J975" s="0" t="s">
        <v>1397</v>
      </c>
      <c r="K975" s="0" t="s">
        <v>215</v>
      </c>
    </row>
    <row r="976" customFormat="false" ht="13.8" hidden="false" customHeight="false" outlineLevel="0" collapsed="false"/>
    <row r="977" customFormat="false" ht="13.8" hidden="false" customHeight="false" outlineLevel="0" collapsed="false"/>
    <row r="978" customFormat="false" ht="13.8" hidden="false" customHeight="false" outlineLevel="0" collapsed="false">
      <c r="A978" s="0" t="s">
        <v>1398</v>
      </c>
      <c r="B978" s="0" t="s">
        <v>1399</v>
      </c>
      <c r="C978" s="0" t="s">
        <v>31</v>
      </c>
      <c r="D978" s="0" t="s">
        <v>1340</v>
      </c>
      <c r="E978" s="0" t="s">
        <v>1400</v>
      </c>
      <c r="F978" s="0" t="s">
        <v>1392</v>
      </c>
      <c r="G978" s="0" t="str">
        <f aca="false">HYPERLINK("http://clipc-services.ceda.ac.uk/dreq/u/865d0e00-53e6-11e6-b524-5404a60d96b5.html","web")</f>
        <v>web</v>
      </c>
      <c r="H978" s="2" t="s">
        <v>1393</v>
      </c>
      <c r="I978" s="3" t="s">
        <v>371</v>
      </c>
      <c r="J978" s="0" t="s">
        <v>1401</v>
      </c>
      <c r="K978" s="0" t="s">
        <v>215</v>
      </c>
    </row>
    <row r="979" customFormat="false" ht="13.8" hidden="false" customHeight="false" outlineLevel="0" collapsed="false">
      <c r="A979" s="0" t="s">
        <v>1398</v>
      </c>
      <c r="B979" s="0" t="s">
        <v>1402</v>
      </c>
      <c r="C979" s="0" t="s">
        <v>31</v>
      </c>
      <c r="D979" s="0" t="s">
        <v>1403</v>
      </c>
      <c r="E979" s="0" t="s">
        <v>1404</v>
      </c>
      <c r="F979" s="0" t="s">
        <v>24</v>
      </c>
      <c r="G979" s="0" t="str">
        <f aca="false">HYPERLINK("http://clipc-services.ceda.ac.uk/dreq/u/a1d2e309c6f25017442ad6c79c4f9eca.html","web")</f>
        <v>web</v>
      </c>
      <c r="H979" s="2" t="s">
        <v>1393</v>
      </c>
      <c r="I979" s="3" t="s">
        <v>371</v>
      </c>
      <c r="J979" s="0" t="s">
        <v>1405</v>
      </c>
      <c r="K979" s="0" t="s">
        <v>215</v>
      </c>
    </row>
    <row r="980" customFormat="false" ht="13.8" hidden="false" customHeight="false" outlineLevel="0" collapsed="false">
      <c r="A980" s="0" t="s">
        <v>1398</v>
      </c>
      <c r="B980" s="0" t="s">
        <v>1406</v>
      </c>
      <c r="C980" s="0" t="s">
        <v>31</v>
      </c>
      <c r="D980" s="0" t="s">
        <v>1407</v>
      </c>
      <c r="E980" s="0" t="s">
        <v>1408</v>
      </c>
      <c r="F980" s="0" t="s">
        <v>24</v>
      </c>
      <c r="G980" s="0" t="str">
        <f aca="false">HYPERLINK("http://clipc-services.ceda.ac.uk/dreq/u/590e5de4-9e49-11e5-803c-0d0b866b59f3.html","web")</f>
        <v>web</v>
      </c>
      <c r="H980" s="2" t="s">
        <v>1393</v>
      </c>
      <c r="I980" s="3" t="s">
        <v>371</v>
      </c>
      <c r="J980" s="0" t="s">
        <v>1409</v>
      </c>
      <c r="K980" s="0" t="s">
        <v>215</v>
      </c>
    </row>
    <row r="981" customFormat="false" ht="13.8" hidden="false" customHeight="false" outlineLevel="0" collapsed="false"/>
    <row r="982" customFormat="false" ht="13.8" hidden="false" customHeight="false" outlineLevel="0" collapsed="false"/>
    <row r="983" customFormat="false" ht="13.8" hidden="false" customHeight="false" outlineLevel="0" collapsed="false">
      <c r="A983" s="0" t="s">
        <v>11</v>
      </c>
      <c r="B983" s="0" t="s">
        <v>306</v>
      </c>
      <c r="C983" s="0" t="s">
        <v>31</v>
      </c>
      <c r="D983" s="0" t="s">
        <v>1410</v>
      </c>
      <c r="E983" s="0" t="s">
        <v>307</v>
      </c>
      <c r="F983" s="0" t="s">
        <v>308</v>
      </c>
      <c r="G983" s="0" t="n">
        <v>0</v>
      </c>
      <c r="H983" s="3" t="s">
        <v>1411</v>
      </c>
      <c r="I983" s="3" t="s">
        <v>36</v>
      </c>
      <c r="J983" s="0" t="s">
        <v>310</v>
      </c>
      <c r="K983" s="0" t="s">
        <v>856</v>
      </c>
    </row>
    <row r="984" customFormat="false" ht="13.8" hidden="false" customHeight="false" outlineLevel="0" collapsed="false">
      <c r="A984" s="0" t="s">
        <v>11</v>
      </c>
      <c r="B984" s="0" t="s">
        <v>311</v>
      </c>
      <c r="C984" s="0" t="s">
        <v>31</v>
      </c>
      <c r="D984" s="0" t="s">
        <v>1410</v>
      </c>
      <c r="E984" s="0" t="s">
        <v>312</v>
      </c>
      <c r="F984" s="0" t="s">
        <v>308</v>
      </c>
      <c r="G984" s="0" t="n">
        <v>0</v>
      </c>
      <c r="H984" s="3" t="s">
        <v>1411</v>
      </c>
      <c r="I984" s="3" t="s">
        <v>36</v>
      </c>
      <c r="J984" s="0" t="s">
        <v>313</v>
      </c>
      <c r="K984" s="0" t="s">
        <v>856</v>
      </c>
    </row>
    <row r="985" customFormat="false" ht="13.8" hidden="false" customHeight="false" outlineLevel="0" collapsed="false">
      <c r="A985" s="0" t="s">
        <v>11</v>
      </c>
      <c r="B985" s="0" t="s">
        <v>314</v>
      </c>
      <c r="C985" s="0" t="s">
        <v>31</v>
      </c>
      <c r="D985" s="0" t="s">
        <v>1410</v>
      </c>
      <c r="E985" s="0" t="s">
        <v>315</v>
      </c>
      <c r="F985" s="0" t="s">
        <v>308</v>
      </c>
      <c r="G985" s="0" t="n">
        <v>0</v>
      </c>
      <c r="H985" s="3" t="s">
        <v>1411</v>
      </c>
      <c r="I985" s="3" t="s">
        <v>36</v>
      </c>
      <c r="J985" s="0" t="s">
        <v>316</v>
      </c>
      <c r="K985" s="0" t="s">
        <v>856</v>
      </c>
    </row>
    <row r="986" customFormat="false" ht="13.8" hidden="false" customHeight="false" outlineLevel="0" collapsed="false">
      <c r="A986" s="0" t="s">
        <v>11</v>
      </c>
      <c r="B986" s="0" t="s">
        <v>317</v>
      </c>
      <c r="C986" s="0" t="s">
        <v>31</v>
      </c>
      <c r="D986" s="0" t="s">
        <v>1410</v>
      </c>
      <c r="E986" s="0" t="s">
        <v>318</v>
      </c>
      <c r="F986" s="0" t="s">
        <v>308</v>
      </c>
      <c r="G986" s="0" t="n">
        <v>0</v>
      </c>
      <c r="H986" s="3" t="s">
        <v>1411</v>
      </c>
      <c r="I986" s="3" t="s">
        <v>36</v>
      </c>
      <c r="J986" s="0" t="s">
        <v>319</v>
      </c>
      <c r="K986" s="0" t="s">
        <v>856</v>
      </c>
    </row>
    <row r="987" customFormat="false" ht="13.8" hidden="false" customHeight="false" outlineLevel="0" collapsed="false"/>
    <row r="988" customFormat="false" ht="13.8" hidden="false" customHeight="false" outlineLevel="0" collapsed="false"/>
    <row r="989" customFormat="false" ht="13.8" hidden="false" customHeight="false" outlineLevel="0" collapsed="false">
      <c r="A989" s="0" t="s">
        <v>955</v>
      </c>
      <c r="B989" s="0" t="s">
        <v>1412</v>
      </c>
      <c r="C989" s="0" t="s">
        <v>31</v>
      </c>
      <c r="D989" s="0" t="s">
        <v>873</v>
      </c>
      <c r="E989" s="0" t="s">
        <v>1413</v>
      </c>
      <c r="F989" s="0" t="s">
        <v>308</v>
      </c>
      <c r="G989" s="0" t="str">
        <f aca="false">HYPERLINK("http://clipc-services.ceda.ac.uk/dreq/u/5914e34e-9e49-11e5-803c-0d0b866b59f3.html","web")</f>
        <v>web</v>
      </c>
      <c r="H989" s="4" t="s">
        <v>1414</v>
      </c>
      <c r="I989" s="4" t="s">
        <v>743</v>
      </c>
      <c r="J989" s="0" t="s">
        <v>1415</v>
      </c>
      <c r="K989" s="0" t="s">
        <v>1416</v>
      </c>
    </row>
    <row r="990" customFormat="false" ht="13.8" hidden="false" customHeight="false" outlineLevel="0" collapsed="false">
      <c r="A990" s="0" t="s">
        <v>955</v>
      </c>
      <c r="B990" s="0" t="s">
        <v>1417</v>
      </c>
      <c r="C990" s="0" t="s">
        <v>31</v>
      </c>
      <c r="D990" s="0" t="s">
        <v>873</v>
      </c>
      <c r="E990" s="0" t="s">
        <v>1418</v>
      </c>
      <c r="F990" s="0" t="s">
        <v>308</v>
      </c>
      <c r="G990" s="0" t="str">
        <f aca="false">HYPERLINK("http://clipc-services.ceda.ac.uk/dreq/u/590f1586-9e49-11e5-803c-0d0b866b59f3.html","web")</f>
        <v>web</v>
      </c>
      <c r="H990" s="4" t="s">
        <v>1414</v>
      </c>
      <c r="I990" s="4" t="s">
        <v>743</v>
      </c>
      <c r="J990" s="0" t="s">
        <v>1419</v>
      </c>
      <c r="K990" s="0" t="s">
        <v>1416</v>
      </c>
    </row>
    <row r="991" customFormat="false" ht="13.8" hidden="false" customHeight="false" outlineLevel="0" collapsed="false"/>
    <row r="992" customFormat="false" ht="13.8" hidden="false" customHeight="false" outlineLevel="0" collapsed="false">
      <c r="A992" s="0" t="s">
        <v>961</v>
      </c>
      <c r="B992" s="0" t="s">
        <v>1420</v>
      </c>
      <c r="C992" s="0" t="s">
        <v>31</v>
      </c>
      <c r="D992" s="0" t="s">
        <v>809</v>
      </c>
      <c r="E992" s="0" t="s">
        <v>1421</v>
      </c>
      <c r="F992" s="0" t="s">
        <v>750</v>
      </c>
      <c r="G992" s="0" t="str">
        <f aca="false">HYPERLINK("http://clipc-services.ceda.ac.uk/dreq/u/5914c6e8-9e49-11e5-803c-0d0b866b59f3.html","web")</f>
        <v>web</v>
      </c>
      <c r="H992" s="4" t="s">
        <v>1414</v>
      </c>
      <c r="I992" s="4" t="s">
        <v>743</v>
      </c>
      <c r="J992" s="0" t="s">
        <v>1422</v>
      </c>
      <c r="K992" s="0" t="s">
        <v>1416</v>
      </c>
    </row>
    <row r="993" customFormat="false" ht="13.8" hidden="false" customHeight="false" outlineLevel="0" collapsed="false"/>
    <row r="994" s="3" customFormat="true" ht="13.8" hidden="false" customHeight="false" outlineLevel="0" collapsed="false">
      <c r="A994" s="3" t="s">
        <v>1033</v>
      </c>
      <c r="B994" s="3" t="s">
        <v>1423</v>
      </c>
      <c r="C994" s="3" t="s">
        <v>31</v>
      </c>
      <c r="D994" s="3" t="s">
        <v>1424</v>
      </c>
      <c r="E994" s="3" t="s">
        <v>1425</v>
      </c>
      <c r="F994" s="3" t="s">
        <v>1426</v>
      </c>
      <c r="G994" s="3" t="str">
        <f aca="false">HYPERLINK("http://clipc-services.ceda.ac.uk/dreq/u/be9cffbb781e32b0bc311b22fa5c0322.html","web")</f>
        <v>web</v>
      </c>
      <c r="H994" s="3" t="s">
        <v>1427</v>
      </c>
      <c r="I994" s="4" t="s">
        <v>743</v>
      </c>
      <c r="J994" s="3" t="s">
        <v>1428</v>
      </c>
      <c r="K994" s="3" t="s">
        <v>1195</v>
      </c>
    </row>
    <row r="995" customFormat="false" ht="13.8" hidden="false" customHeight="false" outlineLevel="0" collapsed="false"/>
    <row r="996" customFormat="false" ht="13.8" hidden="false" customHeight="false" outlineLevel="0" collapsed="false">
      <c r="A996" s="0" t="s">
        <v>1429</v>
      </c>
      <c r="B996" s="0" t="s">
        <v>1430</v>
      </c>
      <c r="C996" s="0" t="s">
        <v>31</v>
      </c>
      <c r="D996" s="0" t="s">
        <v>1431</v>
      </c>
      <c r="E996" s="0" t="s">
        <v>1432</v>
      </c>
      <c r="F996" s="0" t="s">
        <v>336</v>
      </c>
      <c r="G996" s="0" t="str">
        <f aca="false">HYPERLINK("http://clipc-services.ceda.ac.uk/dreq/u/590d64f2-9e49-11e5-803c-0d0b866b59f3.html","web")</f>
        <v>web</v>
      </c>
      <c r="H996" s="4" t="s">
        <v>1414</v>
      </c>
      <c r="I996" s="4" t="s">
        <v>743</v>
      </c>
      <c r="J996" s="0" t="s">
        <v>1433</v>
      </c>
      <c r="K996" s="0" t="s">
        <v>1416</v>
      </c>
    </row>
    <row r="997" customFormat="false" ht="13.8" hidden="false" customHeight="false" outlineLevel="0" collapsed="false">
      <c r="A997" s="0" t="s">
        <v>1429</v>
      </c>
      <c r="B997" s="0" t="s">
        <v>1434</v>
      </c>
      <c r="C997" s="0" t="s">
        <v>31</v>
      </c>
      <c r="D997" s="0" t="s">
        <v>1431</v>
      </c>
      <c r="E997" s="0" t="s">
        <v>1435</v>
      </c>
      <c r="F997" s="0" t="s">
        <v>336</v>
      </c>
      <c r="G997" s="0" t="str">
        <f aca="false">HYPERLINK("http://clipc-services.ceda.ac.uk/dreq/u/5913d0c6-9e49-11e5-803c-0d0b866b59f3.html","web")</f>
        <v>web</v>
      </c>
      <c r="H997" s="4" t="s">
        <v>1414</v>
      </c>
      <c r="I997" s="4" t="s">
        <v>743</v>
      </c>
      <c r="J997" s="0" t="s">
        <v>1436</v>
      </c>
      <c r="K997" s="0" t="s">
        <v>1416</v>
      </c>
    </row>
    <row r="998" customFormat="false" ht="13.8" hidden="false" customHeight="false" outlineLevel="0" collapsed="false"/>
    <row r="999" customFormat="false" ht="13.8" hidden="false" customHeight="false" outlineLevel="0" collapsed="false"/>
    <row r="1000" customFormat="false" ht="13.8" hidden="false" customHeight="false" outlineLevel="0" collapsed="false">
      <c r="A1000" s="0" t="s">
        <v>961</v>
      </c>
      <c r="B1000" s="0" t="s">
        <v>1437</v>
      </c>
      <c r="C1000" s="0" t="s">
        <v>31</v>
      </c>
      <c r="D1000" s="0" t="s">
        <v>194</v>
      </c>
      <c r="E1000" s="0" t="s">
        <v>1438</v>
      </c>
      <c r="F1000" s="0" t="s">
        <v>308</v>
      </c>
      <c r="G1000" s="0" t="n">
        <v>0</v>
      </c>
      <c r="H1000" s="3" t="s">
        <v>1439</v>
      </c>
      <c r="I1000" s="3" t="s">
        <v>1440</v>
      </c>
      <c r="J1000" s="0" t="s">
        <v>1441</v>
      </c>
      <c r="K1000" s="0" t="s">
        <v>1442</v>
      </c>
    </row>
    <row r="1001" customFormat="false" ht="13.8" hidden="false" customHeight="false" outlineLevel="0" collapsed="false">
      <c r="A1001" s="0" t="s">
        <v>961</v>
      </c>
      <c r="B1001" s="0" t="s">
        <v>1443</v>
      </c>
      <c r="C1001" s="0" t="s">
        <v>31</v>
      </c>
      <c r="D1001" s="0" t="s">
        <v>194</v>
      </c>
      <c r="E1001" s="0" t="s">
        <v>1444</v>
      </c>
      <c r="F1001" s="0" t="s">
        <v>308</v>
      </c>
      <c r="G1001" s="0" t="n">
        <v>0</v>
      </c>
      <c r="H1001" s="3" t="s">
        <v>1445</v>
      </c>
      <c r="I1001" s="3" t="s">
        <v>1090</v>
      </c>
      <c r="J1001" s="0" t="s">
        <v>1446</v>
      </c>
      <c r="K1001" s="0" t="s">
        <v>1442</v>
      </c>
    </row>
    <row r="1002" customFormat="false" ht="13.8" hidden="false" customHeight="false" outlineLevel="0" collapsed="false">
      <c r="A1002" s="0" t="s">
        <v>961</v>
      </c>
      <c r="B1002" s="0" t="s">
        <v>1447</v>
      </c>
      <c r="C1002" s="0" t="s">
        <v>31</v>
      </c>
      <c r="D1002" s="0" t="s">
        <v>194</v>
      </c>
      <c r="E1002" s="0" t="s">
        <v>1448</v>
      </c>
      <c r="F1002" s="0" t="s">
        <v>196</v>
      </c>
      <c r="G1002" s="0" t="n">
        <v>0</v>
      </c>
      <c r="H1002" s="3" t="s">
        <v>1449</v>
      </c>
      <c r="I1002" s="3" t="s">
        <v>1090</v>
      </c>
      <c r="J1002" s="0" t="s">
        <v>1450</v>
      </c>
      <c r="K1002" s="0" t="s">
        <v>1442</v>
      </c>
    </row>
    <row r="1003" customFormat="false" ht="13.8" hidden="false" customHeight="false" outlineLevel="0" collapsed="false">
      <c r="A1003" s="0" t="s">
        <v>961</v>
      </c>
      <c r="B1003" s="0" t="s">
        <v>1451</v>
      </c>
      <c r="C1003" s="0" t="s">
        <v>31</v>
      </c>
      <c r="D1003" s="0" t="s">
        <v>194</v>
      </c>
      <c r="E1003" s="0" t="s">
        <v>1452</v>
      </c>
      <c r="F1003" s="0" t="s">
        <v>196</v>
      </c>
      <c r="G1003" s="0" t="n">
        <v>0</v>
      </c>
      <c r="H1003" s="3" t="s">
        <v>1449</v>
      </c>
      <c r="I1003" s="3" t="s">
        <v>1090</v>
      </c>
      <c r="J1003" s="0" t="s">
        <v>1453</v>
      </c>
      <c r="K1003" s="0" t="s">
        <v>1442</v>
      </c>
    </row>
    <row r="1004" customFormat="false" ht="13.8" hidden="false" customHeight="false" outlineLevel="0" collapsed="false">
      <c r="A1004" s="0" t="s">
        <v>961</v>
      </c>
      <c r="B1004" s="0" t="s">
        <v>1454</v>
      </c>
      <c r="C1004" s="0" t="s">
        <v>31</v>
      </c>
      <c r="D1004" s="0" t="s">
        <v>194</v>
      </c>
      <c r="E1004" s="0" t="s">
        <v>1455</v>
      </c>
      <c r="F1004" s="0" t="s">
        <v>196</v>
      </c>
      <c r="G1004" s="0" t="n">
        <v>0</v>
      </c>
      <c r="H1004" s="3" t="s">
        <v>1449</v>
      </c>
      <c r="I1004" s="3" t="s">
        <v>1090</v>
      </c>
      <c r="J1004" s="0" t="s">
        <v>1456</v>
      </c>
      <c r="K1004" s="0" t="s">
        <v>1442</v>
      </c>
    </row>
    <row r="1005" customFormat="false" ht="13.8" hidden="false" customHeight="false" outlineLevel="0" collapsed="false">
      <c r="A1005" s="0" t="s">
        <v>961</v>
      </c>
      <c r="B1005" s="0" t="s">
        <v>1457</v>
      </c>
      <c r="C1005" s="0" t="s">
        <v>31</v>
      </c>
      <c r="D1005" s="0" t="s">
        <v>194</v>
      </c>
      <c r="E1005" s="0" t="s">
        <v>1458</v>
      </c>
      <c r="F1005" s="0" t="s">
        <v>196</v>
      </c>
      <c r="G1005" s="0" t="n">
        <v>0</v>
      </c>
      <c r="H1005" s="3" t="s">
        <v>1459</v>
      </c>
      <c r="I1005" s="3" t="s">
        <v>1090</v>
      </c>
      <c r="J1005" s="0" t="s">
        <v>1460</v>
      </c>
      <c r="K1005" s="0" t="s">
        <v>1442</v>
      </c>
    </row>
    <row r="1006" customFormat="false" ht="13.8" hidden="false" customHeight="false" outlineLevel="0" collapsed="false">
      <c r="A1006" s="0" t="s">
        <v>961</v>
      </c>
      <c r="B1006" s="0" t="s">
        <v>1461</v>
      </c>
      <c r="C1006" s="0" t="s">
        <v>31</v>
      </c>
      <c r="D1006" s="0" t="s">
        <v>194</v>
      </c>
      <c r="E1006" s="0" t="s">
        <v>1462</v>
      </c>
      <c r="F1006" s="0" t="s">
        <v>1463</v>
      </c>
      <c r="G1006" s="0" t="n">
        <v>0</v>
      </c>
      <c r="H1006" s="3" t="s">
        <v>1459</v>
      </c>
      <c r="I1006" s="3" t="s">
        <v>1090</v>
      </c>
      <c r="J1006" s="0" t="s">
        <v>1464</v>
      </c>
      <c r="K1006" s="0" t="s">
        <v>1442</v>
      </c>
    </row>
    <row r="1007" customFormat="false" ht="13.8" hidden="false" customHeight="false" outlineLevel="0" collapsed="false">
      <c r="A1007" s="0" t="s">
        <v>961</v>
      </c>
      <c r="B1007" s="0" t="s">
        <v>1465</v>
      </c>
      <c r="C1007" s="0" t="s">
        <v>31</v>
      </c>
      <c r="D1007" s="0" t="s">
        <v>194</v>
      </c>
      <c r="E1007" s="0" t="s">
        <v>1466</v>
      </c>
      <c r="F1007" s="0" t="s">
        <v>1463</v>
      </c>
      <c r="G1007" s="0" t="n">
        <v>0</v>
      </c>
      <c r="H1007" s="3" t="s">
        <v>1459</v>
      </c>
      <c r="I1007" s="3" t="s">
        <v>1090</v>
      </c>
      <c r="J1007" s="0" t="s">
        <v>1467</v>
      </c>
      <c r="K1007" s="0" t="s">
        <v>1442</v>
      </c>
    </row>
    <row r="1008" customFormat="false" ht="13.8" hidden="false" customHeight="false" outlineLevel="0" collapsed="false">
      <c r="A1008" s="0" t="s">
        <v>961</v>
      </c>
      <c r="B1008" s="0" t="s">
        <v>1468</v>
      </c>
      <c r="C1008" s="0" t="s">
        <v>31</v>
      </c>
      <c r="D1008" s="0" t="s">
        <v>194</v>
      </c>
      <c r="E1008" s="0" t="s">
        <v>1469</v>
      </c>
      <c r="F1008" s="0" t="s">
        <v>965</v>
      </c>
      <c r="G1008" s="0" t="n">
        <v>0</v>
      </c>
      <c r="H1008" s="3" t="s">
        <v>1459</v>
      </c>
      <c r="I1008" s="3" t="s">
        <v>1090</v>
      </c>
      <c r="J1008" s="0" t="s">
        <v>1470</v>
      </c>
      <c r="K1008" s="0" t="s">
        <v>1442</v>
      </c>
    </row>
    <row r="1009" customFormat="false" ht="13.8" hidden="false" customHeight="false" outlineLevel="0" collapsed="false">
      <c r="A1009" s="0" t="s">
        <v>961</v>
      </c>
      <c r="B1009" s="0" t="s">
        <v>1471</v>
      </c>
      <c r="C1009" s="0" t="s">
        <v>31</v>
      </c>
      <c r="D1009" s="0" t="s">
        <v>194</v>
      </c>
      <c r="E1009" s="0" t="s">
        <v>1472</v>
      </c>
      <c r="F1009" s="0" t="s">
        <v>965</v>
      </c>
      <c r="G1009" s="0" t="n">
        <v>0</v>
      </c>
      <c r="H1009" s="3" t="s">
        <v>1459</v>
      </c>
      <c r="I1009" s="3" t="s">
        <v>1090</v>
      </c>
      <c r="J1009" s="0" t="s">
        <v>1473</v>
      </c>
      <c r="K1009" s="0" t="s">
        <v>1442</v>
      </c>
    </row>
    <row r="1010" customFormat="false" ht="13.8" hidden="false" customHeight="false" outlineLevel="0" collapsed="false">
      <c r="A1010" s="0" t="s">
        <v>961</v>
      </c>
      <c r="B1010" s="0" t="s">
        <v>1474</v>
      </c>
      <c r="C1010" s="0" t="s">
        <v>31</v>
      </c>
      <c r="D1010" s="0" t="s">
        <v>194</v>
      </c>
      <c r="E1010" s="0" t="s">
        <v>1475</v>
      </c>
      <c r="F1010" s="0" t="s">
        <v>965</v>
      </c>
      <c r="G1010" s="0" t="n">
        <v>0</v>
      </c>
      <c r="H1010" s="3" t="s">
        <v>1476</v>
      </c>
      <c r="I1010" s="3" t="s">
        <v>1090</v>
      </c>
      <c r="J1010" s="0" t="s">
        <v>1477</v>
      </c>
      <c r="K1010" s="0" t="s">
        <v>1442</v>
      </c>
    </row>
    <row r="1011" customFormat="false" ht="13.8" hidden="false" customHeight="false" outlineLevel="0" collapsed="false">
      <c r="A1011" s="0" t="s">
        <v>961</v>
      </c>
      <c r="B1011" s="0" t="s">
        <v>1478</v>
      </c>
      <c r="C1011" s="0" t="s">
        <v>31</v>
      </c>
      <c r="D1011" s="0" t="s">
        <v>194</v>
      </c>
      <c r="E1011" s="0" t="s">
        <v>1479</v>
      </c>
      <c r="F1011" s="0" t="s">
        <v>965</v>
      </c>
      <c r="G1011" s="0" t="n">
        <v>0</v>
      </c>
      <c r="H1011" s="3" t="s">
        <v>1480</v>
      </c>
      <c r="I1011" s="3" t="s">
        <v>1090</v>
      </c>
      <c r="J1011" s="0" t="s">
        <v>1481</v>
      </c>
      <c r="K1011" s="0" t="s">
        <v>1442</v>
      </c>
    </row>
    <row r="1012" customFormat="false" ht="13.8" hidden="false" customHeight="false" outlineLevel="0" collapsed="false">
      <c r="A1012" s="0" t="s">
        <v>961</v>
      </c>
      <c r="B1012" s="0" t="s">
        <v>1083</v>
      </c>
      <c r="C1012" s="0" t="s">
        <v>31</v>
      </c>
      <c r="D1012" s="0" t="s">
        <v>194</v>
      </c>
      <c r="E1012" s="0" t="s">
        <v>1482</v>
      </c>
      <c r="F1012" s="0" t="s">
        <v>16</v>
      </c>
      <c r="G1012" s="0" t="n">
        <v>0</v>
      </c>
      <c r="H1012" s="3" t="s">
        <v>1459</v>
      </c>
      <c r="I1012" s="3" t="s">
        <v>1090</v>
      </c>
      <c r="J1012" s="0" t="s">
        <v>1086</v>
      </c>
      <c r="K1012" s="0" t="s">
        <v>1442</v>
      </c>
    </row>
    <row r="1013" customFormat="false" ht="13.8" hidden="false" customHeight="false" outlineLevel="0" collapsed="false">
      <c r="A1013" s="0" t="s">
        <v>961</v>
      </c>
      <c r="B1013" s="0" t="s">
        <v>1483</v>
      </c>
      <c r="C1013" s="0" t="s">
        <v>31</v>
      </c>
      <c r="D1013" s="0" t="s">
        <v>194</v>
      </c>
      <c r="E1013" s="0" t="s">
        <v>1484</v>
      </c>
      <c r="F1013" s="0" t="s">
        <v>31</v>
      </c>
      <c r="G1013" s="0" t="n">
        <v>0</v>
      </c>
      <c r="H1013" s="3" t="s">
        <v>1485</v>
      </c>
      <c r="I1013" s="3" t="s">
        <v>1090</v>
      </c>
      <c r="J1013" s="0" t="s">
        <v>1486</v>
      </c>
      <c r="K1013" s="0" t="s">
        <v>1442</v>
      </c>
    </row>
    <row r="1014" customFormat="false" ht="13.8" hidden="false" customHeight="false" outlineLevel="0" collapsed="false">
      <c r="A1014" s="0" t="s">
        <v>961</v>
      </c>
      <c r="B1014" s="0" t="s">
        <v>1487</v>
      </c>
      <c r="C1014" s="0" t="s">
        <v>31</v>
      </c>
      <c r="D1014" s="0" t="s">
        <v>194</v>
      </c>
      <c r="E1014" s="0" t="s">
        <v>1488</v>
      </c>
      <c r="F1014" s="0" t="s">
        <v>31</v>
      </c>
      <c r="G1014" s="0" t="n">
        <v>0</v>
      </c>
      <c r="H1014" s="3" t="s">
        <v>1485</v>
      </c>
      <c r="I1014" s="3" t="s">
        <v>1090</v>
      </c>
      <c r="J1014" s="0" t="s">
        <v>1489</v>
      </c>
      <c r="K1014" s="0" t="s">
        <v>1442</v>
      </c>
    </row>
    <row r="1015" customFormat="false" ht="13.8" hidden="false" customHeight="false" outlineLevel="0" collapsed="false">
      <c r="A1015" s="0" t="s">
        <v>961</v>
      </c>
      <c r="B1015" s="0" t="s">
        <v>290</v>
      </c>
      <c r="C1015" s="0" t="s">
        <v>31</v>
      </c>
      <c r="D1015" s="0" t="s">
        <v>194</v>
      </c>
      <c r="E1015" s="0" t="s">
        <v>1490</v>
      </c>
      <c r="F1015" s="0" t="s">
        <v>292</v>
      </c>
      <c r="G1015" s="0" t="n">
        <v>0</v>
      </c>
      <c r="H1015" s="3" t="s">
        <v>1485</v>
      </c>
      <c r="I1015" s="3" t="s">
        <v>1090</v>
      </c>
      <c r="J1015" s="0" t="s">
        <v>295</v>
      </c>
      <c r="K1015" s="0" t="s">
        <v>1442</v>
      </c>
    </row>
    <row r="1016" customFormat="false" ht="13.8" hidden="false" customHeight="false" outlineLevel="0" collapsed="false"/>
    <row r="1017" customFormat="false" ht="13.8" hidden="false" customHeight="false" outlineLevel="0" collapsed="false">
      <c r="A1017" s="0" t="s">
        <v>303</v>
      </c>
      <c r="B1017" s="0" t="s">
        <v>1491</v>
      </c>
      <c r="C1017" s="0" t="s">
        <v>31</v>
      </c>
      <c r="D1017" s="0" t="s">
        <v>334</v>
      </c>
      <c r="E1017" s="0" t="s">
        <v>1492</v>
      </c>
      <c r="F1017" s="0" t="s">
        <v>336</v>
      </c>
      <c r="G1017" s="0" t="str">
        <f aca="false">HYPERLINK("http://clipc-services.ceda.ac.uk/dreq/u/c8b1814845661bcad37910e70a59b285.html","web")</f>
        <v>web</v>
      </c>
      <c r="H1017" s="0" t="s">
        <v>1493</v>
      </c>
      <c r="I1017" s="0" t="s">
        <v>338</v>
      </c>
      <c r="J1017" s="0" t="s">
        <v>1492</v>
      </c>
      <c r="K1017" s="0" t="s">
        <v>305</v>
      </c>
    </row>
    <row r="1018" customFormat="false" ht="13.8" hidden="false" customHeight="false" outlineLevel="0" collapsed="false">
      <c r="A1018" s="0" t="s">
        <v>303</v>
      </c>
      <c r="B1018" s="0" t="s">
        <v>1494</v>
      </c>
      <c r="C1018" s="0" t="s">
        <v>31</v>
      </c>
      <c r="D1018" s="0" t="s">
        <v>334</v>
      </c>
      <c r="E1018" s="0" t="s">
        <v>1495</v>
      </c>
      <c r="F1018" s="0" t="s">
        <v>336</v>
      </c>
      <c r="G1018" s="0" t="str">
        <f aca="false">HYPERLINK("http://clipc-services.ceda.ac.uk/dreq/u/93a0ba1f23bfc41b720ea68951d28144.html","web")</f>
        <v>web</v>
      </c>
      <c r="H1018" s="0" t="s">
        <v>1496</v>
      </c>
      <c r="I1018" s="0" t="s">
        <v>338</v>
      </c>
      <c r="J1018" s="0" t="s">
        <v>1497</v>
      </c>
      <c r="K1018" s="0" t="s">
        <v>305</v>
      </c>
    </row>
    <row r="1019" customFormat="false" ht="13.8" hidden="false" customHeight="false" outlineLevel="0" collapsed="false">
      <c r="A1019" s="0" t="s">
        <v>303</v>
      </c>
      <c r="B1019" s="0" t="s">
        <v>1498</v>
      </c>
      <c r="C1019" s="0" t="s">
        <v>31</v>
      </c>
      <c r="D1019" s="0" t="s">
        <v>334</v>
      </c>
      <c r="E1019" s="0" t="s">
        <v>1499</v>
      </c>
      <c r="F1019" s="0" t="s">
        <v>336</v>
      </c>
      <c r="G1019" s="0" t="str">
        <f aca="false">HYPERLINK("http://clipc-services.ceda.ac.uk/dreq/u/52f043533a691ca5721460e316c3a328.html","web")</f>
        <v>web</v>
      </c>
      <c r="H1019" s="0" t="s">
        <v>1500</v>
      </c>
      <c r="I1019" s="0" t="s">
        <v>36</v>
      </c>
      <c r="J1019" s="0" t="s">
        <v>1501</v>
      </c>
      <c r="K1019" s="0" t="s">
        <v>305</v>
      </c>
    </row>
    <row r="1020" customFormat="false" ht="13.8" hidden="false" customHeight="false" outlineLevel="0" collapsed="false">
      <c r="A1020" s="0" t="s">
        <v>303</v>
      </c>
      <c r="B1020" s="0" t="s">
        <v>1502</v>
      </c>
      <c r="C1020" s="0" t="s">
        <v>31</v>
      </c>
      <c r="D1020" s="0" t="s">
        <v>334</v>
      </c>
      <c r="E1020" s="0" t="s">
        <v>1503</v>
      </c>
      <c r="F1020" s="0" t="s">
        <v>350</v>
      </c>
      <c r="G1020" s="0" t="str">
        <f aca="false">HYPERLINK("http://clipc-services.ceda.ac.uk/dreq/u/2a6093caf9e5cd42fb2fba6bdb73d6db.html","web")</f>
        <v>web</v>
      </c>
      <c r="H1020" s="0" t="s">
        <v>1504</v>
      </c>
      <c r="I1020" s="0" t="s">
        <v>338</v>
      </c>
      <c r="J1020" s="0" t="s">
        <v>1503</v>
      </c>
      <c r="K1020" s="0" t="s">
        <v>305</v>
      </c>
    </row>
    <row r="1021" customFormat="false" ht="13.8" hidden="false" customHeight="false" outlineLevel="0" collapsed="false">
      <c r="A1021" s="0" t="s">
        <v>303</v>
      </c>
      <c r="B1021" s="0" t="s">
        <v>1505</v>
      </c>
      <c r="C1021" s="0" t="s">
        <v>31</v>
      </c>
      <c r="D1021" s="0" t="s">
        <v>334</v>
      </c>
      <c r="E1021" s="0" t="s">
        <v>1506</v>
      </c>
      <c r="F1021" s="0" t="s">
        <v>350</v>
      </c>
      <c r="G1021" s="0" t="str">
        <f aca="false">HYPERLINK("http://clipc-services.ceda.ac.uk/dreq/u/a1d576b3fc447c37d782926441428ffd.html","web")</f>
        <v>web</v>
      </c>
      <c r="H1021" s="0" t="s">
        <v>1507</v>
      </c>
      <c r="I1021" s="0" t="s">
        <v>338</v>
      </c>
      <c r="J1021" s="0" t="s">
        <v>1501</v>
      </c>
      <c r="K1021" s="0" t="s">
        <v>305</v>
      </c>
    </row>
    <row r="1022" customFormat="false" ht="13.8" hidden="false" customHeight="false" outlineLevel="0" collapsed="false">
      <c r="A1022" s="0" t="s">
        <v>303</v>
      </c>
      <c r="B1022" s="0" t="s">
        <v>1508</v>
      </c>
      <c r="C1022" s="0" t="s">
        <v>31</v>
      </c>
      <c r="D1022" s="0" t="s">
        <v>334</v>
      </c>
      <c r="E1022" s="0" t="s">
        <v>1509</v>
      </c>
      <c r="F1022" s="0" t="s">
        <v>350</v>
      </c>
      <c r="G1022" s="0" t="str">
        <f aca="false">HYPERLINK("http://clipc-services.ceda.ac.uk/dreq/u/6e30ba1e2c19dcbd85faa176d4eae596.html","web")</f>
        <v>web</v>
      </c>
      <c r="H1022" s="0" t="s">
        <v>1510</v>
      </c>
      <c r="I1022" s="0" t="s">
        <v>338</v>
      </c>
      <c r="J1022" s="0" t="s">
        <v>1511</v>
      </c>
      <c r="K1022" s="0" t="s">
        <v>305</v>
      </c>
    </row>
    <row r="1023" customFormat="false" ht="13.8" hidden="false" customHeight="false" outlineLevel="0" collapsed="false">
      <c r="A1023" s="0" t="s">
        <v>303</v>
      </c>
      <c r="B1023" s="0" t="s">
        <v>1512</v>
      </c>
      <c r="C1023" s="0" t="s">
        <v>31</v>
      </c>
      <c r="D1023" s="0" t="s">
        <v>1513</v>
      </c>
      <c r="E1023" s="0" t="s">
        <v>1514</v>
      </c>
      <c r="F1023" s="0" t="s">
        <v>1515</v>
      </c>
      <c r="G1023" s="0" t="str">
        <f aca="false">HYPERLINK("http://clipc-services.ceda.ac.uk/dreq/u/21ef5e4c-b894-11e6-a189-5404a60d96b5.html","web")</f>
        <v>web</v>
      </c>
      <c r="H1023" s="0" t="s">
        <v>1516</v>
      </c>
      <c r="I1023" s="0" t="s">
        <v>226</v>
      </c>
      <c r="J1023" s="0" t="s">
        <v>1517</v>
      </c>
      <c r="K1023" s="0" t="s">
        <v>305</v>
      </c>
    </row>
    <row r="1024" customFormat="false" ht="13.8" hidden="false" customHeight="false" outlineLevel="0" collapsed="false">
      <c r="A1024" s="0" t="s">
        <v>303</v>
      </c>
      <c r="B1024" s="0" t="s">
        <v>1518</v>
      </c>
      <c r="C1024" s="0" t="s">
        <v>31</v>
      </c>
      <c r="D1024" s="0" t="s">
        <v>1513</v>
      </c>
      <c r="E1024" s="0" t="s">
        <v>1519</v>
      </c>
      <c r="F1024" s="0" t="s">
        <v>1520</v>
      </c>
      <c r="G1024" s="0" t="str">
        <f aca="false">HYPERLINK("http://clipc-services.ceda.ac.uk/dreq/u/2260e24c-b894-11e6-a189-5404a60d96b5.html","web")</f>
        <v>web</v>
      </c>
      <c r="H1024" s="0" t="s">
        <v>1516</v>
      </c>
      <c r="I1024" s="0" t="s">
        <v>226</v>
      </c>
      <c r="J1024" s="0" t="s">
        <v>1521</v>
      </c>
      <c r="K1024" s="0" t="s">
        <v>305</v>
      </c>
    </row>
    <row r="1025" customFormat="false" ht="13.8" hidden="false" customHeight="false" outlineLevel="0" collapsed="false"/>
    <row r="1026" s="3" customFormat="true" ht="13.8" hidden="false" customHeight="false" outlineLevel="0" collapsed="false">
      <c r="A1026" s="3" t="s">
        <v>717</v>
      </c>
      <c r="B1026" s="3" t="s">
        <v>1522</v>
      </c>
      <c r="C1026" s="3" t="s">
        <v>31</v>
      </c>
      <c r="D1026" s="3" t="s">
        <v>1523</v>
      </c>
      <c r="E1026" s="3" t="s">
        <v>1524</v>
      </c>
      <c r="F1026" s="3" t="s">
        <v>219</v>
      </c>
      <c r="G1026" s="3" t="str">
        <f aca="false">HYPERLINK("http://clipc-services.ceda.ac.uk/dreq/u/154ab10964742eaff37de9cc5beef39c.html","web")</f>
        <v>web</v>
      </c>
      <c r="H1026" s="3" t="s">
        <v>1525</v>
      </c>
      <c r="I1026" s="3" t="s">
        <v>1526</v>
      </c>
      <c r="J1026" s="3" t="s">
        <v>1527</v>
      </c>
      <c r="K1026" s="3" t="s">
        <v>722</v>
      </c>
    </row>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c r="A1030" s="0" t="s">
        <v>303</v>
      </c>
      <c r="B1030" s="0" t="s">
        <v>1528</v>
      </c>
      <c r="C1030" s="0" t="s">
        <v>31</v>
      </c>
      <c r="D1030" s="0" t="s">
        <v>334</v>
      </c>
      <c r="E1030" s="0" t="s">
        <v>1529</v>
      </c>
      <c r="F1030" s="0" t="s">
        <v>24</v>
      </c>
      <c r="G1030" s="0" t="str">
        <f aca="false">HYPERLINK("http://clipc-services.ceda.ac.uk/dreq/u/e0ecf1c1305c1bdc69bee0e7ba1e2e03.html","web")</f>
        <v>web</v>
      </c>
      <c r="H1030" s="0" t="s">
        <v>1530</v>
      </c>
      <c r="I1030" s="0" t="s">
        <v>1526</v>
      </c>
      <c r="J1030" s="0" t="s">
        <v>1531</v>
      </c>
      <c r="K1030" s="0" t="s">
        <v>305</v>
      </c>
    </row>
    <row r="1031" customFormat="false" ht="13.8" hidden="false" customHeight="false" outlineLevel="0" collapsed="false">
      <c r="A1031" s="0" t="s">
        <v>303</v>
      </c>
      <c r="B1031" s="0" t="s">
        <v>1532</v>
      </c>
      <c r="C1031" s="0" t="s">
        <v>31</v>
      </c>
      <c r="D1031" s="0" t="s">
        <v>334</v>
      </c>
      <c r="E1031" s="0" t="s">
        <v>1533</v>
      </c>
      <c r="F1031" s="0" t="s">
        <v>1036</v>
      </c>
      <c r="G1031" s="0" t="str">
        <f aca="false">HYPERLINK("http://clipc-services.ceda.ac.uk/dreq/u/86b2b3318a73839edfafa9d46864aadc.html","web")</f>
        <v>web</v>
      </c>
      <c r="H1031" s="0" t="s">
        <v>1534</v>
      </c>
      <c r="I1031" s="0" t="s">
        <v>1526</v>
      </c>
      <c r="J1031" s="0" t="s">
        <v>1535</v>
      </c>
      <c r="K1031" s="0" t="s">
        <v>305</v>
      </c>
    </row>
    <row r="1032" customFormat="false" ht="13.8" hidden="false" customHeight="false" outlineLevel="0" collapsed="false">
      <c r="A1032" s="0" t="s">
        <v>303</v>
      </c>
      <c r="B1032" s="0" t="s">
        <v>1536</v>
      </c>
      <c r="C1032" s="0" t="s">
        <v>31</v>
      </c>
      <c r="D1032" s="0" t="s">
        <v>334</v>
      </c>
      <c r="E1032" s="0" t="s">
        <v>1537</v>
      </c>
      <c r="F1032" s="0" t="s">
        <v>1036</v>
      </c>
      <c r="G1032" s="0" t="str">
        <f aca="false">HYPERLINK("http://clipc-services.ceda.ac.uk/dreq/u/dd916e3e2eca18cda5d9f81749d0c91c.html","web")</f>
        <v>web</v>
      </c>
      <c r="H1032" s="0" t="s">
        <v>1538</v>
      </c>
      <c r="I1032" s="0" t="s">
        <v>1526</v>
      </c>
      <c r="J1032" s="0" t="s">
        <v>1539</v>
      </c>
      <c r="K1032" s="0" t="s">
        <v>305</v>
      </c>
    </row>
    <row r="1033" customFormat="false" ht="13.8" hidden="false" customHeight="false" outlineLevel="0" collapsed="false">
      <c r="A1033" s="0" t="s">
        <v>303</v>
      </c>
      <c r="B1033" s="0" t="s">
        <v>1540</v>
      </c>
      <c r="C1033" s="0" t="s">
        <v>31</v>
      </c>
      <c r="D1033" s="0" t="s">
        <v>334</v>
      </c>
      <c r="E1033" s="0" t="s">
        <v>1541</v>
      </c>
      <c r="F1033" s="0" t="s">
        <v>838</v>
      </c>
      <c r="G1033" s="0" t="str">
        <f aca="false">HYPERLINK("http://clipc-services.ceda.ac.uk/dreq/u/b9c3eb96337c69c1c4a5aab1317f5563.html","web")</f>
        <v>web</v>
      </c>
      <c r="H1033" s="0" t="s">
        <v>1542</v>
      </c>
      <c r="I1033" s="0" t="s">
        <v>1526</v>
      </c>
      <c r="J1033" s="0" t="s">
        <v>1541</v>
      </c>
      <c r="K1033" s="0" t="s">
        <v>305</v>
      </c>
    </row>
    <row r="1034" customFormat="false" ht="13.8" hidden="false" customHeight="false" outlineLevel="0" collapsed="false">
      <c r="A1034" s="0" t="s">
        <v>303</v>
      </c>
      <c r="B1034" s="0" t="s">
        <v>1543</v>
      </c>
      <c r="C1034" s="0" t="s">
        <v>31</v>
      </c>
      <c r="D1034" s="0" t="s">
        <v>334</v>
      </c>
      <c r="E1034" s="0" t="s">
        <v>1544</v>
      </c>
      <c r="F1034" s="0" t="s">
        <v>252</v>
      </c>
      <c r="G1034" s="0" t="str">
        <f aca="false">HYPERLINK("http://clipc-services.ceda.ac.uk/dreq/u/21db90c0a12448299f855fdab60930d4.html","web")</f>
        <v>web</v>
      </c>
      <c r="H1034" s="0" t="s">
        <v>1545</v>
      </c>
      <c r="I1034" s="0" t="s">
        <v>1526</v>
      </c>
      <c r="J1034" s="0" t="s">
        <v>1546</v>
      </c>
      <c r="K1034" s="0" t="s">
        <v>305</v>
      </c>
    </row>
    <row r="1035" customFormat="false" ht="13.8" hidden="false" customHeight="false" outlineLevel="0" collapsed="false">
      <c r="A1035" s="0" t="s">
        <v>303</v>
      </c>
      <c r="B1035" s="0" t="s">
        <v>1547</v>
      </c>
      <c r="C1035" s="0" t="s">
        <v>31</v>
      </c>
      <c r="D1035" s="0" t="s">
        <v>334</v>
      </c>
      <c r="E1035" s="0" t="s">
        <v>1548</v>
      </c>
      <c r="F1035" s="0" t="s">
        <v>252</v>
      </c>
      <c r="G1035" s="0" t="str">
        <f aca="false">HYPERLINK("http://clipc-services.ceda.ac.uk/dreq/u/2dedcb347c18e132a2f4d625abf94585.html","web")</f>
        <v>web</v>
      </c>
      <c r="H1035" s="0" t="s">
        <v>1549</v>
      </c>
      <c r="I1035" s="0" t="s">
        <v>1526</v>
      </c>
      <c r="J1035" s="0" t="s">
        <v>1550</v>
      </c>
      <c r="K1035" s="0" t="s">
        <v>305</v>
      </c>
    </row>
    <row r="1036" customFormat="false" ht="13.8" hidden="false" customHeight="false" outlineLevel="0" collapsed="false">
      <c r="A1036" s="0" t="s">
        <v>303</v>
      </c>
      <c r="B1036" s="0" t="s">
        <v>1551</v>
      </c>
      <c r="C1036" s="0" t="s">
        <v>31</v>
      </c>
      <c r="D1036" s="0" t="s">
        <v>334</v>
      </c>
      <c r="E1036" s="0" t="s">
        <v>1552</v>
      </c>
      <c r="F1036" s="0" t="s">
        <v>31</v>
      </c>
      <c r="G1036" s="0" t="str">
        <f aca="false">HYPERLINK("http://clipc-services.ceda.ac.uk/dreq/u/53f4724d228998d54191c73352532ce3.html","web")</f>
        <v>web</v>
      </c>
      <c r="H1036" s="0" t="s">
        <v>1553</v>
      </c>
      <c r="I1036" s="0" t="s">
        <v>1526</v>
      </c>
      <c r="J1036" s="0" t="s">
        <v>1554</v>
      </c>
      <c r="K1036" s="0" t="s">
        <v>305</v>
      </c>
    </row>
    <row r="1037" customFormat="false" ht="13.8" hidden="false" customHeight="false" outlineLevel="0" collapsed="false">
      <c r="A1037" s="0" t="s">
        <v>303</v>
      </c>
      <c r="B1037" s="0" t="s">
        <v>1555</v>
      </c>
      <c r="C1037" s="0" t="s">
        <v>31</v>
      </c>
      <c r="D1037" s="0" t="s">
        <v>334</v>
      </c>
      <c r="E1037" s="0" t="s">
        <v>1556</v>
      </c>
      <c r="F1037" s="0" t="s">
        <v>24</v>
      </c>
      <c r="G1037" s="0" t="str">
        <f aca="false">HYPERLINK("http://clipc-services.ceda.ac.uk/dreq/u/3cc6766c2d001a58d18dfe7f60fd5e66.html","web")</f>
        <v>web</v>
      </c>
      <c r="H1037" s="0" t="s">
        <v>1557</v>
      </c>
      <c r="I1037" s="0" t="s">
        <v>1526</v>
      </c>
      <c r="J1037" s="0" t="s">
        <v>999</v>
      </c>
      <c r="K1037" s="0" t="s">
        <v>305</v>
      </c>
    </row>
    <row r="1038" customFormat="false" ht="13.8" hidden="false" customHeight="false" outlineLevel="0" collapsed="false">
      <c r="A1038" s="0" t="s">
        <v>303</v>
      </c>
      <c r="B1038" s="0" t="s">
        <v>1558</v>
      </c>
      <c r="C1038" s="0" t="s">
        <v>31</v>
      </c>
      <c r="D1038" s="0" t="s">
        <v>334</v>
      </c>
      <c r="E1038" s="0" t="s">
        <v>1559</v>
      </c>
      <c r="F1038" s="0" t="s">
        <v>1560</v>
      </c>
      <c r="G1038" s="0" t="str">
        <f aca="false">HYPERLINK("http://clipc-services.ceda.ac.uk/dreq/u/51fb29dd55442361fa9c5dbe23aca9c6.html","web")</f>
        <v>web</v>
      </c>
      <c r="H1038" s="0" t="s">
        <v>1561</v>
      </c>
      <c r="I1038" s="0" t="s">
        <v>1526</v>
      </c>
      <c r="J1038" s="0" t="s">
        <v>1562</v>
      </c>
      <c r="K1038" s="0" t="s">
        <v>305</v>
      </c>
    </row>
    <row r="1039" customFormat="false" ht="13.8" hidden="false" customHeight="false" outlineLevel="0" collapsed="false">
      <c r="A1039" s="0" t="s">
        <v>303</v>
      </c>
      <c r="B1039" s="0" t="s">
        <v>1563</v>
      </c>
      <c r="C1039" s="0" t="s">
        <v>31</v>
      </c>
      <c r="D1039" s="0" t="s">
        <v>334</v>
      </c>
      <c r="E1039" s="0" t="s">
        <v>1564</v>
      </c>
      <c r="F1039" s="0" t="s">
        <v>16</v>
      </c>
      <c r="G1039" s="0" t="str">
        <f aca="false">HYPERLINK("http://clipc-services.ceda.ac.uk/dreq/u/28e774ec0ecd561a6a3d437e6c443a6b.html","web")</f>
        <v>web</v>
      </c>
      <c r="H1039" s="0" t="s">
        <v>1565</v>
      </c>
      <c r="I1039" s="0" t="s">
        <v>1526</v>
      </c>
      <c r="J1039" s="0" t="s">
        <v>1566</v>
      </c>
      <c r="K1039" s="0" t="s">
        <v>305</v>
      </c>
    </row>
    <row r="1040" customFormat="false" ht="13.8" hidden="false" customHeight="false" outlineLevel="0" collapsed="false">
      <c r="A1040" s="0" t="s">
        <v>303</v>
      </c>
      <c r="B1040" s="0" t="s">
        <v>1567</v>
      </c>
      <c r="C1040" s="0" t="s">
        <v>31</v>
      </c>
      <c r="D1040" s="0" t="s">
        <v>334</v>
      </c>
      <c r="E1040" s="0" t="s">
        <v>1568</v>
      </c>
      <c r="F1040" s="0" t="s">
        <v>219</v>
      </c>
      <c r="G1040" s="0" t="str">
        <f aca="false">HYPERLINK("http://clipc-services.ceda.ac.uk/dreq/u/7a107875bd58c5e655e8f87152a3bad7.html","web")</f>
        <v>web</v>
      </c>
      <c r="H1040" s="0" t="s">
        <v>1569</v>
      </c>
      <c r="I1040" s="0" t="s">
        <v>1526</v>
      </c>
      <c r="J1040" s="0" t="s">
        <v>1570</v>
      </c>
      <c r="K1040" s="0" t="s">
        <v>305</v>
      </c>
    </row>
    <row r="1041" customFormat="false" ht="13.8" hidden="false" customHeight="false" outlineLevel="0" collapsed="false">
      <c r="A1041" s="0" t="s">
        <v>303</v>
      </c>
      <c r="B1041" s="0" t="s">
        <v>1522</v>
      </c>
      <c r="C1041" s="0" t="s">
        <v>31</v>
      </c>
      <c r="D1041" s="0" t="s">
        <v>304</v>
      </c>
      <c r="E1041" s="0" t="s">
        <v>1524</v>
      </c>
      <c r="F1041" s="0" t="s">
        <v>219</v>
      </c>
      <c r="G1041" s="0" t="str">
        <f aca="false">HYPERLINK("http://clipc-services.ceda.ac.uk/dreq/u/154ab10964742eaff37de9cc5beef39c.html","web")</f>
        <v>web</v>
      </c>
      <c r="H1041" s="0" t="s">
        <v>1571</v>
      </c>
      <c r="I1041" s="0" t="s">
        <v>1526</v>
      </c>
      <c r="J1041" s="0" t="s">
        <v>1527</v>
      </c>
      <c r="K1041" s="0" t="s">
        <v>305</v>
      </c>
    </row>
    <row r="1042" customFormat="false" ht="13.8" hidden="false" customHeight="false" outlineLevel="0" collapsed="false">
      <c r="A1042" s="0" t="s">
        <v>303</v>
      </c>
      <c r="B1042" s="0" t="s">
        <v>1572</v>
      </c>
      <c r="C1042" s="0" t="s">
        <v>31</v>
      </c>
      <c r="D1042" s="0" t="s">
        <v>1573</v>
      </c>
      <c r="E1042" s="0" t="s">
        <v>1574</v>
      </c>
      <c r="F1042" s="0" t="s">
        <v>838</v>
      </c>
      <c r="G1042" s="0" t="str">
        <f aca="false">HYPERLINK("http://clipc-services.ceda.ac.uk/dreq/u/5c4978e802ba55d5a298cf1b3bdc2b3a.html","web")</f>
        <v>web</v>
      </c>
      <c r="H1042" s="0" t="s">
        <v>1575</v>
      </c>
      <c r="I1042" s="0" t="s">
        <v>1526</v>
      </c>
      <c r="J1042" s="0" t="s">
        <v>1576</v>
      </c>
      <c r="K1042" s="0" t="s">
        <v>305</v>
      </c>
    </row>
    <row r="1043" customFormat="false" ht="13.8" hidden="false" customHeight="false" outlineLevel="0" collapsed="false">
      <c r="A1043" s="0" t="s">
        <v>303</v>
      </c>
      <c r="B1043" s="0" t="s">
        <v>1577</v>
      </c>
      <c r="C1043" s="0" t="s">
        <v>31</v>
      </c>
      <c r="D1043" s="0" t="s">
        <v>367</v>
      </c>
      <c r="E1043" s="0" t="s">
        <v>1578</v>
      </c>
      <c r="F1043" s="0" t="s">
        <v>838</v>
      </c>
      <c r="G1043" s="0" t="str">
        <f aca="false">HYPERLINK("http://clipc-services.ceda.ac.uk/dreq/u/90c49fce92dc1f21647dad07d1342843.html","web")</f>
        <v>web</v>
      </c>
      <c r="H1043" s="0" t="s">
        <v>1579</v>
      </c>
      <c r="I1043" s="0" t="s">
        <v>1526</v>
      </c>
      <c r="J1043" s="0" t="s">
        <v>1580</v>
      </c>
      <c r="K1043" s="0" t="s">
        <v>305</v>
      </c>
    </row>
    <row r="1044" customFormat="false" ht="13.8" hidden="false" customHeight="false" outlineLevel="0" collapsed="false">
      <c r="A1044" s="0" t="s">
        <v>303</v>
      </c>
      <c r="B1044" s="0" t="s">
        <v>1581</v>
      </c>
      <c r="C1044" s="0" t="s">
        <v>31</v>
      </c>
      <c r="D1044" s="0" t="s">
        <v>367</v>
      </c>
      <c r="E1044" s="0" t="s">
        <v>1582</v>
      </c>
      <c r="F1044" s="0" t="s">
        <v>219</v>
      </c>
      <c r="G1044" s="0" t="str">
        <f aca="false">HYPERLINK("http://clipc-services.ceda.ac.uk/dreq/u/3d23c359f44d6a153c4dcab9e07d7cb6.html","web")</f>
        <v>web</v>
      </c>
      <c r="H1044" s="0" t="s">
        <v>1583</v>
      </c>
      <c r="I1044" s="0" t="s">
        <v>1526</v>
      </c>
      <c r="J1044" s="0" t="s">
        <v>1582</v>
      </c>
      <c r="K1044" s="0" t="s">
        <v>305</v>
      </c>
    </row>
    <row r="1045" customFormat="false" ht="13.8" hidden="false" customHeight="false" outlineLevel="0" collapsed="false">
      <c r="A1045" s="0" t="s">
        <v>303</v>
      </c>
      <c r="B1045" s="0" t="s">
        <v>1584</v>
      </c>
      <c r="C1045" s="0" t="s">
        <v>31</v>
      </c>
      <c r="D1045" s="0" t="s">
        <v>367</v>
      </c>
      <c r="E1045" s="0" t="s">
        <v>1585</v>
      </c>
      <c r="F1045" s="0" t="s">
        <v>219</v>
      </c>
      <c r="G1045" s="0" t="str">
        <f aca="false">HYPERLINK("http://clipc-services.ceda.ac.uk/dreq/u/8c9504d28596e05586c8e193082ac617.html","web")</f>
        <v>web</v>
      </c>
      <c r="H1045" s="0" t="s">
        <v>1586</v>
      </c>
      <c r="I1045" s="0" t="s">
        <v>1526</v>
      </c>
      <c r="J1045" s="0" t="s">
        <v>1587</v>
      </c>
      <c r="K1045" s="0" t="s">
        <v>305</v>
      </c>
    </row>
    <row r="1046" customFormat="false" ht="13.8" hidden="false" customHeight="false" outlineLevel="0" collapsed="false">
      <c r="A1046" s="0" t="s">
        <v>303</v>
      </c>
      <c r="B1046" s="0" t="s">
        <v>1588</v>
      </c>
      <c r="C1046" s="0" t="s">
        <v>31</v>
      </c>
      <c r="D1046" s="0" t="s">
        <v>1589</v>
      </c>
      <c r="E1046" s="0" t="s">
        <v>1590</v>
      </c>
      <c r="F1046" s="0" t="s">
        <v>252</v>
      </c>
      <c r="G1046" s="0" t="str">
        <f aca="false">HYPERLINK("http://clipc-services.ceda.ac.uk/dreq/u/e72b243a2a1c8691ab0168d8b62534c2.html","web")</f>
        <v>web</v>
      </c>
      <c r="H1046" s="0" t="s">
        <v>1591</v>
      </c>
      <c r="I1046" s="0" t="s">
        <v>1526</v>
      </c>
      <c r="J1046" s="0" t="s">
        <v>1592</v>
      </c>
      <c r="K1046" s="0" t="s">
        <v>305</v>
      </c>
    </row>
    <row r="1047" customFormat="false" ht="13.8" hidden="false" customHeight="false" outlineLevel="0" collapsed="false">
      <c r="A1047" s="0" t="s">
        <v>303</v>
      </c>
      <c r="B1047" s="0" t="s">
        <v>1593</v>
      </c>
      <c r="C1047" s="0" t="s">
        <v>31</v>
      </c>
      <c r="D1047" s="0" t="s">
        <v>1589</v>
      </c>
      <c r="E1047" s="0" t="s">
        <v>1594</v>
      </c>
      <c r="F1047" s="0" t="s">
        <v>252</v>
      </c>
      <c r="G1047" s="0" t="str">
        <f aca="false">HYPERLINK("http://clipc-services.ceda.ac.uk/dreq/u/86b1cd51f370e346ecb20f1e80cb6ea4.html","web")</f>
        <v>web</v>
      </c>
      <c r="H1047" s="0" t="s">
        <v>1595</v>
      </c>
      <c r="I1047" s="0" t="s">
        <v>1526</v>
      </c>
      <c r="J1047" s="0" t="s">
        <v>1596</v>
      </c>
      <c r="K1047" s="0" t="s">
        <v>305</v>
      </c>
    </row>
    <row r="1048" customFormat="false" ht="13.8" hidden="false" customHeight="false" outlineLevel="0" collapsed="false">
      <c r="A1048" s="0" t="s">
        <v>303</v>
      </c>
      <c r="B1048" s="0" t="s">
        <v>1597</v>
      </c>
      <c r="C1048" s="0" t="s">
        <v>31</v>
      </c>
      <c r="D1048" s="0" t="s">
        <v>1589</v>
      </c>
      <c r="E1048" s="0" t="s">
        <v>1598</v>
      </c>
      <c r="F1048" s="0" t="s">
        <v>252</v>
      </c>
      <c r="G1048" s="0" t="str">
        <f aca="false">HYPERLINK("http://clipc-services.ceda.ac.uk/dreq/u/4b97609a32d53dff5b8e73729e4f258b.html","web")</f>
        <v>web</v>
      </c>
      <c r="H1048" s="0" t="s">
        <v>1599</v>
      </c>
      <c r="I1048" s="0" t="s">
        <v>1526</v>
      </c>
      <c r="J1048" s="0" t="s">
        <v>1600</v>
      </c>
      <c r="K1048" s="0" t="s">
        <v>305</v>
      </c>
    </row>
    <row r="1049" customFormat="false" ht="13.8" hidden="false" customHeight="false" outlineLevel="0" collapsed="false">
      <c r="A1049" s="0" t="s">
        <v>303</v>
      </c>
      <c r="B1049" s="0" t="s">
        <v>1601</v>
      </c>
      <c r="C1049" s="0" t="s">
        <v>31</v>
      </c>
      <c r="D1049" s="0" t="s">
        <v>1573</v>
      </c>
      <c r="E1049" s="0" t="s">
        <v>1602</v>
      </c>
      <c r="F1049" s="0" t="s">
        <v>24</v>
      </c>
      <c r="G1049" s="0" t="str">
        <f aca="false">HYPERLINK("http://clipc-services.ceda.ac.uk/dreq/u/c75f684ec69602e9de82b48e53afb2cc.html","web")</f>
        <v>web</v>
      </c>
      <c r="H1049" s="0" t="s">
        <v>1603</v>
      </c>
      <c r="I1049" s="0" t="s">
        <v>1526</v>
      </c>
      <c r="J1049" s="0" t="s">
        <v>999</v>
      </c>
      <c r="K1049" s="0" t="s">
        <v>305</v>
      </c>
    </row>
    <row r="1050" customFormat="false" ht="13.8" hidden="false" customHeight="false" outlineLevel="0" collapsed="false">
      <c r="A1050" s="0" t="s">
        <v>303</v>
      </c>
      <c r="B1050" s="0" t="s">
        <v>1604</v>
      </c>
      <c r="C1050" s="0" t="s">
        <v>31</v>
      </c>
      <c r="D1050" s="0" t="s">
        <v>1573</v>
      </c>
      <c r="E1050" s="0" t="s">
        <v>1605</v>
      </c>
      <c r="F1050" s="0" t="s">
        <v>31</v>
      </c>
      <c r="G1050" s="0" t="str">
        <f aca="false">HYPERLINK("http://clipc-services.ceda.ac.uk/dreq/u/ebfefc2ab8716ef597b128171b275945.html","web")</f>
        <v>web</v>
      </c>
      <c r="H1050" s="0" t="s">
        <v>1606</v>
      </c>
      <c r="I1050" s="0" t="s">
        <v>1526</v>
      </c>
      <c r="J1050" s="0" t="s">
        <v>1607</v>
      </c>
      <c r="K1050" s="0" t="s">
        <v>305</v>
      </c>
    </row>
    <row r="1051" customFormat="false" ht="13.8" hidden="false" customHeight="false" outlineLevel="0" collapsed="false">
      <c r="A1051" s="0" t="s">
        <v>303</v>
      </c>
      <c r="B1051" s="0" t="s">
        <v>1608</v>
      </c>
      <c r="C1051" s="0" t="s">
        <v>31</v>
      </c>
      <c r="D1051" s="0" t="s">
        <v>367</v>
      </c>
      <c r="E1051" s="0" t="s">
        <v>1609</v>
      </c>
      <c r="F1051" s="0" t="s">
        <v>196</v>
      </c>
      <c r="G1051" s="0" t="str">
        <f aca="false">HYPERLINK("http://clipc-services.ceda.ac.uk/dreq/u/62f26742cf240c1b5169a5cd511196b6.html","web")</f>
        <v>web</v>
      </c>
      <c r="H1051" s="0" t="s">
        <v>1610</v>
      </c>
      <c r="I1051" s="0" t="s">
        <v>1526</v>
      </c>
      <c r="J1051" s="0" t="s">
        <v>1611</v>
      </c>
      <c r="K1051" s="0" t="s">
        <v>305</v>
      </c>
    </row>
    <row r="1052" customFormat="false" ht="13.8" hidden="false" customHeight="false" outlineLevel="0" collapsed="false">
      <c r="A1052" s="0" t="s">
        <v>303</v>
      </c>
      <c r="B1052" s="0" t="s">
        <v>1612</v>
      </c>
      <c r="C1052" s="0" t="s">
        <v>31</v>
      </c>
      <c r="D1052" s="0" t="s">
        <v>367</v>
      </c>
      <c r="E1052" s="0" t="s">
        <v>1613</v>
      </c>
      <c r="F1052" s="0" t="s">
        <v>196</v>
      </c>
      <c r="G1052" s="0" t="str">
        <f aca="false">HYPERLINK("http://clipc-services.ceda.ac.uk/dreq/u/051919eddec810e292c883205c944ceb.html","web")</f>
        <v>web</v>
      </c>
      <c r="H1052" s="0" t="s">
        <v>1614</v>
      </c>
      <c r="I1052" s="0" t="s">
        <v>1526</v>
      </c>
      <c r="J1052" s="0" t="s">
        <v>1615</v>
      </c>
      <c r="K1052" s="0" t="s">
        <v>305</v>
      </c>
    </row>
    <row r="1053" customFormat="false" ht="13.8" hidden="false" customHeight="false" outlineLevel="0" collapsed="false">
      <c r="A1053" s="0" t="s">
        <v>303</v>
      </c>
      <c r="B1053" s="0" t="s">
        <v>1616</v>
      </c>
      <c r="C1053" s="0" t="s">
        <v>31</v>
      </c>
      <c r="D1053" s="0" t="s">
        <v>367</v>
      </c>
      <c r="E1053" s="0" t="s">
        <v>1617</v>
      </c>
      <c r="F1053" s="0" t="s">
        <v>196</v>
      </c>
      <c r="G1053" s="0" t="str">
        <f aca="false">HYPERLINK("http://clipc-services.ceda.ac.uk/dreq/u/aa2bea81f238ad8f2c35a7e16ad97801.html","web")</f>
        <v>web</v>
      </c>
      <c r="H1053" s="0" t="s">
        <v>1618</v>
      </c>
      <c r="I1053" s="0" t="s">
        <v>1526</v>
      </c>
      <c r="J1053" s="0" t="s">
        <v>1619</v>
      </c>
      <c r="K1053" s="0" t="s">
        <v>305</v>
      </c>
    </row>
    <row r="1054" customFormat="false" ht="13.8" hidden="false" customHeight="false" outlineLevel="0" collapsed="false">
      <c r="A1054" s="0" t="s">
        <v>303</v>
      </c>
      <c r="B1054" s="0" t="s">
        <v>1620</v>
      </c>
      <c r="C1054" s="0" t="s">
        <v>31</v>
      </c>
      <c r="D1054" s="0" t="s">
        <v>367</v>
      </c>
      <c r="E1054" s="0" t="s">
        <v>1621</v>
      </c>
      <c r="F1054" s="0" t="s">
        <v>196</v>
      </c>
      <c r="G1054" s="0" t="str">
        <f aca="false">HYPERLINK("http://clipc-services.ceda.ac.uk/dreq/u/089961a3af4d54d5fb045cf3750e760c.html","web")</f>
        <v>web</v>
      </c>
      <c r="H1054" s="0" t="s">
        <v>1622</v>
      </c>
      <c r="I1054" s="0" t="s">
        <v>1526</v>
      </c>
      <c r="J1054" s="0" t="s">
        <v>1623</v>
      </c>
      <c r="K1054" s="0" t="s">
        <v>305</v>
      </c>
    </row>
    <row r="1055" customFormat="false" ht="13.8" hidden="false" customHeight="false" outlineLevel="0" collapsed="false">
      <c r="A1055" s="0" t="s">
        <v>303</v>
      </c>
      <c r="B1055" s="0" t="s">
        <v>1624</v>
      </c>
      <c r="C1055" s="0" t="s">
        <v>31</v>
      </c>
      <c r="D1055" s="0" t="s">
        <v>367</v>
      </c>
      <c r="E1055" s="0" t="s">
        <v>1625</v>
      </c>
      <c r="F1055" s="0" t="s">
        <v>196</v>
      </c>
      <c r="G1055" s="0" t="str">
        <f aca="false">HYPERLINK("http://clipc-services.ceda.ac.uk/dreq/u/3a8e1636a31c82fbdd9a1ae45ab3be7d.html","web")</f>
        <v>web</v>
      </c>
      <c r="H1055" s="0" t="s">
        <v>1626</v>
      </c>
      <c r="I1055" s="0" t="s">
        <v>1526</v>
      </c>
      <c r="J1055" s="0" t="s">
        <v>1627</v>
      </c>
      <c r="K1055" s="0" t="s">
        <v>305</v>
      </c>
    </row>
    <row r="1056" customFormat="false" ht="13.8" hidden="false" customHeight="false" outlineLevel="0" collapsed="false">
      <c r="A1056" s="0" t="s">
        <v>303</v>
      </c>
      <c r="B1056" s="0" t="s">
        <v>1628</v>
      </c>
      <c r="C1056" s="0" t="s">
        <v>31</v>
      </c>
      <c r="D1056" s="0" t="s">
        <v>367</v>
      </c>
      <c r="E1056" s="0" t="s">
        <v>1629</v>
      </c>
      <c r="F1056" s="0" t="s">
        <v>219</v>
      </c>
      <c r="G1056" s="0" t="str">
        <f aca="false">HYPERLINK("http://clipc-services.ceda.ac.uk/dreq/u/3abb7c5b4c4650e9d17a8439004aebea.html","web")</f>
        <v>web</v>
      </c>
      <c r="H1056" s="0" t="s">
        <v>1630</v>
      </c>
      <c r="I1056" s="0" t="s">
        <v>1526</v>
      </c>
      <c r="J1056" s="0" t="s">
        <v>1631</v>
      </c>
      <c r="K1056" s="0" t="s">
        <v>305</v>
      </c>
    </row>
    <row r="1057" customFormat="false" ht="13.8" hidden="false" customHeight="false" outlineLevel="0" collapsed="false">
      <c r="A1057" s="0" t="s">
        <v>303</v>
      </c>
      <c r="B1057" s="0" t="s">
        <v>1632</v>
      </c>
      <c r="C1057" s="0" t="s">
        <v>31</v>
      </c>
      <c r="D1057" s="0" t="s">
        <v>367</v>
      </c>
      <c r="E1057" s="0" t="s">
        <v>1633</v>
      </c>
      <c r="F1057" s="0" t="s">
        <v>219</v>
      </c>
      <c r="G1057" s="0" t="str">
        <f aca="false">HYPERLINK("http://clipc-services.ceda.ac.uk/dreq/u/bd10cebbde1593b65e5220911f9a997c.html","web")</f>
        <v>web</v>
      </c>
      <c r="H1057" s="0" t="s">
        <v>1634</v>
      </c>
      <c r="I1057" s="0" t="s">
        <v>1526</v>
      </c>
      <c r="J1057" s="0" t="s">
        <v>1635</v>
      </c>
      <c r="K1057" s="0" t="s">
        <v>305</v>
      </c>
    </row>
    <row r="1058" customFormat="false" ht="13.8" hidden="false" customHeight="false" outlineLevel="0" collapsed="false">
      <c r="A1058" s="0" t="s">
        <v>303</v>
      </c>
      <c r="B1058" s="0" t="s">
        <v>1636</v>
      </c>
      <c r="C1058" s="0" t="s">
        <v>31</v>
      </c>
      <c r="D1058" s="0" t="s">
        <v>367</v>
      </c>
      <c r="E1058" s="0" t="s">
        <v>1637</v>
      </c>
      <c r="F1058" s="0" t="s">
        <v>308</v>
      </c>
      <c r="G1058" s="0" t="str">
        <f aca="false">HYPERLINK("http://clipc-services.ceda.ac.uk/dreq/u/95cbf6ac889c8fe7d92e20e8c34960d1.html","web")</f>
        <v>web</v>
      </c>
      <c r="H1058" s="0" t="s">
        <v>1638</v>
      </c>
      <c r="I1058" s="0" t="s">
        <v>1526</v>
      </c>
      <c r="J1058" s="0" t="s">
        <v>1220</v>
      </c>
      <c r="K1058" s="0" t="s">
        <v>305</v>
      </c>
    </row>
    <row r="1059" customFormat="false" ht="13.8" hidden="false" customHeight="false" outlineLevel="0" collapsed="false">
      <c r="A1059" s="0" t="s">
        <v>303</v>
      </c>
      <c r="B1059" s="0" t="s">
        <v>1639</v>
      </c>
      <c r="C1059" s="0" t="s">
        <v>31</v>
      </c>
      <c r="D1059" s="0" t="s">
        <v>367</v>
      </c>
      <c r="E1059" s="0" t="s">
        <v>1640</v>
      </c>
      <c r="F1059" s="0" t="s">
        <v>308</v>
      </c>
      <c r="G1059" s="0" t="str">
        <f aca="false">HYPERLINK("http://clipc-services.ceda.ac.uk/dreq/u/a13ed886b17e20cdae8b89b9ff8e4610.html","web")</f>
        <v>web</v>
      </c>
      <c r="H1059" s="0" t="s">
        <v>1641</v>
      </c>
      <c r="I1059" s="0" t="s">
        <v>1526</v>
      </c>
      <c r="J1059" s="0" t="s">
        <v>1642</v>
      </c>
      <c r="K1059" s="0" t="s">
        <v>305</v>
      </c>
    </row>
    <row r="1060" customFormat="false" ht="13.8" hidden="false" customHeight="false" outlineLevel="0" collapsed="false">
      <c r="A1060" s="0" t="s">
        <v>303</v>
      </c>
      <c r="B1060" s="0" t="s">
        <v>1643</v>
      </c>
      <c r="C1060" s="0" t="s">
        <v>31</v>
      </c>
      <c r="D1060" s="0" t="s">
        <v>367</v>
      </c>
      <c r="E1060" s="0" t="s">
        <v>1644</v>
      </c>
      <c r="F1060" s="0" t="s">
        <v>308</v>
      </c>
      <c r="G1060" s="0" t="str">
        <f aca="false">HYPERLINK("http://clipc-services.ceda.ac.uk/dreq/u/70d7d6fc0e9c2f14624a0270bf2b99b9.html","web")</f>
        <v>web</v>
      </c>
      <c r="H1060" s="0" t="s">
        <v>1645</v>
      </c>
      <c r="I1060" s="0" t="s">
        <v>1526</v>
      </c>
      <c r="J1060" s="0" t="s">
        <v>1646</v>
      </c>
      <c r="K1060" s="0" t="s">
        <v>305</v>
      </c>
    </row>
    <row r="1061" customFormat="false" ht="13.8" hidden="false" customHeight="false" outlineLevel="0" collapsed="false">
      <c r="A1061" s="0" t="s">
        <v>303</v>
      </c>
      <c r="B1061" s="0" t="s">
        <v>1647</v>
      </c>
      <c r="C1061" s="0" t="s">
        <v>31</v>
      </c>
      <c r="D1061" s="0" t="s">
        <v>367</v>
      </c>
      <c r="E1061" s="0" t="s">
        <v>1648</v>
      </c>
      <c r="F1061" s="0" t="s">
        <v>308</v>
      </c>
      <c r="G1061" s="0" t="str">
        <f aca="false">HYPERLINK("http://clipc-services.ceda.ac.uk/dreq/u/89027ee0079acb709750ddeac1c08899.html","web")</f>
        <v>web</v>
      </c>
      <c r="H1061" s="0" t="s">
        <v>1649</v>
      </c>
      <c r="I1061" s="0" t="s">
        <v>1526</v>
      </c>
      <c r="J1061" s="0" t="s">
        <v>1229</v>
      </c>
      <c r="K1061" s="0" t="s">
        <v>305</v>
      </c>
    </row>
    <row r="1062" customFormat="false" ht="13.8" hidden="false" customHeight="false" outlineLevel="0" collapsed="false">
      <c r="A1062" s="0" t="s">
        <v>303</v>
      </c>
      <c r="B1062" s="0" t="s">
        <v>1650</v>
      </c>
      <c r="C1062" s="0" t="s">
        <v>31</v>
      </c>
      <c r="D1062" s="0" t="s">
        <v>367</v>
      </c>
      <c r="E1062" s="0" t="s">
        <v>1651</v>
      </c>
      <c r="F1062" s="0" t="s">
        <v>308</v>
      </c>
      <c r="G1062" s="0" t="str">
        <f aca="false">HYPERLINK("http://clipc-services.ceda.ac.uk/dreq/u/6e7b9f984d3bba15daccaaa18039a85d.html","web")</f>
        <v>web</v>
      </c>
      <c r="H1062" s="0" t="s">
        <v>1652</v>
      </c>
      <c r="I1062" s="0" t="s">
        <v>1526</v>
      </c>
      <c r="J1062" s="0" t="s">
        <v>1653</v>
      </c>
      <c r="K1062" s="0" t="s">
        <v>305</v>
      </c>
    </row>
    <row r="1063" customFormat="false" ht="13.8" hidden="false" customHeight="false" outlineLevel="0" collapsed="false">
      <c r="A1063" s="0" t="s">
        <v>303</v>
      </c>
      <c r="B1063" s="0" t="s">
        <v>1654</v>
      </c>
      <c r="C1063" s="0" t="s">
        <v>31</v>
      </c>
      <c r="D1063" s="0" t="s">
        <v>367</v>
      </c>
      <c r="E1063" s="0" t="s">
        <v>1655</v>
      </c>
      <c r="F1063" s="0" t="s">
        <v>308</v>
      </c>
      <c r="G1063" s="0" t="str">
        <f aca="false">HYPERLINK("http://clipc-services.ceda.ac.uk/dreq/u/70bf79db957daa3b82413da949233ac7.html","web")</f>
        <v>web</v>
      </c>
      <c r="H1063" s="0" t="s">
        <v>1656</v>
      </c>
      <c r="I1063" s="0" t="s">
        <v>1526</v>
      </c>
      <c r="J1063" s="0" t="s">
        <v>1226</v>
      </c>
      <c r="K1063" s="0" t="s">
        <v>305</v>
      </c>
    </row>
    <row r="1064" customFormat="false" ht="13.8" hidden="false" customHeight="false" outlineLevel="0" collapsed="false">
      <c r="A1064" s="0" t="s">
        <v>303</v>
      </c>
      <c r="B1064" s="0" t="s">
        <v>1657</v>
      </c>
      <c r="C1064" s="0" t="s">
        <v>31</v>
      </c>
      <c r="D1064" s="0" t="s">
        <v>367</v>
      </c>
      <c r="E1064" s="0" t="s">
        <v>1658</v>
      </c>
      <c r="F1064" s="0" t="s">
        <v>308</v>
      </c>
      <c r="G1064" s="0" t="str">
        <f aca="false">HYPERLINK("http://clipc-services.ceda.ac.uk/dreq/u/d0a35d5c99a0aa93ad4069cfe83bf748.html","web")</f>
        <v>web</v>
      </c>
      <c r="H1064" s="0" t="s">
        <v>1659</v>
      </c>
      <c r="I1064" s="0" t="s">
        <v>1526</v>
      </c>
      <c r="J1064" s="0" t="s">
        <v>1660</v>
      </c>
      <c r="K1064" s="0" t="s">
        <v>305</v>
      </c>
    </row>
    <row r="1065" customFormat="false" ht="13.8" hidden="false" customHeight="false" outlineLevel="0" collapsed="false">
      <c r="A1065" s="0" t="s">
        <v>303</v>
      </c>
      <c r="B1065" s="0" t="s">
        <v>1661</v>
      </c>
      <c r="C1065" s="0" t="s">
        <v>31</v>
      </c>
      <c r="D1065" s="0" t="s">
        <v>367</v>
      </c>
      <c r="E1065" s="0" t="s">
        <v>1662</v>
      </c>
      <c r="F1065" s="0" t="s">
        <v>308</v>
      </c>
      <c r="G1065" s="0" t="str">
        <f aca="false">HYPERLINK("http://clipc-services.ceda.ac.uk/dreq/u/90df05fe3dcd9fe0c9b48aaa74b5e9e2.html","web")</f>
        <v>web</v>
      </c>
      <c r="H1065" s="0" t="s">
        <v>1656</v>
      </c>
      <c r="I1065" s="0" t="s">
        <v>1526</v>
      </c>
      <c r="J1065" s="0" t="s">
        <v>1663</v>
      </c>
      <c r="K1065" s="0" t="s">
        <v>305</v>
      </c>
    </row>
    <row r="1066" customFormat="false" ht="13.8" hidden="false" customHeight="false" outlineLevel="0" collapsed="false">
      <c r="A1066" s="0" t="s">
        <v>303</v>
      </c>
      <c r="B1066" s="0" t="s">
        <v>1664</v>
      </c>
      <c r="C1066" s="0" t="s">
        <v>31</v>
      </c>
      <c r="D1066" s="0" t="s">
        <v>367</v>
      </c>
      <c r="E1066" s="0" t="s">
        <v>1665</v>
      </c>
      <c r="F1066" s="0" t="s">
        <v>308</v>
      </c>
      <c r="G1066" s="0" t="str">
        <f aca="false">HYPERLINK("http://clipc-services.ceda.ac.uk/dreq/u/7b2d1e1a3ece1169d8ac61af4b758ed2.html","web")</f>
        <v>web</v>
      </c>
      <c r="H1066" s="0" t="s">
        <v>1666</v>
      </c>
      <c r="I1066" s="0" t="s">
        <v>1526</v>
      </c>
      <c r="J1066" s="0" t="s">
        <v>1667</v>
      </c>
      <c r="K1066" s="0" t="s">
        <v>305</v>
      </c>
    </row>
    <row r="1067" customFormat="false" ht="13.8" hidden="false" customHeight="false" outlineLevel="0" collapsed="false">
      <c r="A1067" s="0" t="s">
        <v>303</v>
      </c>
      <c r="B1067" s="0" t="s">
        <v>1668</v>
      </c>
      <c r="C1067" s="0" t="s">
        <v>31</v>
      </c>
      <c r="D1067" s="0" t="s">
        <v>367</v>
      </c>
      <c r="E1067" s="0" t="s">
        <v>1669</v>
      </c>
      <c r="F1067" s="0" t="s">
        <v>308</v>
      </c>
      <c r="G1067" s="0" t="str">
        <f aca="false">HYPERLINK("http://clipc-services.ceda.ac.uk/dreq/u/a21e250a10f96b1c1ad6d742206a157e.html","web")</f>
        <v>web</v>
      </c>
      <c r="H1067" s="0" t="s">
        <v>1670</v>
      </c>
      <c r="I1067" s="0" t="s">
        <v>1526</v>
      </c>
      <c r="J1067" s="0" t="s">
        <v>1671</v>
      </c>
      <c r="K1067" s="0" t="s">
        <v>305</v>
      </c>
    </row>
    <row r="1068" customFormat="false" ht="13.8" hidden="false" customHeight="false" outlineLevel="0" collapsed="false">
      <c r="A1068" s="0" t="s">
        <v>303</v>
      </c>
      <c r="B1068" s="0" t="s">
        <v>1672</v>
      </c>
      <c r="C1068" s="0" t="s">
        <v>31</v>
      </c>
      <c r="D1068" s="0" t="s">
        <v>367</v>
      </c>
      <c r="E1068" s="0" t="s">
        <v>1673</v>
      </c>
      <c r="F1068" s="0" t="s">
        <v>308</v>
      </c>
      <c r="G1068" s="0" t="str">
        <f aca="false">HYPERLINK("http://clipc-services.ceda.ac.uk/dreq/u/b907fef85d4c9571a9457ee1b259bb8f.html","web")</f>
        <v>web</v>
      </c>
      <c r="H1068" s="0" t="s">
        <v>1674</v>
      </c>
      <c r="I1068" s="0" t="s">
        <v>1526</v>
      </c>
      <c r="J1068" s="0" t="s">
        <v>1675</v>
      </c>
      <c r="K1068" s="0" t="s">
        <v>305</v>
      </c>
    </row>
    <row r="1069" customFormat="false" ht="13.8" hidden="false" customHeight="false" outlineLevel="0" collapsed="false">
      <c r="A1069" s="0" t="s">
        <v>303</v>
      </c>
      <c r="B1069" s="0" t="s">
        <v>1676</v>
      </c>
      <c r="C1069" s="0" t="s">
        <v>31</v>
      </c>
      <c r="D1069" s="0" t="s">
        <v>367</v>
      </c>
      <c r="E1069" s="0" t="s">
        <v>1677</v>
      </c>
      <c r="F1069" s="0" t="s">
        <v>308</v>
      </c>
      <c r="G1069" s="0" t="str">
        <f aca="false">HYPERLINK("http://clipc-services.ceda.ac.uk/dreq/u/63345d9732c72b97ca395f24ce2d6642.html","web")</f>
        <v>web</v>
      </c>
      <c r="H1069" s="0" t="s">
        <v>1678</v>
      </c>
      <c r="I1069" s="0" t="s">
        <v>1526</v>
      </c>
      <c r="J1069" s="0" t="s">
        <v>1679</v>
      </c>
      <c r="K1069" s="0" t="s">
        <v>305</v>
      </c>
    </row>
    <row r="1070" customFormat="false" ht="13.8" hidden="false" customHeight="false" outlineLevel="0" collapsed="false">
      <c r="A1070" s="0" t="s">
        <v>303</v>
      </c>
      <c r="B1070" s="0" t="s">
        <v>1680</v>
      </c>
      <c r="C1070" s="0" t="s">
        <v>31</v>
      </c>
      <c r="D1070" s="0" t="s">
        <v>367</v>
      </c>
      <c r="E1070" s="0" t="s">
        <v>1681</v>
      </c>
      <c r="F1070" s="0" t="s">
        <v>308</v>
      </c>
      <c r="G1070" s="0" t="str">
        <f aca="false">HYPERLINK("http://clipc-services.ceda.ac.uk/dreq/u/921b8b8f6620826567d9324314c70410.html","web")</f>
        <v>web</v>
      </c>
      <c r="H1070" s="0" t="s">
        <v>1682</v>
      </c>
      <c r="I1070" s="0" t="s">
        <v>1526</v>
      </c>
      <c r="J1070" s="0" t="s">
        <v>1683</v>
      </c>
      <c r="K1070" s="0" t="s">
        <v>305</v>
      </c>
    </row>
    <row r="1071" customFormat="false" ht="13.8" hidden="false" customHeight="false" outlineLevel="0" collapsed="false">
      <c r="A1071" s="0" t="s">
        <v>303</v>
      </c>
      <c r="B1071" s="0" t="s">
        <v>1684</v>
      </c>
      <c r="C1071" s="0" t="s">
        <v>31</v>
      </c>
      <c r="D1071" s="0" t="s">
        <v>367</v>
      </c>
      <c r="E1071" s="0" t="s">
        <v>1685</v>
      </c>
      <c r="F1071" s="0" t="s">
        <v>308</v>
      </c>
      <c r="G1071" s="0" t="str">
        <f aca="false">HYPERLINK("http://clipc-services.ceda.ac.uk/dreq/u/12e0369ff0ba1a6f1a84e0d9565d4b07.html","web")</f>
        <v>web</v>
      </c>
      <c r="H1071" s="0" t="s">
        <v>1686</v>
      </c>
      <c r="I1071" s="0" t="s">
        <v>1526</v>
      </c>
      <c r="J1071" s="0" t="s">
        <v>1687</v>
      </c>
      <c r="K1071" s="0" t="s">
        <v>305</v>
      </c>
    </row>
    <row r="1072" customFormat="false" ht="13.8" hidden="false" customHeight="false" outlineLevel="0" collapsed="false">
      <c r="A1072" s="0" t="s">
        <v>303</v>
      </c>
      <c r="B1072" s="0" t="s">
        <v>1688</v>
      </c>
      <c r="C1072" s="0" t="s">
        <v>31</v>
      </c>
      <c r="D1072" s="0" t="s">
        <v>367</v>
      </c>
      <c r="E1072" s="0" t="s">
        <v>1689</v>
      </c>
      <c r="F1072" s="0" t="s">
        <v>965</v>
      </c>
      <c r="G1072" s="0" t="str">
        <f aca="false">HYPERLINK("http://clipc-services.ceda.ac.uk/dreq/u/fc637f1c75e58be8a6e4112411a00f36.html","web")</f>
        <v>web</v>
      </c>
      <c r="H1072" s="0" t="s">
        <v>1690</v>
      </c>
      <c r="I1072" s="0" t="s">
        <v>1526</v>
      </c>
      <c r="J1072" s="0" t="s">
        <v>1691</v>
      </c>
      <c r="K1072" s="0" t="s">
        <v>305</v>
      </c>
    </row>
    <row r="1073" customFormat="false" ht="13.8" hidden="false" customHeight="false" outlineLevel="0" collapsed="false">
      <c r="A1073" s="0" t="s">
        <v>303</v>
      </c>
      <c r="B1073" s="0" t="s">
        <v>1692</v>
      </c>
      <c r="C1073" s="0" t="s">
        <v>31</v>
      </c>
      <c r="D1073" s="0" t="s">
        <v>367</v>
      </c>
      <c r="E1073" s="0" t="s">
        <v>1693</v>
      </c>
      <c r="F1073" s="0" t="s">
        <v>24</v>
      </c>
      <c r="G1073" s="0" t="str">
        <f aca="false">HYPERLINK("http://clipc-services.ceda.ac.uk/dreq/u/7c2249d424dde72f8616d42870a9d425.html","web")</f>
        <v>web</v>
      </c>
      <c r="H1073" s="0" t="s">
        <v>1694</v>
      </c>
      <c r="I1073" s="0" t="s">
        <v>1526</v>
      </c>
      <c r="J1073" s="0" t="s">
        <v>1695</v>
      </c>
      <c r="K1073" s="0" t="s">
        <v>305</v>
      </c>
    </row>
    <row r="1074" customFormat="false" ht="13.8" hidden="false" customHeight="false" outlineLevel="0" collapsed="false">
      <c r="A1074" s="0" t="s">
        <v>303</v>
      </c>
      <c r="B1074" s="0" t="s">
        <v>1696</v>
      </c>
      <c r="C1074" s="0" t="s">
        <v>31</v>
      </c>
      <c r="D1074" s="0" t="s">
        <v>367</v>
      </c>
      <c r="E1074" s="0" t="s">
        <v>1697</v>
      </c>
      <c r="F1074" s="0" t="s">
        <v>965</v>
      </c>
      <c r="G1074" s="0" t="str">
        <f aca="false">HYPERLINK("http://clipc-services.ceda.ac.uk/dreq/u/80a1dd605b563e9f09c718a5ba9cb9cc.html","web")</f>
        <v>web</v>
      </c>
      <c r="H1074" s="0" t="s">
        <v>1698</v>
      </c>
      <c r="I1074" s="0" t="s">
        <v>1526</v>
      </c>
      <c r="J1074" s="0" t="s">
        <v>1699</v>
      </c>
      <c r="K1074" s="0" t="s">
        <v>305</v>
      </c>
    </row>
    <row r="1075" customFormat="false" ht="13.8" hidden="false" customHeight="false" outlineLevel="0" collapsed="false">
      <c r="A1075" s="0" t="s">
        <v>303</v>
      </c>
      <c r="B1075" s="0" t="s">
        <v>1700</v>
      </c>
      <c r="C1075" s="0" t="s">
        <v>31</v>
      </c>
      <c r="D1075" s="0" t="s">
        <v>367</v>
      </c>
      <c r="E1075" s="0" t="s">
        <v>1701</v>
      </c>
      <c r="F1075" s="0" t="s">
        <v>965</v>
      </c>
      <c r="G1075" s="0" t="str">
        <f aca="false">HYPERLINK("http://clipc-services.ceda.ac.uk/dreq/u/73c496f5669cc122cf1cddfe4df2a27a.html","web")</f>
        <v>web</v>
      </c>
      <c r="H1075" s="0" t="s">
        <v>1702</v>
      </c>
      <c r="I1075" s="0" t="s">
        <v>1526</v>
      </c>
      <c r="J1075" s="0" t="s">
        <v>1703</v>
      </c>
      <c r="K1075" s="0" t="s">
        <v>305</v>
      </c>
    </row>
    <row r="1076" customFormat="false" ht="13.8" hidden="false" customHeight="false" outlineLevel="0" collapsed="false">
      <c r="A1076" s="0" t="s">
        <v>303</v>
      </c>
      <c r="B1076" s="0" t="s">
        <v>1704</v>
      </c>
      <c r="C1076" s="0" t="s">
        <v>31</v>
      </c>
      <c r="D1076" s="0" t="s">
        <v>367</v>
      </c>
      <c r="E1076" s="0" t="s">
        <v>1705</v>
      </c>
      <c r="F1076" s="0" t="s">
        <v>308</v>
      </c>
      <c r="G1076" s="0" t="str">
        <f aca="false">HYPERLINK("http://clipc-services.ceda.ac.uk/dreq/u/26328c46dfcc65d454b6fd4c52ccb48f.html","web")</f>
        <v>web</v>
      </c>
      <c r="H1076" s="0" t="s">
        <v>1706</v>
      </c>
      <c r="I1076" s="0" t="s">
        <v>1526</v>
      </c>
      <c r="J1076" s="0" t="s">
        <v>1707</v>
      </c>
      <c r="K1076" s="0" t="s">
        <v>305</v>
      </c>
    </row>
    <row r="1077" customFormat="false" ht="13.8" hidden="false" customHeight="false" outlineLevel="0" collapsed="false">
      <c r="A1077" s="0" t="s">
        <v>303</v>
      </c>
      <c r="B1077" s="0" t="s">
        <v>1708</v>
      </c>
      <c r="C1077" s="0" t="s">
        <v>31</v>
      </c>
      <c r="D1077" s="0" t="s">
        <v>367</v>
      </c>
      <c r="E1077" s="0" t="s">
        <v>1709</v>
      </c>
      <c r="F1077" s="0" t="s">
        <v>196</v>
      </c>
      <c r="G1077" s="0" t="str">
        <f aca="false">HYPERLINK("http://clipc-services.ceda.ac.uk/dreq/u/cc1b9e3073d751143fe8ab63ca9fcc45.html","web")</f>
        <v>web</v>
      </c>
      <c r="H1077" s="0" t="s">
        <v>1710</v>
      </c>
      <c r="I1077" s="0" t="s">
        <v>1526</v>
      </c>
      <c r="J1077" s="0" t="s">
        <v>1711</v>
      </c>
      <c r="K1077" s="0" t="s">
        <v>305</v>
      </c>
    </row>
    <row r="1078" customFormat="false" ht="13.8" hidden="false" customHeight="false" outlineLevel="0" collapsed="false">
      <c r="A1078" s="0" t="s">
        <v>303</v>
      </c>
      <c r="B1078" s="0" t="s">
        <v>1712</v>
      </c>
      <c r="C1078" s="0" t="s">
        <v>31</v>
      </c>
      <c r="D1078" s="0" t="s">
        <v>367</v>
      </c>
      <c r="E1078" s="0" t="s">
        <v>1713</v>
      </c>
      <c r="F1078" s="0" t="s">
        <v>196</v>
      </c>
      <c r="G1078" s="0" t="str">
        <f aca="false">HYPERLINK("http://clipc-services.ceda.ac.uk/dreq/u/299fb9d19040c4aa3862644286261ad2.html","web")</f>
        <v>web</v>
      </c>
      <c r="H1078" s="0" t="s">
        <v>1714</v>
      </c>
      <c r="I1078" s="0" t="s">
        <v>1526</v>
      </c>
      <c r="J1078" s="0" t="s">
        <v>1715</v>
      </c>
      <c r="K1078" s="0" t="s">
        <v>305</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2019-02-04T08:49:24Z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