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<sst xmlns="http://schemas.openxmlformats.org/spreadsheetml/2006/main" count="4081" uniqueCount="1254">
  <si>
    <t>Table</t>
  </si>
  <si>
    <t>variable</t>
  </si>
  <si>
    <t>prio</t>
  </si>
  <si>
    <t>Dimension format of variable</t>
  </si>
  <si>
    <t>variable long name</t>
  </si>
  <si>
    <t>link</t>
  </si>
  <si>
    <t>comment</t>
  </si>
  <si>
    <t>comment author</t>
  </si>
  <si>
    <t>extensive variable description</t>
  </si>
  <si>
    <t>6hrLev</t>
  </si>
  <si>
    <t>ec550aer</t>
  </si>
  <si>
    <t>1</t>
  </si>
  <si>
    <t>longitude latitude alevel time1</t>
  </si>
  <si>
    <t>Aerosol extinction coefficient</t>
  </si>
  <si>
    <t>This TM5  variable name equals the cmor name. Postprocessing in ece2cmor3 has to be added.</t>
  </si>
  <si>
    <t>Tommi Bergman</t>
  </si>
  <si>
    <t>Aerosol Extinction at 550nm</t>
  </si>
  <si>
    <t>Oyr</t>
  </si>
  <si>
    <t>cfc11</t>
  </si>
  <si>
    <t>2</t>
  </si>
  <si>
    <t>longitude latitude olevel time</t>
  </si>
  <si>
    <t>Mole Concentration of CFC-11 in sea water</t>
  </si>
  <si>
    <t xml:space="preserve">Identified in one of the shaconemo (204) ping files. </t>
  </si>
  <si>
    <t>Thomas Reerink</t>
  </si>
  <si>
    <t>cfc12</t>
  </si>
  <si>
    <t>Mole Concentration of CFC-12 in sea water</t>
  </si>
  <si>
    <t>somint</t>
  </si>
  <si>
    <t>3</t>
  </si>
  <si>
    <t>longitude latitude time</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</si>
  <si>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</si>
  <si>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</si>
  <si>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</si>
  <si>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</si>
  <si>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</si>
  <si>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</si>
  <si>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</si>
  <si>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</si>
  <si>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</si>
  <si>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</si>
  <si>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</si>
  <si>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</si>
  <si>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</si>
  <si>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</si>
  <si>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</si>
  <si>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</si>
  <si>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</si>
  <si>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</si>
  <si>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</si>
  <si>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</si>
  <si>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</si>
  <si>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</si>
  <si>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</si>
  <si>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</si>
  <si>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</si>
  <si>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</si>
  <si>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</si>
  <si>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</si>
  <si>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</si>
  <si>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</si>
  <si>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</si>
  <si>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</si>
  <si>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</si>
  <si>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</si>
  <si>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</si>
  <si>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</si>
  <si>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</si>
  <si>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</si>
  <si>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</si>
  <si>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</si>
  <si>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</si>
  <si>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</si>
  <si>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</si>
  <si>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</si>
  <si>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</si>
  <si>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</si>
  <si>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</si>
  <si>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</si>
  <si>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</si>
  <si>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</si>
  <si>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</si>
  <si>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</si>
  <si>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</si>
  <si>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</si>
  <si>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</si>
  <si>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</si>
  <si>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</si>
  <si>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</si>
  <si>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</si>
  <si>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</si>
  <si>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</si>
  <si>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</si>
  <si>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</si>
  <si>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</si>
  <si>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</si>
  <si>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</si>
  <si>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</si>
  <si>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</si>
  <si>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</si>
  <si>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</si>
  <si>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</si>
  <si>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</si>
  <si>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</si>
  <si>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</si>
  <si>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</si>
  <si>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</si>
  <si>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</si>
  <si>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</si>
  <si>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</si>
  <si>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</si>
  <si>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</si>
  <si>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</si>
  <si>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</si>
  <si>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</si>
  <si>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</si>
  <si>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</si>
  <si>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</si>
  <si>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remoc</t>
  </si>
  <si>
    <t>Remineralization of Organic Carbon</t>
  </si>
  <si>
    <t>dcalc</t>
  </si>
  <si>
    <t>Calcite Dissolution</t>
  </si>
  <si>
    <t>Rate of change of Calcite carbon mole concentration  due to dissolution</t>
  </si>
  <si>
    <t>pdi</t>
  </si>
  <si>
    <t>Diatom Primary Carbon Production</t>
  </si>
  <si>
    <t>Primary (organic carbon) production by the diatom component alone</t>
  </si>
  <si>
    <t>graz</t>
  </si>
  <si>
    <t>Total Grazing of Phytoplankton by Zooplankton</t>
  </si>
  <si>
    <t>fgco2</t>
  </si>
  <si>
    <t>Surface Downward Flux of Total CO2</t>
  </si>
  <si>
    <t>Gas exchange flux of CO2 (positive into ocean)</t>
  </si>
  <si>
    <t>CFday</t>
  </si>
  <si>
    <t>phalf</t>
  </si>
  <si>
    <t>longitude latitude alevhalf time</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</si>
  <si>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</si>
  <si>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</si>
  <si>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</si>
  <si>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</si>
  <si>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</si>
  <si>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</si>
  <si>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</si>
  <si>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</si>
  <si>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</si>
  <si>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</si>
  <si>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</si>
  <si>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</si>
  <si>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</si>
  <si>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</si>
  <si>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</si>
  <si>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</si>
  <si>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</si>
  <si>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</si>
  <si>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</si>
  <si>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</si>
  <si>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</si>
  <si>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</si>
  <si>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</si>
  <si>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</si>
  <si>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</si>
  <si>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</si>
  <si>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</si>
  <si>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</si>
  <si>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</si>
  <si>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</si>
  <si>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</si>
  <si>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</si>
  <si>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</si>
  <si>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</si>
  <si>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</si>
  <si>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</si>
  <si>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</si>
  <si>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</si>
  <si>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</si>
  <si>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</si>
  <si>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</si>
  <si>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</si>
  <si>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</si>
  <si>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</si>
  <si>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</si>
  <si>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</si>
  <si>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</si>
  <si>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</si>
  <si>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</si>
  <si>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</si>
  <si>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</si>
  <si>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</si>
  <si>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</si>
  <si>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</si>
  <si>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</si>
  <si>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</si>
  <si>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</si>
  <si>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</si>
  <si>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</si>
  <si>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</si>
  <si>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</si>
  <si>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</si>
  <si>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</si>
  <si>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</si>
  <si>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</si>
  <si>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</si>
  <si>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</si>
  <si>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</si>
  <si>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</si>
  <si>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</si>
  <si>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</si>
  <si>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</si>
  <si>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</si>
  <si>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</si>
  <si>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</si>
  <si>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</si>
  <si>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</si>
  <si>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</si>
  <si>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</si>
  <si>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</si>
  <si>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</si>
  <si>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</si>
  <si>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</si>
  <si>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</si>
  <si>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</si>
  <si>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</si>
  <si>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</si>
  <si>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</si>
  <si>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</si>
  <si>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</si>
  <si>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</si>
  <si>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</si>
  <si>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</si>
  <si>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</si>
  <si>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</si>
  <si>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</si>
  <si>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</si>
  <si>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</si>
  <si>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</si>
  <si>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</si>
  <si>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</si>
  <si>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</si>
  <si>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</si>
  <si>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</si>
  <si>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</si>
  <si>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</si>
  <si>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</si>
  <si>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</si>
  <si>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</si>
  <si>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</si>
  <si>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</si>
  <si>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</si>
  <si>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</si>
  <si>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</si>
  <si>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</si>
  <si>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</si>
  <si>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</si>
  <si>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</si>
  <si>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</si>
  <si>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</si>
  <si>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</si>
  <si>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</si>
  <si>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</si>
  <si>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</si>
  <si>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</si>
  <si>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</si>
  <si>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</si>
  <si>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</si>
  <si>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</si>
  <si>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</si>
  <si>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</si>
  <si>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</si>
  <si>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</si>
  <si>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</si>
  <si>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</si>
  <si>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</si>
  <si>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</si>
  <si>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</si>
  <si>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</si>
  <si>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</si>
  <si>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</si>
  <si>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</si>
  <si>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</si>
  <si>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</si>
  <si>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</si>
  <si>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</si>
  <si>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</si>
  <si>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</si>
  <si>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</si>
  <si>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</si>
  <si>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</si>
  <si>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</si>
  <si>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</si>
  <si>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</si>
  <si>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</si>
  <si>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</si>
  <si>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</si>
  <si>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</si>
  <si>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</si>
  <si>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</si>
  <si>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</si>
  <si>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</si>
  <si>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</si>
  <si>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</si>
  <si>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</si>
  <si>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</si>
  <si>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</si>
  <si>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</si>
  <si>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</si>
  <si>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</si>
  <si>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</si>
  <si>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</si>
  <si>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</si>
  <si>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</si>
  <si>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</si>
  <si>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</si>
  <si>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</si>
  <si>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</si>
  <si>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</si>
  <si>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</si>
  <si>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</si>
  <si>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</si>
  <si>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</si>
  <si>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</si>
  <si>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</si>
  <si>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</si>
  <si>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</si>
  <si>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</si>
  <si>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</si>
  <si>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longitude latitude time1</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</si>
  <si>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</si>
  <si>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</si>
  <si>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</si>
  <si>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</si>
  <si>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</si>
  <si>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</si>
  <si>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</si>
  <si>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</si>
  <si>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</si>
  <si>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</si>
  <si>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</si>
  <si>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</si>
  <si>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</si>
  <si>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</si>
  <si>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</si>
  <si>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</si>
  <si>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</si>
  <si>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</si>
  <si>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</si>
  <si>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</si>
  <si>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</si>
  <si>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</si>
  <si>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</si>
  <si>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</si>
  <si>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</si>
  <si>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</si>
  <si>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</si>
  <si>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</si>
  <si>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</si>
  <si>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</si>
  <si>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</si>
  <si>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</si>
  <si>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</si>
  <si>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</si>
  <si>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</si>
  <si>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</si>
  <si>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</si>
  <si>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</si>
  <si>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</si>
  <si>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</si>
  <si>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</si>
  <si>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</si>
  <si>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</si>
  <si>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</si>
  <si>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longitude latitude time depth0m</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</si>
  <si>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</si>
  <si>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</si>
  <si>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</si>
  <si>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</si>
  <si>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</si>
  <si>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</si>
  <si>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</si>
  <si>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</si>
  <si>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</si>
  <si>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</si>
  <si>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</si>
  <si>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</si>
  <si>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</si>
  <si>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</si>
  <si>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</si>
  <si>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</si>
  <si>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</si>
  <si>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</si>
  <si>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</si>
  <si>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</si>
  <si>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</si>
  <si>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</si>
  <si>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</si>
  <si>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</si>
  <si>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</si>
  <si>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</si>
  <si>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</si>
  <si>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</si>
  <si>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</si>
  <si>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</si>
  <si>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</si>
  <si>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</si>
  <si>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</si>
  <si>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</si>
  <si>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</si>
  <si>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</si>
  <si>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</si>
  <si>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</si>
  <si>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</si>
  <si>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</si>
  <si>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</si>
  <si>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</si>
  <si>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</si>
  <si>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</si>
  <si>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</si>
  <si>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Mass Concentration of Diazotrophs expressed as Chlorophyll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</si>
  <si>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</si>
  <si>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</si>
  <si>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</si>
  <si>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</si>
  <si>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</si>
  <si>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</si>
  <si>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</si>
  <si>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</si>
  <si>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</si>
  <si>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</si>
  <si>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</si>
  <si>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</si>
  <si>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</si>
  <si>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</si>
  <si>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</si>
  <si>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</si>
  <si>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</si>
  <si>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</si>
  <si>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</si>
  <si>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</si>
  <si>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</si>
  <si>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</si>
  <si>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</si>
  <si>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</si>
  <si>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</si>
  <si>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</si>
  <si>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</si>
  <si>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</si>
  <si>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</si>
  <si>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</si>
  <si>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</si>
  <si>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</si>
  <si>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</si>
  <si>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</si>
  <si>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</si>
  <si>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</si>
  <si>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</si>
  <si>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</si>
  <si>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</si>
  <si>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</si>
  <si>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</si>
  <si>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</si>
  <si>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</si>
  <si>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</si>
  <si>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</si>
  <si>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</si>
  <si>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</si>
  <si>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</si>
  <si>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</si>
  <si>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</si>
  <si>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</si>
  <si>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</si>
  <si>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</si>
  <si>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</si>
  <si>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</si>
  <si>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</si>
  <si>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</si>
  <si>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</si>
  <si>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</si>
  <si>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</si>
  <si>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</si>
  <si>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</si>
  <si>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</si>
  <si>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</si>
  <si>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</si>
  <si>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</si>
  <si>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</si>
  <si>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</si>
  <si>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</si>
  <si>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</si>
  <si>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</si>
  <si>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</si>
  <si>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</si>
  <si>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</si>
  <si>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</si>
  <si>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</si>
  <si>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</si>
  <si>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</si>
  <si>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</si>
  <si>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</si>
  <si>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</si>
  <si>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</si>
  <si>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</si>
  <si>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</si>
  <si>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</si>
  <si>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</si>
  <si>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</si>
  <si>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</si>
  <si>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</si>
  <si>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</si>
  <si>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</si>
  <si>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</si>
  <si>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</si>
  <si>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</si>
  <si>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</si>
  <si>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</si>
  <si>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</si>
  <si>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</si>
  <si>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</si>
  <si>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</si>
  <si>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</si>
  <si>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</si>
  <si>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</si>
  <si>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</si>
  <si>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</si>
  <si>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</si>
  <si>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</si>
  <si>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</si>
  <si>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</si>
  <si>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</si>
  <si>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</si>
  <si>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</si>
  <si>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</si>
  <si>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</si>
  <si>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</si>
  <si>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</si>
  <si>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</si>
  <si>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</si>
  <si>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</si>
  <si>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</si>
  <si>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</si>
  <si>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</si>
  <si>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</si>
  <si>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</si>
  <si>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</si>
  <si>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</si>
  <si>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</si>
  <si>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</si>
  <si>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</si>
  <si>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</si>
  <si>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</si>
  <si>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</si>
  <si>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</si>
  <si>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</si>
  <si>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</si>
  <si>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</si>
  <si>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</si>
  <si>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</si>
  <si>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</si>
  <si>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</si>
  <si>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</si>
  <si>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</si>
  <si>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</si>
  <si>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</si>
  <si>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</si>
  <si>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</si>
  <si>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</si>
  <si>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</si>
  <si>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</si>
  <si>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</si>
  <si>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</si>
  <si>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</si>
  <si>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</si>
  <si>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</si>
  <si>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</si>
  <si>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</si>
  <si>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o3</t>
  </si>
  <si>
    <t>longitude latitude plev19 time</t>
  </si>
  <si>
    <t>Mole Fraction of O3</t>
  </si>
  <si>
    <t>o3Clim</t>
  </si>
  <si>
    <t>longitude latitude plev19 time2</t>
  </si>
  <si>
    <t>co2</t>
  </si>
  <si>
    <t>Mole Fraction of CO2</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</si>
  <si>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</si>
  <si>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</si>
  <si>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</si>
  <si>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</si>
  <si>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</si>
  <si>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</si>
  <si>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</si>
  <si>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</si>
  <si>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</si>
  <si>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</si>
  <si>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</si>
  <si>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</si>
  <si>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</si>
  <si>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</si>
  <si>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</si>
  <si>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</si>
  <si>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</si>
  <si>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</si>
  <si>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</si>
  <si>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</si>
  <si>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</si>
  <si>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</si>
  <si>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</si>
  <si>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</si>
  <si>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</si>
  <si>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</si>
  <si>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</si>
  <si>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</si>
  <si>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</si>
  <si>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</si>
  <si>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</si>
  <si>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</si>
  <si>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</si>
  <si>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</si>
  <si>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airmass</t>
  </si>
  <si>
    <t>longitude latitude alevel time</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</si>
  <si>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</si>
  <si>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</si>
  <si>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</si>
  <si>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</si>
  <si>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</si>
  <si>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</si>
  <si>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</si>
  <si>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</si>
  <si>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</si>
  <si>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</si>
  <si>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</si>
  <si>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</si>
  <si>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</si>
  <si>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</si>
  <si>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</si>
  <si>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</si>
  <si>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</si>
  <si>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</si>
  <si>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</si>
  <si>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</si>
  <si>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</si>
  <si>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</si>
  <si>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</si>
  <si>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</si>
  <si>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</si>
  <si>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</si>
  <si>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</si>
  <si>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</si>
  <si>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</si>
  <si>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</si>
  <si>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</si>
  <si>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</si>
  <si>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</si>
  <si>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</si>
  <si>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</si>
  <si>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</si>
  <si>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</si>
  <si>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</si>
  <si>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</si>
  <si>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</si>
  <si>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</si>
  <si>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</si>
  <si>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</si>
  <si>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</si>
  <si>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</si>
  <si>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</si>
  <si>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</si>
  <si>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</si>
  <si>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</si>
  <si>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</si>
  <si>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</si>
  <si>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</si>
  <si>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</si>
  <si>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</si>
  <si>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</si>
  <si>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</si>
  <si>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</si>
  <si>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</si>
  <si>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</si>
  <si>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</si>
  <si>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</si>
  <si>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</si>
  <si>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</si>
  <si>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</si>
  <si>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</si>
  <si>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</si>
  <si>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</si>
  <si>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</si>
  <si>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</si>
  <si>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</si>
  <si>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</si>
  <si>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</si>
  <si>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</si>
  <si>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</si>
  <si>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</si>
  <si>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</si>
  <si>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</si>
  <si>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</si>
  <si>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</si>
  <si>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</si>
  <si>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</si>
  <si>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</si>
  <si>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</si>
  <si>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</si>
  <si>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</si>
  <si>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</si>
  <si>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</si>
  <si>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</si>
  <si>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</si>
  <si>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</si>
  <si>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</si>
  <si>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</si>
  <si>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</si>
  <si>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</si>
  <si>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</si>
  <si>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</si>
  <si>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</si>
  <si>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</si>
  <si>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</si>
  <si>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</si>
  <si>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</si>
  <si>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</si>
  <si>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</si>
  <si>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</si>
  <si>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</si>
  <si>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</si>
  <si>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</si>
  <si>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</si>
  <si>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</si>
  <si>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</si>
  <si>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</si>
  <si>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</si>
  <si>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</si>
  <si>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</si>
  <si>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</si>
  <si>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</si>
  <si>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</si>
  <si>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</si>
  <si>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</si>
  <si>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</si>
  <si>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</si>
  <si>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</si>
  <si>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</si>
  <si>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</si>
  <si>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</si>
  <si>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</si>
  <si>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</si>
  <si>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</si>
  <si>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</si>
  <si>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</si>
  <si>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</si>
  <si>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</si>
  <si>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</si>
  <si>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</si>
  <si>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</si>
  <si>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</si>
  <si>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</si>
  <si>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</si>
  <si>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</si>
  <si>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</si>
  <si>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</si>
  <si>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</si>
  <si>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</si>
  <si>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</si>
  <si>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</si>
  <si>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</si>
  <si>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</si>
  <si>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</si>
  <si>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</si>
  <si>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</si>
  <si>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</si>
  <si>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</si>
  <si>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</si>
  <si>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</si>
  <si>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</si>
  <si>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</si>
  <si>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</si>
  <si>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</si>
  <si>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</si>
  <si>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</si>
  <si>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</si>
  <si>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</si>
  <si>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</si>
  <si>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</si>
  <si>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</si>
  <si>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</si>
  <si>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</si>
  <si>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</si>
  <si>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</si>
  <si>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</si>
  <si>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</si>
  <si>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</si>
  <si>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</si>
  <si>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</si>
  <si>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</si>
  <si>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</si>
  <si>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</si>
  <si>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</si>
  <si>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</si>
  <si>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</si>
  <si>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</si>
  <si>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</si>
  <si>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</si>
  <si>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</si>
  <si>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</si>
  <si>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</si>
  <si>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</si>
  <si>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</si>
  <si>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</si>
  <si>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</si>
  <si>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</si>
  <si>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</si>
  <si>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</si>
  <si>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</si>
  <si>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</si>
  <si>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</si>
  <si>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</si>
  <si>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</si>
  <si>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</si>
  <si>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</si>
  <si>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</si>
  <si>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</si>
  <si>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</si>
  <si>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</si>
  <si>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</si>
  <si>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</si>
  <si>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</si>
  <si>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</si>
  <si>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</si>
  <si>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</si>
  <si>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</si>
  <si>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</si>
  <si>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</si>
  <si>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</si>
  <si>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</si>
  <si>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</si>
  <si>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</si>
  <si>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</si>
  <si>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</si>
  <si>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</si>
  <si>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</si>
  <si>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</si>
  <si>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</si>
  <si>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</si>
  <si>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</si>
  <si>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</si>
  <si>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</si>
  <si>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</si>
  <si>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</si>
  <si>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</si>
  <si>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</si>
  <si>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</si>
  <si>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</si>
  <si>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</si>
  <si>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</si>
  <si>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</si>
  <si>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</si>
  <si>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</si>
  <si>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</si>
  <si>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</si>
  <si>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</si>
  <si>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</si>
  <si>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</si>
  <si>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</si>
  <si>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</si>
  <si>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longitude latitude</t>
  </si>
  <si>
    <t>Sea Floor Depth Below Geoid</t>
  </si>
  <si>
    <t>Ocean bathymetry.   Reported here is the sea floor depth for present day relative to z=0 geoid. Reported as missing for land grid cells.</t>
  </si>
  <si>
    <t>areacello</t>
  </si>
  <si>
    <t>Grid-Cell Area</t>
  </si>
  <si>
    <t>Horizontal area of ocean grid cells</t>
  </si>
  <si>
    <t>sftof</t>
  </si>
  <si>
    <t>longitude latitude typesea</t>
  </si>
  <si>
    <t>Sea Area Fraction</t>
  </si>
  <si>
    <t>This is the area fraction at the ocean surface.</t>
  </si>
  <si>
    <t>basin</t>
  </si>
  <si>
    <t>Region Selection Index</t>
  </si>
  <si>
    <t>6hrPlevPt</t>
  </si>
  <si>
    <t>mrsol</t>
  </si>
  <si>
    <t>longitude latitude time1 sdepth1</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</si>
  <si>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</si>
  <si>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</si>
  <si>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</si>
  <si>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</si>
  <si>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</si>
  <si>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</si>
  <si>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</si>
  <si>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</si>
  <si>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</si>
  <si>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</si>
  <si>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</si>
  <si>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</si>
  <si>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</si>
  <si>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</si>
  <si>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</si>
  <si>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</si>
  <si>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</si>
  <si>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</si>
  <si>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Emon</t>
  </si>
  <si>
    <t>cSoil</t>
  </si>
  <si>
    <t>Carbon Mass in Soil Pool</t>
  </si>
  <si>
    <t>Carbon mass in the full depth of the soil model.</t>
  </si>
  <si>
    <t>fCLandToOcean</t>
  </si>
  <si>
    <t>Lateral transfer of carbon out of gridcell that eventually goes into ocean</t>
  </si>
  <si>
    <t>leached carbon etc that goes into run off or river routing and finds its way into ocean should be reported here.</t>
  </si>
  <si>
    <t>fFireNat</t>
  </si>
  <si>
    <t>Carbon Mass Flux into Atmosphere due to CO2 Emission from natural Fire</t>
  </si>
  <si>
    <t>CO2 emissions from natural fires</t>
  </si>
  <si>
    <t>fProductDecomp</t>
  </si>
  <si>
    <t>decomposition out of product pools to CO2 in atmos</t>
  </si>
  <si>
    <t>fAnthDisturb</t>
  </si>
  <si>
    <t>carbon mass flux into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</si>
  <si>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</si>
  <si>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</si>
  <si>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</si>
  <si>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</si>
  <si>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</si>
  <si>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</si>
  <si>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</si>
  <si>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</si>
  <si>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</si>
  <si>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</si>
  <si>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</si>
  <si>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</si>
  <si>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</si>
  <si>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</si>
  <si>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</si>
  <si>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</si>
  <si>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</si>
  <si>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</si>
  <si>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</si>
  <si>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</si>
  <si>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</si>
  <si>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</si>
  <si>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</si>
  <si>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</si>
  <si>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</si>
  <si>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</si>
  <si>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</si>
  <si>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</si>
  <si>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</si>
  <si>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</si>
  <si>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</si>
  <si>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</si>
  <si>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</si>
  <si>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</si>
  <si>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</si>
  <si>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</si>
  <si>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</si>
  <si>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</si>
  <si>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</si>
  <si>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</si>
  <si>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</si>
  <si>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</si>
  <si>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</si>
  <si>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</si>
  <si>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</si>
  <si>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</si>
  <si>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</si>
  <si>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</si>
  <si>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</si>
  <si>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</si>
  <si>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</si>
  <si>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</si>
  <si>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</si>
  <si>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</si>
  <si>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</si>
  <si>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</si>
  <si>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</si>
  <si>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</si>
  <si>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</si>
  <si>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</si>
  <si>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</si>
  <si>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</si>
  <si>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</si>
  <si>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</si>
  <si>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</si>
  <si>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</si>
  <si>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</si>
  <si>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</si>
  <si>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</si>
  <si>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</si>
  <si>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</si>
  <si>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</si>
  <si>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</si>
  <si>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</si>
  <si>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</si>
  <si>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</si>
  <si>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</si>
  <si>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</si>
  <si>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</si>
  <si>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</si>
  <si>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</si>
  <si>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</si>
  <si>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</si>
  <si>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</si>
  <si>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</si>
  <si>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</si>
  <si>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</si>
  <si>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</si>
  <si>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</si>
  <si>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</si>
  <si>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</si>
  <si>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</si>
  <si>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</si>
  <si>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</si>
  <si>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</si>
  <si>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</si>
  <si>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</si>
  <si>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</si>
  <si>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</si>
  <si>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</si>
  <si>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</si>
  <si>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</si>
  <si>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</si>
  <si>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</si>
  <si>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</si>
  <si>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</si>
  <si>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</si>
  <si>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</si>
  <si>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</si>
  <si>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</si>
  <si>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</si>
  <si>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</si>
  <si>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</si>
  <si>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</si>
  <si>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</si>
  <si>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</si>
  <si>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</si>
  <si>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</si>
  <si>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</si>
  <si>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</si>
  <si>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</si>
  <si>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</si>
  <si>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</si>
  <si>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</si>
  <si>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</si>
  <si>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</si>
  <si>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</si>
  <si>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</si>
  <si>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</si>
  <si>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</si>
  <si>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</si>
  <si>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</si>
  <si>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</si>
  <si>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</si>
  <si>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</si>
  <si>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</si>
  <si>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</si>
  <si>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</si>
  <si>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</si>
  <si>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</si>
  <si>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</si>
  <si>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</si>
  <si>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</si>
  <si>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</si>
  <si>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</si>
  <si>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</si>
  <si>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</si>
  <si>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</si>
  <si>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</si>
  <si>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</si>
  <si>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</si>
  <si>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</si>
  <si>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</si>
  <si>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</si>
  <si>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</si>
  <si>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</si>
  <si>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</si>
  <si>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</si>
  <si>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</si>
  <si>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tomint</t>
  </si>
  <si>
    <t>integral wrt depth of product of sea water density and prognostic temperature</t>
  </si>
  <si>
    <t>Full column sum of density*cell thickness*prognostic temperature. If the model is Boussinesq, then use Boussinesq reference density for the density factor.</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</si>
  <si>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</si>
  <si>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</si>
  <si>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</si>
  <si>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</si>
  <si>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</si>
  <si>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</si>
  <si>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</si>
  <si>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</si>
  <si>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</si>
  <si>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</si>
  <si>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</si>
  <si>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</si>
  <si>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</si>
  <si>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</si>
  <si>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</si>
  <si>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</si>
  <si>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</si>
  <si>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</si>
  <si>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</si>
  <si>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</si>
  <si>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</si>
  <si>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</si>
  <si>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longitude latitude landUse time</t>
  </si>
  <si>
    <t>gross primary productivity on land use tile</t>
  </si>
  <si>
    <t>raLut</t>
  </si>
  <si>
    <t>plant respiration on land use tile</t>
  </si>
  <si>
    <t>nppLut</t>
  </si>
  <si>
    <t>net primary productivity on land use tile</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</si>
  <si>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</si>
  <si>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</si>
  <si>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</si>
  <si>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</si>
  <si>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</si>
  <si>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</si>
  <si>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</si>
  <si>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</si>
  <si>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</si>
  <si>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</si>
  <si>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</si>
  <si>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</si>
  <si>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</si>
  <si>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</si>
  <si>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</si>
  <si>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</si>
  <si>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</si>
  <si>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</si>
  <si>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</si>
  <si>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</si>
  <si>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</si>
  <si>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</si>
  <si>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</si>
  <si>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</si>
  <si>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</si>
  <si>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</si>
  <si>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</si>
  <si>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</si>
  <si>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</si>
  <si>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</si>
  <si>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</si>
  <si>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</si>
  <si>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</si>
  <si>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</si>
  <si>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</si>
  <si>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</si>
  <si>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</si>
  <si>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</si>
  <si>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</si>
  <si>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</si>
  <si>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vegFrac</t>
  </si>
  <si>
    <t>longitude latitude time typeveg</t>
  </si>
  <si>
    <t>Total vegetated fraction</t>
  </si>
  <si>
    <t>fraction of grid cell that is covered by vegetation.This SHOULD be the sum of tree, grass, crop and shrub fractions.</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</si>
  <si>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</si>
  <si>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</si>
  <si>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</si>
  <si>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</si>
  <si>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</si>
  <si>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</si>
  <si>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</si>
  <si>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</si>
  <si>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</si>
  <si>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</si>
  <si>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</si>
  <si>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</si>
  <si>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</si>
  <si>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</si>
  <si>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</si>
  <si>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</si>
  <si>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nVeg</t>
  </si>
  <si>
    <t>Nitrogen Mass in Vegetation</t>
  </si>
  <si>
    <t>nSoil</t>
  </si>
  <si>
    <t>Nitrogen Mass in Soil Pool</t>
  </si>
  <si>
    <t>fNgas</t>
  </si>
  <si>
    <t>Total Nitrogen lost to the atmosphere (sum of NHx, NOx, N2O, N2)</t>
  </si>
  <si>
    <t>hcont300</t>
  </si>
  <si>
    <t>Heat content of upper 300 meters</t>
  </si>
  <si>
    <t>Used in PMIP2</t>
  </si>
  <si>
    <t>thetaot</t>
  </si>
  <si>
    <t>Vertically Averaged Sea Water Potential Temperature</t>
  </si>
  <si>
    <t>Vertical average of the sea water potential temperature through the whole ocean depth</t>
  </si>
  <si>
    <t>Eyr</t>
  </si>
  <si>
    <t>treeFrac</t>
  </si>
  <si>
    <t>longitude latitude time typetree</t>
  </si>
  <si>
    <t>Tree Cover Fraction</t>
  </si>
  <si>
    <t>Percentage of entire grid cell  that is covered by trees.</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</si>
  <si>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</si>
  <si>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</si>
  <si>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</si>
  <si>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</si>
  <si>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</si>
  <si>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</si>
  <si>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</si>
  <si>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</si>
  <si>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</si>
  <si>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</si>
  <si>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</si>
  <si>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</si>
  <si>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</si>
  <si>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</si>
  <si>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</si>
  <si>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</si>
  <si>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</si>
  <si>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</si>
  <si>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</si>
  <si>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</si>
  <si>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</si>
  <si>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</si>
  <si>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</si>
  <si>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</si>
  <si>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</si>
  <si>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</si>
  <si>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</si>
  <si>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</si>
  <si>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</si>
  <si>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</si>
  <si>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</si>
  <si>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</si>
  <si>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</si>
  <si>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</si>
  <si>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longitude latitude landUse time1</t>
  </si>
  <si>
    <t>Lmon</t>
  </si>
  <si>
    <t>prveg</t>
  </si>
  <si>
    <t>Precipitation onto Canopy</t>
  </si>
  <si>
    <t>The precipitation flux that is intercepted by the vegetation canopy (if present in model) before reaching the ground.</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</si>
  <si>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</si>
  <si>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</si>
  <si>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</si>
  <si>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</si>
  <si>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</si>
  <si>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</si>
  <si>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</si>
  <si>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</si>
  <si>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</si>
  <si>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</si>
  <si>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npp</t>
  </si>
  <si>
    <t>Carbon Mass Flux out of Atmosphere due to Net Primary Production on Land</t>
  </si>
  <si>
    <t>fGrazing</t>
  </si>
  <si>
    <t>Carbon Mass Flux into Atmosphere due to Grazing on Land</t>
  </si>
  <si>
    <t>Carbon mass flux per unit area due to grazing on land</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</si>
  <si>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</si>
  <si>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</si>
  <si>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</si>
  <si>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</si>
  <si>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</si>
  <si>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</si>
  <si>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</si>
  <si>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</si>
  <si>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cLeaf</t>
  </si>
  <si>
    <t>Carbon Mass in Leaves</t>
  </si>
  <si>
    <t>Carbon mass per unit area in leaves.</t>
  </si>
  <si>
    <t>cRoot</t>
  </si>
  <si>
    <t>Carbon Mass in Roots</t>
  </si>
  <si>
    <t>Carbon mass per unit area in roots, including fine and coarse roots.</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</si>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</sst>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55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HYPERLINK("http://clipc-services.ceda.ac.uk/dreq/u/be9cffbb781e32b0bc311b22fa5c0322.html","web")</f>
        <v>0</v>
      </c>
      <c r="G3" t="s">
        <v>14</v>
      </c>
      <c r="H3" t="s">
        <v>15</v>
      </c>
      <c r="I3" t="s">
        <v>16</v>
      </c>
    </row>
    <row r="5" spans="1:9">
      <c r="A5" t="s">
        <v>17</v>
      </c>
      <c r="B5" t="s">
        <v>18</v>
      </c>
      <c r="C5" t="s">
        <v>19</v>
      </c>
      <c r="D5" t="s">
        <v>20</v>
      </c>
      <c r="E5" t="s">
        <v>21</v>
      </c>
      <c r="F5">
        <f>HYPERLINK("http://clipc-services.ceda.ac.uk/dreq/u/42625c97b8fe75124a345962c4430982.html","web")</f>
        <v>0</v>
      </c>
      <c r="G5" t="s">
        <v>22</v>
      </c>
      <c r="H5" t="s">
        <v>23</v>
      </c>
    </row>
    <row r="6" spans="1:9">
      <c r="A6" t="s">
        <v>17</v>
      </c>
      <c r="B6" t="s">
        <v>24</v>
      </c>
      <c r="C6" t="s">
        <v>11</v>
      </c>
      <c r="D6" t="s">
        <v>20</v>
      </c>
      <c r="E6" t="s">
        <v>25</v>
      </c>
      <c r="F6">
        <f>HYPERLINK("http://clipc-services.ceda.ac.uk/dreq/u/3ab8e10027d7014f18f9391890369235.html","web")</f>
        <v>0</v>
      </c>
      <c r="G6" t="s">
        <v>22</v>
      </c>
      <c r="H6" t="s">
        <v>23</v>
      </c>
    </row>
    <row r="7" spans="1:9">
      <c r="A7" t="s">
        <v>17</v>
      </c>
      <c r="B7" t="s">
        <v>26</v>
      </c>
      <c r="C7" t="s">
        <v>27</v>
      </c>
      <c r="D7" t="s">
        <v>28</v>
      </c>
      <c r="E7" t="s">
        <v>29</v>
      </c>
      <c r="F7">
        <f>HYPERLINK("http://clipc-services.ceda.ac.uk/dreq/u/180d4bd9a18a9d5ecf3d45690b8e9c75.html","web")</f>
        <v>0</v>
      </c>
      <c r="G7" t="s">
        <v>22</v>
      </c>
      <c r="H7" t="s">
        <v>23</v>
      </c>
      <c r="I7" t="s">
        <v>30</v>
      </c>
    </row>
    <row r="8" spans="1:9">
      <c r="A8" t="s">
        <v>17</v>
      </c>
      <c r="B8" t="s">
        <v>31</v>
      </c>
      <c r="C8" t="s">
        <v>19</v>
      </c>
      <c r="D8" t="s">
        <v>20</v>
      </c>
      <c r="E8" t="s">
        <v>32</v>
      </c>
      <c r="F8">
        <f>HYPERLINK("http://clipc-services.ceda.ac.uk/dreq/u/54eb2f6651441ff52f9aea4d43a83024.html","web")</f>
        <v>0</v>
      </c>
      <c r="G8" t="s">
        <v>22</v>
      </c>
      <c r="H8" t="s">
        <v>23</v>
      </c>
      <c r="I8" t="s">
        <v>33</v>
      </c>
    </row>
    <row r="9" spans="1:9">
      <c r="A9" t="s">
        <v>17</v>
      </c>
      <c r="B9" t="s">
        <v>34</v>
      </c>
      <c r="C9" t="s">
        <v>27</v>
      </c>
      <c r="D9" t="s">
        <v>20</v>
      </c>
      <c r="E9" t="s">
        <v>35</v>
      </c>
      <c r="F9">
        <f>HYPERLINK("http://clipc-services.ceda.ac.uk/dreq/u/c4c0cce59536f11df06a045fa8d0c091.html","web")</f>
        <v>0</v>
      </c>
      <c r="G9" t="s">
        <v>22</v>
      </c>
      <c r="H9" t="s">
        <v>23</v>
      </c>
      <c r="I9" t="s">
        <v>36</v>
      </c>
    </row>
    <row r="10" spans="1:9">
      <c r="A10" t="s">
        <v>17</v>
      </c>
      <c r="B10" t="s">
        <v>37</v>
      </c>
      <c r="C10" t="s">
        <v>27</v>
      </c>
      <c r="D10" t="s">
        <v>20</v>
      </c>
      <c r="E10" t="s">
        <v>38</v>
      </c>
      <c r="F10">
        <f>HYPERLINK("http://clipc-services.ceda.ac.uk/dreq/u/479c5de8-12cc-11e6-b2bc-ac72891c3257.html","web")</f>
        <v>0</v>
      </c>
      <c r="G10" t="s">
        <v>22</v>
      </c>
      <c r="H10" t="s">
        <v>23</v>
      </c>
    </row>
    <row r="11" spans="1:9">
      <c r="A11" t="s">
        <v>17</v>
      </c>
      <c r="B11" t="s">
        <v>39</v>
      </c>
      <c r="C11" t="s">
        <v>27</v>
      </c>
      <c r="D11" t="s">
        <v>20</v>
      </c>
      <c r="E11" t="s">
        <v>40</v>
      </c>
      <c r="F11">
        <f>HYPERLINK("http://clipc-services.ceda.ac.uk/dreq/u/c172481027367670eaf1e53fb8d2e841.html","web")</f>
        <v>0</v>
      </c>
      <c r="G11" t="s">
        <v>22</v>
      </c>
      <c r="H11" t="s">
        <v>23</v>
      </c>
      <c r="I11" t="s">
        <v>41</v>
      </c>
    </row>
    <row r="12" spans="1:9">
      <c r="A12" t="s">
        <v>17</v>
      </c>
      <c r="B12" t="s">
        <v>42</v>
      </c>
      <c r="C12" t="s">
        <v>27</v>
      </c>
      <c r="D12" t="s">
        <v>20</v>
      </c>
      <c r="E12" t="s">
        <v>43</v>
      </c>
      <c r="F12">
        <f>HYPERLINK("http://clipc-services.ceda.ac.uk/dreq/u/7c5c71f969a6318b3fa5ff2875272caf.html","web")</f>
        <v>0</v>
      </c>
      <c r="G12" t="s">
        <v>22</v>
      </c>
      <c r="H12" t="s">
        <v>23</v>
      </c>
      <c r="I12" t="s">
        <v>44</v>
      </c>
    </row>
    <row r="13" spans="1:9">
      <c r="A13" t="s">
        <v>17</v>
      </c>
      <c r="B13" t="s">
        <v>45</v>
      </c>
      <c r="C13" t="s">
        <v>27</v>
      </c>
      <c r="D13" t="s">
        <v>20</v>
      </c>
      <c r="E13" t="s">
        <v>46</v>
      </c>
      <c r="F13">
        <f>HYPERLINK("http://clipc-services.ceda.ac.uk/dreq/u/c4b3f6005f73f2fc2d0e348fdff3c2bc.html","web")</f>
        <v>0</v>
      </c>
      <c r="G13" t="s">
        <v>22</v>
      </c>
      <c r="H13" t="s">
        <v>23</v>
      </c>
      <c r="I13" t="s">
        <v>47</v>
      </c>
    </row>
    <row r="14" spans="1:9">
      <c r="A14" t="s">
        <v>17</v>
      </c>
      <c r="B14" t="s">
        <v>48</v>
      </c>
      <c r="C14" t="s">
        <v>27</v>
      </c>
      <c r="D14" t="s">
        <v>20</v>
      </c>
      <c r="E14" t="s">
        <v>49</v>
      </c>
      <c r="F14">
        <f>HYPERLINK("http://clipc-services.ceda.ac.uk/dreq/u/14d70240caeb3a95922af16eca2d497b.html","web")</f>
        <v>0</v>
      </c>
      <c r="G14" t="s">
        <v>22</v>
      </c>
      <c r="H14" t="s">
        <v>23</v>
      </c>
      <c r="I14" t="s">
        <v>50</v>
      </c>
    </row>
    <row r="15" spans="1:9">
      <c r="A15" t="s">
        <v>17</v>
      </c>
      <c r="B15" t="s">
        <v>51</v>
      </c>
      <c r="C15" t="s">
        <v>27</v>
      </c>
      <c r="D15" t="s">
        <v>20</v>
      </c>
      <c r="E15" t="s">
        <v>52</v>
      </c>
      <c r="F15">
        <f>HYPERLINK("http://clipc-services.ceda.ac.uk/dreq/u/4f1bd1a2-12cc-11e6-b2bc-ac72891c3257.html","web")</f>
        <v>0</v>
      </c>
      <c r="G15" t="s">
        <v>22</v>
      </c>
      <c r="H15" t="s">
        <v>23</v>
      </c>
    </row>
    <row r="16" spans="1:9">
      <c r="A16" t="s">
        <v>17</v>
      </c>
      <c r="B16" t="s">
        <v>53</v>
      </c>
      <c r="C16" t="s">
        <v>27</v>
      </c>
      <c r="D16" t="s">
        <v>20</v>
      </c>
      <c r="E16" t="s">
        <v>54</v>
      </c>
      <c r="F16">
        <f>HYPERLINK("http://clipc-services.ceda.ac.uk/dreq/u/f507e49404f47a6255539751483d8bdc.html","web")</f>
        <v>0</v>
      </c>
      <c r="G16" t="s">
        <v>22</v>
      </c>
      <c r="H16" t="s">
        <v>23</v>
      </c>
      <c r="I16" t="s">
        <v>55</v>
      </c>
    </row>
    <row r="17" spans="1:9">
      <c r="A17" t="s">
        <v>17</v>
      </c>
      <c r="B17" t="s">
        <v>56</v>
      </c>
      <c r="C17" t="s">
        <v>27</v>
      </c>
      <c r="D17" t="s">
        <v>20</v>
      </c>
      <c r="E17" t="s">
        <v>57</v>
      </c>
      <c r="F17">
        <f>HYPERLINK("http://clipc-services.ceda.ac.uk/dreq/u/02e08dbdee260db0debd5685cb62934f.html","web")</f>
        <v>0</v>
      </c>
      <c r="G17" t="s">
        <v>22</v>
      </c>
      <c r="H17" t="s">
        <v>23</v>
      </c>
      <c r="I17" t="s">
        <v>58</v>
      </c>
    </row>
    <row r="18" spans="1:9">
      <c r="A18" t="s">
        <v>17</v>
      </c>
      <c r="B18" t="s">
        <v>59</v>
      </c>
      <c r="C18" t="s">
        <v>27</v>
      </c>
      <c r="D18" t="s">
        <v>20</v>
      </c>
      <c r="E18" t="s">
        <v>60</v>
      </c>
      <c r="F18">
        <f>HYPERLINK("http://clipc-services.ceda.ac.uk/dreq/u/a41ce7d71eb9622c88b8f18438cbe36c.html","web")</f>
        <v>0</v>
      </c>
      <c r="G18" t="s">
        <v>22</v>
      </c>
      <c r="H18" t="s">
        <v>23</v>
      </c>
      <c r="I18" t="s">
        <v>61</v>
      </c>
    </row>
    <row r="19" spans="1:9">
      <c r="A19" t="s">
        <v>17</v>
      </c>
      <c r="B19" t="s">
        <v>62</v>
      </c>
      <c r="C19" t="s">
        <v>27</v>
      </c>
      <c r="D19" t="s">
        <v>20</v>
      </c>
      <c r="E19" t="s">
        <v>63</v>
      </c>
      <c r="F19">
        <f>HYPERLINK("http://clipc-services.ceda.ac.uk/dreq/u/120719dde7f96f9bc088acd33b97967f.html","web")</f>
        <v>0</v>
      </c>
      <c r="G19" t="s">
        <v>22</v>
      </c>
      <c r="H19" t="s">
        <v>23</v>
      </c>
      <c r="I19" t="s">
        <v>64</v>
      </c>
    </row>
    <row r="20" spans="1:9">
      <c r="A20" t="s">
        <v>17</v>
      </c>
      <c r="B20" t="s">
        <v>65</v>
      </c>
      <c r="C20" t="s">
        <v>27</v>
      </c>
      <c r="D20" t="s">
        <v>20</v>
      </c>
      <c r="E20" t="s">
        <v>66</v>
      </c>
      <c r="F20">
        <f>HYPERLINK("http://clipc-services.ceda.ac.uk/dreq/u/52b1076476b074a18a91b9da1baa6bc3.html","web")</f>
        <v>0</v>
      </c>
      <c r="G20" t="s">
        <v>22</v>
      </c>
      <c r="H20" t="s">
        <v>23</v>
      </c>
      <c r="I20" t="s">
        <v>67</v>
      </c>
    </row>
    <row r="21" spans="1:9">
      <c r="A21" t="s">
        <v>17</v>
      </c>
      <c r="B21" t="s">
        <v>68</v>
      </c>
      <c r="C21" t="s">
        <v>27</v>
      </c>
      <c r="D21" t="s">
        <v>28</v>
      </c>
      <c r="E21" t="s">
        <v>69</v>
      </c>
      <c r="F21">
        <f>HYPERLINK("http://clipc-services.ceda.ac.uk/dreq/u/dfd869cd3463de6a57b2a9e10605efe7.html","web")</f>
        <v>0</v>
      </c>
      <c r="G21" t="s">
        <v>22</v>
      </c>
      <c r="H21" t="s">
        <v>23</v>
      </c>
      <c r="I21" t="s">
        <v>70</v>
      </c>
    </row>
    <row r="22" spans="1:9">
      <c r="A22" t="s">
        <v>17</v>
      </c>
      <c r="B22" t="s">
        <v>71</v>
      </c>
      <c r="C22" t="s">
        <v>11</v>
      </c>
      <c r="D22" t="s">
        <v>20</v>
      </c>
      <c r="E22" t="s">
        <v>72</v>
      </c>
      <c r="F22">
        <f>HYPERLINK("http://clipc-services.ceda.ac.uk/dreq/u/c2705ac5fb7561a3aa5744c1163bf2d7.html","web")</f>
        <v>0</v>
      </c>
      <c r="G22" t="s">
        <v>22</v>
      </c>
      <c r="H22" t="s">
        <v>23</v>
      </c>
    </row>
    <row r="23" spans="1:9">
      <c r="A23" t="s">
        <v>17</v>
      </c>
      <c r="B23" t="s">
        <v>73</v>
      </c>
      <c r="C23" t="s">
        <v>11</v>
      </c>
      <c r="D23" t="s">
        <v>20</v>
      </c>
      <c r="E23" t="s">
        <v>74</v>
      </c>
      <c r="F23">
        <f>HYPERLINK("http://clipc-services.ceda.ac.uk/dreq/u/96acc3ed79b2bd5e4dbd613a4c27720f.html","web")</f>
        <v>0</v>
      </c>
      <c r="G23" t="s">
        <v>22</v>
      </c>
      <c r="H23" t="s">
        <v>23</v>
      </c>
    </row>
    <row r="24" spans="1:9">
      <c r="A24" t="s">
        <v>17</v>
      </c>
      <c r="B24" t="s">
        <v>75</v>
      </c>
      <c r="C24" t="s">
        <v>11</v>
      </c>
      <c r="D24" t="s">
        <v>20</v>
      </c>
      <c r="E24" t="s">
        <v>76</v>
      </c>
      <c r="F24">
        <f>HYPERLINK("http://clipc-services.ceda.ac.uk/dreq/u/5250c73892803497448e18ba0310c423.html","web")</f>
        <v>0</v>
      </c>
      <c r="G24" t="s">
        <v>22</v>
      </c>
      <c r="H24" t="s">
        <v>23</v>
      </c>
      <c r="I24" t="s">
        <v>77</v>
      </c>
    </row>
    <row r="25" spans="1:9">
      <c r="A25" t="s">
        <v>17</v>
      </c>
      <c r="B25" t="s">
        <v>78</v>
      </c>
      <c r="C25" t="s">
        <v>11</v>
      </c>
      <c r="D25" t="s">
        <v>20</v>
      </c>
      <c r="E25" t="s">
        <v>79</v>
      </c>
      <c r="F25">
        <f>HYPERLINK("http://clipc-services.ceda.ac.uk/dreq/u/56a5fa6dd6b7c4aa711f362d5d5414f6.html","web")</f>
        <v>0</v>
      </c>
      <c r="G25" t="s">
        <v>22</v>
      </c>
      <c r="H25" t="s">
        <v>23</v>
      </c>
    </row>
    <row r="26" spans="1:9">
      <c r="A26" t="s">
        <v>17</v>
      </c>
      <c r="B26" t="s">
        <v>80</v>
      </c>
      <c r="C26" t="s">
        <v>11</v>
      </c>
      <c r="D26" t="s">
        <v>20</v>
      </c>
      <c r="E26" t="s">
        <v>81</v>
      </c>
      <c r="F26">
        <f>HYPERLINK("http://clipc-services.ceda.ac.uk/dreq/u/ab60603d901dfa1c47f4d2fd7784f8ea.html","web")</f>
        <v>0</v>
      </c>
      <c r="G26" t="s">
        <v>22</v>
      </c>
      <c r="H26" t="s">
        <v>23</v>
      </c>
      <c r="I26" t="s">
        <v>82</v>
      </c>
    </row>
    <row r="27" spans="1:9">
      <c r="A27" t="s">
        <v>17</v>
      </c>
      <c r="B27" t="s">
        <v>83</v>
      </c>
      <c r="C27" t="s">
        <v>19</v>
      </c>
      <c r="D27" t="s">
        <v>20</v>
      </c>
      <c r="E27" t="s">
        <v>84</v>
      </c>
      <c r="F27">
        <f>HYPERLINK("http://clipc-services.ceda.ac.uk/dreq/u/c947141b54f1ab48dba4a84cec99c5d3.html","web")</f>
        <v>0</v>
      </c>
      <c r="G27" t="s">
        <v>22</v>
      </c>
      <c r="H27" t="s">
        <v>23</v>
      </c>
      <c r="I27" t="s">
        <v>85</v>
      </c>
    </row>
    <row r="28" spans="1:9">
      <c r="A28" t="s">
        <v>17</v>
      </c>
      <c r="B28" t="s">
        <v>86</v>
      </c>
      <c r="C28" t="s">
        <v>19</v>
      </c>
      <c r="D28" t="s">
        <v>20</v>
      </c>
      <c r="E28" t="s">
        <v>87</v>
      </c>
      <c r="F28">
        <f>HYPERLINK("http://clipc-services.ceda.ac.uk/dreq/u/98fab6148c36b25a158062a11c0c5965.html","web")</f>
        <v>0</v>
      </c>
      <c r="G28" t="s">
        <v>22</v>
      </c>
      <c r="H28" t="s">
        <v>23</v>
      </c>
      <c r="I28" t="s">
        <v>88</v>
      </c>
    </row>
    <row r="29" spans="1:9">
      <c r="A29" t="s">
        <v>17</v>
      </c>
      <c r="B29" t="s">
        <v>89</v>
      </c>
      <c r="C29" t="s">
        <v>19</v>
      </c>
      <c r="D29" t="s">
        <v>20</v>
      </c>
      <c r="E29" t="s">
        <v>90</v>
      </c>
      <c r="F29">
        <f>HYPERLINK("http://clipc-services.ceda.ac.uk/dreq/u/f108633dc7e1585498ceccc06bdfd263.html","web")</f>
        <v>0</v>
      </c>
      <c r="G29" t="s">
        <v>22</v>
      </c>
      <c r="H29" t="s">
        <v>23</v>
      </c>
      <c r="I29" t="s">
        <v>91</v>
      </c>
    </row>
    <row r="30" spans="1:9">
      <c r="A30" t="s">
        <v>17</v>
      </c>
      <c r="B30" t="s">
        <v>92</v>
      </c>
      <c r="C30" t="s">
        <v>19</v>
      </c>
      <c r="D30" t="s">
        <v>20</v>
      </c>
      <c r="E30" t="s">
        <v>93</v>
      </c>
      <c r="F30">
        <f>HYPERLINK("http://clipc-services.ceda.ac.uk/dreq/u/dcd2298237af35be0ed71c92ee9e7e79.html","web")</f>
        <v>0</v>
      </c>
      <c r="G30" t="s">
        <v>22</v>
      </c>
      <c r="H30" t="s">
        <v>23</v>
      </c>
      <c r="I30" t="s">
        <v>94</v>
      </c>
    </row>
    <row r="31" spans="1:9">
      <c r="A31" t="s">
        <v>17</v>
      </c>
      <c r="B31" t="s">
        <v>95</v>
      </c>
      <c r="C31" t="s">
        <v>19</v>
      </c>
      <c r="D31" t="s">
        <v>20</v>
      </c>
      <c r="E31" t="s">
        <v>96</v>
      </c>
      <c r="F31">
        <f>HYPERLINK("http://clipc-services.ceda.ac.uk/dreq/u/87f531b94bd9ca68e33e89d7e3e81be4.html","web")</f>
        <v>0</v>
      </c>
      <c r="G31" t="s">
        <v>22</v>
      </c>
      <c r="H31" t="s">
        <v>23</v>
      </c>
      <c r="I31" t="s">
        <v>97</v>
      </c>
    </row>
    <row r="32" spans="1:9">
      <c r="A32" t="s">
        <v>17</v>
      </c>
      <c r="B32" t="s">
        <v>98</v>
      </c>
      <c r="C32" t="s">
        <v>19</v>
      </c>
      <c r="D32" t="s">
        <v>20</v>
      </c>
      <c r="E32" t="s">
        <v>99</v>
      </c>
      <c r="F32">
        <f>HYPERLINK("http://clipc-services.ceda.ac.uk/dreq/u/6cde3055df67931d84608fc5b7694f65.html","web")</f>
        <v>0</v>
      </c>
      <c r="G32" t="s">
        <v>22</v>
      </c>
      <c r="H32" t="s">
        <v>23</v>
      </c>
      <c r="I32" t="s">
        <v>100</v>
      </c>
    </row>
    <row r="33" spans="1:9">
      <c r="A33" t="s">
        <v>17</v>
      </c>
      <c r="B33" t="s">
        <v>101</v>
      </c>
      <c r="C33" t="s">
        <v>19</v>
      </c>
      <c r="D33" t="s">
        <v>20</v>
      </c>
      <c r="E33" t="s">
        <v>102</v>
      </c>
      <c r="F33">
        <f>HYPERLINK("http://clipc-services.ceda.ac.uk/dreq/u/41cef8aa37d1f0164ae061f293d4361c.html","web")</f>
        <v>0</v>
      </c>
      <c r="G33" t="s">
        <v>22</v>
      </c>
      <c r="H33" t="s">
        <v>23</v>
      </c>
      <c r="I33" t="s">
        <v>103</v>
      </c>
    </row>
    <row r="34" spans="1:9">
      <c r="A34" t="s">
        <v>17</v>
      </c>
      <c r="B34" t="s">
        <v>104</v>
      </c>
      <c r="C34" t="s">
        <v>19</v>
      </c>
      <c r="D34" t="s">
        <v>20</v>
      </c>
      <c r="E34" t="s">
        <v>105</v>
      </c>
      <c r="F34">
        <f>HYPERLINK("http://clipc-services.ceda.ac.uk/dreq/u/a3dd8da8b39dde98682ad859d8f5f5c2.html","web")</f>
        <v>0</v>
      </c>
      <c r="G34" t="s">
        <v>22</v>
      </c>
      <c r="H34" t="s">
        <v>23</v>
      </c>
      <c r="I34" t="s">
        <v>106</v>
      </c>
    </row>
    <row r="35" spans="1:9">
      <c r="A35" t="s">
        <v>17</v>
      </c>
      <c r="B35" t="s">
        <v>107</v>
      </c>
      <c r="C35" t="s">
        <v>19</v>
      </c>
      <c r="D35" t="s">
        <v>20</v>
      </c>
      <c r="E35" t="s">
        <v>108</v>
      </c>
      <c r="F35">
        <f>HYPERLINK("http://clipc-services.ceda.ac.uk/dreq/u/a336fa5c0a328636d04ea8f648dcd7c7.html","web")</f>
        <v>0</v>
      </c>
      <c r="G35" t="s">
        <v>22</v>
      </c>
      <c r="H35" t="s">
        <v>23</v>
      </c>
    </row>
    <row r="36" spans="1:9">
      <c r="A36" t="s">
        <v>17</v>
      </c>
      <c r="B36" t="s">
        <v>109</v>
      </c>
      <c r="C36" t="s">
        <v>19</v>
      </c>
      <c r="D36" t="s">
        <v>20</v>
      </c>
      <c r="E36" t="s">
        <v>110</v>
      </c>
      <c r="F36">
        <f>HYPERLINK("http://clipc-services.ceda.ac.uk/dreq/u/683b8f723c94f4a3b3e65569b975d648.html","web")</f>
        <v>0</v>
      </c>
      <c r="G36" t="s">
        <v>22</v>
      </c>
      <c r="H36" t="s">
        <v>23</v>
      </c>
    </row>
    <row r="37" spans="1:9">
      <c r="A37" t="s">
        <v>17</v>
      </c>
      <c r="B37" t="s">
        <v>111</v>
      </c>
      <c r="C37" t="s">
        <v>19</v>
      </c>
      <c r="D37" t="s">
        <v>20</v>
      </c>
      <c r="E37" t="s">
        <v>112</v>
      </c>
      <c r="F37">
        <f>HYPERLINK("http://clipc-services.ceda.ac.uk/dreq/u/57235dfe47c3e04ac63a3c850ef16458.html","web")</f>
        <v>0</v>
      </c>
      <c r="G37" t="s">
        <v>22</v>
      </c>
      <c r="H37" t="s">
        <v>23</v>
      </c>
    </row>
    <row r="38" spans="1:9">
      <c r="A38" t="s">
        <v>17</v>
      </c>
      <c r="B38" t="s">
        <v>113</v>
      </c>
      <c r="C38" t="s">
        <v>19</v>
      </c>
      <c r="D38" t="s">
        <v>20</v>
      </c>
      <c r="E38" t="s">
        <v>114</v>
      </c>
      <c r="F38">
        <f>HYPERLINK("http://clipc-services.ceda.ac.uk/dreq/u/4f309d6b2d689c19254dccc24c66e32d.html","web")</f>
        <v>0</v>
      </c>
      <c r="G38" t="s">
        <v>22</v>
      </c>
      <c r="H38" t="s">
        <v>23</v>
      </c>
      <c r="I38" t="s">
        <v>115</v>
      </c>
    </row>
    <row r="39" spans="1:9">
      <c r="A39" t="s">
        <v>17</v>
      </c>
      <c r="B39" t="s">
        <v>116</v>
      </c>
      <c r="C39" t="s">
        <v>19</v>
      </c>
      <c r="D39" t="s">
        <v>20</v>
      </c>
      <c r="E39" t="s">
        <v>117</v>
      </c>
      <c r="F39">
        <f>HYPERLINK("http://clipc-services.ceda.ac.uk/dreq/u/6b8715466e3423119e9642776eacb693.html","web")</f>
        <v>0</v>
      </c>
      <c r="G39" t="s">
        <v>22</v>
      </c>
      <c r="H39" t="s">
        <v>23</v>
      </c>
    </row>
    <row r="40" spans="1:9">
      <c r="A40" t="s">
        <v>17</v>
      </c>
      <c r="B40" t="s">
        <v>118</v>
      </c>
      <c r="C40" t="s">
        <v>19</v>
      </c>
      <c r="D40" t="s">
        <v>20</v>
      </c>
      <c r="E40" t="s">
        <v>119</v>
      </c>
      <c r="F40">
        <f>HYPERLINK("http://clipc-services.ceda.ac.uk/dreq/u/d14c09e91e6240dd9097dfad0a1853c8.html","web")</f>
        <v>0</v>
      </c>
      <c r="G40" t="s">
        <v>22</v>
      </c>
      <c r="H40" t="s">
        <v>23</v>
      </c>
      <c r="I40" t="s">
        <v>120</v>
      </c>
    </row>
    <row r="41" spans="1:9">
      <c r="A41" t="s">
        <v>17</v>
      </c>
      <c r="B41" t="s">
        <v>121</v>
      </c>
      <c r="C41" t="s">
        <v>19</v>
      </c>
      <c r="D41" t="s">
        <v>20</v>
      </c>
      <c r="E41" t="s">
        <v>122</v>
      </c>
      <c r="F41">
        <f>HYPERLINK("http://clipc-services.ceda.ac.uk/dreq/u/82b959ef614903ae8fa6bc2b03b7ee43.html","web")</f>
        <v>0</v>
      </c>
      <c r="G41" t="s">
        <v>22</v>
      </c>
      <c r="H41" t="s">
        <v>23</v>
      </c>
      <c r="I41" t="s">
        <v>123</v>
      </c>
    </row>
    <row r="42" spans="1:9">
      <c r="A42" t="s">
        <v>17</v>
      </c>
      <c r="B42" t="s">
        <v>124</v>
      </c>
      <c r="C42" t="s">
        <v>27</v>
      </c>
      <c r="D42" t="s">
        <v>20</v>
      </c>
      <c r="E42" t="s">
        <v>125</v>
      </c>
      <c r="F42">
        <f>HYPERLINK("http://clipc-services.ceda.ac.uk/dreq/u/28a54e8b5b73c4ae915a82ed99c74459.html","web")</f>
        <v>0</v>
      </c>
      <c r="G42" t="s">
        <v>22</v>
      </c>
      <c r="H42" t="s">
        <v>23</v>
      </c>
    </row>
    <row r="43" spans="1:9">
      <c r="A43" t="s">
        <v>17</v>
      </c>
      <c r="B43" t="s">
        <v>126</v>
      </c>
      <c r="C43" t="s">
        <v>11</v>
      </c>
      <c r="D43" t="s">
        <v>28</v>
      </c>
      <c r="E43" t="s">
        <v>127</v>
      </c>
      <c r="F43">
        <f>HYPERLINK("http://clipc-services.ceda.ac.uk/dreq/u/f64c4ac230024801b1f140d806a00972.html","web")</f>
        <v>0</v>
      </c>
      <c r="G43" t="s">
        <v>22</v>
      </c>
      <c r="H43" t="s">
        <v>23</v>
      </c>
      <c r="I43" t="s">
        <v>128</v>
      </c>
    </row>
    <row r="45" spans="1:9">
      <c r="A45" t="s">
        <v>129</v>
      </c>
      <c r="B45" t="s">
        <v>130</v>
      </c>
      <c r="C45" t="s">
        <v>11</v>
      </c>
      <c r="D45" t="s">
        <v>131</v>
      </c>
      <c r="E45" t="s">
        <v>132</v>
      </c>
      <c r="F45">
        <f>HYPERLINK("http://clipc-services.ceda.ac.uk/dreq/u/154ab10964742eaff37de9cc5beef39c.html","web")</f>
        <v>0</v>
      </c>
      <c r="G45" t="s">
        <v>14</v>
      </c>
      <c r="H45" t="s">
        <v>15</v>
      </c>
      <c r="I45" t="s">
        <v>133</v>
      </c>
    </row>
    <row r="47" spans="1:9">
      <c r="A47" t="s">
        <v>134</v>
      </c>
      <c r="B47" t="s">
        <v>135</v>
      </c>
      <c r="C47" t="s">
        <v>27</v>
      </c>
      <c r="D47" t="s">
        <v>28</v>
      </c>
      <c r="E47" t="s">
        <v>136</v>
      </c>
      <c r="F47">
        <f>HYPERLINK("http://clipc-services.ceda.ac.uk/dreq/u/1c757370cf83e5619efc0de4d1241f47.html","web")</f>
        <v>0</v>
      </c>
      <c r="G47" t="s">
        <v>22</v>
      </c>
      <c r="H47" t="s">
        <v>23</v>
      </c>
      <c r="I47" t="s">
        <v>137</v>
      </c>
    </row>
    <row r="48" spans="1:9">
      <c r="A48" t="s">
        <v>134</v>
      </c>
      <c r="B48" t="s">
        <v>138</v>
      </c>
      <c r="C48" t="s">
        <v>27</v>
      </c>
      <c r="D48" t="s">
        <v>28</v>
      </c>
      <c r="E48" t="s">
        <v>139</v>
      </c>
      <c r="F48">
        <f>HYPERLINK("http://clipc-services.ceda.ac.uk/dreq/u/314e3eb73c9ccbdd132899317d87d856.html","web")</f>
        <v>0</v>
      </c>
      <c r="G48" t="s">
        <v>22</v>
      </c>
      <c r="H48" t="s">
        <v>23</v>
      </c>
      <c r="I48" t="s">
        <v>140</v>
      </c>
    </row>
    <row r="49" spans="1:9">
      <c r="A49" t="s">
        <v>134</v>
      </c>
      <c r="B49" t="s">
        <v>141</v>
      </c>
      <c r="C49" t="s">
        <v>27</v>
      </c>
      <c r="D49" t="s">
        <v>28</v>
      </c>
      <c r="E49" t="s">
        <v>142</v>
      </c>
      <c r="F49">
        <f>HYPERLINK("http://clipc-services.ceda.ac.uk/dreq/u/d4eb6956-b00f-11e6-a1f0-ac72891c3257.html","web")</f>
        <v>0</v>
      </c>
      <c r="G49" t="s">
        <v>22</v>
      </c>
      <c r="H49" t="s">
        <v>23</v>
      </c>
    </row>
    <row r="50" spans="1:9">
      <c r="A50" t="s">
        <v>134</v>
      </c>
      <c r="B50" t="s">
        <v>143</v>
      </c>
      <c r="C50" t="s">
        <v>11</v>
      </c>
      <c r="D50" t="s">
        <v>28</v>
      </c>
      <c r="E50" t="s">
        <v>144</v>
      </c>
      <c r="F50">
        <f>HYPERLINK("http://clipc-services.ceda.ac.uk/dreq/u/5f8dc9362d17e2daa42dd6f0f38afb76.html","web")</f>
        <v>0</v>
      </c>
      <c r="G50" t="s">
        <v>22</v>
      </c>
      <c r="H50" t="s">
        <v>23</v>
      </c>
    </row>
    <row r="52" spans="1:9">
      <c r="A52" t="s">
        <v>145</v>
      </c>
      <c r="B52" t="s">
        <v>130</v>
      </c>
      <c r="C52" t="s">
        <v>11</v>
      </c>
      <c r="D52" t="s">
        <v>146</v>
      </c>
      <c r="E52" t="s">
        <v>132</v>
      </c>
      <c r="F52">
        <f>HYPERLINK("http://clipc-services.ceda.ac.uk/dreq/u/154ab10964742eaff37de9cc5beef39c.html","web")</f>
        <v>0</v>
      </c>
      <c r="G52" t="s">
        <v>14</v>
      </c>
      <c r="H52" t="s">
        <v>15</v>
      </c>
      <c r="I52" t="s">
        <v>133</v>
      </c>
    </row>
    <row r="53" spans="1:9">
      <c r="A53" t="s">
        <v>145</v>
      </c>
      <c r="B53" t="s">
        <v>147</v>
      </c>
      <c r="C53" t="s">
        <v>11</v>
      </c>
      <c r="D53" t="s">
        <v>148</v>
      </c>
      <c r="E53" t="s">
        <v>149</v>
      </c>
      <c r="F53">
        <f>HYPERLINK("http://clipc-services.ceda.ac.uk/dreq/u/cc1b9e3073d751143fe8ab63ca9fcc45.html","web")</f>
        <v>0</v>
      </c>
      <c r="G53" t="s">
        <v>150</v>
      </c>
      <c r="H53" t="s">
        <v>15</v>
      </c>
      <c r="I53" t="s">
        <v>151</v>
      </c>
    </row>
    <row r="54" spans="1:9">
      <c r="A54" t="s">
        <v>145</v>
      </c>
      <c r="B54" t="s">
        <v>152</v>
      </c>
      <c r="C54" t="s">
        <v>11</v>
      </c>
      <c r="D54" t="s">
        <v>148</v>
      </c>
      <c r="E54" t="s">
        <v>153</v>
      </c>
      <c r="F54">
        <f>HYPERLINK("http://clipc-services.ceda.ac.uk/dreq/u/5e49c0b73ac161d5e5dd05173416c400.html","web")</f>
        <v>0</v>
      </c>
      <c r="G54" t="s">
        <v>150</v>
      </c>
      <c r="H54" t="s">
        <v>15</v>
      </c>
      <c r="I54" t="s">
        <v>154</v>
      </c>
    </row>
    <row r="55" spans="1:9">
      <c r="A55" t="s">
        <v>145</v>
      </c>
      <c r="B55" t="s">
        <v>155</v>
      </c>
      <c r="C55" t="s">
        <v>11</v>
      </c>
      <c r="D55" t="s">
        <v>148</v>
      </c>
      <c r="E55" t="s">
        <v>156</v>
      </c>
      <c r="F55">
        <f>HYPERLINK("http://clipc-services.ceda.ac.uk/dreq/u/299fb9d19040c4aa3862644286261ad2.html","web")</f>
        <v>0</v>
      </c>
      <c r="G55" t="s">
        <v>150</v>
      </c>
      <c r="H55" t="s">
        <v>15</v>
      </c>
      <c r="I55" t="s">
        <v>157</v>
      </c>
    </row>
    <row r="57" spans="1:9">
      <c r="A57" t="s">
        <v>158</v>
      </c>
      <c r="B57" t="s">
        <v>159</v>
      </c>
      <c r="C57" t="s">
        <v>11</v>
      </c>
      <c r="D57" t="s">
        <v>160</v>
      </c>
      <c r="E57" t="s">
        <v>161</v>
      </c>
      <c r="F57">
        <f>HYPERLINK("http://clipc-services.ceda.ac.uk/dreq/u/6901f6894f7382d628084809e7208c4b.html","web")</f>
        <v>0</v>
      </c>
      <c r="G57" t="s">
        <v>22</v>
      </c>
      <c r="H57" t="s">
        <v>23</v>
      </c>
      <c r="I57" t="s">
        <v>162</v>
      </c>
    </row>
    <row r="58" spans="1:9">
      <c r="A58" t="s">
        <v>158</v>
      </c>
      <c r="B58" t="s">
        <v>163</v>
      </c>
      <c r="C58" t="s">
        <v>11</v>
      </c>
      <c r="D58" t="s">
        <v>160</v>
      </c>
      <c r="E58" t="s">
        <v>164</v>
      </c>
      <c r="F58">
        <f>HYPERLINK("http://clipc-services.ceda.ac.uk/dreq/u/dbba7f5717d68960a82b228e03dea7b7.html","web")</f>
        <v>0</v>
      </c>
      <c r="G58" t="s">
        <v>22</v>
      </c>
      <c r="H58" t="s">
        <v>23</v>
      </c>
      <c r="I58" t="s">
        <v>165</v>
      </c>
    </row>
    <row r="59" spans="1:9">
      <c r="A59" t="s">
        <v>158</v>
      </c>
      <c r="B59" t="s">
        <v>166</v>
      </c>
      <c r="C59" t="s">
        <v>11</v>
      </c>
      <c r="D59" t="s">
        <v>160</v>
      </c>
      <c r="E59" t="s">
        <v>167</v>
      </c>
      <c r="F59">
        <f>HYPERLINK("http://clipc-services.ceda.ac.uk/dreq/u/d4ee4806-b00f-11e6-a1f0-ac72891c3257.html","web")</f>
        <v>0</v>
      </c>
      <c r="G59" t="s">
        <v>22</v>
      </c>
      <c r="H59" t="s">
        <v>23</v>
      </c>
    </row>
    <row r="60" spans="1:9">
      <c r="A60" t="s">
        <v>158</v>
      </c>
      <c r="B60" t="s">
        <v>168</v>
      </c>
      <c r="C60" t="s">
        <v>11</v>
      </c>
      <c r="D60" t="s">
        <v>20</v>
      </c>
      <c r="E60" t="s">
        <v>169</v>
      </c>
      <c r="F60">
        <f>HYPERLINK("http://clipc-services.ceda.ac.uk/dreq/u/1bb6dca6b08a4e887ded8a455ef04941.html","web")</f>
        <v>0</v>
      </c>
      <c r="G60" t="s">
        <v>22</v>
      </c>
      <c r="H60" t="s">
        <v>23</v>
      </c>
      <c r="I60" t="s">
        <v>170</v>
      </c>
    </row>
    <row r="61" spans="1:9">
      <c r="A61" t="s">
        <v>158</v>
      </c>
      <c r="B61" t="s">
        <v>171</v>
      </c>
      <c r="C61" t="s">
        <v>11</v>
      </c>
      <c r="D61" t="s">
        <v>172</v>
      </c>
      <c r="E61" t="s">
        <v>173</v>
      </c>
      <c r="F61">
        <f>HYPERLINK("http://clipc-services.ceda.ac.uk/dreq/u/1f5bb8c9dd54043a9d5f71dfe38f5a19.html","web")</f>
        <v>0</v>
      </c>
      <c r="G61" t="s">
        <v>22</v>
      </c>
      <c r="H61" t="s">
        <v>23</v>
      </c>
      <c r="I61" t="s">
        <v>174</v>
      </c>
    </row>
    <row r="63" spans="1:9">
      <c r="A63" t="s">
        <v>175</v>
      </c>
      <c r="B63" t="s">
        <v>176</v>
      </c>
      <c r="C63" t="s">
        <v>11</v>
      </c>
      <c r="D63" t="s">
        <v>28</v>
      </c>
      <c r="E63" t="s">
        <v>177</v>
      </c>
      <c r="F63">
        <f>HYPERLINK("http://clipc-services.ceda.ac.uk/dreq/u/590e8b2a-9e49-11e5-803c-0d0b866b59f3.html","web")</f>
        <v>0</v>
      </c>
      <c r="G63" t="s">
        <v>22</v>
      </c>
      <c r="H63" t="s">
        <v>23</v>
      </c>
      <c r="I63" t="s">
        <v>178</v>
      </c>
    </row>
    <row r="64" spans="1:9">
      <c r="A64" t="s">
        <v>175</v>
      </c>
      <c r="B64" t="s">
        <v>179</v>
      </c>
      <c r="C64" t="s">
        <v>11</v>
      </c>
      <c r="D64" t="s">
        <v>28</v>
      </c>
      <c r="E64" t="s">
        <v>180</v>
      </c>
      <c r="F64">
        <f>HYPERLINK("http://clipc-services.ceda.ac.uk/dreq/u/5917184e-9e49-11e5-803c-0d0b866b59f3.html","web")</f>
        <v>0</v>
      </c>
      <c r="G64" t="s">
        <v>22</v>
      </c>
      <c r="H64" t="s">
        <v>23</v>
      </c>
      <c r="I64" t="s">
        <v>181</v>
      </c>
    </row>
    <row r="65" spans="1:9">
      <c r="A65" t="s">
        <v>175</v>
      </c>
      <c r="B65" t="s">
        <v>182</v>
      </c>
      <c r="C65" t="s">
        <v>11</v>
      </c>
      <c r="D65" t="s">
        <v>28</v>
      </c>
      <c r="E65" t="s">
        <v>183</v>
      </c>
      <c r="F65">
        <f>HYPERLINK("http://clipc-services.ceda.ac.uk/dreq/u/591801d2-9e49-11e5-803c-0d0b866b59f3.html","web")</f>
        <v>0</v>
      </c>
      <c r="G65" t="s">
        <v>22</v>
      </c>
      <c r="H65" t="s">
        <v>23</v>
      </c>
      <c r="I65" t="s">
        <v>184</v>
      </c>
    </row>
    <row r="66" spans="1:9">
      <c r="A66" t="s">
        <v>175</v>
      </c>
      <c r="B66" t="s">
        <v>185</v>
      </c>
      <c r="C66" t="s">
        <v>11</v>
      </c>
      <c r="D66" t="s">
        <v>28</v>
      </c>
      <c r="E66" t="s">
        <v>186</v>
      </c>
      <c r="F66">
        <f>HYPERLINK("http://clipc-services.ceda.ac.uk/dreq/u/5914a6b8-9e49-11e5-803c-0d0b866b59f3.html","web")</f>
        <v>0</v>
      </c>
      <c r="G66" t="s">
        <v>22</v>
      </c>
      <c r="H66" t="s">
        <v>23</v>
      </c>
      <c r="I66" t="s">
        <v>187</v>
      </c>
    </row>
    <row r="67" spans="1:9">
      <c r="A67" t="s">
        <v>175</v>
      </c>
      <c r="B67" t="s">
        <v>188</v>
      </c>
      <c r="C67" t="s">
        <v>27</v>
      </c>
      <c r="D67" t="s">
        <v>189</v>
      </c>
      <c r="E67" t="s">
        <v>190</v>
      </c>
      <c r="F67">
        <f>HYPERLINK("http://clipc-services.ceda.ac.uk/dreq/u/590d98b4-9e49-11e5-803c-0d0b866b59f3.html","web")</f>
        <v>0</v>
      </c>
      <c r="G67" t="s">
        <v>22</v>
      </c>
      <c r="H67" t="s">
        <v>23</v>
      </c>
      <c r="I67" t="s">
        <v>191</v>
      </c>
    </row>
    <row r="68" spans="1:9">
      <c r="A68" t="s">
        <v>175</v>
      </c>
      <c r="B68" t="s">
        <v>192</v>
      </c>
      <c r="C68" t="s">
        <v>27</v>
      </c>
      <c r="D68" t="s">
        <v>189</v>
      </c>
      <c r="E68" t="s">
        <v>193</v>
      </c>
      <c r="F68">
        <f>HYPERLINK("http://clipc-services.ceda.ac.uk/dreq/u/59133288-9e49-11e5-803c-0d0b866b59f3.html","web")</f>
        <v>0</v>
      </c>
      <c r="G68" t="s">
        <v>22</v>
      </c>
      <c r="H68" t="s">
        <v>23</v>
      </c>
      <c r="I68" t="s">
        <v>194</v>
      </c>
    </row>
    <row r="69" spans="1:9">
      <c r="A69" t="s">
        <v>175</v>
      </c>
      <c r="B69" t="s">
        <v>195</v>
      </c>
      <c r="C69" t="s">
        <v>27</v>
      </c>
      <c r="D69" t="s">
        <v>189</v>
      </c>
      <c r="E69" t="s">
        <v>196</v>
      </c>
      <c r="F69">
        <f>HYPERLINK("http://clipc-services.ceda.ac.uk/dreq/u/590dfdc2-9e49-11e5-803c-0d0b866b59f3.html","web")</f>
        <v>0</v>
      </c>
      <c r="G69" t="s">
        <v>22</v>
      </c>
      <c r="H69" t="s">
        <v>23</v>
      </c>
      <c r="I69" t="s">
        <v>197</v>
      </c>
    </row>
    <row r="70" spans="1:9">
      <c r="A70" t="s">
        <v>175</v>
      </c>
      <c r="B70" t="s">
        <v>198</v>
      </c>
      <c r="C70" t="s">
        <v>11</v>
      </c>
      <c r="D70" t="s">
        <v>28</v>
      </c>
      <c r="E70" t="s">
        <v>199</v>
      </c>
      <c r="F70">
        <f>HYPERLINK("http://clipc-services.ceda.ac.uk/dreq/u/5914a456-9e49-11e5-803c-0d0b866b59f3.html","web")</f>
        <v>0</v>
      </c>
      <c r="G70" t="s">
        <v>22</v>
      </c>
      <c r="H70" t="s">
        <v>23</v>
      </c>
      <c r="I70" t="s">
        <v>200</v>
      </c>
    </row>
    <row r="71" spans="1:9">
      <c r="A71" t="s">
        <v>175</v>
      </c>
      <c r="B71" t="s">
        <v>201</v>
      </c>
      <c r="C71" t="s">
        <v>19</v>
      </c>
      <c r="D71" t="s">
        <v>28</v>
      </c>
      <c r="E71" t="s">
        <v>202</v>
      </c>
      <c r="F71">
        <f>HYPERLINK("http://clipc-services.ceda.ac.uk/dreq/u/590e34fe-9e49-11e5-803c-0d0b866b59f3.html","web")</f>
        <v>0</v>
      </c>
      <c r="G71" t="s">
        <v>22</v>
      </c>
      <c r="H71" t="s">
        <v>23</v>
      </c>
      <c r="I71" t="s">
        <v>203</v>
      </c>
    </row>
    <row r="72" spans="1:9">
      <c r="A72" t="s">
        <v>175</v>
      </c>
      <c r="B72" t="s">
        <v>204</v>
      </c>
      <c r="C72" t="s">
        <v>19</v>
      </c>
      <c r="D72" t="s">
        <v>28</v>
      </c>
      <c r="E72" t="s">
        <v>205</v>
      </c>
      <c r="F72">
        <f>HYPERLINK("http://clipc-services.ceda.ac.uk/dreq/u/5914d6d8-9e49-11e5-803c-0d0b866b59f3.html","web")</f>
        <v>0</v>
      </c>
      <c r="G72" t="s">
        <v>22</v>
      </c>
      <c r="H72" t="s">
        <v>23</v>
      </c>
      <c r="I72" t="s">
        <v>206</v>
      </c>
    </row>
    <row r="73" spans="1:9">
      <c r="A73" t="s">
        <v>175</v>
      </c>
      <c r="B73" t="s">
        <v>207</v>
      </c>
      <c r="C73" t="s">
        <v>19</v>
      </c>
      <c r="D73" t="s">
        <v>28</v>
      </c>
      <c r="E73" t="s">
        <v>208</v>
      </c>
      <c r="F73">
        <f>HYPERLINK("http://clipc-services.ceda.ac.uk/dreq/u/5917369e-9e49-11e5-803c-0d0b866b59f3.html","web")</f>
        <v>0</v>
      </c>
      <c r="G73" t="s">
        <v>22</v>
      </c>
      <c r="H73" t="s">
        <v>23</v>
      </c>
      <c r="I73" t="s">
        <v>208</v>
      </c>
    </row>
    <row r="74" spans="1:9">
      <c r="A74" t="s">
        <v>175</v>
      </c>
      <c r="B74" t="s">
        <v>209</v>
      </c>
      <c r="C74" t="s">
        <v>27</v>
      </c>
      <c r="D74" t="s">
        <v>28</v>
      </c>
      <c r="E74" t="s">
        <v>210</v>
      </c>
      <c r="F74">
        <f>HYPERLINK("http://clipc-services.ceda.ac.uk/dreq/u/590c7920-9e49-11e5-803c-0d0b866b59f3.html","web")</f>
        <v>0</v>
      </c>
      <c r="G74" t="s">
        <v>22</v>
      </c>
      <c r="H74" t="s">
        <v>23</v>
      </c>
      <c r="I74" t="s">
        <v>211</v>
      </c>
    </row>
    <row r="75" spans="1:9">
      <c r="A75" t="s">
        <v>175</v>
      </c>
      <c r="B75" t="s">
        <v>212</v>
      </c>
      <c r="C75" t="s">
        <v>27</v>
      </c>
      <c r="D75" t="s">
        <v>28</v>
      </c>
      <c r="E75" t="s">
        <v>213</v>
      </c>
      <c r="F75">
        <f>HYPERLINK("http://clipc-services.ceda.ac.uk/dreq/u/5913e674-9e49-11e5-803c-0d0b866b59f3.html","web")</f>
        <v>0</v>
      </c>
      <c r="G75" t="s">
        <v>22</v>
      </c>
      <c r="H75" t="s">
        <v>23</v>
      </c>
      <c r="I75" t="s">
        <v>214</v>
      </c>
    </row>
    <row r="76" spans="1:9">
      <c r="A76" t="s">
        <v>175</v>
      </c>
      <c r="B76" t="s">
        <v>215</v>
      </c>
      <c r="C76" t="s">
        <v>19</v>
      </c>
      <c r="D76" t="s">
        <v>28</v>
      </c>
      <c r="E76" t="s">
        <v>216</v>
      </c>
      <c r="F76">
        <f>HYPERLINK("http://clipc-services.ceda.ac.uk/dreq/u/590dac64-9e49-11e5-803c-0d0b866b59f3.html","web")</f>
        <v>0</v>
      </c>
      <c r="G76" t="s">
        <v>22</v>
      </c>
      <c r="H76" t="s">
        <v>23</v>
      </c>
      <c r="I76" t="s">
        <v>217</v>
      </c>
    </row>
    <row r="77" spans="1:9">
      <c r="A77" t="s">
        <v>175</v>
      </c>
      <c r="B77" t="s">
        <v>218</v>
      </c>
      <c r="C77" t="s">
        <v>19</v>
      </c>
      <c r="D77" t="s">
        <v>28</v>
      </c>
      <c r="E77" t="s">
        <v>219</v>
      </c>
      <c r="F77">
        <f>HYPERLINK("http://clipc-services.ceda.ac.uk/dreq/u/590f9d30-9e49-11e5-803c-0d0b866b59f3.html","web")</f>
        <v>0</v>
      </c>
      <c r="G77" t="s">
        <v>22</v>
      </c>
      <c r="H77" t="s">
        <v>23</v>
      </c>
      <c r="I77" t="s">
        <v>220</v>
      </c>
    </row>
    <row r="78" spans="1:9">
      <c r="A78" t="s">
        <v>175</v>
      </c>
      <c r="B78" t="s">
        <v>221</v>
      </c>
      <c r="C78" t="s">
        <v>19</v>
      </c>
      <c r="D78" t="s">
        <v>28</v>
      </c>
      <c r="E78" t="s">
        <v>222</v>
      </c>
      <c r="F78">
        <f>HYPERLINK("http://clipc-services.ceda.ac.uk/dreq/u/5912f890-9e49-11e5-803c-0d0b866b59f3.html","web")</f>
        <v>0</v>
      </c>
      <c r="G78" t="s">
        <v>22</v>
      </c>
      <c r="H78" t="s">
        <v>23</v>
      </c>
      <c r="I78" t="s">
        <v>223</v>
      </c>
    </row>
    <row r="79" spans="1:9">
      <c r="A79" t="s">
        <v>175</v>
      </c>
      <c r="B79" t="s">
        <v>224</v>
      </c>
      <c r="C79" t="s">
        <v>19</v>
      </c>
      <c r="D79" t="s">
        <v>28</v>
      </c>
      <c r="E79" t="s">
        <v>225</v>
      </c>
      <c r="F79">
        <f>HYPERLINK("http://clipc-services.ceda.ac.uk/dreq/u/0353bea4-dca0-11e5-81c9-5404a60d96b5.html","web")</f>
        <v>0</v>
      </c>
      <c r="G79" t="s">
        <v>22</v>
      </c>
      <c r="H79" t="s">
        <v>23</v>
      </c>
      <c r="I79" t="s">
        <v>226</v>
      </c>
    </row>
    <row r="80" spans="1:9">
      <c r="A80" t="s">
        <v>175</v>
      </c>
      <c r="B80" t="s">
        <v>227</v>
      </c>
      <c r="C80" t="s">
        <v>19</v>
      </c>
      <c r="D80" t="s">
        <v>28</v>
      </c>
      <c r="E80" t="s">
        <v>228</v>
      </c>
      <c r="F80">
        <f>HYPERLINK("http://clipc-services.ceda.ac.uk/dreq/u/590dc60e-9e49-11e5-803c-0d0b866b59f3.html","web")</f>
        <v>0</v>
      </c>
      <c r="G80" t="s">
        <v>22</v>
      </c>
      <c r="H80" t="s">
        <v>23</v>
      </c>
      <c r="I80" t="s">
        <v>229</v>
      </c>
    </row>
    <row r="81" spans="1:9">
      <c r="A81" t="s">
        <v>175</v>
      </c>
      <c r="B81" t="s">
        <v>230</v>
      </c>
      <c r="C81" t="s">
        <v>19</v>
      </c>
      <c r="D81" t="s">
        <v>28</v>
      </c>
      <c r="E81" t="s">
        <v>231</v>
      </c>
      <c r="F81">
        <f>HYPERLINK("http://clipc-services.ceda.ac.uk/dreq/u/590ee584-9e49-11e5-803c-0d0b866b59f3.html","web")</f>
        <v>0</v>
      </c>
      <c r="G81" t="s">
        <v>22</v>
      </c>
      <c r="H81" t="s">
        <v>23</v>
      </c>
      <c r="I81" t="s">
        <v>232</v>
      </c>
    </row>
    <row r="82" spans="1:9">
      <c r="A82" t="s">
        <v>175</v>
      </c>
      <c r="B82" t="s">
        <v>233</v>
      </c>
      <c r="C82" t="s">
        <v>19</v>
      </c>
      <c r="D82" t="s">
        <v>28</v>
      </c>
      <c r="E82" t="s">
        <v>234</v>
      </c>
      <c r="F82">
        <f>HYPERLINK("http://clipc-services.ceda.ac.uk/dreq/u/590d95d0-9e49-11e5-803c-0d0b866b59f3.html","web")</f>
        <v>0</v>
      </c>
      <c r="G82" t="s">
        <v>22</v>
      </c>
      <c r="H82" t="s">
        <v>23</v>
      </c>
      <c r="I82" t="s">
        <v>235</v>
      </c>
    </row>
    <row r="83" spans="1:9">
      <c r="A83" t="s">
        <v>175</v>
      </c>
      <c r="B83" t="s">
        <v>236</v>
      </c>
      <c r="C83" t="s">
        <v>19</v>
      </c>
      <c r="D83" t="s">
        <v>28</v>
      </c>
      <c r="E83" t="s">
        <v>237</v>
      </c>
      <c r="F83">
        <f>HYPERLINK("http://clipc-services.ceda.ac.uk/dreq/u/591357b8-9e49-11e5-803c-0d0b866b59f3.html","web")</f>
        <v>0</v>
      </c>
      <c r="G83" t="s">
        <v>22</v>
      </c>
      <c r="H83" t="s">
        <v>23</v>
      </c>
      <c r="I83" t="s">
        <v>238</v>
      </c>
    </row>
    <row r="84" spans="1:9">
      <c r="A84" t="s">
        <v>175</v>
      </c>
      <c r="B84" t="s">
        <v>239</v>
      </c>
      <c r="C84" t="s">
        <v>19</v>
      </c>
      <c r="D84" t="s">
        <v>28</v>
      </c>
      <c r="E84" t="s">
        <v>240</v>
      </c>
      <c r="F84">
        <f>HYPERLINK("http://clipc-services.ceda.ac.uk/dreq/u/59149c7c-9e49-11e5-803c-0d0b866b59f3.html","web")</f>
        <v>0</v>
      </c>
      <c r="G84" t="s">
        <v>22</v>
      </c>
      <c r="H84" t="s">
        <v>23</v>
      </c>
      <c r="I84" t="s">
        <v>241</v>
      </c>
    </row>
    <row r="85" spans="1:9">
      <c r="A85" t="s">
        <v>175</v>
      </c>
      <c r="B85" t="s">
        <v>242</v>
      </c>
      <c r="C85" t="s">
        <v>19</v>
      </c>
      <c r="D85" t="s">
        <v>28</v>
      </c>
      <c r="E85" t="s">
        <v>243</v>
      </c>
      <c r="F85">
        <f>HYPERLINK("http://clipc-services.ceda.ac.uk/dreq/u/590db4ac-9e49-11e5-803c-0d0b866b59f3.html","web")</f>
        <v>0</v>
      </c>
      <c r="G85" t="s">
        <v>22</v>
      </c>
      <c r="H85" t="s">
        <v>23</v>
      </c>
      <c r="I85" t="s">
        <v>244</v>
      </c>
    </row>
    <row r="86" spans="1:9">
      <c r="A86" t="s">
        <v>175</v>
      </c>
      <c r="B86" t="s">
        <v>245</v>
      </c>
      <c r="C86" t="s">
        <v>19</v>
      </c>
      <c r="D86" t="s">
        <v>28</v>
      </c>
      <c r="E86" t="s">
        <v>246</v>
      </c>
      <c r="F86">
        <f>HYPERLINK("http://clipc-services.ceda.ac.uk/dreq/u/590d3518-9e49-11e5-803c-0d0b866b59f3.html","web")</f>
        <v>0</v>
      </c>
      <c r="G86" t="s">
        <v>22</v>
      </c>
      <c r="H86" t="s">
        <v>23</v>
      </c>
      <c r="I86" t="s">
        <v>247</v>
      </c>
    </row>
    <row r="87" spans="1:9">
      <c r="A87" t="s">
        <v>175</v>
      </c>
      <c r="B87" t="s">
        <v>248</v>
      </c>
      <c r="C87" t="s">
        <v>19</v>
      </c>
      <c r="D87" t="s">
        <v>28</v>
      </c>
      <c r="E87" t="s">
        <v>249</v>
      </c>
      <c r="F87">
        <f>HYPERLINK("http://clipc-services.ceda.ac.uk/dreq/u/59146180-9e49-11e5-803c-0d0b866b59f3.html","web")</f>
        <v>0</v>
      </c>
      <c r="G87" t="s">
        <v>22</v>
      </c>
      <c r="H87" t="s">
        <v>23</v>
      </c>
      <c r="I87" t="s">
        <v>250</v>
      </c>
    </row>
    <row r="88" spans="1:9">
      <c r="A88" t="s">
        <v>175</v>
      </c>
      <c r="B88" t="s">
        <v>251</v>
      </c>
      <c r="C88" t="s">
        <v>19</v>
      </c>
      <c r="D88" t="s">
        <v>28</v>
      </c>
      <c r="E88" t="s">
        <v>252</v>
      </c>
      <c r="F88">
        <f>HYPERLINK("http://clipc-services.ceda.ac.uk/dreq/u/59179aee-9e49-11e5-803c-0d0b866b59f3.html","web")</f>
        <v>0</v>
      </c>
      <c r="G88" t="s">
        <v>22</v>
      </c>
      <c r="H88" t="s">
        <v>23</v>
      </c>
      <c r="I88" t="s">
        <v>253</v>
      </c>
    </row>
    <row r="89" spans="1:9">
      <c r="A89" t="s">
        <v>175</v>
      </c>
      <c r="B89" t="s">
        <v>254</v>
      </c>
      <c r="C89" t="s">
        <v>19</v>
      </c>
      <c r="D89" t="s">
        <v>28</v>
      </c>
      <c r="E89" t="s">
        <v>255</v>
      </c>
      <c r="F89">
        <f>HYPERLINK("http://clipc-services.ceda.ac.uk/dreq/u/5917ea6c-9e49-11e5-803c-0d0b866b59f3.html","web")</f>
        <v>0</v>
      </c>
      <c r="G89" t="s">
        <v>22</v>
      </c>
      <c r="H89" t="s">
        <v>23</v>
      </c>
      <c r="I89" t="s">
        <v>256</v>
      </c>
    </row>
    <row r="90" spans="1:9">
      <c r="A90" t="s">
        <v>175</v>
      </c>
      <c r="B90" t="s">
        <v>257</v>
      </c>
      <c r="C90" t="s">
        <v>19</v>
      </c>
      <c r="D90" t="s">
        <v>28</v>
      </c>
      <c r="E90" t="s">
        <v>258</v>
      </c>
      <c r="F90">
        <f>HYPERLINK("http://clipc-services.ceda.ac.uk/dreq/u/59142a3a-9e49-11e5-803c-0d0b866b59f3.html","web")</f>
        <v>0</v>
      </c>
      <c r="G90" t="s">
        <v>22</v>
      </c>
      <c r="H90" t="s">
        <v>23</v>
      </c>
      <c r="I90" t="s">
        <v>259</v>
      </c>
    </row>
    <row r="91" spans="1:9">
      <c r="A91" t="s">
        <v>175</v>
      </c>
      <c r="B91" t="s">
        <v>260</v>
      </c>
      <c r="C91" t="s">
        <v>19</v>
      </c>
      <c r="D91" t="s">
        <v>28</v>
      </c>
      <c r="E91" t="s">
        <v>261</v>
      </c>
      <c r="F91">
        <f>HYPERLINK("http://clipc-services.ceda.ac.uk/dreq/u/590e1ef6-9e49-11e5-803c-0d0b866b59f3.html","web")</f>
        <v>0</v>
      </c>
      <c r="G91" t="s">
        <v>22</v>
      </c>
      <c r="H91" t="s">
        <v>23</v>
      </c>
      <c r="I91" t="s">
        <v>262</v>
      </c>
    </row>
    <row r="92" spans="1:9">
      <c r="A92" t="s">
        <v>175</v>
      </c>
      <c r="B92" t="s">
        <v>263</v>
      </c>
      <c r="C92" t="s">
        <v>19</v>
      </c>
      <c r="D92" t="s">
        <v>28</v>
      </c>
      <c r="E92" t="s">
        <v>264</v>
      </c>
      <c r="F92">
        <f>HYPERLINK("http://clipc-services.ceda.ac.uk/dreq/u/590de2ce-9e49-11e5-803c-0d0b866b59f3.html","web")</f>
        <v>0</v>
      </c>
      <c r="G92" t="s">
        <v>22</v>
      </c>
      <c r="H92" t="s">
        <v>23</v>
      </c>
      <c r="I92" t="s">
        <v>265</v>
      </c>
    </row>
    <row r="93" spans="1:9">
      <c r="A93" t="s">
        <v>175</v>
      </c>
      <c r="B93" t="s">
        <v>266</v>
      </c>
      <c r="C93" t="s">
        <v>19</v>
      </c>
      <c r="D93" t="s">
        <v>28</v>
      </c>
      <c r="E93" t="s">
        <v>267</v>
      </c>
      <c r="F93">
        <f>HYPERLINK("http://clipc-services.ceda.ac.uk/dreq/u/59139246-9e49-11e5-803c-0d0b866b59f3.html","web")</f>
        <v>0</v>
      </c>
      <c r="G93" t="s">
        <v>22</v>
      </c>
      <c r="H93" t="s">
        <v>23</v>
      </c>
      <c r="I93" t="s">
        <v>268</v>
      </c>
    </row>
    <row r="94" spans="1:9">
      <c r="A94" t="s">
        <v>175</v>
      </c>
      <c r="B94" t="s">
        <v>269</v>
      </c>
      <c r="C94" t="s">
        <v>19</v>
      </c>
      <c r="D94" t="s">
        <v>28</v>
      </c>
      <c r="E94" t="s">
        <v>270</v>
      </c>
      <c r="F94">
        <f>HYPERLINK("http://clipc-services.ceda.ac.uk/dreq/u/5914c95e-9e49-11e5-803c-0d0b866b59f3.html","web")</f>
        <v>0</v>
      </c>
      <c r="G94" t="s">
        <v>22</v>
      </c>
      <c r="H94" t="s">
        <v>23</v>
      </c>
      <c r="I94" t="s">
        <v>271</v>
      </c>
    </row>
    <row r="95" spans="1:9">
      <c r="A95" t="s">
        <v>175</v>
      </c>
      <c r="B95" t="s">
        <v>272</v>
      </c>
      <c r="C95" t="s">
        <v>19</v>
      </c>
      <c r="D95" t="s">
        <v>28</v>
      </c>
      <c r="F95">
        <f>HYPERLINK("http://clipc-services.ceda.ac.uk/dreq/u/590ef524-9e49-11e5-803c-0d0b866b59f3.html","web")</f>
        <v>0</v>
      </c>
      <c r="G95" t="s">
        <v>22</v>
      </c>
      <c r="H95" t="s">
        <v>23</v>
      </c>
      <c r="I95" t="s">
        <v>273</v>
      </c>
    </row>
    <row r="96" spans="1:9">
      <c r="A96" t="s">
        <v>175</v>
      </c>
      <c r="B96" t="s">
        <v>274</v>
      </c>
      <c r="C96" t="s">
        <v>19</v>
      </c>
      <c r="D96" t="s">
        <v>28</v>
      </c>
      <c r="E96" t="s">
        <v>275</v>
      </c>
      <c r="F96">
        <f>HYPERLINK("http://clipc-services.ceda.ac.uk/dreq/u/590ecbda-9e49-11e5-803c-0d0b866b59f3.html","web")</f>
        <v>0</v>
      </c>
      <c r="G96" t="s">
        <v>22</v>
      </c>
      <c r="H96" t="s">
        <v>23</v>
      </c>
      <c r="I96" t="s">
        <v>276</v>
      </c>
    </row>
    <row r="97" spans="1:9">
      <c r="A97" t="s">
        <v>175</v>
      </c>
      <c r="B97" t="s">
        <v>277</v>
      </c>
      <c r="C97" t="s">
        <v>19</v>
      </c>
      <c r="D97" t="s">
        <v>28</v>
      </c>
      <c r="E97" t="s">
        <v>278</v>
      </c>
      <c r="F97">
        <f>HYPERLINK("http://clipc-services.ceda.ac.uk/dreq/u/5917ba9c-9e49-11e5-803c-0d0b866b59f3.html","web")</f>
        <v>0</v>
      </c>
      <c r="G97" t="s">
        <v>22</v>
      </c>
      <c r="H97" t="s">
        <v>23</v>
      </c>
      <c r="I97" t="s">
        <v>279</v>
      </c>
    </row>
    <row r="98" spans="1:9">
      <c r="A98" t="s">
        <v>175</v>
      </c>
      <c r="B98" t="s">
        <v>280</v>
      </c>
      <c r="C98" t="s">
        <v>19</v>
      </c>
      <c r="D98" t="s">
        <v>28</v>
      </c>
      <c r="E98" t="s">
        <v>281</v>
      </c>
      <c r="F98">
        <f>HYPERLINK("http://clipc-services.ceda.ac.uk/dreq/u/590dce42-9e49-11e5-803c-0d0b866b59f3.html","web")</f>
        <v>0</v>
      </c>
      <c r="G98" t="s">
        <v>22</v>
      </c>
      <c r="H98" t="s">
        <v>23</v>
      </c>
      <c r="I98" t="s">
        <v>282</v>
      </c>
    </row>
    <row r="99" spans="1:9">
      <c r="A99" t="s">
        <v>175</v>
      </c>
      <c r="B99" t="s">
        <v>283</v>
      </c>
      <c r="C99" t="s">
        <v>11</v>
      </c>
      <c r="D99" t="s">
        <v>28</v>
      </c>
      <c r="E99" t="s">
        <v>284</v>
      </c>
      <c r="F99">
        <f>HYPERLINK("http://clipc-services.ceda.ac.uk/dreq/u/590f4f2e-9e49-11e5-803c-0d0b866b59f3.html","web")</f>
        <v>0</v>
      </c>
      <c r="G99" t="s">
        <v>22</v>
      </c>
      <c r="H99" t="s">
        <v>23</v>
      </c>
      <c r="I99" t="s">
        <v>285</v>
      </c>
    </row>
    <row r="100" spans="1:9">
      <c r="A100" t="s">
        <v>175</v>
      </c>
      <c r="B100" t="s">
        <v>286</v>
      </c>
      <c r="C100" t="s">
        <v>19</v>
      </c>
      <c r="D100" t="s">
        <v>28</v>
      </c>
      <c r="E100" t="s">
        <v>287</v>
      </c>
      <c r="F100">
        <f>HYPERLINK("http://clipc-services.ceda.ac.uk/dreq/u/59172e42-9e49-11e5-803c-0d0b866b59f3.html","web")</f>
        <v>0</v>
      </c>
      <c r="G100" t="s">
        <v>22</v>
      </c>
      <c r="H100" t="s">
        <v>23</v>
      </c>
      <c r="I100" t="s">
        <v>288</v>
      </c>
    </row>
    <row r="101" spans="1:9">
      <c r="A101" t="s">
        <v>175</v>
      </c>
      <c r="B101" t="s">
        <v>289</v>
      </c>
      <c r="C101" t="s">
        <v>19</v>
      </c>
      <c r="D101" t="s">
        <v>28</v>
      </c>
      <c r="E101" t="s">
        <v>290</v>
      </c>
      <c r="F101">
        <f>HYPERLINK("http://clipc-services.ceda.ac.uk/dreq/u/59172bcc-9e49-11e5-803c-0d0b866b59f3.html","web")</f>
        <v>0</v>
      </c>
      <c r="G101" t="s">
        <v>22</v>
      </c>
      <c r="H101" t="s">
        <v>23</v>
      </c>
      <c r="I101" t="s">
        <v>288</v>
      </c>
    </row>
    <row r="102" spans="1:9">
      <c r="A102" t="s">
        <v>175</v>
      </c>
      <c r="B102" t="s">
        <v>291</v>
      </c>
      <c r="C102" t="s">
        <v>19</v>
      </c>
      <c r="D102" t="s">
        <v>28</v>
      </c>
      <c r="E102" t="s">
        <v>292</v>
      </c>
      <c r="F102">
        <f>HYPERLINK("http://clipc-services.ceda.ac.uk/dreq/u/5913f77c-9e49-11e5-803c-0d0b866b59f3.html","web")</f>
        <v>0</v>
      </c>
      <c r="G102" t="s">
        <v>22</v>
      </c>
      <c r="H102" t="s">
        <v>23</v>
      </c>
      <c r="I102" t="s">
        <v>292</v>
      </c>
    </row>
    <row r="103" spans="1:9">
      <c r="A103" t="s">
        <v>175</v>
      </c>
      <c r="B103" t="s">
        <v>293</v>
      </c>
      <c r="C103" t="s">
        <v>19</v>
      </c>
      <c r="D103" t="s">
        <v>28</v>
      </c>
      <c r="E103" t="s">
        <v>294</v>
      </c>
      <c r="F103">
        <f>HYPERLINK("http://clipc-services.ceda.ac.uk/dreq/u/591774d8-9e49-11e5-803c-0d0b866b59f3.html","web")</f>
        <v>0</v>
      </c>
      <c r="G103" t="s">
        <v>22</v>
      </c>
      <c r="H103" t="s">
        <v>23</v>
      </c>
      <c r="I103" t="s">
        <v>294</v>
      </c>
    </row>
    <row r="104" spans="1:9">
      <c r="A104" t="s">
        <v>175</v>
      </c>
      <c r="B104" t="s">
        <v>295</v>
      </c>
      <c r="C104" t="s">
        <v>19</v>
      </c>
      <c r="D104" t="s">
        <v>28</v>
      </c>
      <c r="E104" t="s">
        <v>296</v>
      </c>
      <c r="F104">
        <f>HYPERLINK("http://clipc-services.ceda.ac.uk/dreq/u/590d2848-9e49-11e5-803c-0d0b866b59f3.html","web")</f>
        <v>0</v>
      </c>
      <c r="G104" t="s">
        <v>22</v>
      </c>
      <c r="H104" t="s">
        <v>23</v>
      </c>
      <c r="I104" t="s">
        <v>296</v>
      </c>
    </row>
    <row r="105" spans="1:9">
      <c r="A105" t="s">
        <v>175</v>
      </c>
      <c r="B105" t="s">
        <v>297</v>
      </c>
      <c r="C105" t="s">
        <v>19</v>
      </c>
      <c r="D105" t="s">
        <v>28</v>
      </c>
      <c r="E105" t="s">
        <v>298</v>
      </c>
      <c r="F105">
        <f>HYPERLINK("http://clipc-services.ceda.ac.uk/dreq/u/59150da6-9e49-11e5-803c-0d0b866b59f3.html","web")</f>
        <v>0</v>
      </c>
      <c r="G105" t="s">
        <v>22</v>
      </c>
      <c r="H105" t="s">
        <v>23</v>
      </c>
      <c r="I105" t="s">
        <v>298</v>
      </c>
    </row>
    <row r="106" spans="1:9">
      <c r="A106" t="s">
        <v>175</v>
      </c>
      <c r="B106" t="s">
        <v>299</v>
      </c>
      <c r="C106" t="s">
        <v>19</v>
      </c>
      <c r="D106" t="s">
        <v>28</v>
      </c>
      <c r="E106" t="s">
        <v>300</v>
      </c>
      <c r="F106">
        <f>HYPERLINK("http://clipc-services.ceda.ac.uk/dreq/u/590e9390-9e49-11e5-803c-0d0b866b59f3.html","web")</f>
        <v>0</v>
      </c>
      <c r="G106" t="s">
        <v>22</v>
      </c>
      <c r="H106" t="s">
        <v>23</v>
      </c>
      <c r="I106" t="s">
        <v>301</v>
      </c>
    </row>
    <row r="107" spans="1:9">
      <c r="A107" t="s">
        <v>175</v>
      </c>
      <c r="B107" t="s">
        <v>302</v>
      </c>
      <c r="C107" t="s">
        <v>27</v>
      </c>
      <c r="D107" t="s">
        <v>28</v>
      </c>
      <c r="E107" t="s">
        <v>303</v>
      </c>
      <c r="F107">
        <f>HYPERLINK("http://clipc-services.ceda.ac.uk/dreq/u/590ed33c-9e49-11e5-803c-0d0b866b59f3.html","web")</f>
        <v>0</v>
      </c>
      <c r="G107" t="s">
        <v>22</v>
      </c>
      <c r="H107" t="s">
        <v>23</v>
      </c>
      <c r="I107" t="s">
        <v>304</v>
      </c>
    </row>
    <row r="108" spans="1:9">
      <c r="A108" t="s">
        <v>175</v>
      </c>
      <c r="B108" t="s">
        <v>305</v>
      </c>
      <c r="C108" t="s">
        <v>27</v>
      </c>
      <c r="D108" t="s">
        <v>28</v>
      </c>
      <c r="E108" t="s">
        <v>306</v>
      </c>
      <c r="F108">
        <f>HYPERLINK("http://clipc-services.ceda.ac.uk/dreq/u/590d7654-9e49-11e5-803c-0d0b866b59f3.html","web")</f>
        <v>0</v>
      </c>
      <c r="G108" t="s">
        <v>22</v>
      </c>
      <c r="H108" t="s">
        <v>23</v>
      </c>
      <c r="I108" t="s">
        <v>307</v>
      </c>
    </row>
    <row r="109" spans="1:9">
      <c r="A109" t="s">
        <v>175</v>
      </c>
      <c r="B109" t="s">
        <v>308</v>
      </c>
      <c r="C109" t="s">
        <v>27</v>
      </c>
      <c r="D109" t="s">
        <v>28</v>
      </c>
      <c r="E109" t="s">
        <v>309</v>
      </c>
      <c r="F109">
        <f>HYPERLINK("http://clipc-services.ceda.ac.uk/dreq/u/590e3ee0-9e49-11e5-803c-0d0b866b59f3.html","web")</f>
        <v>0</v>
      </c>
      <c r="G109" t="s">
        <v>22</v>
      </c>
      <c r="H109" t="s">
        <v>23</v>
      </c>
      <c r="I109" t="s">
        <v>310</v>
      </c>
    </row>
    <row r="110" spans="1:9">
      <c r="A110" t="s">
        <v>175</v>
      </c>
      <c r="B110" t="s">
        <v>311</v>
      </c>
      <c r="C110" t="s">
        <v>27</v>
      </c>
      <c r="D110" t="s">
        <v>28</v>
      </c>
      <c r="E110" t="s">
        <v>312</v>
      </c>
      <c r="F110">
        <f>HYPERLINK("http://clipc-services.ceda.ac.uk/dreq/u/590d4fc6-9e49-11e5-803c-0d0b866b59f3.html","web")</f>
        <v>0</v>
      </c>
      <c r="G110" t="s">
        <v>22</v>
      </c>
      <c r="H110" t="s">
        <v>23</v>
      </c>
      <c r="I110" t="s">
        <v>313</v>
      </c>
    </row>
    <row r="111" spans="1:9">
      <c r="A111" t="s">
        <v>175</v>
      </c>
      <c r="B111" t="s">
        <v>314</v>
      </c>
      <c r="C111" t="s">
        <v>27</v>
      </c>
      <c r="D111" t="s">
        <v>28</v>
      </c>
      <c r="E111" t="s">
        <v>315</v>
      </c>
      <c r="F111">
        <f>HYPERLINK("http://clipc-services.ceda.ac.uk/dreq/u/590df8a4-9e49-11e5-803c-0d0b866b59f3.html","web")</f>
        <v>0</v>
      </c>
      <c r="G111" t="s">
        <v>22</v>
      </c>
      <c r="H111" t="s">
        <v>23</v>
      </c>
      <c r="I111" t="s">
        <v>316</v>
      </c>
    </row>
    <row r="112" spans="1:9">
      <c r="A112" t="s">
        <v>175</v>
      </c>
      <c r="B112" t="s">
        <v>317</v>
      </c>
      <c r="C112" t="s">
        <v>27</v>
      </c>
      <c r="D112" t="s">
        <v>28</v>
      </c>
      <c r="E112" t="s">
        <v>318</v>
      </c>
      <c r="F112">
        <f>HYPERLINK("http://clipc-services.ceda.ac.uk/dreq/u/590df5e8-9e49-11e5-803c-0d0b866b59f3.html","web")</f>
        <v>0</v>
      </c>
      <c r="G112" t="s">
        <v>22</v>
      </c>
      <c r="H112" t="s">
        <v>23</v>
      </c>
      <c r="I112" t="s">
        <v>319</v>
      </c>
    </row>
    <row r="113" spans="1:9">
      <c r="A113" t="s">
        <v>175</v>
      </c>
      <c r="B113" t="s">
        <v>320</v>
      </c>
      <c r="C113" t="s">
        <v>27</v>
      </c>
      <c r="D113" t="s">
        <v>321</v>
      </c>
      <c r="E113" t="s">
        <v>322</v>
      </c>
      <c r="F113">
        <f>HYPERLINK("http://clipc-services.ceda.ac.uk/dreq/u/590e4bd8-9e49-11e5-803c-0d0b866b59f3.html","web")</f>
        <v>0</v>
      </c>
      <c r="G113" t="s">
        <v>22</v>
      </c>
      <c r="H113" t="s">
        <v>23</v>
      </c>
      <c r="I113" t="s">
        <v>323</v>
      </c>
    </row>
    <row r="114" spans="1:9">
      <c r="A114" t="s">
        <v>175</v>
      </c>
      <c r="B114" t="s">
        <v>324</v>
      </c>
      <c r="C114" t="s">
        <v>27</v>
      </c>
      <c r="D114" t="s">
        <v>321</v>
      </c>
      <c r="E114" t="s">
        <v>325</v>
      </c>
      <c r="F114">
        <f>HYPERLINK("http://clipc-services.ceda.ac.uk/dreq/u/590ea16e-9e49-11e5-803c-0d0b866b59f3.html","web")</f>
        <v>0</v>
      </c>
      <c r="G114" t="s">
        <v>22</v>
      </c>
      <c r="H114" t="s">
        <v>23</v>
      </c>
      <c r="I114" t="s">
        <v>326</v>
      </c>
    </row>
    <row r="115" spans="1:9">
      <c r="A115" t="s">
        <v>175</v>
      </c>
      <c r="B115" t="s">
        <v>327</v>
      </c>
      <c r="C115" t="s">
        <v>19</v>
      </c>
      <c r="D115" t="s">
        <v>321</v>
      </c>
      <c r="E115" t="s">
        <v>328</v>
      </c>
      <c r="F115">
        <f>HYPERLINK("http://clipc-services.ceda.ac.uk/dreq/u/590d7924-9e49-11e5-803c-0d0b866b59f3.html","web")</f>
        <v>0</v>
      </c>
      <c r="G115" t="s">
        <v>22</v>
      </c>
      <c r="H115" t="s">
        <v>23</v>
      </c>
      <c r="I115" t="s">
        <v>329</v>
      </c>
    </row>
    <row r="116" spans="1:9">
      <c r="A116" t="s">
        <v>175</v>
      </c>
      <c r="B116" t="s">
        <v>330</v>
      </c>
      <c r="C116" t="s">
        <v>19</v>
      </c>
      <c r="D116" t="s">
        <v>321</v>
      </c>
      <c r="E116" t="s">
        <v>331</v>
      </c>
      <c r="F116">
        <f>HYPERLINK("http://clipc-services.ceda.ac.uk/dreq/u/590d70b4-9e49-11e5-803c-0d0b866b59f3.html","web")</f>
        <v>0</v>
      </c>
      <c r="G116" t="s">
        <v>22</v>
      </c>
      <c r="H116" t="s">
        <v>23</v>
      </c>
      <c r="I116" t="s">
        <v>332</v>
      </c>
    </row>
    <row r="117" spans="1:9">
      <c r="A117" t="s">
        <v>175</v>
      </c>
      <c r="B117" t="s">
        <v>333</v>
      </c>
      <c r="C117" t="s">
        <v>19</v>
      </c>
      <c r="D117" t="s">
        <v>160</v>
      </c>
      <c r="E117" t="s">
        <v>334</v>
      </c>
      <c r="F117">
        <f>HYPERLINK("http://clipc-services.ceda.ac.uk/dreq/u/5917b45c-9e49-11e5-803c-0d0b866b59f3.html","web")</f>
        <v>0</v>
      </c>
      <c r="G117" t="s">
        <v>22</v>
      </c>
      <c r="H117" t="s">
        <v>23</v>
      </c>
      <c r="I117" t="s">
        <v>335</v>
      </c>
    </row>
    <row r="118" spans="1:9">
      <c r="A118" t="s">
        <v>175</v>
      </c>
      <c r="B118" t="s">
        <v>336</v>
      </c>
      <c r="C118" t="s">
        <v>19</v>
      </c>
      <c r="D118" t="s">
        <v>160</v>
      </c>
      <c r="E118" t="s">
        <v>337</v>
      </c>
      <c r="F118">
        <f>HYPERLINK("http://clipc-services.ceda.ac.uk/dreq/u/590e9ed0-9e49-11e5-803c-0d0b866b59f3.html","web")</f>
        <v>0</v>
      </c>
      <c r="G118" t="s">
        <v>22</v>
      </c>
      <c r="H118" t="s">
        <v>23</v>
      </c>
      <c r="I118" t="s">
        <v>338</v>
      </c>
    </row>
    <row r="119" spans="1:9">
      <c r="A119" t="s">
        <v>175</v>
      </c>
      <c r="B119" t="s">
        <v>339</v>
      </c>
      <c r="C119" t="s">
        <v>19</v>
      </c>
      <c r="D119" t="s">
        <v>160</v>
      </c>
      <c r="E119" t="s">
        <v>340</v>
      </c>
      <c r="F119">
        <f>HYPERLINK("http://clipc-services.ceda.ac.uk/dreq/u/5913c9aa-9e49-11e5-803c-0d0b866b59f3.html","web")</f>
        <v>0</v>
      </c>
      <c r="G119" t="s">
        <v>22</v>
      </c>
      <c r="H119" t="s">
        <v>23</v>
      </c>
      <c r="I119" t="s">
        <v>341</v>
      </c>
    </row>
    <row r="120" spans="1:9">
      <c r="A120" t="s">
        <v>175</v>
      </c>
      <c r="B120" t="s">
        <v>342</v>
      </c>
      <c r="C120" t="s">
        <v>19</v>
      </c>
      <c r="D120" t="s">
        <v>160</v>
      </c>
      <c r="E120" t="s">
        <v>343</v>
      </c>
      <c r="F120">
        <f>HYPERLINK("http://clipc-services.ceda.ac.uk/dreq/u/590ee2fa-9e49-11e5-803c-0d0b866b59f3.html","web")</f>
        <v>0</v>
      </c>
      <c r="G120" t="s">
        <v>22</v>
      </c>
      <c r="H120" t="s">
        <v>23</v>
      </c>
      <c r="I120" t="s">
        <v>344</v>
      </c>
    </row>
    <row r="121" spans="1:9">
      <c r="A121" t="s">
        <v>175</v>
      </c>
      <c r="B121" t="s">
        <v>345</v>
      </c>
      <c r="C121" t="s">
        <v>19</v>
      </c>
      <c r="D121" t="s">
        <v>160</v>
      </c>
      <c r="E121" t="s">
        <v>346</v>
      </c>
      <c r="F121">
        <f>HYPERLINK("http://clipc-services.ceda.ac.uk/dreq/u/59139a70-9e49-11e5-803c-0d0b866b59f3.html","web")</f>
        <v>0</v>
      </c>
      <c r="G121" t="s">
        <v>22</v>
      </c>
      <c r="H121" t="s">
        <v>23</v>
      </c>
      <c r="I121" t="s">
        <v>347</v>
      </c>
    </row>
    <row r="122" spans="1:9">
      <c r="A122" t="s">
        <v>175</v>
      </c>
      <c r="B122" t="s">
        <v>348</v>
      </c>
      <c r="C122" t="s">
        <v>19</v>
      </c>
      <c r="D122" t="s">
        <v>160</v>
      </c>
      <c r="E122" t="s">
        <v>349</v>
      </c>
      <c r="F122">
        <f>HYPERLINK("http://clipc-services.ceda.ac.uk/dreq/u/59139548-9e49-11e5-803c-0d0b866b59f3.html","web")</f>
        <v>0</v>
      </c>
      <c r="G122" t="s">
        <v>22</v>
      </c>
      <c r="H122" t="s">
        <v>23</v>
      </c>
      <c r="I122" t="s">
        <v>350</v>
      </c>
    </row>
    <row r="124" spans="1:9">
      <c r="A124" t="s">
        <v>351</v>
      </c>
      <c r="B124" t="s">
        <v>18</v>
      </c>
      <c r="C124" t="s">
        <v>11</v>
      </c>
      <c r="D124" t="s">
        <v>20</v>
      </c>
      <c r="E124" t="s">
        <v>352</v>
      </c>
      <c r="F124">
        <f>HYPERLINK("http://clipc-services.ceda.ac.uk/dreq/u/42625c97b8fe75124a345962c4430982.html","web")</f>
        <v>0</v>
      </c>
      <c r="G124" t="s">
        <v>22</v>
      </c>
      <c r="H124" t="s">
        <v>23</v>
      </c>
    </row>
    <row r="125" spans="1:9">
      <c r="A125" t="s">
        <v>351</v>
      </c>
      <c r="B125" t="s">
        <v>24</v>
      </c>
      <c r="C125" t="s">
        <v>19</v>
      </c>
      <c r="D125" t="s">
        <v>20</v>
      </c>
      <c r="E125" t="s">
        <v>353</v>
      </c>
      <c r="F125">
        <f>HYPERLINK("http://clipc-services.ceda.ac.uk/dreq/u/3ab8e10027d7014f18f9391890369235.html","web")</f>
        <v>0</v>
      </c>
      <c r="G125" t="s">
        <v>22</v>
      </c>
      <c r="H125" t="s">
        <v>23</v>
      </c>
    </row>
    <row r="126" spans="1:9">
      <c r="A126" t="s">
        <v>351</v>
      </c>
      <c r="B126" t="s">
        <v>354</v>
      </c>
      <c r="C126" t="s">
        <v>19</v>
      </c>
      <c r="D126" t="s">
        <v>28</v>
      </c>
      <c r="E126" t="s">
        <v>355</v>
      </c>
      <c r="F126">
        <f>HYPERLINK("http://clipc-services.ceda.ac.uk/dreq/u/4a62506a657921cdde7c173c0ae09b98.html","web")</f>
        <v>0</v>
      </c>
      <c r="G126" t="s">
        <v>22</v>
      </c>
      <c r="H126" t="s">
        <v>23</v>
      </c>
      <c r="I126" t="s">
        <v>356</v>
      </c>
    </row>
    <row r="127" spans="1:9">
      <c r="A127" t="s">
        <v>351</v>
      </c>
      <c r="B127" t="s">
        <v>357</v>
      </c>
      <c r="C127" t="s">
        <v>19</v>
      </c>
      <c r="D127" t="s">
        <v>28</v>
      </c>
      <c r="E127" t="s">
        <v>358</v>
      </c>
      <c r="F127">
        <f>HYPERLINK("http://clipc-services.ceda.ac.uk/dreq/u/0940cbee6105037e4b7aa5579004f124.html","web")</f>
        <v>0</v>
      </c>
      <c r="G127" t="s">
        <v>22</v>
      </c>
      <c r="H127" t="s">
        <v>23</v>
      </c>
      <c r="I127" t="s">
        <v>359</v>
      </c>
    </row>
    <row r="128" spans="1:9">
      <c r="A128" t="s">
        <v>351</v>
      </c>
      <c r="B128" t="s">
        <v>360</v>
      </c>
      <c r="C128" t="s">
        <v>11</v>
      </c>
      <c r="D128" t="s">
        <v>28</v>
      </c>
      <c r="E128" t="s">
        <v>361</v>
      </c>
      <c r="F128">
        <f>HYPERLINK("http://clipc-services.ceda.ac.uk/dreq/u/e9e21426e4810d0bb2d3dddb24dbf4dc.html","web")</f>
        <v>0</v>
      </c>
      <c r="G128" t="s">
        <v>22</v>
      </c>
      <c r="H128" t="s">
        <v>23</v>
      </c>
      <c r="I128" t="s">
        <v>362</v>
      </c>
    </row>
    <row r="129" spans="1:9">
      <c r="A129" t="s">
        <v>351</v>
      </c>
      <c r="B129" t="s">
        <v>363</v>
      </c>
      <c r="C129" t="s">
        <v>11</v>
      </c>
      <c r="D129" t="s">
        <v>160</v>
      </c>
      <c r="E129" t="s">
        <v>364</v>
      </c>
      <c r="F129">
        <f>HYPERLINK("http://clipc-services.ceda.ac.uk/dreq/u/69c17331aebbebfc295d5b7af7f0ef8b.html","web")</f>
        <v>0</v>
      </c>
      <c r="G129" t="s">
        <v>22</v>
      </c>
      <c r="H129" t="s">
        <v>23</v>
      </c>
      <c r="I129" t="s">
        <v>365</v>
      </c>
    </row>
    <row r="130" spans="1:9">
      <c r="A130" t="s">
        <v>351</v>
      </c>
      <c r="B130" t="s">
        <v>138</v>
      </c>
      <c r="C130" t="s">
        <v>19</v>
      </c>
      <c r="D130" t="s">
        <v>366</v>
      </c>
      <c r="E130" t="s">
        <v>367</v>
      </c>
      <c r="F130">
        <f>HYPERLINK("http://clipc-services.ceda.ac.uk/dreq/u/314e3eb73c9ccbdd132899317d87d856.html","web")</f>
        <v>0</v>
      </c>
      <c r="G130" t="s">
        <v>22</v>
      </c>
      <c r="H130" t="s">
        <v>23</v>
      </c>
      <c r="I130" t="s">
        <v>140</v>
      </c>
    </row>
    <row r="131" spans="1:9">
      <c r="A131" t="s">
        <v>351</v>
      </c>
      <c r="B131" t="s">
        <v>368</v>
      </c>
      <c r="C131" t="s">
        <v>11</v>
      </c>
      <c r="D131" t="s">
        <v>20</v>
      </c>
      <c r="E131" t="s">
        <v>369</v>
      </c>
      <c r="F131">
        <f>HYPERLINK("http://clipc-services.ceda.ac.uk/dreq/u/4bccb8dcdb0ffe97dc89475c91ed66cc.html","web")</f>
        <v>0</v>
      </c>
      <c r="G131" t="s">
        <v>22</v>
      </c>
      <c r="H131" t="s">
        <v>23</v>
      </c>
      <c r="I131" t="s">
        <v>370</v>
      </c>
    </row>
    <row r="132" spans="1:9">
      <c r="A132" t="s">
        <v>351</v>
      </c>
      <c r="B132" t="s">
        <v>159</v>
      </c>
      <c r="C132" t="s">
        <v>11</v>
      </c>
      <c r="D132" t="s">
        <v>160</v>
      </c>
      <c r="E132" t="s">
        <v>161</v>
      </c>
      <c r="F132">
        <f>HYPERLINK("http://clipc-services.ceda.ac.uk/dreq/u/6901f6894f7382d628084809e7208c4b.html","web")</f>
        <v>0</v>
      </c>
      <c r="G132" t="s">
        <v>22</v>
      </c>
      <c r="H132" t="s">
        <v>23</v>
      </c>
      <c r="I132" t="s">
        <v>162</v>
      </c>
    </row>
    <row r="133" spans="1:9">
      <c r="A133" t="s">
        <v>351</v>
      </c>
      <c r="B133" t="s">
        <v>371</v>
      </c>
      <c r="C133" t="s">
        <v>11</v>
      </c>
      <c r="D133" t="s">
        <v>28</v>
      </c>
      <c r="E133" t="s">
        <v>372</v>
      </c>
      <c r="F133">
        <f>HYPERLINK("http://clipc-services.ceda.ac.uk/dreq/u/3a9ebed36fac6d76f1c7d70b6cf06991.html","web")</f>
        <v>0</v>
      </c>
      <c r="G133" t="s">
        <v>22</v>
      </c>
      <c r="H133" t="s">
        <v>23</v>
      </c>
      <c r="I133" t="s">
        <v>373</v>
      </c>
    </row>
    <row r="134" spans="1:9">
      <c r="A134" t="s">
        <v>351</v>
      </c>
      <c r="B134" t="s">
        <v>163</v>
      </c>
      <c r="C134" t="s">
        <v>11</v>
      </c>
      <c r="D134" t="s">
        <v>160</v>
      </c>
      <c r="E134" t="s">
        <v>164</v>
      </c>
      <c r="F134">
        <f>HYPERLINK("http://clipc-services.ceda.ac.uk/dreq/u/dbba7f5717d68960a82b228e03dea7b7.html","web")</f>
        <v>0</v>
      </c>
      <c r="G134" t="s">
        <v>22</v>
      </c>
      <c r="H134" t="s">
        <v>23</v>
      </c>
      <c r="I134" t="s">
        <v>165</v>
      </c>
    </row>
    <row r="135" spans="1:9">
      <c r="A135" t="s">
        <v>351</v>
      </c>
      <c r="B135" t="s">
        <v>374</v>
      </c>
      <c r="C135" t="s">
        <v>11</v>
      </c>
      <c r="D135" t="s">
        <v>28</v>
      </c>
      <c r="E135" t="s">
        <v>375</v>
      </c>
      <c r="F135">
        <f>HYPERLINK("http://clipc-services.ceda.ac.uk/dreq/u/0086e9daf8d4fb6cb305e03119d2ac2d.html","web")</f>
        <v>0</v>
      </c>
      <c r="G135" t="s">
        <v>22</v>
      </c>
      <c r="H135" t="s">
        <v>23</v>
      </c>
      <c r="I135" t="s">
        <v>376</v>
      </c>
    </row>
    <row r="136" spans="1:9">
      <c r="A136" t="s">
        <v>351</v>
      </c>
      <c r="B136" t="s">
        <v>166</v>
      </c>
      <c r="C136" t="s">
        <v>11</v>
      </c>
      <c r="D136" t="s">
        <v>160</v>
      </c>
      <c r="E136" t="s">
        <v>167</v>
      </c>
      <c r="F136">
        <f>HYPERLINK("http://clipc-services.ceda.ac.uk/dreq/u/d4ee4806-b00f-11e6-a1f0-ac72891c3257.html","web")</f>
        <v>0</v>
      </c>
      <c r="G136" t="s">
        <v>22</v>
      </c>
      <c r="H136" t="s">
        <v>23</v>
      </c>
    </row>
    <row r="137" spans="1:9">
      <c r="A137" t="s">
        <v>351</v>
      </c>
      <c r="B137" t="s">
        <v>141</v>
      </c>
      <c r="C137" t="s">
        <v>27</v>
      </c>
      <c r="D137" t="s">
        <v>28</v>
      </c>
      <c r="E137" t="s">
        <v>142</v>
      </c>
      <c r="F137">
        <f>HYPERLINK("http://clipc-services.ceda.ac.uk/dreq/u/d4eb6956-b00f-11e6-a1f0-ac72891c3257.html","web")</f>
        <v>0</v>
      </c>
      <c r="G137" t="s">
        <v>22</v>
      </c>
      <c r="H137" t="s">
        <v>23</v>
      </c>
    </row>
    <row r="138" spans="1:9">
      <c r="A138" t="s">
        <v>351</v>
      </c>
      <c r="B138" t="s">
        <v>168</v>
      </c>
      <c r="C138" t="s">
        <v>11</v>
      </c>
      <c r="D138" t="s">
        <v>20</v>
      </c>
      <c r="E138" t="s">
        <v>169</v>
      </c>
      <c r="F138">
        <f>HYPERLINK("http://clipc-services.ceda.ac.uk/dreq/u/1bb6dca6b08a4e887ded8a455ef04941.html","web")</f>
        <v>0</v>
      </c>
      <c r="G138" t="s">
        <v>22</v>
      </c>
      <c r="H138" t="s">
        <v>23</v>
      </c>
      <c r="I138" t="s">
        <v>170</v>
      </c>
    </row>
    <row r="139" spans="1:9">
      <c r="A139" t="s">
        <v>351</v>
      </c>
      <c r="B139" t="s">
        <v>377</v>
      </c>
      <c r="C139" t="s">
        <v>11</v>
      </c>
      <c r="D139" t="s">
        <v>28</v>
      </c>
      <c r="E139" t="s">
        <v>378</v>
      </c>
      <c r="F139">
        <f>HYPERLINK("http://clipc-services.ceda.ac.uk/dreq/u/5edcb9a162e51d0a2c8d42a75bed04ef.html","web")</f>
        <v>0</v>
      </c>
      <c r="G139" t="s">
        <v>22</v>
      </c>
      <c r="H139" t="s">
        <v>23</v>
      </c>
      <c r="I139" t="s">
        <v>379</v>
      </c>
    </row>
    <row r="140" spans="1:9">
      <c r="A140" t="s">
        <v>351</v>
      </c>
      <c r="B140" t="s">
        <v>380</v>
      </c>
      <c r="C140" t="s">
        <v>27</v>
      </c>
      <c r="D140" t="s">
        <v>28</v>
      </c>
      <c r="E140" t="s">
        <v>381</v>
      </c>
      <c r="F140">
        <f>HYPERLINK("http://clipc-services.ceda.ac.uk/dreq/u/1c502fa4d453b20feafa63a862eaeb57.html","web")</f>
        <v>0</v>
      </c>
      <c r="G140" t="s">
        <v>22</v>
      </c>
      <c r="H140" t="s">
        <v>23</v>
      </c>
    </row>
    <row r="141" spans="1:9">
      <c r="A141" t="s">
        <v>351</v>
      </c>
      <c r="B141" t="s">
        <v>382</v>
      </c>
      <c r="C141" t="s">
        <v>11</v>
      </c>
      <c r="D141" t="s">
        <v>28</v>
      </c>
      <c r="E141" t="s">
        <v>383</v>
      </c>
      <c r="F141">
        <f>HYPERLINK("http://clipc-services.ceda.ac.uk/dreq/u/d4ee907c-b00f-11e6-a1f0-ac72891c3257.html","web")</f>
        <v>0</v>
      </c>
      <c r="G141" t="s">
        <v>22</v>
      </c>
      <c r="H141" t="s">
        <v>23</v>
      </c>
      <c r="I141" t="s">
        <v>384</v>
      </c>
    </row>
    <row r="142" spans="1:9">
      <c r="A142" t="s">
        <v>351</v>
      </c>
      <c r="B142" t="s">
        <v>385</v>
      </c>
      <c r="C142" t="s">
        <v>11</v>
      </c>
      <c r="D142" t="s">
        <v>366</v>
      </c>
      <c r="E142" t="s">
        <v>386</v>
      </c>
      <c r="F142">
        <f>HYPERLINK("http://clipc-services.ceda.ac.uk/dreq/u/c96d9daa-c5f0-11e6-ac20-5404a60d96b5.html","web")</f>
        <v>0</v>
      </c>
      <c r="G142" t="s">
        <v>22</v>
      </c>
      <c r="H142" t="s">
        <v>23</v>
      </c>
    </row>
    <row r="143" spans="1:9">
      <c r="A143" t="s">
        <v>351</v>
      </c>
      <c r="B143" t="s">
        <v>387</v>
      </c>
      <c r="C143" t="s">
        <v>11</v>
      </c>
      <c r="D143" t="s">
        <v>28</v>
      </c>
      <c r="E143" t="s">
        <v>388</v>
      </c>
      <c r="F143">
        <f>HYPERLINK("http://clipc-services.ceda.ac.uk/dreq/u/d4ee9e5a-b00f-11e6-a1f0-ac72891c3257.html","web")</f>
        <v>0</v>
      </c>
      <c r="G143" t="s">
        <v>22</v>
      </c>
      <c r="H143" t="s">
        <v>23</v>
      </c>
      <c r="I143" t="s">
        <v>384</v>
      </c>
    </row>
    <row r="144" spans="1:9">
      <c r="A144" t="s">
        <v>351</v>
      </c>
      <c r="B144" t="s">
        <v>389</v>
      </c>
      <c r="C144" t="s">
        <v>11</v>
      </c>
      <c r="D144" t="s">
        <v>366</v>
      </c>
      <c r="E144" t="s">
        <v>390</v>
      </c>
      <c r="F144">
        <f>HYPERLINK("http://clipc-services.ceda.ac.uk/dreq/u/c96db98e-c5f0-11e6-ac20-5404a60d96b5.html","web")</f>
        <v>0</v>
      </c>
      <c r="G144" t="s">
        <v>22</v>
      </c>
      <c r="H144" t="s">
        <v>23</v>
      </c>
    </row>
    <row r="145" spans="1:9">
      <c r="A145" t="s">
        <v>351</v>
      </c>
      <c r="B145" t="s">
        <v>391</v>
      </c>
      <c r="C145" t="s">
        <v>11</v>
      </c>
      <c r="D145" t="s">
        <v>20</v>
      </c>
      <c r="E145" t="s">
        <v>392</v>
      </c>
      <c r="F145">
        <f>HYPERLINK("http://clipc-services.ceda.ac.uk/dreq/u/d4eeac2e-b00f-11e6-a1f0-ac72891c3257.html","web")</f>
        <v>0</v>
      </c>
      <c r="G145" t="s">
        <v>22</v>
      </c>
      <c r="H145" t="s">
        <v>23</v>
      </c>
    </row>
    <row r="146" spans="1:9">
      <c r="A146" t="s">
        <v>351</v>
      </c>
      <c r="B146" t="s">
        <v>393</v>
      </c>
      <c r="C146" t="s">
        <v>11</v>
      </c>
      <c r="D146" t="s">
        <v>366</v>
      </c>
      <c r="E146" t="s">
        <v>394</v>
      </c>
      <c r="F146">
        <f>HYPERLINK("http://clipc-services.ceda.ac.uk/dreq/u/c96de29c-c5f0-11e6-ac20-5404a60d96b5.html","web")</f>
        <v>0</v>
      </c>
      <c r="G146" t="s">
        <v>22</v>
      </c>
      <c r="H146" t="s">
        <v>23</v>
      </c>
      <c r="I146" t="s">
        <v>395</v>
      </c>
    </row>
    <row r="147" spans="1:9">
      <c r="A147" t="s">
        <v>351</v>
      </c>
      <c r="B147" t="s">
        <v>396</v>
      </c>
      <c r="C147" t="s">
        <v>11</v>
      </c>
      <c r="D147" t="s">
        <v>366</v>
      </c>
      <c r="E147" t="s">
        <v>397</v>
      </c>
      <c r="F147">
        <f>HYPERLINK("http://clipc-services.ceda.ac.uk/dreq/u/c96df0fc-c5f0-11e6-ac20-5404a60d96b5.html","web")</f>
        <v>0</v>
      </c>
      <c r="G147" t="s">
        <v>22</v>
      </c>
      <c r="H147" t="s">
        <v>23</v>
      </c>
    </row>
    <row r="148" spans="1:9">
      <c r="A148" t="s">
        <v>351</v>
      </c>
      <c r="B148" t="s">
        <v>135</v>
      </c>
      <c r="C148" t="s">
        <v>11</v>
      </c>
      <c r="D148" t="s">
        <v>366</v>
      </c>
      <c r="E148" t="s">
        <v>398</v>
      </c>
      <c r="F148">
        <f>HYPERLINK("http://clipc-services.ceda.ac.uk/dreq/u/1c757370cf83e5619efc0de4d1241f47.html","web")</f>
        <v>0</v>
      </c>
      <c r="G148" t="s">
        <v>22</v>
      </c>
      <c r="H148" t="s">
        <v>23</v>
      </c>
      <c r="I148" t="s">
        <v>137</v>
      </c>
    </row>
    <row r="149" spans="1:9">
      <c r="A149" t="s">
        <v>351</v>
      </c>
      <c r="B149" t="s">
        <v>399</v>
      </c>
      <c r="C149" t="s">
        <v>27</v>
      </c>
      <c r="D149" t="s">
        <v>366</v>
      </c>
      <c r="E149" t="s">
        <v>400</v>
      </c>
      <c r="F149">
        <f>HYPERLINK("http://clipc-services.ceda.ac.uk/dreq/u/c96e0c22-c5f0-11e6-ac20-5404a60d96b5.html","web")</f>
        <v>0</v>
      </c>
      <c r="G149" t="s">
        <v>22</v>
      </c>
      <c r="H149" t="s">
        <v>23</v>
      </c>
      <c r="I149" t="s">
        <v>401</v>
      </c>
    </row>
    <row r="150" spans="1:9">
      <c r="A150" t="s">
        <v>351</v>
      </c>
      <c r="B150" t="s">
        <v>402</v>
      </c>
      <c r="C150" t="s">
        <v>27</v>
      </c>
      <c r="D150" t="s">
        <v>366</v>
      </c>
      <c r="E150" t="s">
        <v>403</v>
      </c>
      <c r="F150">
        <f>HYPERLINK("http://clipc-services.ceda.ac.uk/dreq/u/c96e439a-c5f0-11e6-ac20-5404a60d96b5.html","web")</f>
        <v>0</v>
      </c>
      <c r="G150" t="s">
        <v>22</v>
      </c>
      <c r="H150" t="s">
        <v>23</v>
      </c>
      <c r="I150" t="s">
        <v>404</v>
      </c>
    </row>
    <row r="151" spans="1:9">
      <c r="A151" t="s">
        <v>351</v>
      </c>
      <c r="B151" t="s">
        <v>405</v>
      </c>
      <c r="C151" t="s">
        <v>27</v>
      </c>
      <c r="D151" t="s">
        <v>366</v>
      </c>
      <c r="E151" t="s">
        <v>406</v>
      </c>
      <c r="F151">
        <f>HYPERLINK("http://clipc-services.ceda.ac.uk/dreq/u/c96e6d66-c5f0-11e6-ac20-5404a60d96b5.html","web")</f>
        <v>0</v>
      </c>
      <c r="G151" t="s">
        <v>22</v>
      </c>
      <c r="H151" t="s">
        <v>23</v>
      </c>
      <c r="I151" t="s">
        <v>407</v>
      </c>
    </row>
    <row r="152" spans="1:9">
      <c r="A152" t="s">
        <v>351</v>
      </c>
      <c r="B152" t="s">
        <v>408</v>
      </c>
      <c r="C152" t="s">
        <v>27</v>
      </c>
      <c r="D152" t="s">
        <v>366</v>
      </c>
      <c r="E152" t="s">
        <v>409</v>
      </c>
      <c r="F152">
        <f>HYPERLINK("http://clipc-services.ceda.ac.uk/dreq/u/c96e7b08-c5f0-11e6-ac20-5404a60d96b5.html","web")</f>
        <v>0</v>
      </c>
      <c r="G152" t="s">
        <v>22</v>
      </c>
      <c r="H152" t="s">
        <v>23</v>
      </c>
      <c r="I152" t="s">
        <v>410</v>
      </c>
    </row>
    <row r="153" spans="1:9">
      <c r="A153" t="s">
        <v>351</v>
      </c>
      <c r="B153" t="s">
        <v>171</v>
      </c>
      <c r="C153" t="s">
        <v>11</v>
      </c>
      <c r="D153" t="s">
        <v>172</v>
      </c>
      <c r="E153" t="s">
        <v>173</v>
      </c>
      <c r="F153">
        <f>HYPERLINK("http://clipc-services.ceda.ac.uk/dreq/u/1f5bb8c9dd54043a9d5f71dfe38f5a19.html","web")</f>
        <v>0</v>
      </c>
      <c r="G153" t="s">
        <v>22</v>
      </c>
      <c r="H153" t="s">
        <v>23</v>
      </c>
      <c r="I153" t="s">
        <v>174</v>
      </c>
    </row>
    <row r="154" spans="1:9">
      <c r="A154" t="s">
        <v>351</v>
      </c>
      <c r="B154" t="s">
        <v>411</v>
      </c>
      <c r="C154" t="s">
        <v>27</v>
      </c>
      <c r="D154" t="s">
        <v>366</v>
      </c>
      <c r="E154" t="s">
        <v>412</v>
      </c>
      <c r="F154">
        <f>HYPERLINK("http://clipc-services.ceda.ac.uk/dreq/u/c96ea5e2-c5f0-11e6-ac20-5404a60d96b5.html","web")</f>
        <v>0</v>
      </c>
      <c r="G154" t="s">
        <v>22</v>
      </c>
      <c r="H154" t="s">
        <v>23</v>
      </c>
      <c r="I154" t="s">
        <v>97</v>
      </c>
    </row>
    <row r="155" spans="1:9">
      <c r="A155" t="s">
        <v>351</v>
      </c>
      <c r="B155" t="s">
        <v>413</v>
      </c>
      <c r="C155" t="s">
        <v>11</v>
      </c>
      <c r="D155" t="s">
        <v>172</v>
      </c>
      <c r="E155" t="s">
        <v>414</v>
      </c>
      <c r="F155">
        <f>HYPERLINK("http://clipc-services.ceda.ac.uk/dreq/u/32cbc6ae59c0abfe8e9c526e548452cc.html","web")</f>
        <v>0</v>
      </c>
      <c r="G155" t="s">
        <v>22</v>
      </c>
      <c r="H155" t="s">
        <v>23</v>
      </c>
      <c r="I155" t="s">
        <v>415</v>
      </c>
    </row>
    <row r="156" spans="1:9">
      <c r="A156" t="s">
        <v>351</v>
      </c>
      <c r="B156" t="s">
        <v>416</v>
      </c>
      <c r="C156" t="s">
        <v>27</v>
      </c>
      <c r="D156" t="s">
        <v>366</v>
      </c>
      <c r="E156" t="s">
        <v>417</v>
      </c>
      <c r="F156">
        <f>HYPERLINK("http://clipc-services.ceda.ac.uk/dreq/u/c96eb3e8-c5f0-11e6-ac20-5404a60d96b5.html","web")</f>
        <v>0</v>
      </c>
      <c r="G156" t="s">
        <v>22</v>
      </c>
      <c r="H156" t="s">
        <v>23</v>
      </c>
      <c r="I156" t="s">
        <v>100</v>
      </c>
    </row>
    <row r="157" spans="1:9">
      <c r="A157" t="s">
        <v>351</v>
      </c>
      <c r="B157" t="s">
        <v>418</v>
      </c>
      <c r="C157" t="s">
        <v>19</v>
      </c>
      <c r="D157" t="s">
        <v>28</v>
      </c>
      <c r="E157" t="s">
        <v>419</v>
      </c>
      <c r="F157">
        <f>HYPERLINK("http://clipc-services.ceda.ac.uk/dreq/u/26542cc98f984d1b098796374a7ed264.html","web")</f>
        <v>0</v>
      </c>
      <c r="G157" t="s">
        <v>22</v>
      </c>
      <c r="H157" t="s">
        <v>23</v>
      </c>
      <c r="I157" t="s">
        <v>420</v>
      </c>
    </row>
    <row r="158" spans="1:9">
      <c r="A158" t="s">
        <v>351</v>
      </c>
      <c r="B158" t="s">
        <v>421</v>
      </c>
      <c r="C158" t="s">
        <v>19</v>
      </c>
      <c r="D158" t="s">
        <v>28</v>
      </c>
      <c r="E158" t="s">
        <v>422</v>
      </c>
      <c r="F158">
        <f>HYPERLINK("http://clipc-services.ceda.ac.uk/dreq/u/fa3149feef6236e0cc3207a977d2d0a5.html","web")</f>
        <v>0</v>
      </c>
      <c r="G158" t="s">
        <v>22</v>
      </c>
      <c r="H158" t="s">
        <v>23</v>
      </c>
      <c r="I158" t="s">
        <v>423</v>
      </c>
    </row>
    <row r="159" spans="1:9">
      <c r="A159" t="s">
        <v>351</v>
      </c>
      <c r="B159" t="s">
        <v>424</v>
      </c>
      <c r="C159" t="s">
        <v>19</v>
      </c>
      <c r="D159" t="s">
        <v>172</v>
      </c>
      <c r="E159" t="s">
        <v>425</v>
      </c>
      <c r="F159">
        <f>HYPERLINK("http://clipc-services.ceda.ac.uk/dreq/u/e332882b170bce82d39f02b78fd87e79.html","web")</f>
        <v>0</v>
      </c>
      <c r="G159" t="s">
        <v>22</v>
      </c>
      <c r="H159" t="s">
        <v>23</v>
      </c>
      <c r="I159" t="s">
        <v>426</v>
      </c>
    </row>
    <row r="160" spans="1:9">
      <c r="A160" t="s">
        <v>351</v>
      </c>
      <c r="B160" t="s">
        <v>427</v>
      </c>
      <c r="C160" t="s">
        <v>19</v>
      </c>
      <c r="D160" t="s">
        <v>172</v>
      </c>
      <c r="E160" t="s">
        <v>428</v>
      </c>
      <c r="F160">
        <f>HYPERLINK("http://clipc-services.ceda.ac.uk/dreq/u/2e1651d57e5cc5036810331a67ef6ed7.html","web")</f>
        <v>0</v>
      </c>
      <c r="G160" t="s">
        <v>22</v>
      </c>
      <c r="H160" t="s">
        <v>23</v>
      </c>
      <c r="I160" t="s">
        <v>426</v>
      </c>
    </row>
    <row r="161" spans="1:9">
      <c r="A161" t="s">
        <v>351</v>
      </c>
      <c r="B161" t="s">
        <v>429</v>
      </c>
      <c r="C161" t="s">
        <v>19</v>
      </c>
      <c r="D161" t="s">
        <v>172</v>
      </c>
      <c r="E161" t="s">
        <v>430</v>
      </c>
      <c r="F161">
        <f>HYPERLINK("http://clipc-services.ceda.ac.uk/dreq/u/9e64d2aadc59070a13e29979b6c9541b.html","web")</f>
        <v>0</v>
      </c>
      <c r="G161" t="s">
        <v>22</v>
      </c>
      <c r="H161" t="s">
        <v>23</v>
      </c>
      <c r="I161" t="s">
        <v>426</v>
      </c>
    </row>
    <row r="162" spans="1:9">
      <c r="A162" t="s">
        <v>351</v>
      </c>
      <c r="B162" t="s">
        <v>431</v>
      </c>
      <c r="C162" t="s">
        <v>19</v>
      </c>
      <c r="D162" t="s">
        <v>172</v>
      </c>
      <c r="E162" t="s">
        <v>432</v>
      </c>
      <c r="F162">
        <f>HYPERLINK("http://clipc-services.ceda.ac.uk/dreq/u/d0f7da4833bd90226f521ddbf0dbcb63.html","web")</f>
        <v>0</v>
      </c>
      <c r="G162" t="s">
        <v>22</v>
      </c>
      <c r="H162" t="s">
        <v>23</v>
      </c>
      <c r="I162" t="s">
        <v>426</v>
      </c>
    </row>
    <row r="163" spans="1:9">
      <c r="A163" t="s">
        <v>351</v>
      </c>
      <c r="B163" t="s">
        <v>433</v>
      </c>
      <c r="C163" t="s">
        <v>19</v>
      </c>
      <c r="D163" t="s">
        <v>28</v>
      </c>
      <c r="E163" t="s">
        <v>434</v>
      </c>
      <c r="F163">
        <f>HYPERLINK("http://clipc-services.ceda.ac.uk/dreq/u/70ecea904324e6f3b891276634412350.html","web")</f>
        <v>0</v>
      </c>
      <c r="G163" t="s">
        <v>22</v>
      </c>
      <c r="H163" t="s">
        <v>23</v>
      </c>
      <c r="I163" t="s">
        <v>435</v>
      </c>
    </row>
    <row r="164" spans="1:9">
      <c r="A164" t="s">
        <v>351</v>
      </c>
      <c r="B164" t="s">
        <v>436</v>
      </c>
      <c r="C164" t="s">
        <v>11</v>
      </c>
      <c r="D164" t="s">
        <v>28</v>
      </c>
      <c r="E164" t="s">
        <v>437</v>
      </c>
      <c r="F164">
        <f>HYPERLINK("http://clipc-services.ceda.ac.uk/dreq/u/f718ef1940e6feab018d81f508bd87c2.html","web")</f>
        <v>0</v>
      </c>
      <c r="G164" t="s">
        <v>22</v>
      </c>
      <c r="H164" t="s">
        <v>23</v>
      </c>
      <c r="I164" t="s">
        <v>438</v>
      </c>
    </row>
    <row r="165" spans="1:9">
      <c r="A165" t="s">
        <v>351</v>
      </c>
      <c r="B165" t="s">
        <v>439</v>
      </c>
      <c r="C165" t="s">
        <v>11</v>
      </c>
      <c r="D165" t="s">
        <v>28</v>
      </c>
      <c r="E165" t="s">
        <v>440</v>
      </c>
      <c r="F165">
        <f>HYPERLINK("http://clipc-services.ceda.ac.uk/dreq/u/4d42d6e262fdc2c20cf8e2e82826e0c8.html","web")</f>
        <v>0</v>
      </c>
      <c r="G165" t="s">
        <v>22</v>
      </c>
      <c r="H165" t="s">
        <v>23</v>
      </c>
      <c r="I165" t="s">
        <v>441</v>
      </c>
    </row>
    <row r="166" spans="1:9">
      <c r="A166" t="s">
        <v>351</v>
      </c>
      <c r="B166" t="s">
        <v>442</v>
      </c>
      <c r="C166" t="s">
        <v>19</v>
      </c>
      <c r="D166" t="s">
        <v>28</v>
      </c>
      <c r="E166" t="s">
        <v>443</v>
      </c>
      <c r="F166">
        <f>HYPERLINK("http://clipc-services.ceda.ac.uk/dreq/u/1418ccb847c5c235176620baf22d7b33.html","web")</f>
        <v>0</v>
      </c>
      <c r="G166" t="s">
        <v>22</v>
      </c>
      <c r="H166" t="s">
        <v>23</v>
      </c>
    </row>
    <row r="167" spans="1:9">
      <c r="A167" t="s">
        <v>351</v>
      </c>
      <c r="B167" t="s">
        <v>444</v>
      </c>
      <c r="C167" t="s">
        <v>19</v>
      </c>
      <c r="D167" t="s">
        <v>28</v>
      </c>
      <c r="E167" t="s">
        <v>445</v>
      </c>
      <c r="F167">
        <f>HYPERLINK("http://clipc-services.ceda.ac.uk/dreq/u/af7707ac309cab4b2f2ce461f89ab741.html","web")</f>
        <v>0</v>
      </c>
      <c r="G167" t="s">
        <v>22</v>
      </c>
      <c r="H167" t="s">
        <v>23</v>
      </c>
      <c r="I167" t="s">
        <v>446</v>
      </c>
    </row>
    <row r="168" spans="1:9">
      <c r="A168" t="s">
        <v>351</v>
      </c>
      <c r="B168" t="s">
        <v>447</v>
      </c>
      <c r="C168" t="s">
        <v>19</v>
      </c>
      <c r="D168" t="s">
        <v>28</v>
      </c>
      <c r="E168" t="s">
        <v>448</v>
      </c>
      <c r="F168">
        <f>HYPERLINK("http://clipc-services.ceda.ac.uk/dreq/u/11f31866ee4fca2f68e25ccd529ede8a.html","web")</f>
        <v>0</v>
      </c>
      <c r="G168" t="s">
        <v>22</v>
      </c>
      <c r="H168" t="s">
        <v>23</v>
      </c>
      <c r="I168" t="s">
        <v>449</v>
      </c>
    </row>
    <row r="169" spans="1:9">
      <c r="A169" t="s">
        <v>351</v>
      </c>
      <c r="B169" t="s">
        <v>450</v>
      </c>
      <c r="C169" t="s">
        <v>19</v>
      </c>
      <c r="D169" t="s">
        <v>28</v>
      </c>
      <c r="E169" t="s">
        <v>451</v>
      </c>
      <c r="F169">
        <f>HYPERLINK("http://clipc-services.ceda.ac.uk/dreq/u/155ede0bff2578a736e6379552483f4e.html","web")</f>
        <v>0</v>
      </c>
      <c r="G169" t="s">
        <v>22</v>
      </c>
      <c r="H169" t="s">
        <v>23</v>
      </c>
    </row>
    <row r="170" spans="1:9">
      <c r="A170" t="s">
        <v>351</v>
      </c>
      <c r="B170" t="s">
        <v>452</v>
      </c>
      <c r="C170" t="s">
        <v>19</v>
      </c>
      <c r="D170" t="s">
        <v>28</v>
      </c>
      <c r="E170" t="s">
        <v>453</v>
      </c>
      <c r="F170">
        <f>HYPERLINK("http://clipc-services.ceda.ac.uk/dreq/u/22fae57fa6f2e7e2744a3a9fe3c0dbca.html","web")</f>
        <v>0</v>
      </c>
      <c r="G170" t="s">
        <v>22</v>
      </c>
      <c r="H170" t="s">
        <v>23</v>
      </c>
    </row>
    <row r="171" spans="1:9">
      <c r="A171" t="s">
        <v>351</v>
      </c>
      <c r="B171" t="s">
        <v>454</v>
      </c>
      <c r="C171" t="s">
        <v>19</v>
      </c>
      <c r="D171" t="s">
        <v>28</v>
      </c>
      <c r="E171" t="s">
        <v>455</v>
      </c>
      <c r="F171">
        <f>HYPERLINK("http://clipc-services.ceda.ac.uk/dreq/u/bd938fec017c18d3eee106db55f924c5.html","web")</f>
        <v>0</v>
      </c>
      <c r="G171" t="s">
        <v>22</v>
      </c>
      <c r="H171" t="s">
        <v>23</v>
      </c>
    </row>
    <row r="172" spans="1:9">
      <c r="A172" t="s">
        <v>351</v>
      </c>
      <c r="B172" t="s">
        <v>124</v>
      </c>
      <c r="C172" t="s">
        <v>27</v>
      </c>
      <c r="D172" t="s">
        <v>20</v>
      </c>
      <c r="E172" t="s">
        <v>125</v>
      </c>
      <c r="F172">
        <f>HYPERLINK("http://clipc-services.ceda.ac.uk/dreq/u/28a54e8b5b73c4ae915a82ed99c74459.html","web")</f>
        <v>0</v>
      </c>
      <c r="G172" t="s">
        <v>22</v>
      </c>
      <c r="H172" t="s">
        <v>23</v>
      </c>
    </row>
    <row r="173" spans="1:9">
      <c r="A173" t="s">
        <v>351</v>
      </c>
      <c r="B173" t="s">
        <v>113</v>
      </c>
      <c r="C173" t="s">
        <v>27</v>
      </c>
      <c r="D173" t="s">
        <v>20</v>
      </c>
      <c r="E173" t="s">
        <v>114</v>
      </c>
      <c r="F173">
        <f>HYPERLINK("http://clipc-services.ceda.ac.uk/dreq/u/4f309d6b2d689c19254dccc24c66e32d.html","web")</f>
        <v>0</v>
      </c>
      <c r="G173" t="s">
        <v>22</v>
      </c>
      <c r="H173" t="s">
        <v>23</v>
      </c>
      <c r="I173" t="s">
        <v>115</v>
      </c>
    </row>
    <row r="174" spans="1:9">
      <c r="A174" t="s">
        <v>351</v>
      </c>
      <c r="B174" t="s">
        <v>456</v>
      </c>
      <c r="C174" t="s">
        <v>19</v>
      </c>
      <c r="D174" t="s">
        <v>28</v>
      </c>
      <c r="E174" t="s">
        <v>457</v>
      </c>
      <c r="F174">
        <f>HYPERLINK("http://clipc-services.ceda.ac.uk/dreq/u/f1b2785c2f21b3ca1fbe97a1152920f6.html","web")</f>
        <v>0</v>
      </c>
      <c r="G174" t="s">
        <v>22</v>
      </c>
      <c r="H174" t="s">
        <v>23</v>
      </c>
    </row>
    <row r="175" spans="1:9">
      <c r="A175" t="s">
        <v>351</v>
      </c>
      <c r="B175" t="s">
        <v>458</v>
      </c>
      <c r="C175" t="s">
        <v>27</v>
      </c>
      <c r="D175" t="s">
        <v>28</v>
      </c>
      <c r="E175" t="s">
        <v>459</v>
      </c>
      <c r="F175">
        <f>HYPERLINK("http://clipc-services.ceda.ac.uk/dreq/u/ba8065ebbce734a631b427699ddbaf7e.html","web")</f>
        <v>0</v>
      </c>
      <c r="G175" t="s">
        <v>22</v>
      </c>
      <c r="H175" t="s">
        <v>23</v>
      </c>
    </row>
    <row r="176" spans="1:9">
      <c r="A176" t="s">
        <v>351</v>
      </c>
      <c r="B176" t="s">
        <v>460</v>
      </c>
      <c r="C176" t="s">
        <v>19</v>
      </c>
      <c r="D176" t="s">
        <v>28</v>
      </c>
      <c r="E176" t="s">
        <v>461</v>
      </c>
      <c r="F176">
        <f>HYPERLINK("http://clipc-services.ceda.ac.uk/dreq/u/3f25d295551edcd3949776cccca7656c.html","web")</f>
        <v>0</v>
      </c>
      <c r="G176" t="s">
        <v>22</v>
      </c>
      <c r="H176" t="s">
        <v>23</v>
      </c>
    </row>
    <row r="177" spans="1:9">
      <c r="A177" t="s">
        <v>351</v>
      </c>
      <c r="B177" t="s">
        <v>462</v>
      </c>
      <c r="C177" t="s">
        <v>27</v>
      </c>
      <c r="D177" t="s">
        <v>28</v>
      </c>
      <c r="E177" t="s">
        <v>463</v>
      </c>
      <c r="F177">
        <f>HYPERLINK("http://clipc-services.ceda.ac.uk/dreq/u/883fe8c76f1bd133e9075182240b1ca0.html","web")</f>
        <v>0</v>
      </c>
      <c r="G177" t="s">
        <v>22</v>
      </c>
      <c r="H177" t="s">
        <v>23</v>
      </c>
    </row>
    <row r="178" spans="1:9">
      <c r="A178" t="s">
        <v>351</v>
      </c>
      <c r="B178" t="s">
        <v>464</v>
      </c>
      <c r="C178" t="s">
        <v>19</v>
      </c>
      <c r="D178" t="s">
        <v>28</v>
      </c>
      <c r="E178" t="s">
        <v>465</v>
      </c>
      <c r="F178">
        <f>HYPERLINK("http://clipc-services.ceda.ac.uk/dreq/u/1dfd4bb59374157f2bcd5338c90a54b4.html","web")</f>
        <v>0</v>
      </c>
      <c r="G178" t="s">
        <v>22</v>
      </c>
      <c r="H178" t="s">
        <v>23</v>
      </c>
    </row>
    <row r="179" spans="1:9">
      <c r="A179" t="s">
        <v>351</v>
      </c>
      <c r="B179" t="s">
        <v>466</v>
      </c>
      <c r="C179" t="s">
        <v>27</v>
      </c>
      <c r="D179" t="s">
        <v>28</v>
      </c>
      <c r="E179" t="s">
        <v>467</v>
      </c>
      <c r="F179">
        <f>HYPERLINK("http://clipc-services.ceda.ac.uk/dreq/u/86b89f8138a6ec9830def56892753017.html","web")</f>
        <v>0</v>
      </c>
      <c r="G179" t="s">
        <v>22</v>
      </c>
      <c r="H179" t="s">
        <v>23</v>
      </c>
    </row>
    <row r="180" spans="1:9">
      <c r="A180" t="s">
        <v>351</v>
      </c>
      <c r="B180" t="s">
        <v>468</v>
      </c>
      <c r="C180" t="s">
        <v>11</v>
      </c>
      <c r="D180" t="s">
        <v>28</v>
      </c>
      <c r="E180" t="s">
        <v>469</v>
      </c>
      <c r="F180">
        <f>HYPERLINK("http://clipc-services.ceda.ac.uk/dreq/u/f240d371c4585a7647bd775cc97abbee.html","web")</f>
        <v>0</v>
      </c>
      <c r="G180" t="s">
        <v>22</v>
      </c>
      <c r="H180" t="s">
        <v>23</v>
      </c>
      <c r="I180" t="s">
        <v>470</v>
      </c>
    </row>
    <row r="181" spans="1:9">
      <c r="A181" t="s">
        <v>351</v>
      </c>
      <c r="B181" t="s">
        <v>471</v>
      </c>
      <c r="C181" t="s">
        <v>19</v>
      </c>
      <c r="D181" t="s">
        <v>28</v>
      </c>
      <c r="E181" t="s">
        <v>472</v>
      </c>
      <c r="F181">
        <f>HYPERLINK("http://clipc-services.ceda.ac.uk/dreq/u/c971e98c-c5f0-11e6-ac20-5404a60d96b5.html","web")</f>
        <v>0</v>
      </c>
      <c r="G181" t="s">
        <v>22</v>
      </c>
      <c r="H181" t="s">
        <v>23</v>
      </c>
      <c r="I181" t="s">
        <v>473</v>
      </c>
    </row>
    <row r="182" spans="1:9">
      <c r="A182" t="s">
        <v>351</v>
      </c>
      <c r="B182" t="s">
        <v>474</v>
      </c>
      <c r="C182" t="s">
        <v>19</v>
      </c>
      <c r="D182" t="s">
        <v>28</v>
      </c>
      <c r="E182" t="s">
        <v>475</v>
      </c>
      <c r="F182">
        <f>HYPERLINK("http://clipc-services.ceda.ac.uk/dreq/u/e527e1f0-dd83-11e5-9194-ac72891c3257.html","web")</f>
        <v>0</v>
      </c>
      <c r="G182" t="s">
        <v>22</v>
      </c>
      <c r="H182" t="s">
        <v>23</v>
      </c>
      <c r="I182" t="s">
        <v>476</v>
      </c>
    </row>
    <row r="183" spans="1:9">
      <c r="A183" t="s">
        <v>351</v>
      </c>
      <c r="B183" t="s">
        <v>477</v>
      </c>
      <c r="C183" t="s">
        <v>27</v>
      </c>
      <c r="D183" t="s">
        <v>28</v>
      </c>
      <c r="E183" t="s">
        <v>478</v>
      </c>
      <c r="F183">
        <f>HYPERLINK("http://clipc-services.ceda.ac.uk/dreq/u/e5289ab4-dd83-11e5-9194-ac72891c3257.html","web")</f>
        <v>0</v>
      </c>
      <c r="G183" t="s">
        <v>22</v>
      </c>
      <c r="H183" t="s">
        <v>23</v>
      </c>
      <c r="I183" t="s">
        <v>479</v>
      </c>
    </row>
    <row r="184" spans="1:9">
      <c r="A184" t="s">
        <v>351</v>
      </c>
      <c r="B184" t="s">
        <v>480</v>
      </c>
      <c r="C184" t="s">
        <v>27</v>
      </c>
      <c r="D184" t="s">
        <v>28</v>
      </c>
      <c r="E184" t="s">
        <v>481</v>
      </c>
      <c r="F184">
        <f>HYPERLINK("http://clipc-services.ceda.ac.uk/dreq/u/28d5c13c016320943983914bc63e6abd.html","web")</f>
        <v>0</v>
      </c>
      <c r="G184" t="s">
        <v>22</v>
      </c>
      <c r="H184" t="s">
        <v>23</v>
      </c>
      <c r="I184" t="s">
        <v>482</v>
      </c>
    </row>
    <row r="185" spans="1:9">
      <c r="A185" t="s">
        <v>351</v>
      </c>
      <c r="B185" t="s">
        <v>483</v>
      </c>
      <c r="C185" t="s">
        <v>27</v>
      </c>
      <c r="D185" t="s">
        <v>28</v>
      </c>
      <c r="E185" t="s">
        <v>484</v>
      </c>
      <c r="F185">
        <f>HYPERLINK("http://clipc-services.ceda.ac.uk/dreq/u/351cb82f1f858d9c0e1094eaf477c9bc.html","web")</f>
        <v>0</v>
      </c>
      <c r="G185" t="s">
        <v>22</v>
      </c>
      <c r="H185" t="s">
        <v>23</v>
      </c>
      <c r="I185" t="s">
        <v>485</v>
      </c>
    </row>
    <row r="186" spans="1:9">
      <c r="A186" t="s">
        <v>351</v>
      </c>
      <c r="B186" t="s">
        <v>486</v>
      </c>
      <c r="C186" t="s">
        <v>27</v>
      </c>
      <c r="D186" t="s">
        <v>28</v>
      </c>
      <c r="E186" t="s">
        <v>112</v>
      </c>
      <c r="F186">
        <f>HYPERLINK("http://clipc-services.ceda.ac.uk/dreq/u/c1a2f2eeee3b74cd94a2946050785278.html","web")</f>
        <v>0</v>
      </c>
      <c r="G186" t="s">
        <v>22</v>
      </c>
      <c r="H186" t="s">
        <v>23</v>
      </c>
      <c r="I186" t="s">
        <v>487</v>
      </c>
    </row>
    <row r="187" spans="1:9">
      <c r="A187" t="s">
        <v>351</v>
      </c>
      <c r="B187" t="s">
        <v>488</v>
      </c>
      <c r="C187" t="s">
        <v>11</v>
      </c>
      <c r="D187" t="s">
        <v>489</v>
      </c>
      <c r="E187" t="s">
        <v>490</v>
      </c>
      <c r="F187">
        <f>HYPERLINK("http://clipc-services.ceda.ac.uk/dreq/u/4500aac3ce5985eff562e6a170a88574.html","web")</f>
        <v>0</v>
      </c>
      <c r="G187" t="s">
        <v>22</v>
      </c>
      <c r="H187" t="s">
        <v>23</v>
      </c>
    </row>
    <row r="188" spans="1:9">
      <c r="A188" t="s">
        <v>351</v>
      </c>
      <c r="B188" t="s">
        <v>491</v>
      </c>
      <c r="C188" t="s">
        <v>27</v>
      </c>
      <c r="D188" t="s">
        <v>489</v>
      </c>
      <c r="E188" t="s">
        <v>492</v>
      </c>
      <c r="F188">
        <f>HYPERLINK("http://clipc-services.ceda.ac.uk/dreq/u/5ad003b9cbc58ca2c9117bb2d144605f.html","web")</f>
        <v>0</v>
      </c>
      <c r="G188" t="s">
        <v>22</v>
      </c>
      <c r="H188" t="s">
        <v>23</v>
      </c>
    </row>
    <row r="189" spans="1:9">
      <c r="A189" t="s">
        <v>351</v>
      </c>
      <c r="B189" t="s">
        <v>493</v>
      </c>
      <c r="C189" t="s">
        <v>27</v>
      </c>
      <c r="D189" t="s">
        <v>489</v>
      </c>
      <c r="E189" t="s">
        <v>494</v>
      </c>
      <c r="F189">
        <f>HYPERLINK("http://clipc-services.ceda.ac.uk/dreq/u/f0260f7e851aaf39ac2349b365db89b5.html","web")</f>
        <v>0</v>
      </c>
      <c r="G189" t="s">
        <v>22</v>
      </c>
      <c r="H189" t="s">
        <v>23</v>
      </c>
    </row>
    <row r="190" spans="1:9">
      <c r="A190" t="s">
        <v>351</v>
      </c>
      <c r="B190" t="s">
        <v>495</v>
      </c>
      <c r="C190" t="s">
        <v>11</v>
      </c>
      <c r="D190" t="s">
        <v>489</v>
      </c>
      <c r="E190" t="s">
        <v>496</v>
      </c>
      <c r="F190">
        <f>HYPERLINK("http://clipc-services.ceda.ac.uk/dreq/u/6308b546e0eb4e1962d36ba5b98904ee.html","web")</f>
        <v>0</v>
      </c>
      <c r="G190" t="s">
        <v>22</v>
      </c>
      <c r="H190" t="s">
        <v>23</v>
      </c>
    </row>
    <row r="191" spans="1:9">
      <c r="A191" t="s">
        <v>351</v>
      </c>
      <c r="B191" t="s">
        <v>497</v>
      </c>
      <c r="C191" t="s">
        <v>19</v>
      </c>
      <c r="D191" t="s">
        <v>28</v>
      </c>
      <c r="E191" t="s">
        <v>498</v>
      </c>
      <c r="F191">
        <f>HYPERLINK("http://clipc-services.ceda.ac.uk/dreq/u/5fc649c5cc7f4737f3a81d1c6b151b26.html","web")</f>
        <v>0</v>
      </c>
      <c r="G191" t="s">
        <v>22</v>
      </c>
      <c r="H191" t="s">
        <v>23</v>
      </c>
      <c r="I191" t="s">
        <v>499</v>
      </c>
    </row>
    <row r="192" spans="1:9">
      <c r="A192" t="s">
        <v>351</v>
      </c>
      <c r="B192" t="s">
        <v>500</v>
      </c>
      <c r="C192" t="s">
        <v>27</v>
      </c>
      <c r="D192" t="s">
        <v>366</v>
      </c>
      <c r="E192" t="s">
        <v>501</v>
      </c>
      <c r="F192">
        <f>HYPERLINK("http://clipc-services.ceda.ac.uk/dreq/u/011e37046b327b256ca0e6b5f8722699.html","web")</f>
        <v>0</v>
      </c>
      <c r="G192" t="s">
        <v>22</v>
      </c>
      <c r="H192" t="s">
        <v>23</v>
      </c>
    </row>
    <row r="193" spans="1:9">
      <c r="A193" t="s">
        <v>351</v>
      </c>
      <c r="B193" t="s">
        <v>502</v>
      </c>
      <c r="C193" t="s">
        <v>27</v>
      </c>
      <c r="D193" t="s">
        <v>366</v>
      </c>
      <c r="E193" t="s">
        <v>503</v>
      </c>
      <c r="F193">
        <f>HYPERLINK("http://clipc-services.ceda.ac.uk/dreq/u/abe5993d07b8b52e770ed957b060f9ed.html","web")</f>
        <v>0</v>
      </c>
      <c r="G193" t="s">
        <v>22</v>
      </c>
      <c r="H193" t="s">
        <v>23</v>
      </c>
    </row>
    <row r="194" spans="1:9">
      <c r="A194" t="s">
        <v>351</v>
      </c>
      <c r="B194" t="s">
        <v>126</v>
      </c>
      <c r="C194" t="s">
        <v>11</v>
      </c>
      <c r="D194" t="s">
        <v>366</v>
      </c>
      <c r="E194" t="s">
        <v>127</v>
      </c>
      <c r="F194">
        <f>HYPERLINK("http://clipc-services.ceda.ac.uk/dreq/u/f64c4ac230024801b1f140d806a00972.html","web")</f>
        <v>0</v>
      </c>
      <c r="G194" t="s">
        <v>22</v>
      </c>
      <c r="H194" t="s">
        <v>23</v>
      </c>
      <c r="I194" t="s">
        <v>128</v>
      </c>
    </row>
    <row r="195" spans="1:9">
      <c r="A195" t="s">
        <v>351</v>
      </c>
      <c r="B195" t="s">
        <v>504</v>
      </c>
      <c r="C195" t="s">
        <v>11</v>
      </c>
      <c r="D195" t="s">
        <v>366</v>
      </c>
      <c r="E195" t="s">
        <v>505</v>
      </c>
      <c r="F195">
        <f>HYPERLINK("http://clipc-services.ceda.ac.uk/dreq/u/02e40424bc4b63c1ae535165def98421.html","web")</f>
        <v>0</v>
      </c>
      <c r="G195" t="s">
        <v>22</v>
      </c>
      <c r="H195" t="s">
        <v>23</v>
      </c>
      <c r="I195" t="s">
        <v>506</v>
      </c>
    </row>
    <row r="196" spans="1:9">
      <c r="A196" t="s">
        <v>351</v>
      </c>
      <c r="B196" t="s">
        <v>507</v>
      </c>
      <c r="C196" t="s">
        <v>27</v>
      </c>
      <c r="D196" t="s">
        <v>28</v>
      </c>
      <c r="E196" t="s">
        <v>508</v>
      </c>
      <c r="F196">
        <f>HYPERLINK("http://clipc-services.ceda.ac.uk/dreq/u/e799552047be54bf13ccbe494c73cc81.html","web")</f>
        <v>0</v>
      </c>
      <c r="G196" t="s">
        <v>22</v>
      </c>
      <c r="H196" t="s">
        <v>23</v>
      </c>
      <c r="I196" t="s">
        <v>509</v>
      </c>
    </row>
    <row r="197" spans="1:9">
      <c r="A197" t="s">
        <v>351</v>
      </c>
      <c r="B197" t="s">
        <v>510</v>
      </c>
      <c r="C197" t="s">
        <v>27</v>
      </c>
      <c r="D197" t="s">
        <v>28</v>
      </c>
      <c r="E197" t="s">
        <v>511</v>
      </c>
      <c r="F197">
        <f>HYPERLINK("http://clipc-services.ceda.ac.uk/dreq/u/5895b847e6247f0058199d1b26772655.html","web")</f>
        <v>0</v>
      </c>
      <c r="G197" t="s">
        <v>22</v>
      </c>
      <c r="H197" t="s">
        <v>23</v>
      </c>
      <c r="I197" t="s">
        <v>512</v>
      </c>
    </row>
    <row r="198" spans="1:9">
      <c r="A198" t="s">
        <v>351</v>
      </c>
      <c r="B198" t="s">
        <v>513</v>
      </c>
      <c r="C198" t="s">
        <v>27</v>
      </c>
      <c r="D198" t="s">
        <v>28</v>
      </c>
      <c r="E198" t="s">
        <v>514</v>
      </c>
      <c r="F198">
        <f>HYPERLINK("http://clipc-services.ceda.ac.uk/dreq/u/6c2e81334ca2f0de1813f46d64ee1924.html","web")</f>
        <v>0</v>
      </c>
      <c r="G198" t="s">
        <v>22</v>
      </c>
      <c r="H198" t="s">
        <v>23</v>
      </c>
      <c r="I198" t="s">
        <v>515</v>
      </c>
    </row>
    <row r="199" spans="1:9">
      <c r="A199" t="s">
        <v>351</v>
      </c>
      <c r="B199" t="s">
        <v>516</v>
      </c>
      <c r="C199" t="s">
        <v>27</v>
      </c>
      <c r="D199" t="s">
        <v>28</v>
      </c>
      <c r="E199" t="s">
        <v>517</v>
      </c>
      <c r="F199">
        <f>HYPERLINK("http://clipc-services.ceda.ac.uk/dreq/u/01f509c26cfbd2f30789d91b026e0016.html","web")</f>
        <v>0</v>
      </c>
      <c r="G199" t="s">
        <v>22</v>
      </c>
      <c r="H199" t="s">
        <v>23</v>
      </c>
    </row>
    <row r="200" spans="1:9">
      <c r="A200" t="s">
        <v>351</v>
      </c>
      <c r="B200" t="s">
        <v>518</v>
      </c>
      <c r="C200" t="s">
        <v>27</v>
      </c>
      <c r="D200" t="s">
        <v>28</v>
      </c>
      <c r="E200" t="s">
        <v>519</v>
      </c>
      <c r="F200">
        <f>HYPERLINK("http://clipc-services.ceda.ac.uk/dreq/u/d254e68c03491d17660ec44e7565f9e2.html","web")</f>
        <v>0</v>
      </c>
      <c r="G200" t="s">
        <v>22</v>
      </c>
      <c r="H200" t="s">
        <v>23</v>
      </c>
      <c r="I200" t="s">
        <v>520</v>
      </c>
    </row>
    <row r="201" spans="1:9">
      <c r="A201" t="s">
        <v>351</v>
      </c>
      <c r="B201" t="s">
        <v>521</v>
      </c>
      <c r="C201" t="s">
        <v>19</v>
      </c>
      <c r="D201" t="s">
        <v>20</v>
      </c>
      <c r="E201" t="s">
        <v>522</v>
      </c>
      <c r="F201">
        <f>HYPERLINK("http://clipc-services.ceda.ac.uk/dreq/u/13654e951d583dc7d02b5c23485e6eb5.html","web")</f>
        <v>0</v>
      </c>
      <c r="G201" t="s">
        <v>22</v>
      </c>
      <c r="H201" t="s">
        <v>23</v>
      </c>
      <c r="I201" t="s">
        <v>523</v>
      </c>
    </row>
    <row r="202" spans="1:9">
      <c r="A202" t="s">
        <v>351</v>
      </c>
      <c r="B202" t="s">
        <v>524</v>
      </c>
      <c r="C202" t="s">
        <v>19</v>
      </c>
      <c r="D202" t="s">
        <v>20</v>
      </c>
      <c r="E202" t="s">
        <v>525</v>
      </c>
      <c r="F202">
        <f>HYPERLINK("http://clipc-services.ceda.ac.uk/dreq/u/b4ae9d56d038ff977f0db7f578841c5a.html","web")</f>
        <v>0</v>
      </c>
      <c r="G202" t="s">
        <v>22</v>
      </c>
      <c r="H202" t="s">
        <v>23</v>
      </c>
      <c r="I202" t="s">
        <v>526</v>
      </c>
    </row>
    <row r="203" spans="1:9">
      <c r="A203" t="s">
        <v>351</v>
      </c>
      <c r="B203" t="s">
        <v>31</v>
      </c>
      <c r="C203" t="s">
        <v>19</v>
      </c>
      <c r="D203" t="s">
        <v>20</v>
      </c>
      <c r="E203" t="s">
        <v>32</v>
      </c>
      <c r="F203">
        <f>HYPERLINK("http://clipc-services.ceda.ac.uk/dreq/u/54eb2f6651441ff52f9aea4d43a83024.html","web")</f>
        <v>0</v>
      </c>
      <c r="G203" t="s">
        <v>22</v>
      </c>
      <c r="H203" t="s">
        <v>23</v>
      </c>
      <c r="I203" t="s">
        <v>33</v>
      </c>
    </row>
    <row r="204" spans="1:9">
      <c r="A204" t="s">
        <v>351</v>
      </c>
      <c r="B204" t="s">
        <v>527</v>
      </c>
      <c r="C204" t="s">
        <v>19</v>
      </c>
      <c r="D204" t="s">
        <v>20</v>
      </c>
      <c r="E204" t="s">
        <v>528</v>
      </c>
      <c r="F204">
        <f>HYPERLINK("http://clipc-services.ceda.ac.uk/dreq/u/be62c57dff12142bf51fc73c70cfb050.html","web")</f>
        <v>0</v>
      </c>
      <c r="G204" t="s">
        <v>22</v>
      </c>
      <c r="H204" t="s">
        <v>23</v>
      </c>
      <c r="I204" t="s">
        <v>529</v>
      </c>
    </row>
    <row r="205" spans="1:9">
      <c r="A205" t="s">
        <v>351</v>
      </c>
      <c r="B205" t="s">
        <v>530</v>
      </c>
      <c r="C205" t="s">
        <v>19</v>
      </c>
      <c r="D205" t="s">
        <v>20</v>
      </c>
      <c r="E205" t="s">
        <v>531</v>
      </c>
      <c r="F205">
        <f>HYPERLINK("http://clipc-services.ceda.ac.uk/dreq/u/b0a9616ddee15d1f3740ce445bd82fb1.html","web")</f>
        <v>0</v>
      </c>
      <c r="G205" t="s">
        <v>22</v>
      </c>
      <c r="H205" t="s">
        <v>23</v>
      </c>
      <c r="I205" t="s">
        <v>532</v>
      </c>
    </row>
    <row r="206" spans="1:9">
      <c r="A206" t="s">
        <v>351</v>
      </c>
      <c r="B206" t="s">
        <v>533</v>
      </c>
      <c r="C206" t="s">
        <v>19</v>
      </c>
      <c r="D206" t="s">
        <v>20</v>
      </c>
      <c r="E206" t="s">
        <v>534</v>
      </c>
      <c r="F206">
        <f>HYPERLINK("http://clipc-services.ceda.ac.uk/dreq/u/c85ac4ad4664c34898cdb9af2418c45a.html","web")</f>
        <v>0</v>
      </c>
      <c r="G206" t="s">
        <v>22</v>
      </c>
      <c r="H206" t="s">
        <v>23</v>
      </c>
      <c r="I206" t="s">
        <v>535</v>
      </c>
    </row>
    <row r="207" spans="1:9">
      <c r="A207" t="s">
        <v>351</v>
      </c>
      <c r="B207" t="s">
        <v>536</v>
      </c>
      <c r="C207" t="s">
        <v>19</v>
      </c>
      <c r="D207" t="s">
        <v>20</v>
      </c>
      <c r="E207" t="s">
        <v>537</v>
      </c>
      <c r="F207">
        <f>HYPERLINK("http://clipc-services.ceda.ac.uk/dreq/u/5880ab9386066d5d620774a46840cc25.html","web")</f>
        <v>0</v>
      </c>
      <c r="G207" t="s">
        <v>22</v>
      </c>
      <c r="H207" t="s">
        <v>23</v>
      </c>
      <c r="I207" t="s">
        <v>538</v>
      </c>
    </row>
    <row r="208" spans="1:9">
      <c r="A208" t="s">
        <v>351</v>
      </c>
      <c r="B208" t="s">
        <v>539</v>
      </c>
      <c r="C208" t="s">
        <v>19</v>
      </c>
      <c r="D208" t="s">
        <v>20</v>
      </c>
      <c r="E208" t="s">
        <v>540</v>
      </c>
      <c r="F208">
        <f>HYPERLINK("http://clipc-services.ceda.ac.uk/dreq/u/9a7cb6c8481412d525ba1101f82b892d.html","web")</f>
        <v>0</v>
      </c>
      <c r="G208" t="s">
        <v>22</v>
      </c>
      <c r="H208" t="s">
        <v>23</v>
      </c>
      <c r="I208" t="s">
        <v>541</v>
      </c>
    </row>
    <row r="209" spans="1:9">
      <c r="A209" t="s">
        <v>351</v>
      </c>
      <c r="B209" t="s">
        <v>542</v>
      </c>
      <c r="C209" t="s">
        <v>19</v>
      </c>
      <c r="D209" t="s">
        <v>20</v>
      </c>
      <c r="E209" t="s">
        <v>543</v>
      </c>
      <c r="F209">
        <f>HYPERLINK("http://clipc-services.ceda.ac.uk/dreq/u/e9dc036ef43db84bc4651ce95b0fed94.html","web")</f>
        <v>0</v>
      </c>
      <c r="G209" t="s">
        <v>22</v>
      </c>
      <c r="H209" t="s">
        <v>23</v>
      </c>
      <c r="I209" t="s">
        <v>544</v>
      </c>
    </row>
    <row r="210" spans="1:9">
      <c r="A210" t="s">
        <v>351</v>
      </c>
      <c r="B210" t="s">
        <v>545</v>
      </c>
      <c r="C210" t="s">
        <v>19</v>
      </c>
      <c r="D210" t="s">
        <v>20</v>
      </c>
      <c r="E210" t="s">
        <v>546</v>
      </c>
      <c r="F210">
        <f>HYPERLINK("http://clipc-services.ceda.ac.uk/dreq/u/30a7a10d4c71066f19eae9a89ddfafba.html","web")</f>
        <v>0</v>
      </c>
      <c r="G210" t="s">
        <v>22</v>
      </c>
      <c r="H210" t="s">
        <v>23</v>
      </c>
      <c r="I210" t="s">
        <v>547</v>
      </c>
    </row>
    <row r="211" spans="1:9">
      <c r="A211" t="s">
        <v>351</v>
      </c>
      <c r="B211" t="s">
        <v>548</v>
      </c>
      <c r="C211" t="s">
        <v>19</v>
      </c>
      <c r="D211" t="s">
        <v>20</v>
      </c>
      <c r="E211" t="s">
        <v>549</v>
      </c>
      <c r="F211">
        <f>HYPERLINK("http://clipc-services.ceda.ac.uk/dreq/u/d90bac355dae4e53a6d0e5df81a090ad.html","web")</f>
        <v>0</v>
      </c>
      <c r="G211" t="s">
        <v>22</v>
      </c>
      <c r="H211" t="s">
        <v>23</v>
      </c>
      <c r="I211" t="s">
        <v>550</v>
      </c>
    </row>
    <row r="212" spans="1:9">
      <c r="A212" t="s">
        <v>351</v>
      </c>
      <c r="B212" t="s">
        <v>551</v>
      </c>
      <c r="C212" t="s">
        <v>19</v>
      </c>
      <c r="D212" t="s">
        <v>20</v>
      </c>
      <c r="E212" t="s">
        <v>552</v>
      </c>
      <c r="F212">
        <f>HYPERLINK("http://clipc-services.ceda.ac.uk/dreq/u/b50af258aff9f9ca19fdf1ec4b039a55.html","web")</f>
        <v>0</v>
      </c>
      <c r="G212" t="s">
        <v>22</v>
      </c>
      <c r="H212" t="s">
        <v>23</v>
      </c>
      <c r="I212" t="s">
        <v>553</v>
      </c>
    </row>
    <row r="213" spans="1:9">
      <c r="A213" t="s">
        <v>351</v>
      </c>
      <c r="B213" t="s">
        <v>71</v>
      </c>
      <c r="C213" t="s">
        <v>19</v>
      </c>
      <c r="D213" t="s">
        <v>20</v>
      </c>
      <c r="E213" t="s">
        <v>72</v>
      </c>
      <c r="F213">
        <f>HYPERLINK("http://clipc-services.ceda.ac.uk/dreq/u/c2705ac5fb7561a3aa5744c1163bf2d7.html","web")</f>
        <v>0</v>
      </c>
      <c r="G213" t="s">
        <v>22</v>
      </c>
      <c r="H213" t="s">
        <v>23</v>
      </c>
    </row>
    <row r="214" spans="1:9">
      <c r="A214" t="s">
        <v>351</v>
      </c>
      <c r="B214" t="s">
        <v>73</v>
      </c>
      <c r="C214" t="s">
        <v>19</v>
      </c>
      <c r="D214" t="s">
        <v>20</v>
      </c>
      <c r="E214" t="s">
        <v>74</v>
      </c>
      <c r="F214">
        <f>HYPERLINK("http://clipc-services.ceda.ac.uk/dreq/u/96acc3ed79b2bd5e4dbd613a4c27720f.html","web")</f>
        <v>0</v>
      </c>
      <c r="G214" t="s">
        <v>22</v>
      </c>
      <c r="H214" t="s">
        <v>23</v>
      </c>
    </row>
    <row r="215" spans="1:9">
      <c r="A215" t="s">
        <v>351</v>
      </c>
      <c r="B215" t="s">
        <v>554</v>
      </c>
      <c r="C215" t="s">
        <v>19</v>
      </c>
      <c r="D215" t="s">
        <v>20</v>
      </c>
      <c r="E215" t="s">
        <v>555</v>
      </c>
      <c r="F215">
        <f>HYPERLINK("http://clipc-services.ceda.ac.uk/dreq/u/5a887812bc95f4c8377af5051a2566fe.html","web")</f>
        <v>0</v>
      </c>
      <c r="G215" t="s">
        <v>22</v>
      </c>
      <c r="H215" t="s">
        <v>23</v>
      </c>
    </row>
    <row r="216" spans="1:9">
      <c r="A216" t="s">
        <v>351</v>
      </c>
      <c r="B216" t="s">
        <v>556</v>
      </c>
      <c r="C216" t="s">
        <v>19</v>
      </c>
      <c r="D216" t="s">
        <v>20</v>
      </c>
      <c r="E216" t="s">
        <v>557</v>
      </c>
      <c r="F216">
        <f>HYPERLINK("http://clipc-services.ceda.ac.uk/dreq/u/72366111fcb3d2a0d14dc917e8fca8eb.html","web")</f>
        <v>0</v>
      </c>
      <c r="G216" t="s">
        <v>22</v>
      </c>
      <c r="H216" t="s">
        <v>23</v>
      </c>
    </row>
    <row r="217" spans="1:9">
      <c r="A217" t="s">
        <v>351</v>
      </c>
      <c r="B217" t="s">
        <v>75</v>
      </c>
      <c r="C217" t="s">
        <v>19</v>
      </c>
      <c r="D217" t="s">
        <v>20</v>
      </c>
      <c r="E217" t="s">
        <v>76</v>
      </c>
      <c r="F217">
        <f>HYPERLINK("http://clipc-services.ceda.ac.uk/dreq/u/5250c73892803497448e18ba0310c423.html","web")</f>
        <v>0</v>
      </c>
      <c r="G217" t="s">
        <v>22</v>
      </c>
      <c r="H217" t="s">
        <v>23</v>
      </c>
      <c r="I217" t="s">
        <v>77</v>
      </c>
    </row>
    <row r="218" spans="1:9">
      <c r="A218" t="s">
        <v>351</v>
      </c>
      <c r="B218" t="s">
        <v>78</v>
      </c>
      <c r="C218" t="s">
        <v>19</v>
      </c>
      <c r="D218" t="s">
        <v>20</v>
      </c>
      <c r="E218" t="s">
        <v>79</v>
      </c>
      <c r="F218">
        <f>HYPERLINK("http://clipc-services.ceda.ac.uk/dreq/u/56a5fa6dd6b7c4aa711f362d5d5414f6.html","web")</f>
        <v>0</v>
      </c>
      <c r="G218" t="s">
        <v>22</v>
      </c>
      <c r="H218" t="s">
        <v>23</v>
      </c>
    </row>
    <row r="219" spans="1:9">
      <c r="A219" t="s">
        <v>351</v>
      </c>
      <c r="B219" t="s">
        <v>80</v>
      </c>
      <c r="C219" t="s">
        <v>19</v>
      </c>
      <c r="D219" t="s">
        <v>20</v>
      </c>
      <c r="E219" t="s">
        <v>81</v>
      </c>
      <c r="F219">
        <f>HYPERLINK("http://clipc-services.ceda.ac.uk/dreq/u/ab60603d901dfa1c47f4d2fd7784f8ea.html","web")</f>
        <v>0</v>
      </c>
      <c r="G219" t="s">
        <v>22</v>
      </c>
      <c r="H219" t="s">
        <v>23</v>
      </c>
      <c r="I219" t="s">
        <v>82</v>
      </c>
    </row>
    <row r="220" spans="1:9">
      <c r="A220" t="s">
        <v>351</v>
      </c>
      <c r="B220" t="s">
        <v>83</v>
      </c>
      <c r="C220" t="s">
        <v>19</v>
      </c>
      <c r="D220" t="s">
        <v>20</v>
      </c>
      <c r="E220" t="s">
        <v>84</v>
      </c>
      <c r="F220">
        <f>HYPERLINK("http://clipc-services.ceda.ac.uk/dreq/u/c947141b54f1ab48dba4a84cec99c5d3.html","web")</f>
        <v>0</v>
      </c>
      <c r="G220" t="s">
        <v>22</v>
      </c>
      <c r="H220" t="s">
        <v>23</v>
      </c>
      <c r="I220" t="s">
        <v>85</v>
      </c>
    </row>
    <row r="221" spans="1:9">
      <c r="A221" t="s">
        <v>351</v>
      </c>
      <c r="B221" t="s">
        <v>86</v>
      </c>
      <c r="C221" t="s">
        <v>19</v>
      </c>
      <c r="D221" t="s">
        <v>20</v>
      </c>
      <c r="E221" t="s">
        <v>87</v>
      </c>
      <c r="F221">
        <f>HYPERLINK("http://clipc-services.ceda.ac.uk/dreq/u/98fab6148c36b25a158062a11c0c5965.html","web")</f>
        <v>0</v>
      </c>
      <c r="G221" t="s">
        <v>22</v>
      </c>
      <c r="H221" t="s">
        <v>23</v>
      </c>
      <c r="I221" t="s">
        <v>88</v>
      </c>
    </row>
    <row r="222" spans="1:9">
      <c r="A222" t="s">
        <v>351</v>
      </c>
      <c r="B222" t="s">
        <v>89</v>
      </c>
      <c r="C222" t="s">
        <v>19</v>
      </c>
      <c r="D222" t="s">
        <v>20</v>
      </c>
      <c r="E222" t="s">
        <v>90</v>
      </c>
      <c r="F222">
        <f>HYPERLINK("http://clipc-services.ceda.ac.uk/dreq/u/f108633dc7e1585498ceccc06bdfd263.html","web")</f>
        <v>0</v>
      </c>
      <c r="G222" t="s">
        <v>22</v>
      </c>
      <c r="H222" t="s">
        <v>23</v>
      </c>
      <c r="I222" t="s">
        <v>91</v>
      </c>
    </row>
    <row r="223" spans="1:9">
      <c r="A223" t="s">
        <v>351</v>
      </c>
      <c r="B223" t="s">
        <v>92</v>
      </c>
      <c r="C223" t="s">
        <v>19</v>
      </c>
      <c r="D223" t="s">
        <v>20</v>
      </c>
      <c r="E223" t="s">
        <v>93</v>
      </c>
      <c r="F223">
        <f>HYPERLINK("http://clipc-services.ceda.ac.uk/dreq/u/dcd2298237af35be0ed71c92ee9e7e79.html","web")</f>
        <v>0</v>
      </c>
      <c r="G223" t="s">
        <v>22</v>
      </c>
      <c r="H223" t="s">
        <v>23</v>
      </c>
      <c r="I223" t="s">
        <v>94</v>
      </c>
    </row>
    <row r="224" spans="1:9">
      <c r="A224" t="s">
        <v>351</v>
      </c>
      <c r="B224" t="s">
        <v>95</v>
      </c>
      <c r="C224" t="s">
        <v>19</v>
      </c>
      <c r="D224" t="s">
        <v>20</v>
      </c>
      <c r="E224" t="s">
        <v>96</v>
      </c>
      <c r="F224">
        <f>HYPERLINK("http://clipc-services.ceda.ac.uk/dreq/u/87f531b94bd9ca68e33e89d7e3e81be4.html","web")</f>
        <v>0</v>
      </c>
      <c r="G224" t="s">
        <v>22</v>
      </c>
      <c r="H224" t="s">
        <v>23</v>
      </c>
      <c r="I224" t="s">
        <v>97</v>
      </c>
    </row>
    <row r="225" spans="1:9">
      <c r="A225" t="s">
        <v>351</v>
      </c>
      <c r="B225" t="s">
        <v>98</v>
      </c>
      <c r="C225" t="s">
        <v>19</v>
      </c>
      <c r="D225" t="s">
        <v>20</v>
      </c>
      <c r="E225" t="s">
        <v>99</v>
      </c>
      <c r="F225">
        <f>HYPERLINK("http://clipc-services.ceda.ac.uk/dreq/u/6cde3055df67931d84608fc5b7694f65.html","web")</f>
        <v>0</v>
      </c>
      <c r="G225" t="s">
        <v>22</v>
      </c>
      <c r="H225" t="s">
        <v>23</v>
      </c>
      <c r="I225" t="s">
        <v>100</v>
      </c>
    </row>
    <row r="226" spans="1:9">
      <c r="A226" t="s">
        <v>351</v>
      </c>
      <c r="B226" t="s">
        <v>558</v>
      </c>
      <c r="C226" t="s">
        <v>19</v>
      </c>
      <c r="D226" t="s">
        <v>20</v>
      </c>
      <c r="E226" t="s">
        <v>559</v>
      </c>
      <c r="F226">
        <f>HYPERLINK("http://clipc-services.ceda.ac.uk/dreq/u/9791ce56083fe450761a27a7dc158225.html","web")</f>
        <v>0</v>
      </c>
      <c r="G226" t="s">
        <v>22</v>
      </c>
      <c r="H226" t="s">
        <v>23</v>
      </c>
    </row>
    <row r="227" spans="1:9">
      <c r="A227" t="s">
        <v>351</v>
      </c>
      <c r="B227" t="s">
        <v>560</v>
      </c>
      <c r="C227" t="s">
        <v>19</v>
      </c>
      <c r="D227" t="s">
        <v>20</v>
      </c>
      <c r="E227" t="s">
        <v>561</v>
      </c>
      <c r="F227">
        <f>HYPERLINK("http://clipc-services.ceda.ac.uk/dreq/u/28907f4f1855d3d22166c87b8e5300be.html","web")</f>
        <v>0</v>
      </c>
      <c r="G227" t="s">
        <v>22</v>
      </c>
      <c r="H227" t="s">
        <v>23</v>
      </c>
    </row>
    <row r="228" spans="1:9">
      <c r="A228" t="s">
        <v>351</v>
      </c>
      <c r="B228" t="s">
        <v>101</v>
      </c>
      <c r="C228" t="s">
        <v>19</v>
      </c>
      <c r="D228" t="s">
        <v>20</v>
      </c>
      <c r="E228" t="s">
        <v>102</v>
      </c>
      <c r="F228">
        <f>HYPERLINK("http://clipc-services.ceda.ac.uk/dreq/u/41cef8aa37d1f0164ae061f293d4361c.html","web")</f>
        <v>0</v>
      </c>
      <c r="G228" t="s">
        <v>22</v>
      </c>
      <c r="H228" t="s">
        <v>23</v>
      </c>
      <c r="I228" t="s">
        <v>103</v>
      </c>
    </row>
    <row r="229" spans="1:9">
      <c r="A229" t="s">
        <v>351</v>
      </c>
      <c r="B229" t="s">
        <v>104</v>
      </c>
      <c r="C229" t="s">
        <v>19</v>
      </c>
      <c r="D229" t="s">
        <v>366</v>
      </c>
      <c r="E229" t="s">
        <v>105</v>
      </c>
      <c r="F229">
        <f>HYPERLINK("http://clipc-services.ceda.ac.uk/dreq/u/a3dd8da8b39dde98682ad859d8f5f5c2.html","web")</f>
        <v>0</v>
      </c>
      <c r="G229" t="s">
        <v>22</v>
      </c>
      <c r="H229" t="s">
        <v>23</v>
      </c>
      <c r="I229" t="s">
        <v>106</v>
      </c>
    </row>
    <row r="230" spans="1:9">
      <c r="A230" t="s">
        <v>351</v>
      </c>
      <c r="B230" t="s">
        <v>107</v>
      </c>
      <c r="C230" t="s">
        <v>19</v>
      </c>
      <c r="D230" t="s">
        <v>366</v>
      </c>
      <c r="E230" t="s">
        <v>108</v>
      </c>
      <c r="F230">
        <f>HYPERLINK("http://clipc-services.ceda.ac.uk/dreq/u/a336fa5c0a328636d04ea8f648dcd7c7.html","web")</f>
        <v>0</v>
      </c>
      <c r="G230" t="s">
        <v>22</v>
      </c>
      <c r="H230" t="s">
        <v>23</v>
      </c>
    </row>
    <row r="231" spans="1:9">
      <c r="A231" t="s">
        <v>351</v>
      </c>
      <c r="B231" t="s">
        <v>109</v>
      </c>
      <c r="C231" t="s">
        <v>19</v>
      </c>
      <c r="D231" t="s">
        <v>366</v>
      </c>
      <c r="E231" t="s">
        <v>110</v>
      </c>
      <c r="F231">
        <f>HYPERLINK("http://clipc-services.ceda.ac.uk/dreq/u/683b8f723c94f4a3b3e65569b975d648.html","web")</f>
        <v>0</v>
      </c>
      <c r="G231" t="s">
        <v>22</v>
      </c>
      <c r="H231" t="s">
        <v>23</v>
      </c>
    </row>
    <row r="233" spans="1:9">
      <c r="A233" t="s">
        <v>562</v>
      </c>
      <c r="B233" t="s">
        <v>563</v>
      </c>
      <c r="C233" t="s">
        <v>19</v>
      </c>
      <c r="D233" t="s">
        <v>172</v>
      </c>
      <c r="E233" t="s">
        <v>564</v>
      </c>
      <c r="F233">
        <f>HYPERLINK("http://clipc-services.ceda.ac.uk/dreq/u/59171588-9e49-11e5-803c-0d0b866b59f3.html","web")</f>
        <v>0</v>
      </c>
      <c r="G233" t="s">
        <v>22</v>
      </c>
      <c r="H233" t="s">
        <v>23</v>
      </c>
      <c r="I233" t="s">
        <v>565</v>
      </c>
    </row>
    <row r="234" spans="1:9">
      <c r="A234" t="s">
        <v>562</v>
      </c>
      <c r="B234" t="s">
        <v>566</v>
      </c>
      <c r="C234" t="s">
        <v>11</v>
      </c>
      <c r="D234" t="s">
        <v>172</v>
      </c>
      <c r="E234" t="s">
        <v>567</v>
      </c>
      <c r="F234">
        <f>HYPERLINK("http://clipc-services.ceda.ac.uk/dreq/u/16566aed8c1a15e598240020f11b8fd4.html","web")</f>
        <v>0</v>
      </c>
      <c r="G234" t="s">
        <v>22</v>
      </c>
      <c r="H234" t="s">
        <v>23</v>
      </c>
    </row>
    <row r="236" spans="1:9">
      <c r="A236" t="s">
        <v>568</v>
      </c>
      <c r="B236" t="s">
        <v>147</v>
      </c>
      <c r="C236" t="s">
        <v>11</v>
      </c>
      <c r="D236" t="s">
        <v>28</v>
      </c>
      <c r="E236" t="s">
        <v>149</v>
      </c>
      <c r="F236">
        <f>HYPERLINK("http://clipc-services.ceda.ac.uk/dreq/u/cc1b9e3073d751143fe8ab63ca9fcc45.html","web")</f>
        <v>0</v>
      </c>
      <c r="G236" t="s">
        <v>150</v>
      </c>
      <c r="H236" t="s">
        <v>15</v>
      </c>
      <c r="I236" t="s">
        <v>151</v>
      </c>
    </row>
    <row r="237" spans="1:9">
      <c r="A237" t="s">
        <v>568</v>
      </c>
      <c r="B237" t="s">
        <v>152</v>
      </c>
      <c r="C237" t="s">
        <v>11</v>
      </c>
      <c r="D237" t="s">
        <v>28</v>
      </c>
      <c r="E237" t="s">
        <v>153</v>
      </c>
      <c r="F237">
        <f>HYPERLINK("http://clipc-services.ceda.ac.uk/dreq/u/5e49c0b73ac161d5e5dd05173416c400.html","web")</f>
        <v>0</v>
      </c>
      <c r="G237" t="s">
        <v>150</v>
      </c>
      <c r="H237" t="s">
        <v>15</v>
      </c>
      <c r="I237" t="s">
        <v>154</v>
      </c>
    </row>
    <row r="238" spans="1:9">
      <c r="A238" t="s">
        <v>568</v>
      </c>
      <c r="B238" t="s">
        <v>155</v>
      </c>
      <c r="C238" t="s">
        <v>11</v>
      </c>
      <c r="D238" t="s">
        <v>28</v>
      </c>
      <c r="E238" t="s">
        <v>156</v>
      </c>
      <c r="F238">
        <f>HYPERLINK("http://clipc-services.ceda.ac.uk/dreq/u/299fb9d19040c4aa3862644286261ad2.html","web")</f>
        <v>0</v>
      </c>
      <c r="G238" t="s">
        <v>150</v>
      </c>
      <c r="H238" t="s">
        <v>15</v>
      </c>
      <c r="I238" t="s">
        <v>157</v>
      </c>
    </row>
    <row r="239" spans="1:9">
      <c r="A239" t="s">
        <v>568</v>
      </c>
      <c r="B239" t="s">
        <v>569</v>
      </c>
      <c r="C239" t="s">
        <v>11</v>
      </c>
      <c r="D239" t="s">
        <v>570</v>
      </c>
      <c r="E239" t="s">
        <v>571</v>
      </c>
      <c r="F239">
        <f>HYPERLINK("http://clipc-services.ceda.ac.uk/dreq/u/1d4594c97188efd47935238a429e02e4.html","web")</f>
        <v>0</v>
      </c>
      <c r="G239" t="s">
        <v>14</v>
      </c>
      <c r="H239" t="s">
        <v>15</v>
      </c>
    </row>
    <row r="240" spans="1:9">
      <c r="A240" t="s">
        <v>568</v>
      </c>
      <c r="B240" t="s">
        <v>572</v>
      </c>
      <c r="C240" t="s">
        <v>11</v>
      </c>
      <c r="D240" t="s">
        <v>573</v>
      </c>
      <c r="E240" t="s">
        <v>571</v>
      </c>
      <c r="F240">
        <f>HYPERLINK("http://clipc-services.ceda.ac.uk/dreq/u/1d4594c97188efd47935238a429e02e4.html","web")</f>
        <v>0</v>
      </c>
      <c r="G240" t="s">
        <v>150</v>
      </c>
      <c r="H240" t="s">
        <v>15</v>
      </c>
    </row>
    <row r="241" spans="1:9">
      <c r="A241" t="s">
        <v>568</v>
      </c>
      <c r="B241" t="s">
        <v>574</v>
      </c>
      <c r="C241" t="s">
        <v>11</v>
      </c>
      <c r="D241" t="s">
        <v>570</v>
      </c>
      <c r="E241" t="s">
        <v>575</v>
      </c>
      <c r="F241">
        <f>HYPERLINK("http://clipc-services.ceda.ac.uk/dreq/u/9bb9a503065dfbd30c9bbe5c3c6abf99.html","web")</f>
        <v>0</v>
      </c>
      <c r="G241" t="s">
        <v>14</v>
      </c>
      <c r="H241" t="s">
        <v>15</v>
      </c>
    </row>
    <row r="242" spans="1:9">
      <c r="A242" t="s">
        <v>568</v>
      </c>
      <c r="B242" t="s">
        <v>576</v>
      </c>
      <c r="C242" t="s">
        <v>11</v>
      </c>
      <c r="D242" t="s">
        <v>573</v>
      </c>
      <c r="E242" t="s">
        <v>575</v>
      </c>
      <c r="F242">
        <f>HYPERLINK("http://clipc-services.ceda.ac.uk/dreq/u/9bb9a503065dfbd30c9bbe5c3c6abf99.html","web")</f>
        <v>0</v>
      </c>
      <c r="G242" t="s">
        <v>150</v>
      </c>
      <c r="H242" t="s">
        <v>15</v>
      </c>
    </row>
    <row r="243" spans="1:9">
      <c r="A243" t="s">
        <v>568</v>
      </c>
      <c r="B243" t="s">
        <v>577</v>
      </c>
      <c r="C243" t="s">
        <v>11</v>
      </c>
      <c r="D243" t="s">
        <v>160</v>
      </c>
      <c r="E243" t="s">
        <v>578</v>
      </c>
      <c r="F243">
        <f>HYPERLINK("http://clipc-services.ceda.ac.uk/dreq/u/ddf060894b16cf89e906ecfedbba4ffb.html","web")</f>
        <v>0</v>
      </c>
      <c r="G243" t="s">
        <v>150</v>
      </c>
      <c r="H243" t="s">
        <v>15</v>
      </c>
      <c r="I243" t="s">
        <v>579</v>
      </c>
    </row>
    <row r="244" spans="1:9">
      <c r="A244" t="s">
        <v>568</v>
      </c>
      <c r="B244" t="s">
        <v>580</v>
      </c>
      <c r="C244" t="s">
        <v>11</v>
      </c>
      <c r="D244" t="s">
        <v>581</v>
      </c>
      <c r="E244" t="s">
        <v>578</v>
      </c>
      <c r="F244">
        <f>HYPERLINK("http://clipc-services.ceda.ac.uk/dreq/u/ddf060894b16cf89e906ecfedbba4ffb.html","web")</f>
        <v>0</v>
      </c>
      <c r="G244" t="s">
        <v>150</v>
      </c>
      <c r="H244" t="s">
        <v>15</v>
      </c>
      <c r="I244" t="s">
        <v>579</v>
      </c>
    </row>
    <row r="245" spans="1:9">
      <c r="A245" t="s">
        <v>568</v>
      </c>
      <c r="B245" t="s">
        <v>582</v>
      </c>
      <c r="C245" t="s">
        <v>11</v>
      </c>
      <c r="D245" t="s">
        <v>570</v>
      </c>
      <c r="E245" t="s">
        <v>583</v>
      </c>
      <c r="F245">
        <f>HYPERLINK("http://clipc-services.ceda.ac.uk/dreq/u/7f4c49e8abe3230e87fa7299b73448fa.html","web")</f>
        <v>0</v>
      </c>
      <c r="G245" t="s">
        <v>14</v>
      </c>
      <c r="H245" t="s">
        <v>15</v>
      </c>
    </row>
    <row r="246" spans="1:9">
      <c r="A246" t="s">
        <v>568</v>
      </c>
      <c r="B246" t="s">
        <v>584</v>
      </c>
      <c r="C246" t="s">
        <v>11</v>
      </c>
      <c r="D246" t="s">
        <v>573</v>
      </c>
      <c r="E246" t="s">
        <v>583</v>
      </c>
      <c r="F246">
        <f>HYPERLINK("http://clipc-services.ceda.ac.uk/dreq/u/7f4c49e8abe3230e87fa7299b73448fa.html","web")</f>
        <v>0</v>
      </c>
      <c r="G246" t="s">
        <v>150</v>
      </c>
      <c r="H246" t="s">
        <v>15</v>
      </c>
    </row>
    <row r="247" spans="1:9">
      <c r="A247" t="s">
        <v>568</v>
      </c>
      <c r="B247" t="s">
        <v>585</v>
      </c>
      <c r="C247" t="s">
        <v>11</v>
      </c>
      <c r="D247" t="s">
        <v>160</v>
      </c>
      <c r="E247" t="s">
        <v>586</v>
      </c>
      <c r="F247">
        <f>HYPERLINK("http://clipc-services.ceda.ac.uk/dreq/u/dbc244f3e0bae5b1397ad42fb6cd6db3.html","web")</f>
        <v>0</v>
      </c>
      <c r="G247" t="s">
        <v>150</v>
      </c>
      <c r="H247" t="s">
        <v>15</v>
      </c>
      <c r="I247" t="s">
        <v>586</v>
      </c>
    </row>
    <row r="248" spans="1:9">
      <c r="A248" t="s">
        <v>568</v>
      </c>
      <c r="B248" t="s">
        <v>587</v>
      </c>
      <c r="C248" t="s">
        <v>11</v>
      </c>
      <c r="D248" t="s">
        <v>581</v>
      </c>
      <c r="E248" t="s">
        <v>586</v>
      </c>
      <c r="F248">
        <f>HYPERLINK("http://clipc-services.ceda.ac.uk/dreq/u/dbc244f3e0bae5b1397ad42fb6cd6db3.html","web")</f>
        <v>0</v>
      </c>
      <c r="G248" t="s">
        <v>150</v>
      </c>
      <c r="H248" t="s">
        <v>15</v>
      </c>
      <c r="I248" t="s">
        <v>586</v>
      </c>
    </row>
    <row r="249" spans="1:9">
      <c r="A249" t="s">
        <v>568</v>
      </c>
      <c r="B249" t="s">
        <v>588</v>
      </c>
      <c r="C249" t="s">
        <v>11</v>
      </c>
      <c r="D249" t="s">
        <v>573</v>
      </c>
      <c r="E249" t="s">
        <v>589</v>
      </c>
      <c r="F249">
        <f>HYPERLINK("http://clipc-services.ceda.ac.uk/dreq/u/942125e5a461fef57b1477b9a2bd5fa0.html","web")</f>
        <v>0</v>
      </c>
      <c r="G249" t="s">
        <v>150</v>
      </c>
      <c r="H249" t="s">
        <v>15</v>
      </c>
    </row>
    <row r="250" spans="1:9">
      <c r="A250" t="s">
        <v>568</v>
      </c>
      <c r="B250" t="s">
        <v>590</v>
      </c>
      <c r="C250" t="s">
        <v>11</v>
      </c>
      <c r="D250" t="s">
        <v>160</v>
      </c>
      <c r="E250" t="s">
        <v>591</v>
      </c>
      <c r="F250">
        <f>HYPERLINK("http://clipc-services.ceda.ac.uk/dreq/u/09c328529f2fac58c1b016da33ba394c.html","web")</f>
        <v>0</v>
      </c>
      <c r="G250" t="s">
        <v>150</v>
      </c>
      <c r="H250" t="s">
        <v>15</v>
      </c>
      <c r="I250" t="s">
        <v>592</v>
      </c>
    </row>
    <row r="251" spans="1:9">
      <c r="A251" t="s">
        <v>568</v>
      </c>
      <c r="B251" t="s">
        <v>593</v>
      </c>
      <c r="C251" t="s">
        <v>11</v>
      </c>
      <c r="D251" t="s">
        <v>581</v>
      </c>
      <c r="E251" t="s">
        <v>591</v>
      </c>
      <c r="F251">
        <f>HYPERLINK("http://clipc-services.ceda.ac.uk/dreq/u/09c328529f2fac58c1b016da33ba394c.html","web")</f>
        <v>0</v>
      </c>
      <c r="G251" t="s">
        <v>150</v>
      </c>
      <c r="H251" t="s">
        <v>15</v>
      </c>
      <c r="I251" t="s">
        <v>592</v>
      </c>
    </row>
    <row r="252" spans="1:9">
      <c r="A252" t="s">
        <v>568</v>
      </c>
      <c r="B252" t="s">
        <v>130</v>
      </c>
      <c r="C252" t="s">
        <v>11</v>
      </c>
      <c r="D252" t="s">
        <v>594</v>
      </c>
      <c r="E252" t="s">
        <v>132</v>
      </c>
      <c r="F252">
        <f>HYPERLINK("http://clipc-services.ceda.ac.uk/dreq/u/154ab10964742eaff37de9cc5beef39c.html","web")</f>
        <v>0</v>
      </c>
      <c r="G252" t="s">
        <v>14</v>
      </c>
      <c r="H252" t="s">
        <v>15</v>
      </c>
      <c r="I252" t="s">
        <v>133</v>
      </c>
    </row>
    <row r="254" spans="1:9">
      <c r="A254" t="s">
        <v>595</v>
      </c>
      <c r="B254" t="s">
        <v>176</v>
      </c>
      <c r="C254" t="s">
        <v>11</v>
      </c>
      <c r="D254" t="s">
        <v>28</v>
      </c>
      <c r="E254" t="s">
        <v>177</v>
      </c>
      <c r="F254">
        <f>HYPERLINK("http://clipc-services.ceda.ac.uk/dreq/u/590e8b2a-9e49-11e5-803c-0d0b866b59f3.html","web")</f>
        <v>0</v>
      </c>
      <c r="G254" t="s">
        <v>22</v>
      </c>
      <c r="H254" t="s">
        <v>23</v>
      </c>
      <c r="I254" t="s">
        <v>178</v>
      </c>
    </row>
    <row r="255" spans="1:9">
      <c r="A255" t="s">
        <v>595</v>
      </c>
      <c r="B255" t="s">
        <v>198</v>
      </c>
      <c r="C255" t="s">
        <v>11</v>
      </c>
      <c r="D255" t="s">
        <v>28</v>
      </c>
      <c r="E255" t="s">
        <v>199</v>
      </c>
      <c r="F255">
        <f>HYPERLINK("http://clipc-services.ceda.ac.uk/dreq/u/5914a456-9e49-11e5-803c-0d0b866b59f3.html","web")</f>
        <v>0</v>
      </c>
      <c r="G255" t="s">
        <v>22</v>
      </c>
      <c r="H255" t="s">
        <v>23</v>
      </c>
      <c r="I255" t="s">
        <v>200</v>
      </c>
    </row>
    <row r="256" spans="1:9">
      <c r="A256" t="s">
        <v>595</v>
      </c>
      <c r="B256" t="s">
        <v>283</v>
      </c>
      <c r="C256" t="s">
        <v>11</v>
      </c>
      <c r="D256" t="s">
        <v>28</v>
      </c>
      <c r="E256" t="s">
        <v>284</v>
      </c>
      <c r="F256">
        <f>HYPERLINK("http://clipc-services.ceda.ac.uk/dreq/u/590f4f2e-9e49-11e5-803c-0d0b866b59f3.html","web")</f>
        <v>0</v>
      </c>
      <c r="G256" t="s">
        <v>22</v>
      </c>
      <c r="H256" t="s">
        <v>23</v>
      </c>
      <c r="I256" t="s">
        <v>285</v>
      </c>
    </row>
    <row r="258" spans="1:9">
      <c r="A258" t="s">
        <v>596</v>
      </c>
      <c r="B258" t="s">
        <v>597</v>
      </c>
      <c r="C258" t="s">
        <v>19</v>
      </c>
      <c r="D258" t="s">
        <v>28</v>
      </c>
      <c r="E258" t="s">
        <v>598</v>
      </c>
      <c r="F258">
        <f>HYPERLINK("http://clipc-services.ceda.ac.uk/dreq/u/590e3c7e-9e49-11e5-803c-0d0b866b59f3.html","web")</f>
        <v>0</v>
      </c>
      <c r="G258" t="s">
        <v>14</v>
      </c>
      <c r="H258" t="s">
        <v>15</v>
      </c>
      <c r="I258" t="s">
        <v>599</v>
      </c>
    </row>
    <row r="260" spans="1:9">
      <c r="A260" t="s">
        <v>600</v>
      </c>
      <c r="B260" t="s">
        <v>601</v>
      </c>
      <c r="C260" t="s">
        <v>11</v>
      </c>
      <c r="D260" t="s">
        <v>28</v>
      </c>
      <c r="E260" t="s">
        <v>602</v>
      </c>
      <c r="F260">
        <f>HYPERLINK("http://clipc-services.ceda.ac.uk/dreq/u/fe6ca864-a41f-11e5-9025-ac72891c3257.html","web")</f>
        <v>0</v>
      </c>
      <c r="G260" t="s">
        <v>14</v>
      </c>
      <c r="H260" t="s">
        <v>15</v>
      </c>
    </row>
    <row r="261" spans="1:9">
      <c r="A261" t="s">
        <v>600</v>
      </c>
      <c r="B261" t="s">
        <v>603</v>
      </c>
      <c r="C261" t="s">
        <v>11</v>
      </c>
      <c r="D261" t="s">
        <v>28</v>
      </c>
      <c r="E261" t="s">
        <v>604</v>
      </c>
      <c r="F261">
        <f>HYPERLINK("http://clipc-services.ceda.ac.uk/dreq/u/fe6cecca-a41f-11e5-9025-ac72891c3257.html","web")</f>
        <v>0</v>
      </c>
      <c r="G261" t="s">
        <v>14</v>
      </c>
      <c r="H261" t="s">
        <v>15</v>
      </c>
    </row>
    <row r="262" spans="1:9">
      <c r="A262" t="s">
        <v>600</v>
      </c>
      <c r="B262" t="s">
        <v>605</v>
      </c>
      <c r="C262" t="s">
        <v>11</v>
      </c>
      <c r="D262" t="s">
        <v>28</v>
      </c>
      <c r="E262" t="s">
        <v>606</v>
      </c>
      <c r="F262">
        <f>HYPERLINK("http://clipc-services.ceda.ac.uk/dreq/u/fe6cc8a8-a41f-11e5-9025-ac72891c3257.html","web")</f>
        <v>0</v>
      </c>
      <c r="G262" t="s">
        <v>14</v>
      </c>
      <c r="H262" t="s">
        <v>15</v>
      </c>
    </row>
    <row r="264" spans="1:9">
      <c r="A264" t="s">
        <v>607</v>
      </c>
      <c r="B264" t="s">
        <v>608</v>
      </c>
      <c r="C264" t="s">
        <v>11</v>
      </c>
      <c r="D264" t="s">
        <v>28</v>
      </c>
      <c r="E264" t="s">
        <v>609</v>
      </c>
      <c r="F264">
        <f>HYPERLINK("http://clipc-services.ceda.ac.uk/dreq/u/0baf6a333b91c4db341b515c28cd2c05.html","web")</f>
        <v>0</v>
      </c>
      <c r="G264" t="s">
        <v>14</v>
      </c>
      <c r="H264" t="s">
        <v>15</v>
      </c>
    </row>
    <row r="265" spans="1:9">
      <c r="A265" t="s">
        <v>607</v>
      </c>
      <c r="B265" t="s">
        <v>610</v>
      </c>
      <c r="C265" t="s">
        <v>11</v>
      </c>
      <c r="D265" t="s">
        <v>611</v>
      </c>
      <c r="E265" t="s">
        <v>612</v>
      </c>
      <c r="F265">
        <f>HYPERLINK("http://clipc-services.ceda.ac.uk/dreq/u/5eac89f6f61b0e154c5add397fc41c46.html","web")</f>
        <v>0</v>
      </c>
      <c r="G265" t="s">
        <v>14</v>
      </c>
      <c r="H265" t="s">
        <v>15</v>
      </c>
    </row>
    <row r="266" spans="1:9">
      <c r="A266" t="s">
        <v>607</v>
      </c>
      <c r="B266" t="s">
        <v>597</v>
      </c>
      <c r="C266" t="s">
        <v>11</v>
      </c>
      <c r="D266" t="s">
        <v>28</v>
      </c>
      <c r="E266" t="s">
        <v>598</v>
      </c>
      <c r="F266">
        <f>HYPERLINK("http://clipc-services.ceda.ac.uk/dreq/u/590e3c7e-9e49-11e5-803c-0d0b866b59f3.html","web")</f>
        <v>0</v>
      </c>
      <c r="G266" t="s">
        <v>14</v>
      </c>
      <c r="H266" t="s">
        <v>15</v>
      </c>
      <c r="I266" t="s">
        <v>599</v>
      </c>
    </row>
    <row r="267" spans="1:9">
      <c r="A267" t="s">
        <v>607</v>
      </c>
      <c r="B267" t="s">
        <v>613</v>
      </c>
      <c r="C267" t="s">
        <v>11</v>
      </c>
      <c r="D267" t="s">
        <v>611</v>
      </c>
      <c r="E267" t="s">
        <v>614</v>
      </c>
      <c r="F267">
        <f>HYPERLINK("http://clipc-services.ceda.ac.uk/dreq/u/7ec31850a34ee43e98c5d526770fb581.html","web")</f>
        <v>0</v>
      </c>
      <c r="G267" t="s">
        <v>14</v>
      </c>
      <c r="H267" t="s">
        <v>15</v>
      </c>
    </row>
    <row r="268" spans="1:9">
      <c r="A268" t="s">
        <v>607</v>
      </c>
      <c r="B268" t="s">
        <v>615</v>
      </c>
      <c r="C268" t="s">
        <v>11</v>
      </c>
      <c r="D268" t="s">
        <v>611</v>
      </c>
      <c r="E268" t="s">
        <v>616</v>
      </c>
      <c r="F268">
        <f>HYPERLINK("http://clipc-services.ceda.ac.uk/dreq/u/fe6b44a6-a41f-11e5-9025-ac72891c3257.html","web")</f>
        <v>0</v>
      </c>
      <c r="G268" t="s">
        <v>14</v>
      </c>
      <c r="H268" t="s">
        <v>15</v>
      </c>
    </row>
    <row r="269" spans="1:9">
      <c r="A269" t="s">
        <v>607</v>
      </c>
      <c r="B269" t="s">
        <v>617</v>
      </c>
      <c r="C269" t="s">
        <v>11</v>
      </c>
      <c r="D269" t="s">
        <v>611</v>
      </c>
      <c r="E269" t="s">
        <v>618</v>
      </c>
      <c r="F269">
        <f>HYPERLINK("http://clipc-services.ceda.ac.uk/dreq/u/fe6c7b96-a41f-11e5-9025-ac72891c3257.html","web")</f>
        <v>0</v>
      </c>
      <c r="G269" t="s">
        <v>14</v>
      </c>
      <c r="H269" t="s">
        <v>15</v>
      </c>
    </row>
    <row r="270" spans="1:9">
      <c r="A270" t="s">
        <v>607</v>
      </c>
      <c r="B270" t="s">
        <v>619</v>
      </c>
      <c r="C270" t="s">
        <v>11</v>
      </c>
      <c r="D270" t="s">
        <v>611</v>
      </c>
      <c r="E270" t="s">
        <v>620</v>
      </c>
      <c r="F270">
        <f>HYPERLINK("http://clipc-services.ceda.ac.uk/dreq/u/fe6c8d8e-a41f-11e5-9025-ac72891c3257.html","web")</f>
        <v>0</v>
      </c>
      <c r="G270" t="s">
        <v>14</v>
      </c>
      <c r="H270" t="s">
        <v>15</v>
      </c>
    </row>
    <row r="271" spans="1:9">
      <c r="A271" t="s">
        <v>607</v>
      </c>
      <c r="B271" t="s">
        <v>582</v>
      </c>
      <c r="C271" t="s">
        <v>11</v>
      </c>
      <c r="D271" t="s">
        <v>611</v>
      </c>
      <c r="E271" t="s">
        <v>621</v>
      </c>
      <c r="F271">
        <f>HYPERLINK("http://clipc-services.ceda.ac.uk/dreq/u/7f4c49e8abe3230e87fa7299b73448fa.html","web")</f>
        <v>0</v>
      </c>
      <c r="G271" t="s">
        <v>14</v>
      </c>
      <c r="H271" t="s">
        <v>15</v>
      </c>
    </row>
    <row r="272" spans="1:9">
      <c r="A272" t="s">
        <v>607</v>
      </c>
      <c r="B272" t="s">
        <v>622</v>
      </c>
      <c r="C272" t="s">
        <v>11</v>
      </c>
      <c r="D272" t="s">
        <v>611</v>
      </c>
      <c r="E272" t="s">
        <v>623</v>
      </c>
      <c r="F272">
        <f>HYPERLINK("http://clipc-services.ceda.ac.uk/dreq/u/5b189f73a6cbef54f224217d8a6b284a.html","web")</f>
        <v>0</v>
      </c>
      <c r="G272" t="s">
        <v>14</v>
      </c>
      <c r="H272" t="s">
        <v>15</v>
      </c>
      <c r="I272" t="s">
        <v>624</v>
      </c>
    </row>
    <row r="273" spans="1:9">
      <c r="A273" t="s">
        <v>607</v>
      </c>
      <c r="B273" t="s">
        <v>625</v>
      </c>
      <c r="C273" t="s">
        <v>11</v>
      </c>
      <c r="D273" t="s">
        <v>611</v>
      </c>
      <c r="E273" t="s">
        <v>626</v>
      </c>
      <c r="F273">
        <f>HYPERLINK("http://clipc-services.ceda.ac.uk/dreq/u/ef1d823bb688b3e2a3f8374bb29fe0bf.html","web")</f>
        <v>0</v>
      </c>
      <c r="G273" t="s">
        <v>14</v>
      </c>
      <c r="H273" t="s">
        <v>15</v>
      </c>
      <c r="I273" t="s">
        <v>627</v>
      </c>
    </row>
    <row r="274" spans="1:9">
      <c r="A274" t="s">
        <v>607</v>
      </c>
      <c r="B274" t="s">
        <v>628</v>
      </c>
      <c r="C274" t="s">
        <v>11</v>
      </c>
      <c r="D274" t="s">
        <v>28</v>
      </c>
      <c r="E274" t="s">
        <v>629</v>
      </c>
      <c r="F274">
        <f>HYPERLINK("http://clipc-services.ceda.ac.uk/dreq/u/6b9531f047e39c91d82d58852a429555.html","web")</f>
        <v>0</v>
      </c>
      <c r="G274" t="s">
        <v>14</v>
      </c>
      <c r="H274" t="s">
        <v>15</v>
      </c>
      <c r="I274" t="s">
        <v>630</v>
      </c>
    </row>
    <row r="275" spans="1:9">
      <c r="A275" t="s">
        <v>607</v>
      </c>
      <c r="B275" t="s">
        <v>631</v>
      </c>
      <c r="C275" t="s">
        <v>11</v>
      </c>
      <c r="D275" t="s">
        <v>611</v>
      </c>
      <c r="E275" t="s">
        <v>632</v>
      </c>
      <c r="F275">
        <f>HYPERLINK("http://clipc-services.ceda.ac.uk/dreq/u/fe6c8654-a41f-11e5-9025-ac72891c3257.html","web")</f>
        <v>0</v>
      </c>
      <c r="G275" t="s">
        <v>14</v>
      </c>
      <c r="H275" t="s">
        <v>15</v>
      </c>
    </row>
    <row r="276" spans="1:9">
      <c r="A276" t="s">
        <v>607</v>
      </c>
      <c r="B276" t="s">
        <v>574</v>
      </c>
      <c r="C276" t="s">
        <v>11</v>
      </c>
      <c r="D276" t="s">
        <v>611</v>
      </c>
      <c r="E276" t="s">
        <v>633</v>
      </c>
      <c r="F276">
        <f>HYPERLINK("http://clipc-services.ceda.ac.uk/dreq/u/9bb9a503065dfbd30c9bbe5c3c6abf99.html","web")</f>
        <v>0</v>
      </c>
      <c r="G276" t="s">
        <v>14</v>
      </c>
      <c r="H276" t="s">
        <v>15</v>
      </c>
    </row>
    <row r="277" spans="1:9">
      <c r="A277" t="s">
        <v>607</v>
      </c>
      <c r="B277" t="s">
        <v>634</v>
      </c>
      <c r="C277" t="s">
        <v>11</v>
      </c>
      <c r="D277" t="s">
        <v>611</v>
      </c>
      <c r="E277" t="s">
        <v>635</v>
      </c>
      <c r="F277">
        <f>HYPERLINK("http://clipc-services.ceda.ac.uk/dreq/u/04f25e5e4c98a0a98575bc3d805bb03a.html","web")</f>
        <v>0</v>
      </c>
      <c r="G277" t="s">
        <v>14</v>
      </c>
      <c r="H277" t="s">
        <v>15</v>
      </c>
    </row>
    <row r="278" spans="1:9">
      <c r="A278" t="s">
        <v>607</v>
      </c>
      <c r="B278" t="s">
        <v>636</v>
      </c>
      <c r="C278" t="s">
        <v>11</v>
      </c>
      <c r="D278" t="s">
        <v>28</v>
      </c>
      <c r="E278" t="s">
        <v>637</v>
      </c>
      <c r="F278">
        <f>HYPERLINK("http://clipc-services.ceda.ac.uk/dreq/u/f17637206609c6f9e14190d3ac6a1e6b.html","web")</f>
        <v>0</v>
      </c>
      <c r="G278" t="s">
        <v>14</v>
      </c>
      <c r="H278" t="s">
        <v>15</v>
      </c>
      <c r="I278" t="s">
        <v>638</v>
      </c>
    </row>
    <row r="279" spans="1:9">
      <c r="A279" t="s">
        <v>607</v>
      </c>
      <c r="B279" t="s">
        <v>639</v>
      </c>
      <c r="C279" t="s">
        <v>11</v>
      </c>
      <c r="D279" t="s">
        <v>28</v>
      </c>
      <c r="E279" t="s">
        <v>640</v>
      </c>
      <c r="F279">
        <f>HYPERLINK("http://clipc-services.ceda.ac.uk/dreq/u/6444d8c6e394c5d66ae3f732f0ede043.html","web")</f>
        <v>0</v>
      </c>
      <c r="G279" t="s">
        <v>14</v>
      </c>
      <c r="H279" t="s">
        <v>15</v>
      </c>
      <c r="I279" t="s">
        <v>638</v>
      </c>
    </row>
    <row r="280" spans="1:9">
      <c r="A280" t="s">
        <v>607</v>
      </c>
      <c r="B280" t="s">
        <v>641</v>
      </c>
      <c r="C280" t="s">
        <v>11</v>
      </c>
      <c r="D280" t="s">
        <v>28</v>
      </c>
      <c r="E280" t="s">
        <v>642</v>
      </c>
      <c r="F280">
        <f>HYPERLINK("http://clipc-services.ceda.ac.uk/dreq/u/9fd5c69c5f00bd2434436f2e9033f545.html","web")</f>
        <v>0</v>
      </c>
      <c r="G280" t="s">
        <v>14</v>
      </c>
      <c r="H280" t="s">
        <v>15</v>
      </c>
      <c r="I280" t="s">
        <v>643</v>
      </c>
    </row>
    <row r="281" spans="1:9">
      <c r="A281" t="s">
        <v>607</v>
      </c>
      <c r="B281" t="s">
        <v>644</v>
      </c>
      <c r="C281" t="s">
        <v>11</v>
      </c>
      <c r="D281" t="s">
        <v>28</v>
      </c>
      <c r="E281" t="s">
        <v>645</v>
      </c>
      <c r="F281">
        <f>HYPERLINK("http://clipc-services.ceda.ac.uk/dreq/u/8e67a3e82efbb02a7efe67da456408fa.html","web")</f>
        <v>0</v>
      </c>
      <c r="G281" t="s">
        <v>14</v>
      </c>
      <c r="H281" t="s">
        <v>15</v>
      </c>
      <c r="I281" t="s">
        <v>643</v>
      </c>
    </row>
    <row r="282" spans="1:9">
      <c r="A282" t="s">
        <v>607</v>
      </c>
      <c r="B282" t="s">
        <v>646</v>
      </c>
      <c r="C282" t="s">
        <v>11</v>
      </c>
      <c r="D282" t="s">
        <v>28</v>
      </c>
      <c r="E282" t="s">
        <v>647</v>
      </c>
      <c r="F282">
        <f>HYPERLINK("http://clipc-services.ceda.ac.uk/dreq/u/f4e5c381e643cd68d3104cf75cc675bd.html","web")</f>
        <v>0</v>
      </c>
      <c r="G282" t="s">
        <v>14</v>
      </c>
      <c r="H282" t="s">
        <v>15</v>
      </c>
      <c r="I282" t="s">
        <v>648</v>
      </c>
    </row>
    <row r="283" spans="1:9">
      <c r="A283" t="s">
        <v>607</v>
      </c>
      <c r="B283" t="s">
        <v>649</v>
      </c>
      <c r="C283" t="s">
        <v>11</v>
      </c>
      <c r="D283" t="s">
        <v>28</v>
      </c>
      <c r="E283" t="s">
        <v>650</v>
      </c>
      <c r="F283">
        <f>HYPERLINK("http://clipc-services.ceda.ac.uk/dreq/u/88cfa07efc9539cfb8c465a664f63e55.html","web")</f>
        <v>0</v>
      </c>
      <c r="G283" t="s">
        <v>14</v>
      </c>
      <c r="H283" t="s">
        <v>15</v>
      </c>
      <c r="I283" t="s">
        <v>651</v>
      </c>
    </row>
    <row r="284" spans="1:9">
      <c r="A284" t="s">
        <v>607</v>
      </c>
      <c r="B284" t="s">
        <v>652</v>
      </c>
      <c r="C284" t="s">
        <v>11</v>
      </c>
      <c r="D284" t="s">
        <v>28</v>
      </c>
      <c r="E284" t="s">
        <v>653</v>
      </c>
      <c r="F284">
        <f>HYPERLINK("http://clipc-services.ceda.ac.uk/dreq/u/6f095163598ce89d463f74ae2a096270.html","web")</f>
        <v>0</v>
      </c>
      <c r="G284" t="s">
        <v>14</v>
      </c>
      <c r="H284" t="s">
        <v>15</v>
      </c>
      <c r="I284" t="s">
        <v>654</v>
      </c>
    </row>
    <row r="285" spans="1:9">
      <c r="A285" t="s">
        <v>607</v>
      </c>
      <c r="B285" t="s">
        <v>655</v>
      </c>
      <c r="C285" t="s">
        <v>11</v>
      </c>
      <c r="D285" t="s">
        <v>28</v>
      </c>
      <c r="E285" t="s">
        <v>656</v>
      </c>
      <c r="F285">
        <f>HYPERLINK("http://clipc-services.ceda.ac.uk/dreq/u/e49733975533eeec7407d54d8373b155.html","web")</f>
        <v>0</v>
      </c>
      <c r="G285" t="s">
        <v>14</v>
      </c>
      <c r="H285" t="s">
        <v>15</v>
      </c>
      <c r="I285" t="s">
        <v>643</v>
      </c>
    </row>
    <row r="286" spans="1:9">
      <c r="A286" t="s">
        <v>607</v>
      </c>
      <c r="B286" t="s">
        <v>657</v>
      </c>
      <c r="C286" t="s">
        <v>11</v>
      </c>
      <c r="D286" t="s">
        <v>28</v>
      </c>
      <c r="E286" t="s">
        <v>658</v>
      </c>
      <c r="F286">
        <f>HYPERLINK("http://clipc-services.ceda.ac.uk/dreq/u/1e4b4b00e55243dc7815c0ffc015faee.html","web")</f>
        <v>0</v>
      </c>
      <c r="G286" t="s">
        <v>14</v>
      </c>
      <c r="H286" t="s">
        <v>15</v>
      </c>
      <c r="I286" t="s">
        <v>643</v>
      </c>
    </row>
    <row r="287" spans="1:9">
      <c r="A287" t="s">
        <v>607</v>
      </c>
      <c r="B287" t="s">
        <v>659</v>
      </c>
      <c r="C287" t="s">
        <v>11</v>
      </c>
      <c r="D287" t="s">
        <v>28</v>
      </c>
      <c r="E287" t="s">
        <v>660</v>
      </c>
      <c r="F287">
        <f>HYPERLINK("http://clipc-services.ceda.ac.uk/dreq/u/9b53f7b02bc4f1e2af69632f52a18b28.html","web")</f>
        <v>0</v>
      </c>
      <c r="G287" t="s">
        <v>14</v>
      </c>
      <c r="H287" t="s">
        <v>15</v>
      </c>
      <c r="I287" t="s">
        <v>638</v>
      </c>
    </row>
    <row r="288" spans="1:9">
      <c r="A288" t="s">
        <v>607</v>
      </c>
      <c r="B288" t="s">
        <v>661</v>
      </c>
      <c r="C288" t="s">
        <v>11</v>
      </c>
      <c r="D288" t="s">
        <v>28</v>
      </c>
      <c r="E288" t="s">
        <v>662</v>
      </c>
      <c r="F288">
        <f>HYPERLINK("http://clipc-services.ceda.ac.uk/dreq/u/4d3400f4c74e9cd4d4100da7a915e6d9.html","web")</f>
        <v>0</v>
      </c>
      <c r="G288" t="s">
        <v>14</v>
      </c>
      <c r="H288" t="s">
        <v>15</v>
      </c>
      <c r="I288" t="s">
        <v>663</v>
      </c>
    </row>
    <row r="289" spans="1:9">
      <c r="A289" t="s">
        <v>607</v>
      </c>
      <c r="B289" t="s">
        <v>664</v>
      </c>
      <c r="C289" t="s">
        <v>11</v>
      </c>
      <c r="D289" t="s">
        <v>28</v>
      </c>
      <c r="E289" t="s">
        <v>665</v>
      </c>
      <c r="F289">
        <f>HYPERLINK("http://clipc-services.ceda.ac.uk/dreq/u/27f1a04b96a7ee0c588ad33c6e1f30fe.html","web")</f>
        <v>0</v>
      </c>
      <c r="G289" t="s">
        <v>14</v>
      </c>
      <c r="H289" t="s">
        <v>15</v>
      </c>
      <c r="I289" t="s">
        <v>666</v>
      </c>
    </row>
    <row r="290" spans="1:9">
      <c r="A290" t="s">
        <v>607</v>
      </c>
      <c r="B290" t="s">
        <v>667</v>
      </c>
      <c r="C290" t="s">
        <v>11</v>
      </c>
      <c r="D290" t="s">
        <v>28</v>
      </c>
      <c r="E290" t="s">
        <v>668</v>
      </c>
      <c r="F290">
        <f>HYPERLINK("http://clipc-services.ceda.ac.uk/dreq/u/754b682975aaa6baabc618db3903bba8.html","web")</f>
        <v>0</v>
      </c>
      <c r="G290" t="s">
        <v>14</v>
      </c>
      <c r="H290" t="s">
        <v>15</v>
      </c>
      <c r="I290" t="s">
        <v>663</v>
      </c>
    </row>
    <row r="291" spans="1:9">
      <c r="A291" t="s">
        <v>607</v>
      </c>
      <c r="B291" t="s">
        <v>669</v>
      </c>
      <c r="C291" t="s">
        <v>11</v>
      </c>
      <c r="D291" t="s">
        <v>28</v>
      </c>
      <c r="E291" t="s">
        <v>670</v>
      </c>
      <c r="F291">
        <f>HYPERLINK("http://clipc-services.ceda.ac.uk/dreq/u/280c4503513a8be95b5cbfc157615c6e.html","web")</f>
        <v>0</v>
      </c>
      <c r="G291" t="s">
        <v>14</v>
      </c>
      <c r="H291" t="s">
        <v>15</v>
      </c>
      <c r="I291" t="s">
        <v>663</v>
      </c>
    </row>
    <row r="292" spans="1:9">
      <c r="A292" t="s">
        <v>607</v>
      </c>
      <c r="B292" t="s">
        <v>671</v>
      </c>
      <c r="C292" t="s">
        <v>11</v>
      </c>
      <c r="D292" t="s">
        <v>28</v>
      </c>
      <c r="E292" t="s">
        <v>672</v>
      </c>
      <c r="F292">
        <f>HYPERLINK("http://clipc-services.ceda.ac.uk/dreq/u/96d843d6b5a59d1e53e07df9641def86.html","web")</f>
        <v>0</v>
      </c>
      <c r="G292" t="s">
        <v>14</v>
      </c>
      <c r="H292" t="s">
        <v>15</v>
      </c>
      <c r="I292" t="s">
        <v>663</v>
      </c>
    </row>
    <row r="293" spans="1:9">
      <c r="A293" t="s">
        <v>607</v>
      </c>
      <c r="B293" t="s">
        <v>673</v>
      </c>
      <c r="C293" t="s">
        <v>11</v>
      </c>
      <c r="D293" t="s">
        <v>28</v>
      </c>
      <c r="E293" t="s">
        <v>674</v>
      </c>
      <c r="F293">
        <f>HYPERLINK("http://clipc-services.ceda.ac.uk/dreq/u/811a140bb9962156e6c3cbc16a144f8d.html","web")</f>
        <v>0</v>
      </c>
      <c r="G293" t="s">
        <v>14</v>
      </c>
      <c r="H293" t="s">
        <v>15</v>
      </c>
      <c r="I293" t="s">
        <v>675</v>
      </c>
    </row>
    <row r="294" spans="1:9">
      <c r="A294" t="s">
        <v>607</v>
      </c>
      <c r="B294" t="s">
        <v>676</v>
      </c>
      <c r="C294" t="s">
        <v>11</v>
      </c>
      <c r="D294" t="s">
        <v>611</v>
      </c>
      <c r="E294" t="s">
        <v>677</v>
      </c>
      <c r="F294">
        <f>HYPERLINK("http://clipc-services.ceda.ac.uk/dreq/u/534001c2fd879bfda1d9b66d0a61144c.html","web")</f>
        <v>0</v>
      </c>
      <c r="G294" t="s">
        <v>14</v>
      </c>
      <c r="H294" t="s">
        <v>15</v>
      </c>
      <c r="I294" t="s">
        <v>678</v>
      </c>
    </row>
    <row r="295" spans="1:9">
      <c r="A295" t="s">
        <v>607</v>
      </c>
      <c r="B295" t="s">
        <v>679</v>
      </c>
      <c r="C295" t="s">
        <v>11</v>
      </c>
      <c r="D295" t="s">
        <v>28</v>
      </c>
      <c r="E295" t="s">
        <v>680</v>
      </c>
      <c r="F295">
        <f>HYPERLINK("http://clipc-services.ceda.ac.uk/dreq/u/0f732311bca54b8620535615258be52d.html","web")</f>
        <v>0</v>
      </c>
      <c r="G295" t="s">
        <v>14</v>
      </c>
      <c r="H295" t="s">
        <v>15</v>
      </c>
      <c r="I295" t="s">
        <v>663</v>
      </c>
    </row>
    <row r="296" spans="1:9">
      <c r="A296" t="s">
        <v>607</v>
      </c>
      <c r="B296" t="s">
        <v>681</v>
      </c>
      <c r="C296" t="s">
        <v>11</v>
      </c>
      <c r="D296" t="s">
        <v>28</v>
      </c>
      <c r="E296" t="s">
        <v>682</v>
      </c>
      <c r="F296">
        <f>HYPERLINK("http://clipc-services.ceda.ac.uk/dreq/u/9a6a4f8bd6adfd9c68cb6a7961f295ea.html","web")</f>
        <v>0</v>
      </c>
      <c r="G296" t="s">
        <v>14</v>
      </c>
      <c r="H296" t="s">
        <v>15</v>
      </c>
      <c r="I296" t="s">
        <v>683</v>
      </c>
    </row>
    <row r="297" spans="1:9">
      <c r="A297" t="s">
        <v>607</v>
      </c>
      <c r="B297" t="s">
        <v>684</v>
      </c>
      <c r="C297" t="s">
        <v>11</v>
      </c>
      <c r="D297" t="s">
        <v>28</v>
      </c>
      <c r="E297" t="s">
        <v>685</v>
      </c>
      <c r="F297">
        <f>HYPERLINK("http://clipc-services.ceda.ac.uk/dreq/u/523886b41b608ce9215833b0406b9c27.html","web")</f>
        <v>0</v>
      </c>
      <c r="G297" t="s">
        <v>14</v>
      </c>
      <c r="H297" t="s">
        <v>15</v>
      </c>
      <c r="I297" t="s">
        <v>686</v>
      </c>
    </row>
    <row r="298" spans="1:9">
      <c r="A298" t="s">
        <v>607</v>
      </c>
      <c r="B298" t="s">
        <v>687</v>
      </c>
      <c r="C298" t="s">
        <v>11</v>
      </c>
      <c r="D298" t="s">
        <v>28</v>
      </c>
      <c r="E298" t="s">
        <v>688</v>
      </c>
      <c r="F298">
        <f>HYPERLINK("http://clipc-services.ceda.ac.uk/dreq/u/e35112d35f6f5cc88e1ebceefbd09133.html","web")</f>
        <v>0</v>
      </c>
      <c r="G298" t="s">
        <v>14</v>
      </c>
      <c r="H298" t="s">
        <v>15</v>
      </c>
      <c r="I298" t="s">
        <v>663</v>
      </c>
    </row>
    <row r="299" spans="1:9">
      <c r="A299" t="s">
        <v>607</v>
      </c>
      <c r="B299" t="s">
        <v>689</v>
      </c>
      <c r="C299" t="s">
        <v>11</v>
      </c>
      <c r="D299" t="s">
        <v>28</v>
      </c>
      <c r="E299" t="s">
        <v>690</v>
      </c>
      <c r="F299">
        <f>HYPERLINK("http://clipc-services.ceda.ac.uk/dreq/u/e479e7abd9bcef1806494ce9b50f39b3.html","web")</f>
        <v>0</v>
      </c>
      <c r="G299" t="s">
        <v>14</v>
      </c>
      <c r="H299" t="s">
        <v>15</v>
      </c>
      <c r="I299" t="s">
        <v>691</v>
      </c>
    </row>
    <row r="300" spans="1:9">
      <c r="A300" t="s">
        <v>607</v>
      </c>
      <c r="B300" t="s">
        <v>692</v>
      </c>
      <c r="C300" t="s">
        <v>11</v>
      </c>
      <c r="D300" t="s">
        <v>28</v>
      </c>
      <c r="E300" t="s">
        <v>693</v>
      </c>
      <c r="F300">
        <f>HYPERLINK("http://clipc-services.ceda.ac.uk/dreq/u/377058633cbc6b6700caad600fb06009.html","web")</f>
        <v>0</v>
      </c>
      <c r="G300" t="s">
        <v>14</v>
      </c>
      <c r="H300" t="s">
        <v>15</v>
      </c>
      <c r="I300" t="s">
        <v>663</v>
      </c>
    </row>
    <row r="301" spans="1:9">
      <c r="A301" t="s">
        <v>607</v>
      </c>
      <c r="B301" t="s">
        <v>694</v>
      </c>
      <c r="C301" t="s">
        <v>11</v>
      </c>
      <c r="D301" t="s">
        <v>28</v>
      </c>
      <c r="E301" t="s">
        <v>695</v>
      </c>
      <c r="F301">
        <f>HYPERLINK("http://clipc-services.ceda.ac.uk/dreq/u/8198a7882dd91603f07b93e929ccdbd0.html","web")</f>
        <v>0</v>
      </c>
      <c r="G301" t="s">
        <v>14</v>
      </c>
      <c r="H301" t="s">
        <v>15</v>
      </c>
      <c r="I301" t="s">
        <v>696</v>
      </c>
    </row>
    <row r="302" spans="1:9">
      <c r="A302" t="s">
        <v>607</v>
      </c>
      <c r="B302" t="s">
        <v>697</v>
      </c>
      <c r="C302" t="s">
        <v>11</v>
      </c>
      <c r="D302" t="s">
        <v>611</v>
      </c>
      <c r="E302" t="s">
        <v>698</v>
      </c>
      <c r="F302">
        <f>HYPERLINK("http://clipc-services.ceda.ac.uk/dreq/u/a7cf325e9bf994ade073a1297378a57c.html","web")</f>
        <v>0</v>
      </c>
      <c r="G302" t="s">
        <v>14</v>
      </c>
      <c r="H302" t="s">
        <v>15</v>
      </c>
      <c r="I302" t="s">
        <v>699</v>
      </c>
    </row>
    <row r="303" spans="1:9">
      <c r="A303" t="s">
        <v>607</v>
      </c>
      <c r="B303" t="s">
        <v>700</v>
      </c>
      <c r="C303" t="s">
        <v>11</v>
      </c>
      <c r="D303" t="s">
        <v>611</v>
      </c>
      <c r="E303" t="s">
        <v>701</v>
      </c>
      <c r="F303">
        <f>HYPERLINK("http://clipc-services.ceda.ac.uk/dreq/u/07ae8a0c132c9bf65a2722885a2fcd08.html","web")</f>
        <v>0</v>
      </c>
      <c r="G303" t="s">
        <v>14</v>
      </c>
      <c r="H303" t="s">
        <v>15</v>
      </c>
    </row>
    <row r="304" spans="1:9">
      <c r="A304" t="s">
        <v>607</v>
      </c>
      <c r="B304" t="s">
        <v>702</v>
      </c>
      <c r="C304" t="s">
        <v>11</v>
      </c>
      <c r="D304" t="s">
        <v>611</v>
      </c>
      <c r="E304" t="s">
        <v>703</v>
      </c>
      <c r="F304">
        <f>HYPERLINK("http://clipc-services.ceda.ac.uk/dreq/u/d9c1ba0b5e1b43f738cd1fbe4a765906.html","web")</f>
        <v>0</v>
      </c>
      <c r="G304" t="s">
        <v>14</v>
      </c>
      <c r="H304" t="s">
        <v>15</v>
      </c>
    </row>
    <row r="305" spans="1:9">
      <c r="A305" t="s">
        <v>607</v>
      </c>
      <c r="B305" t="s">
        <v>704</v>
      </c>
      <c r="C305" t="s">
        <v>11</v>
      </c>
      <c r="D305" t="s">
        <v>611</v>
      </c>
      <c r="E305" t="s">
        <v>705</v>
      </c>
      <c r="F305">
        <f>HYPERLINK("http://clipc-services.ceda.ac.uk/dreq/u/dd6aa1c1ecadd98014d1c1a7bbcb0429.html","web")</f>
        <v>0</v>
      </c>
      <c r="G305" t="s">
        <v>14</v>
      </c>
      <c r="H305" t="s">
        <v>15</v>
      </c>
    </row>
    <row r="306" spans="1:9">
      <c r="A306" t="s">
        <v>607</v>
      </c>
      <c r="B306" t="s">
        <v>706</v>
      </c>
      <c r="C306" t="s">
        <v>11</v>
      </c>
      <c r="D306" t="s">
        <v>611</v>
      </c>
      <c r="E306" t="s">
        <v>707</v>
      </c>
      <c r="F306">
        <f>HYPERLINK("http://clipc-services.ceda.ac.uk/dreq/u/e3fdfe758c0165caf74dcbb2531c83b3.html","web")</f>
        <v>0</v>
      </c>
      <c r="G306" t="s">
        <v>14</v>
      </c>
      <c r="H306" t="s">
        <v>15</v>
      </c>
    </row>
    <row r="307" spans="1:9">
      <c r="A307" t="s">
        <v>607</v>
      </c>
      <c r="B307" t="s">
        <v>708</v>
      </c>
      <c r="C307" t="s">
        <v>11</v>
      </c>
      <c r="D307" t="s">
        <v>611</v>
      </c>
      <c r="E307" t="s">
        <v>709</v>
      </c>
      <c r="F307">
        <f>HYPERLINK("http://clipc-services.ceda.ac.uk/dreq/u/d63c4dd912d79edc6221c0e09da24a79.html","web")</f>
        <v>0</v>
      </c>
      <c r="G307" t="s">
        <v>14</v>
      </c>
      <c r="H307" t="s">
        <v>15</v>
      </c>
    </row>
    <row r="308" spans="1:9">
      <c r="A308" t="s">
        <v>607</v>
      </c>
      <c r="B308" t="s">
        <v>710</v>
      </c>
      <c r="C308" t="s">
        <v>11</v>
      </c>
      <c r="D308" t="s">
        <v>611</v>
      </c>
      <c r="E308" t="s">
        <v>711</v>
      </c>
      <c r="F308">
        <f>HYPERLINK("http://clipc-services.ceda.ac.uk/dreq/u/dcecb293537e640a0bfc8f88a92967fe.html","web")</f>
        <v>0</v>
      </c>
      <c r="G308" t="s">
        <v>14</v>
      </c>
      <c r="H308" t="s">
        <v>15</v>
      </c>
    </row>
    <row r="309" spans="1:9">
      <c r="A309" t="s">
        <v>607</v>
      </c>
      <c r="B309" t="s">
        <v>712</v>
      </c>
      <c r="C309" t="s">
        <v>11</v>
      </c>
      <c r="D309" t="s">
        <v>611</v>
      </c>
      <c r="E309" t="s">
        <v>713</v>
      </c>
      <c r="F309">
        <f>HYPERLINK("http://clipc-services.ceda.ac.uk/dreq/u/fe6ccf42-a41f-11e5-9025-ac72891c3257.html","web")</f>
        <v>0</v>
      </c>
      <c r="G309" t="s">
        <v>14</v>
      </c>
      <c r="H309" t="s">
        <v>15</v>
      </c>
    </row>
    <row r="310" spans="1:9">
      <c r="A310" t="s">
        <v>607</v>
      </c>
      <c r="B310" t="s">
        <v>714</v>
      </c>
      <c r="C310" t="s">
        <v>11</v>
      </c>
      <c r="D310" t="s">
        <v>611</v>
      </c>
      <c r="E310" t="s">
        <v>715</v>
      </c>
      <c r="F310">
        <f>HYPERLINK("http://clipc-services.ceda.ac.uk/dreq/u/11619ca70c37ffd25d5b234c03ca4d4f.html","web")</f>
        <v>0</v>
      </c>
      <c r="G310" t="s">
        <v>14</v>
      </c>
      <c r="H310" t="s">
        <v>15</v>
      </c>
    </row>
    <row r="311" spans="1:9">
      <c r="A311" t="s">
        <v>607</v>
      </c>
      <c r="B311" t="s">
        <v>716</v>
      </c>
      <c r="C311" t="s">
        <v>11</v>
      </c>
      <c r="D311" t="s">
        <v>611</v>
      </c>
      <c r="E311" t="s">
        <v>717</v>
      </c>
      <c r="F311">
        <f>HYPERLINK("http://clipc-services.ceda.ac.uk/dreq/u/79433cf8854f00ee833d6c2979fa5eb1.html","web")</f>
        <v>0</v>
      </c>
      <c r="G311" t="s">
        <v>14</v>
      </c>
      <c r="H311" t="s">
        <v>15</v>
      </c>
      <c r="I311" t="s">
        <v>718</v>
      </c>
    </row>
    <row r="312" spans="1:9">
      <c r="A312" t="s">
        <v>607</v>
      </c>
      <c r="B312" t="s">
        <v>719</v>
      </c>
      <c r="C312" t="s">
        <v>11</v>
      </c>
      <c r="D312" t="s">
        <v>611</v>
      </c>
      <c r="E312" t="s">
        <v>720</v>
      </c>
      <c r="F312">
        <f>HYPERLINK("http://clipc-services.ceda.ac.uk/dreq/u/e3e6208c3cf8ae5ac917ee971cb42e29.html","web")</f>
        <v>0</v>
      </c>
      <c r="G312" t="s">
        <v>14</v>
      </c>
      <c r="H312" t="s">
        <v>15</v>
      </c>
      <c r="I312" t="s">
        <v>721</v>
      </c>
    </row>
    <row r="313" spans="1:9">
      <c r="A313" t="s">
        <v>607</v>
      </c>
      <c r="B313" t="s">
        <v>722</v>
      </c>
      <c r="C313" t="s">
        <v>11</v>
      </c>
      <c r="D313" t="s">
        <v>611</v>
      </c>
      <c r="E313" t="s">
        <v>723</v>
      </c>
      <c r="F313">
        <f>HYPERLINK("http://clipc-services.ceda.ac.uk/dreq/u/6aee2e2f22bb5a7a9aee1f88926dfd92.html","web")</f>
        <v>0</v>
      </c>
      <c r="G313" t="s">
        <v>14</v>
      </c>
      <c r="H313" t="s">
        <v>15</v>
      </c>
      <c r="I313" t="s">
        <v>724</v>
      </c>
    </row>
    <row r="314" spans="1:9">
      <c r="A314" t="s">
        <v>607</v>
      </c>
      <c r="B314" t="s">
        <v>725</v>
      </c>
      <c r="C314" t="s">
        <v>11</v>
      </c>
      <c r="D314" t="s">
        <v>611</v>
      </c>
      <c r="E314" t="s">
        <v>726</v>
      </c>
      <c r="F314">
        <f>HYPERLINK("http://clipc-services.ceda.ac.uk/dreq/u/4ff3e42362266bd75ad3bcfc785465a3.html","web")</f>
        <v>0</v>
      </c>
      <c r="G314" t="s">
        <v>14</v>
      </c>
      <c r="H314" t="s">
        <v>15</v>
      </c>
      <c r="I314" t="s">
        <v>727</v>
      </c>
    </row>
    <row r="315" spans="1:9">
      <c r="A315" t="s">
        <v>607</v>
      </c>
      <c r="B315" t="s">
        <v>728</v>
      </c>
      <c r="C315" t="s">
        <v>11</v>
      </c>
      <c r="D315" t="s">
        <v>611</v>
      </c>
      <c r="E315" t="s">
        <v>729</v>
      </c>
      <c r="F315">
        <f>HYPERLINK("http://clipc-services.ceda.ac.uk/dreq/u/fe6ca6e8-a41f-11e5-9025-ac72891c3257.html","web")</f>
        <v>0</v>
      </c>
      <c r="G315" t="s">
        <v>14</v>
      </c>
      <c r="H315" t="s">
        <v>15</v>
      </c>
    </row>
    <row r="316" spans="1:9">
      <c r="A316" t="s">
        <v>607</v>
      </c>
      <c r="B316" t="s">
        <v>730</v>
      </c>
      <c r="C316" t="s">
        <v>11</v>
      </c>
      <c r="D316" t="s">
        <v>611</v>
      </c>
      <c r="E316" t="s">
        <v>731</v>
      </c>
      <c r="F316">
        <f>HYPERLINK("http://clipc-services.ceda.ac.uk/dreq/u/8c58644da8e357d61b70eac2a0afb4f9.html","web")</f>
        <v>0</v>
      </c>
      <c r="G316" t="s">
        <v>14</v>
      </c>
      <c r="H316" t="s">
        <v>15</v>
      </c>
    </row>
    <row r="317" spans="1:9">
      <c r="A317" t="s">
        <v>607</v>
      </c>
      <c r="B317" t="s">
        <v>732</v>
      </c>
      <c r="C317" t="s">
        <v>11</v>
      </c>
      <c r="D317" t="s">
        <v>611</v>
      </c>
      <c r="E317" t="s">
        <v>733</v>
      </c>
      <c r="F317">
        <f>HYPERLINK("http://clipc-services.ceda.ac.uk/dreq/u/5980f8e283fd4709e4542c0652756dc1.html","web")</f>
        <v>0</v>
      </c>
      <c r="G317" t="s">
        <v>14</v>
      </c>
      <c r="H317" t="s">
        <v>15</v>
      </c>
    </row>
    <row r="318" spans="1:9">
      <c r="A318" t="s">
        <v>607</v>
      </c>
      <c r="B318" t="s">
        <v>734</v>
      </c>
      <c r="C318" t="s">
        <v>11</v>
      </c>
      <c r="D318" t="s">
        <v>611</v>
      </c>
      <c r="E318" t="s">
        <v>735</v>
      </c>
      <c r="F318">
        <f>HYPERLINK("http://clipc-services.ceda.ac.uk/dreq/u/97bf948c-b896-11e6-a189-5404a60d96b5.html","web")</f>
        <v>0</v>
      </c>
      <c r="G318" t="s">
        <v>14</v>
      </c>
      <c r="H318" t="s">
        <v>15</v>
      </c>
    </row>
    <row r="319" spans="1:9">
      <c r="A319" t="s">
        <v>607</v>
      </c>
      <c r="B319" t="s">
        <v>736</v>
      </c>
      <c r="C319" t="s">
        <v>11</v>
      </c>
      <c r="D319" t="s">
        <v>611</v>
      </c>
      <c r="E319" t="s">
        <v>737</v>
      </c>
      <c r="F319">
        <f>HYPERLINK("http://clipc-services.ceda.ac.uk/dreq/u/fe6ce54a-a41f-11e5-9025-ac72891c3257.html","web")</f>
        <v>0</v>
      </c>
      <c r="G319" t="s">
        <v>14</v>
      </c>
      <c r="H319" t="s">
        <v>15</v>
      </c>
    </row>
    <row r="320" spans="1:9">
      <c r="A320" t="s">
        <v>607</v>
      </c>
      <c r="B320" t="s">
        <v>738</v>
      </c>
      <c r="C320" t="s">
        <v>11</v>
      </c>
      <c r="D320" t="s">
        <v>611</v>
      </c>
      <c r="E320" t="s">
        <v>739</v>
      </c>
      <c r="F320">
        <f>HYPERLINK("http://clipc-services.ceda.ac.uk/dreq/u/648f83bb87b09bb8c24aaf82bf3c9aef.html","web")</f>
        <v>0</v>
      </c>
      <c r="G320" t="s">
        <v>14</v>
      </c>
      <c r="H320" t="s">
        <v>15</v>
      </c>
    </row>
    <row r="321" spans="1:9">
      <c r="A321" t="s">
        <v>607</v>
      </c>
      <c r="B321" t="s">
        <v>569</v>
      </c>
      <c r="C321" t="s">
        <v>11</v>
      </c>
      <c r="D321" t="s">
        <v>611</v>
      </c>
      <c r="E321" t="s">
        <v>740</v>
      </c>
      <c r="F321">
        <f>HYPERLINK("http://clipc-services.ceda.ac.uk/dreq/u/1d4594c97188efd47935238a429e02e4.html","web")</f>
        <v>0</v>
      </c>
      <c r="G321" t="s">
        <v>14</v>
      </c>
      <c r="H321" t="s">
        <v>15</v>
      </c>
    </row>
    <row r="322" spans="1:9">
      <c r="A322" t="s">
        <v>607</v>
      </c>
      <c r="B322" t="s">
        <v>741</v>
      </c>
      <c r="C322" t="s">
        <v>11</v>
      </c>
      <c r="D322" t="s">
        <v>28</v>
      </c>
      <c r="E322" t="s">
        <v>742</v>
      </c>
      <c r="F322">
        <f>HYPERLINK("http://clipc-services.ceda.ac.uk/dreq/u/c5331238e635e9c913da1eb247859206.html","web")</f>
        <v>0</v>
      </c>
      <c r="G322" t="s">
        <v>14</v>
      </c>
      <c r="H322" t="s">
        <v>15</v>
      </c>
      <c r="I322" t="s">
        <v>743</v>
      </c>
    </row>
    <row r="323" spans="1:9">
      <c r="A323" t="s">
        <v>607</v>
      </c>
      <c r="B323" t="s">
        <v>744</v>
      </c>
      <c r="C323" t="s">
        <v>11</v>
      </c>
      <c r="D323" t="s">
        <v>28</v>
      </c>
      <c r="E323" t="s">
        <v>745</v>
      </c>
      <c r="F323">
        <f>HYPERLINK("http://clipc-services.ceda.ac.uk/dreq/u/8f2fb9e812c26ee6cb8d9673e09d2644.html","web")</f>
        <v>0</v>
      </c>
      <c r="G323" t="s">
        <v>14</v>
      </c>
      <c r="H323" t="s">
        <v>15</v>
      </c>
      <c r="I323" t="s">
        <v>746</v>
      </c>
    </row>
    <row r="324" spans="1:9">
      <c r="A324" t="s">
        <v>607</v>
      </c>
      <c r="B324" t="s">
        <v>747</v>
      </c>
      <c r="C324" t="s">
        <v>11</v>
      </c>
      <c r="D324" t="s">
        <v>28</v>
      </c>
      <c r="E324" t="s">
        <v>748</v>
      </c>
      <c r="F324">
        <f>HYPERLINK("http://clipc-services.ceda.ac.uk/dreq/u/3a9ddc45d480891285324a10ce98bc62.html","web")</f>
        <v>0</v>
      </c>
      <c r="G324" t="s">
        <v>14</v>
      </c>
      <c r="H324" t="s">
        <v>15</v>
      </c>
      <c r="I324" t="s">
        <v>749</v>
      </c>
    </row>
    <row r="325" spans="1:9">
      <c r="A325" t="s">
        <v>607</v>
      </c>
      <c r="B325" t="s">
        <v>750</v>
      </c>
      <c r="C325" t="s">
        <v>11</v>
      </c>
      <c r="D325" t="s">
        <v>28</v>
      </c>
      <c r="E325" t="s">
        <v>751</v>
      </c>
      <c r="F325">
        <f>HYPERLINK("http://clipc-services.ceda.ac.uk/dreq/u/15f4ad18bed7c35304209c651ef3758a.html","web")</f>
        <v>0</v>
      </c>
      <c r="G325" t="s">
        <v>14</v>
      </c>
      <c r="H325" t="s">
        <v>15</v>
      </c>
    </row>
    <row r="326" spans="1:9">
      <c r="A326" t="s">
        <v>607</v>
      </c>
      <c r="B326" t="s">
        <v>752</v>
      </c>
      <c r="C326" t="s">
        <v>11</v>
      </c>
      <c r="D326" t="s">
        <v>28</v>
      </c>
      <c r="E326" t="s">
        <v>745</v>
      </c>
      <c r="F326">
        <f>HYPERLINK("http://clipc-services.ceda.ac.uk/dreq/u/c9a72dd6-c5f0-11e6-ac20-5404a60d96b5.html","web")</f>
        <v>0</v>
      </c>
      <c r="G326" t="s">
        <v>14</v>
      </c>
      <c r="H326" t="s">
        <v>15</v>
      </c>
      <c r="I326" t="s">
        <v>753</v>
      </c>
    </row>
    <row r="327" spans="1:9">
      <c r="A327" t="s">
        <v>607</v>
      </c>
      <c r="B327" t="s">
        <v>754</v>
      </c>
      <c r="C327" t="s">
        <v>11</v>
      </c>
      <c r="D327" t="s">
        <v>28</v>
      </c>
      <c r="E327" t="s">
        <v>755</v>
      </c>
      <c r="F327">
        <f>HYPERLINK("http://clipc-services.ceda.ac.uk/dreq/u/6bc406259290f4e4beaaaf960455d779.html","web")</f>
        <v>0</v>
      </c>
      <c r="G327" t="s">
        <v>14</v>
      </c>
      <c r="H327" t="s">
        <v>15</v>
      </c>
    </row>
    <row r="328" spans="1:9">
      <c r="A328" t="s">
        <v>607</v>
      </c>
      <c r="B328" t="s">
        <v>756</v>
      </c>
      <c r="C328" t="s">
        <v>11</v>
      </c>
      <c r="D328" t="s">
        <v>28</v>
      </c>
      <c r="E328" t="s">
        <v>757</v>
      </c>
      <c r="F328">
        <f>HYPERLINK("http://clipc-services.ceda.ac.uk/dreq/u/05aec7fe79d030ffc90a089a6a60b0f2.html","web")</f>
        <v>0</v>
      </c>
      <c r="G328" t="s">
        <v>14</v>
      </c>
      <c r="H328" t="s">
        <v>15</v>
      </c>
      <c r="I328" t="s">
        <v>758</v>
      </c>
    </row>
    <row r="329" spans="1:9">
      <c r="A329" t="s">
        <v>607</v>
      </c>
      <c r="B329" t="s">
        <v>759</v>
      </c>
      <c r="C329" t="s">
        <v>11</v>
      </c>
      <c r="D329" t="s">
        <v>28</v>
      </c>
      <c r="E329" t="s">
        <v>760</v>
      </c>
      <c r="F329">
        <f>HYPERLINK("http://clipc-services.ceda.ac.uk/dreq/u/9e383b9714070f2b9f44effca08f50ac.html","web")</f>
        <v>0</v>
      </c>
      <c r="G329" t="s">
        <v>14</v>
      </c>
      <c r="H329" t="s">
        <v>15</v>
      </c>
      <c r="I329" t="s">
        <v>761</v>
      </c>
    </row>
    <row r="330" spans="1:9">
      <c r="A330" t="s">
        <v>607</v>
      </c>
      <c r="B330" t="s">
        <v>762</v>
      </c>
      <c r="C330" t="s">
        <v>11</v>
      </c>
      <c r="D330" t="s">
        <v>28</v>
      </c>
      <c r="E330" t="s">
        <v>763</v>
      </c>
      <c r="F330">
        <f>HYPERLINK("http://clipc-services.ceda.ac.uk/dreq/u/88dbb9df33c0581eefa084932d25ad0a.html","web")</f>
        <v>0</v>
      </c>
      <c r="G330" t="s">
        <v>14</v>
      </c>
      <c r="H330" t="s">
        <v>15</v>
      </c>
    </row>
    <row r="331" spans="1:9">
      <c r="A331" t="s">
        <v>607</v>
      </c>
      <c r="B331" t="s">
        <v>764</v>
      </c>
      <c r="C331" t="s">
        <v>11</v>
      </c>
      <c r="D331" t="s">
        <v>28</v>
      </c>
      <c r="E331" t="s">
        <v>765</v>
      </c>
      <c r="F331">
        <f>HYPERLINK("http://clipc-services.ceda.ac.uk/dreq/u/b9ca453bfa3c606401892e5768ca7d6c.html","web")</f>
        <v>0</v>
      </c>
      <c r="G331" t="s">
        <v>14</v>
      </c>
      <c r="H331" t="s">
        <v>15</v>
      </c>
      <c r="I331" t="s">
        <v>766</v>
      </c>
    </row>
    <row r="332" spans="1:9">
      <c r="A332" t="s">
        <v>607</v>
      </c>
      <c r="B332" t="s">
        <v>767</v>
      </c>
      <c r="C332" t="s">
        <v>11</v>
      </c>
      <c r="D332" t="s">
        <v>28</v>
      </c>
      <c r="E332" t="s">
        <v>768</v>
      </c>
      <c r="F332">
        <f>HYPERLINK("http://clipc-services.ceda.ac.uk/dreq/u/c682767d841fcdb714a3914519fabf93.html","web")</f>
        <v>0</v>
      </c>
      <c r="G332" t="s">
        <v>14</v>
      </c>
      <c r="H332" t="s">
        <v>15</v>
      </c>
      <c r="I332" t="s">
        <v>769</v>
      </c>
    </row>
    <row r="333" spans="1:9">
      <c r="A333" t="s">
        <v>607</v>
      </c>
      <c r="B333" t="s">
        <v>770</v>
      </c>
      <c r="C333" t="s">
        <v>11</v>
      </c>
      <c r="D333" t="s">
        <v>28</v>
      </c>
      <c r="E333" t="s">
        <v>771</v>
      </c>
      <c r="F333">
        <f>HYPERLINK("http://clipc-services.ceda.ac.uk/dreq/u/a4105b51d498d46985677801436e7649.html","web")</f>
        <v>0</v>
      </c>
      <c r="G333" t="s">
        <v>14</v>
      </c>
      <c r="H333" t="s">
        <v>15</v>
      </c>
    </row>
    <row r="334" spans="1:9">
      <c r="A334" t="s">
        <v>607</v>
      </c>
      <c r="B334" t="s">
        <v>772</v>
      </c>
      <c r="C334" t="s">
        <v>11</v>
      </c>
      <c r="D334" t="s">
        <v>28</v>
      </c>
      <c r="E334" t="s">
        <v>773</v>
      </c>
      <c r="F334">
        <f>HYPERLINK("http://clipc-services.ceda.ac.uk/dreq/u/0a9c3f8ff6151a5baa8bb93d5a1fa090.html","web")</f>
        <v>0</v>
      </c>
      <c r="G334" t="s">
        <v>14</v>
      </c>
      <c r="H334" t="s">
        <v>15</v>
      </c>
      <c r="I334" t="s">
        <v>774</v>
      </c>
    </row>
    <row r="335" spans="1:9">
      <c r="A335" t="s">
        <v>607</v>
      </c>
      <c r="B335" t="s">
        <v>775</v>
      </c>
      <c r="C335" t="s">
        <v>11</v>
      </c>
      <c r="D335" t="s">
        <v>611</v>
      </c>
      <c r="E335" t="s">
        <v>776</v>
      </c>
      <c r="F335">
        <f>HYPERLINK("http://clipc-services.ceda.ac.uk/dreq/u/609d47152c2ed8122caa2528117aff9a.html","web")</f>
        <v>0</v>
      </c>
      <c r="G335" t="s">
        <v>14</v>
      </c>
      <c r="H335" t="s">
        <v>15</v>
      </c>
    </row>
    <row r="336" spans="1:9">
      <c r="A336" t="s">
        <v>607</v>
      </c>
      <c r="B336" t="s">
        <v>777</v>
      </c>
      <c r="C336" t="s">
        <v>11</v>
      </c>
      <c r="D336" t="s">
        <v>611</v>
      </c>
      <c r="E336" t="s">
        <v>778</v>
      </c>
      <c r="F336">
        <f>HYPERLINK("http://clipc-services.ceda.ac.uk/dreq/u/586c3879af2023a43fd12c2e0a64b6af.html","web")</f>
        <v>0</v>
      </c>
      <c r="G336" t="s">
        <v>14</v>
      </c>
      <c r="H336" t="s">
        <v>15</v>
      </c>
    </row>
    <row r="337" spans="1:9">
      <c r="A337" t="s">
        <v>607</v>
      </c>
      <c r="B337" t="s">
        <v>130</v>
      </c>
      <c r="C337" t="s">
        <v>11</v>
      </c>
      <c r="D337" t="s">
        <v>131</v>
      </c>
      <c r="E337" t="s">
        <v>132</v>
      </c>
      <c r="F337">
        <f>HYPERLINK("http://clipc-services.ceda.ac.uk/dreq/u/154ab10964742eaff37de9cc5beef39c.html","web")</f>
        <v>0</v>
      </c>
      <c r="G337" t="s">
        <v>14</v>
      </c>
      <c r="H337" t="s">
        <v>15</v>
      </c>
      <c r="I337" t="s">
        <v>133</v>
      </c>
    </row>
    <row r="338" spans="1:9">
      <c r="A338" t="s">
        <v>607</v>
      </c>
      <c r="B338" t="s">
        <v>779</v>
      </c>
      <c r="C338" t="s">
        <v>11</v>
      </c>
      <c r="D338" t="s">
        <v>28</v>
      </c>
      <c r="E338" t="s">
        <v>780</v>
      </c>
      <c r="F338">
        <f>HYPERLINK("http://clipc-services.ceda.ac.uk/dreq/u/1562cba76e80f37d1c133ccd079fa715.html","web")</f>
        <v>0</v>
      </c>
      <c r="G338" t="s">
        <v>14</v>
      </c>
      <c r="H338" t="s">
        <v>15</v>
      </c>
      <c r="I338" t="s">
        <v>781</v>
      </c>
    </row>
    <row r="339" spans="1:9">
      <c r="A339" t="s">
        <v>607</v>
      </c>
      <c r="B339" t="s">
        <v>782</v>
      </c>
      <c r="C339" t="s">
        <v>11</v>
      </c>
      <c r="D339" t="s">
        <v>611</v>
      </c>
      <c r="E339" t="s">
        <v>783</v>
      </c>
      <c r="F339">
        <f>HYPERLINK("http://clipc-services.ceda.ac.uk/dreq/u/8b3a5d37fefe0337625c64455cea4e80.html","web")</f>
        <v>0</v>
      </c>
      <c r="G339" t="s">
        <v>14</v>
      </c>
      <c r="H339" t="s">
        <v>15</v>
      </c>
    </row>
    <row r="340" spans="1:9">
      <c r="A340" t="s">
        <v>607</v>
      </c>
      <c r="B340" t="s">
        <v>784</v>
      </c>
      <c r="C340" t="s">
        <v>11</v>
      </c>
      <c r="D340" t="s">
        <v>28</v>
      </c>
      <c r="E340" t="s">
        <v>785</v>
      </c>
      <c r="F340">
        <f>HYPERLINK("http://clipc-services.ceda.ac.uk/dreq/u/cff597224d260da1a1c769aab1bbea9d.html","web")</f>
        <v>0</v>
      </c>
      <c r="G340" t="s">
        <v>14</v>
      </c>
      <c r="H340" t="s">
        <v>15</v>
      </c>
      <c r="I340" t="s">
        <v>781</v>
      </c>
    </row>
    <row r="341" spans="1:9">
      <c r="A341" t="s">
        <v>607</v>
      </c>
      <c r="B341" t="s">
        <v>786</v>
      </c>
      <c r="C341" t="s">
        <v>11</v>
      </c>
      <c r="D341" t="s">
        <v>28</v>
      </c>
      <c r="E341" t="s">
        <v>787</v>
      </c>
      <c r="F341">
        <f>HYPERLINK("http://clipc-services.ceda.ac.uk/dreq/u/79fec430c1dca1ac4b48b0fc36c48449.html","web")</f>
        <v>0</v>
      </c>
      <c r="G341" t="s">
        <v>14</v>
      </c>
      <c r="H341" t="s">
        <v>15</v>
      </c>
      <c r="I341" t="s">
        <v>788</v>
      </c>
    </row>
    <row r="342" spans="1:9">
      <c r="A342" t="s">
        <v>607</v>
      </c>
      <c r="B342" t="s">
        <v>789</v>
      </c>
      <c r="C342" t="s">
        <v>11</v>
      </c>
      <c r="D342" t="s">
        <v>28</v>
      </c>
      <c r="E342" t="s">
        <v>790</v>
      </c>
      <c r="F342">
        <f>HYPERLINK("http://clipc-services.ceda.ac.uk/dreq/u/4b1f3e86dde718e8c9697df0c3992c06.html","web")</f>
        <v>0</v>
      </c>
      <c r="G342" t="s">
        <v>14</v>
      </c>
      <c r="H342" t="s">
        <v>15</v>
      </c>
      <c r="I342" t="s">
        <v>791</v>
      </c>
    </row>
    <row r="343" spans="1:9">
      <c r="A343" t="s">
        <v>607</v>
      </c>
      <c r="B343" t="s">
        <v>792</v>
      </c>
      <c r="C343" t="s">
        <v>11</v>
      </c>
      <c r="D343" t="s">
        <v>28</v>
      </c>
      <c r="E343" t="s">
        <v>793</v>
      </c>
      <c r="F343">
        <f>HYPERLINK("http://clipc-services.ceda.ac.uk/dreq/u/0b3fc46bf32dfbd9d36cdb72e827eb29.html","web")</f>
        <v>0</v>
      </c>
      <c r="G343" t="s">
        <v>14</v>
      </c>
      <c r="H343" t="s">
        <v>15</v>
      </c>
    </row>
    <row r="344" spans="1:9">
      <c r="A344" t="s">
        <v>607</v>
      </c>
      <c r="B344" t="s">
        <v>794</v>
      </c>
      <c r="C344" t="s">
        <v>11</v>
      </c>
      <c r="D344" t="s">
        <v>28</v>
      </c>
      <c r="E344" t="s">
        <v>795</v>
      </c>
      <c r="F344">
        <f>HYPERLINK("http://clipc-services.ceda.ac.uk/dreq/u/0f914086f4c1cd76f867eef7cd71154d.html","web")</f>
        <v>0</v>
      </c>
      <c r="G344" t="s">
        <v>14</v>
      </c>
      <c r="H344" t="s">
        <v>15</v>
      </c>
    </row>
    <row r="345" spans="1:9">
      <c r="A345" t="s">
        <v>607</v>
      </c>
      <c r="B345" t="s">
        <v>796</v>
      </c>
      <c r="C345" t="s">
        <v>11</v>
      </c>
      <c r="D345" t="s">
        <v>28</v>
      </c>
      <c r="E345" t="s">
        <v>797</v>
      </c>
      <c r="F345">
        <f>HYPERLINK("http://clipc-services.ceda.ac.uk/dreq/u/aa4309c2c15be0c9d7db2f9d38f348ca.html","web")</f>
        <v>0</v>
      </c>
      <c r="G345" t="s">
        <v>14</v>
      </c>
      <c r="H345" t="s">
        <v>15</v>
      </c>
    </row>
    <row r="346" spans="1:9">
      <c r="A346" t="s">
        <v>607</v>
      </c>
      <c r="B346" t="s">
        <v>798</v>
      </c>
      <c r="C346" t="s">
        <v>11</v>
      </c>
      <c r="D346" t="s">
        <v>28</v>
      </c>
      <c r="E346" t="s">
        <v>799</v>
      </c>
      <c r="F346">
        <f>HYPERLINK("http://clipc-services.ceda.ac.uk/dreq/u/86b2899d1c267c92e3fbaccd21b55472.html","web")</f>
        <v>0</v>
      </c>
      <c r="G346" t="s">
        <v>14</v>
      </c>
      <c r="H346" t="s">
        <v>15</v>
      </c>
    </row>
    <row r="347" spans="1:9">
      <c r="A347" t="s">
        <v>607</v>
      </c>
      <c r="B347" t="s">
        <v>800</v>
      </c>
      <c r="C347" t="s">
        <v>11</v>
      </c>
      <c r="D347" t="s">
        <v>28</v>
      </c>
      <c r="E347" t="s">
        <v>801</v>
      </c>
      <c r="F347">
        <f>HYPERLINK("http://clipc-services.ceda.ac.uk/dreq/u/ecfae3e2adc49321ec4c9d664fd425ec.html","web")</f>
        <v>0</v>
      </c>
      <c r="G347" t="s">
        <v>14</v>
      </c>
      <c r="H347" t="s">
        <v>15</v>
      </c>
      <c r="I347" t="s">
        <v>802</v>
      </c>
    </row>
    <row r="348" spans="1:9">
      <c r="A348" t="s">
        <v>607</v>
      </c>
      <c r="B348" t="s">
        <v>803</v>
      </c>
      <c r="C348" t="s">
        <v>11</v>
      </c>
      <c r="D348" t="s">
        <v>28</v>
      </c>
      <c r="E348" t="s">
        <v>804</v>
      </c>
      <c r="F348">
        <f>HYPERLINK("http://clipc-services.ceda.ac.uk/dreq/u/646edc2e8f1c393b5569dba5d598f8c8.html","web")</f>
        <v>0</v>
      </c>
      <c r="G348" t="s">
        <v>14</v>
      </c>
      <c r="H348" t="s">
        <v>15</v>
      </c>
      <c r="I348" t="s">
        <v>805</v>
      </c>
    </row>
    <row r="349" spans="1:9">
      <c r="A349" t="s">
        <v>607</v>
      </c>
      <c r="B349" t="s">
        <v>806</v>
      </c>
      <c r="C349" t="s">
        <v>11</v>
      </c>
      <c r="D349" t="s">
        <v>28</v>
      </c>
      <c r="E349" t="s">
        <v>807</v>
      </c>
      <c r="F349">
        <f>HYPERLINK("http://clipc-services.ceda.ac.uk/dreq/u/c670517b02de6212f3091aaa455f60ed.html","web")</f>
        <v>0</v>
      </c>
      <c r="G349" t="s">
        <v>14</v>
      </c>
      <c r="H349" t="s">
        <v>15</v>
      </c>
    </row>
    <row r="350" spans="1:9">
      <c r="A350" t="s">
        <v>607</v>
      </c>
      <c r="B350" t="s">
        <v>808</v>
      </c>
      <c r="C350" t="s">
        <v>11</v>
      </c>
      <c r="D350" t="s">
        <v>28</v>
      </c>
      <c r="E350" t="s">
        <v>809</v>
      </c>
      <c r="F350">
        <f>HYPERLINK("http://clipc-services.ceda.ac.uk/dreq/u/a3383a3abeddbcb0d27368a8cf9b9503.html","web")</f>
        <v>0</v>
      </c>
      <c r="G350" t="s">
        <v>14</v>
      </c>
      <c r="H350" t="s">
        <v>15</v>
      </c>
      <c r="I350" t="s">
        <v>810</v>
      </c>
    </row>
    <row r="351" spans="1:9">
      <c r="A351" t="s">
        <v>607</v>
      </c>
      <c r="B351" t="s">
        <v>811</v>
      </c>
      <c r="C351" t="s">
        <v>11</v>
      </c>
      <c r="D351" t="s">
        <v>28</v>
      </c>
      <c r="E351" t="s">
        <v>812</v>
      </c>
      <c r="F351">
        <f>HYPERLINK("http://clipc-services.ceda.ac.uk/dreq/u/c97520628498eea6e19cc1be19c73677.html","web")</f>
        <v>0</v>
      </c>
      <c r="G351" t="s">
        <v>14</v>
      </c>
      <c r="H351" t="s">
        <v>15</v>
      </c>
    </row>
    <row r="352" spans="1:9">
      <c r="A352" t="s">
        <v>607</v>
      </c>
      <c r="B352" t="s">
        <v>813</v>
      </c>
      <c r="C352" t="s">
        <v>11</v>
      </c>
      <c r="D352" t="s">
        <v>28</v>
      </c>
      <c r="E352" t="s">
        <v>814</v>
      </c>
      <c r="F352">
        <f>HYPERLINK("http://clipc-services.ceda.ac.uk/dreq/u/228d3ad84f6db126c53ac4ae0a18a014.html","web")</f>
        <v>0</v>
      </c>
      <c r="G352" t="s">
        <v>14</v>
      </c>
      <c r="H352" t="s">
        <v>15</v>
      </c>
      <c r="I352" t="s">
        <v>781</v>
      </c>
    </row>
    <row r="354" spans="1:9">
      <c r="A354" t="s">
        <v>815</v>
      </c>
      <c r="B354" t="s">
        <v>582</v>
      </c>
      <c r="C354" t="s">
        <v>11</v>
      </c>
      <c r="D354" t="s">
        <v>12</v>
      </c>
      <c r="E354" t="s">
        <v>621</v>
      </c>
      <c r="F354">
        <f>HYPERLINK("http://clipc-services.ceda.ac.uk/dreq/u/7f4c49e8abe3230e87fa7299b73448fa.html","web")</f>
        <v>0</v>
      </c>
      <c r="G354" t="s">
        <v>14</v>
      </c>
      <c r="H354" t="s">
        <v>15</v>
      </c>
    </row>
    <row r="355" spans="1:9">
      <c r="A355" t="s">
        <v>815</v>
      </c>
      <c r="B355" t="s">
        <v>574</v>
      </c>
      <c r="C355" t="s">
        <v>11</v>
      </c>
      <c r="D355" t="s">
        <v>12</v>
      </c>
      <c r="E355" t="s">
        <v>633</v>
      </c>
      <c r="F355">
        <f>HYPERLINK("http://clipc-services.ceda.ac.uk/dreq/u/9bb9a503065dfbd30c9bbe5c3c6abf99.html","web")</f>
        <v>0</v>
      </c>
      <c r="G355" t="s">
        <v>14</v>
      </c>
      <c r="H355" t="s">
        <v>15</v>
      </c>
    </row>
    <row r="356" spans="1:9">
      <c r="A356" t="s">
        <v>815</v>
      </c>
      <c r="B356" t="s">
        <v>569</v>
      </c>
      <c r="C356" t="s">
        <v>11</v>
      </c>
      <c r="D356" t="s">
        <v>12</v>
      </c>
      <c r="E356" t="s">
        <v>740</v>
      </c>
      <c r="F356">
        <f>HYPERLINK("http://clipc-services.ceda.ac.uk/dreq/u/1d4594c97188efd47935238a429e02e4.html","web")</f>
        <v>0</v>
      </c>
      <c r="G356" t="s">
        <v>14</v>
      </c>
      <c r="H356" t="s">
        <v>15</v>
      </c>
    </row>
    <row r="358" spans="1:9">
      <c r="A358" t="s">
        <v>816</v>
      </c>
      <c r="B358" t="s">
        <v>597</v>
      </c>
      <c r="C358" t="s">
        <v>27</v>
      </c>
      <c r="D358" t="s">
        <v>321</v>
      </c>
      <c r="E358" t="s">
        <v>598</v>
      </c>
      <c r="F358">
        <f>HYPERLINK("http://clipc-services.ceda.ac.uk/dreq/u/590e3c7e-9e49-11e5-803c-0d0b866b59f3.html","web")</f>
        <v>0</v>
      </c>
      <c r="G358" t="s">
        <v>14</v>
      </c>
      <c r="H358" t="s">
        <v>15</v>
      </c>
      <c r="I358" t="s">
        <v>599</v>
      </c>
    </row>
    <row r="360" spans="1:9">
      <c r="A360" t="s">
        <v>817</v>
      </c>
      <c r="B360" t="s">
        <v>818</v>
      </c>
      <c r="C360" t="s">
        <v>11</v>
      </c>
      <c r="D360" t="s">
        <v>28</v>
      </c>
      <c r="E360" t="s">
        <v>819</v>
      </c>
      <c r="F360">
        <f>HYPERLINK("http://clipc-services.ceda.ac.uk/dreq/u/f70b088300f35ad3b19c67d2490612dd.html","web")</f>
        <v>0</v>
      </c>
      <c r="G360" t="s">
        <v>14</v>
      </c>
      <c r="H360" t="s">
        <v>15</v>
      </c>
      <c r="I360" t="s">
        <v>820</v>
      </c>
    </row>
    <row r="361" spans="1:9">
      <c r="A361" t="s">
        <v>817</v>
      </c>
      <c r="B361" t="s">
        <v>821</v>
      </c>
      <c r="C361" t="s">
        <v>11</v>
      </c>
      <c r="D361" t="s">
        <v>28</v>
      </c>
      <c r="E361" t="s">
        <v>822</v>
      </c>
      <c r="F361">
        <f>HYPERLINK("http://clipc-services.ceda.ac.uk/dreq/u/a503e8c8011c952b0b832e6074ad387d.html","web")</f>
        <v>0</v>
      </c>
      <c r="G361" t="s">
        <v>14</v>
      </c>
      <c r="H361" t="s">
        <v>15</v>
      </c>
      <c r="I361" t="s">
        <v>823</v>
      </c>
    </row>
    <row r="362" spans="1:9">
      <c r="A362" t="s">
        <v>817</v>
      </c>
      <c r="B362" t="s">
        <v>744</v>
      </c>
      <c r="C362" t="s">
        <v>11</v>
      </c>
      <c r="D362" t="s">
        <v>28</v>
      </c>
      <c r="E362" t="s">
        <v>745</v>
      </c>
      <c r="F362">
        <f>HYPERLINK("http://clipc-services.ceda.ac.uk/dreq/u/8f2fb9e812c26ee6cb8d9673e09d2644.html","web")</f>
        <v>0</v>
      </c>
      <c r="G362" t="s">
        <v>14</v>
      </c>
      <c r="H362" t="s">
        <v>15</v>
      </c>
      <c r="I362" t="s">
        <v>746</v>
      </c>
    </row>
    <row r="363" spans="1:9">
      <c r="A363" t="s">
        <v>817</v>
      </c>
      <c r="B363" t="s">
        <v>824</v>
      </c>
      <c r="C363" t="s">
        <v>11</v>
      </c>
      <c r="D363" t="s">
        <v>28</v>
      </c>
      <c r="E363" t="s">
        <v>825</v>
      </c>
      <c r="F363">
        <f>HYPERLINK("http://clipc-services.ceda.ac.uk/dreq/u/0656a67a-b896-11e6-a189-5404a60d96b5.html","web")</f>
        <v>0</v>
      </c>
      <c r="G363" t="s">
        <v>14</v>
      </c>
      <c r="H363" t="s">
        <v>15</v>
      </c>
    </row>
    <row r="364" spans="1:9">
      <c r="A364" t="s">
        <v>817</v>
      </c>
      <c r="B364" t="s">
        <v>786</v>
      </c>
      <c r="C364" t="s">
        <v>11</v>
      </c>
      <c r="D364" t="s">
        <v>28</v>
      </c>
      <c r="E364" t="s">
        <v>826</v>
      </c>
      <c r="F364">
        <f>HYPERLINK("http://clipc-services.ceda.ac.uk/dreq/u/79fec430c1dca1ac4b48b0fc36c48449.html","web")</f>
        <v>0</v>
      </c>
      <c r="G364" t="s">
        <v>14</v>
      </c>
      <c r="H364" t="s">
        <v>15</v>
      </c>
      <c r="I364" t="s">
        <v>788</v>
      </c>
    </row>
    <row r="366" spans="1:9">
      <c r="A366" t="s">
        <v>827</v>
      </c>
      <c r="B366" t="s">
        <v>62</v>
      </c>
      <c r="C366" t="s">
        <v>27</v>
      </c>
      <c r="D366" t="s">
        <v>828</v>
      </c>
      <c r="E366" t="s">
        <v>829</v>
      </c>
      <c r="F366">
        <f>HYPERLINK("http://clipc-services.ceda.ac.uk/dreq/u/120719dde7f96f9bc088acd33b97967f.html","web")</f>
        <v>0</v>
      </c>
      <c r="G366" t="s">
        <v>22</v>
      </c>
      <c r="H366" t="s">
        <v>23</v>
      </c>
      <c r="I366" t="s">
        <v>64</v>
      </c>
    </row>
    <row r="367" spans="1:9">
      <c r="A367" t="s">
        <v>827</v>
      </c>
      <c r="B367" t="s">
        <v>65</v>
      </c>
      <c r="C367" t="s">
        <v>27</v>
      </c>
      <c r="D367" t="s">
        <v>828</v>
      </c>
      <c r="E367" t="s">
        <v>830</v>
      </c>
      <c r="F367">
        <f>HYPERLINK("http://clipc-services.ceda.ac.uk/dreq/u/52b1076476b074a18a91b9da1baa6bc3.html","web")</f>
        <v>0</v>
      </c>
      <c r="G367" t="s">
        <v>22</v>
      </c>
      <c r="H367" t="s">
        <v>23</v>
      </c>
      <c r="I367" t="s">
        <v>67</v>
      </c>
    </row>
    <row r="368" spans="1:9">
      <c r="A368" t="s">
        <v>827</v>
      </c>
      <c r="B368" t="s">
        <v>831</v>
      </c>
      <c r="C368" t="s">
        <v>27</v>
      </c>
      <c r="D368" t="s">
        <v>828</v>
      </c>
      <c r="E368" t="s">
        <v>832</v>
      </c>
      <c r="F368">
        <f>HYPERLINK("http://clipc-services.ceda.ac.uk/dreq/u/70094996b08eba1d39c13d30dc44b30f.html","web")</f>
        <v>0</v>
      </c>
      <c r="G368" t="s">
        <v>22</v>
      </c>
      <c r="H368" t="s">
        <v>23</v>
      </c>
    </row>
    <row r="369" spans="1:9">
      <c r="A369" t="s">
        <v>827</v>
      </c>
      <c r="B369" t="s">
        <v>68</v>
      </c>
      <c r="C369" t="s">
        <v>27</v>
      </c>
      <c r="D369" t="s">
        <v>828</v>
      </c>
      <c r="E369" t="s">
        <v>833</v>
      </c>
      <c r="F369">
        <f>HYPERLINK("http://clipc-services.ceda.ac.uk/dreq/u/dfd869cd3463de6a57b2a9e10605efe7.html","web")</f>
        <v>0</v>
      </c>
      <c r="G369" t="s">
        <v>22</v>
      </c>
      <c r="H369" t="s">
        <v>23</v>
      </c>
      <c r="I369" t="s">
        <v>70</v>
      </c>
    </row>
    <row r="370" spans="1:9">
      <c r="A370" t="s">
        <v>827</v>
      </c>
      <c r="B370" t="s">
        <v>834</v>
      </c>
      <c r="C370" t="s">
        <v>27</v>
      </c>
      <c r="D370" t="s">
        <v>828</v>
      </c>
      <c r="E370" t="s">
        <v>835</v>
      </c>
      <c r="F370">
        <f>HYPERLINK("http://clipc-services.ceda.ac.uk/dreq/u/5f19c4be9ae133db06403c986c8136d6.html","web")</f>
        <v>0</v>
      </c>
      <c r="G370" t="s">
        <v>22</v>
      </c>
      <c r="H370" t="s">
        <v>23</v>
      </c>
    </row>
    <row r="371" spans="1:9">
      <c r="A371" t="s">
        <v>827</v>
      </c>
      <c r="B371" t="s">
        <v>836</v>
      </c>
      <c r="C371" t="s">
        <v>27</v>
      </c>
      <c r="D371" t="s">
        <v>828</v>
      </c>
      <c r="E371" t="s">
        <v>837</v>
      </c>
      <c r="F371">
        <f>HYPERLINK("http://clipc-services.ceda.ac.uk/dreq/u/9e50f2bc84a18f56a9c317be11770663.html","web")</f>
        <v>0</v>
      </c>
      <c r="G371" t="s">
        <v>22</v>
      </c>
      <c r="H371" t="s">
        <v>23</v>
      </c>
    </row>
    <row r="372" spans="1:9">
      <c r="A372" t="s">
        <v>827</v>
      </c>
      <c r="B372" t="s">
        <v>838</v>
      </c>
      <c r="C372" t="s">
        <v>27</v>
      </c>
      <c r="D372" t="s">
        <v>828</v>
      </c>
      <c r="E372" t="s">
        <v>839</v>
      </c>
      <c r="F372">
        <f>HYPERLINK("http://clipc-services.ceda.ac.uk/dreq/u/abb3f8b62cc0e93f4ef5487c41ef10cb.html","web")</f>
        <v>0</v>
      </c>
      <c r="G372" t="s">
        <v>22</v>
      </c>
      <c r="H372" t="s">
        <v>23</v>
      </c>
    </row>
    <row r="373" spans="1:9">
      <c r="A373" t="s">
        <v>827</v>
      </c>
      <c r="B373" t="s">
        <v>840</v>
      </c>
      <c r="C373" t="s">
        <v>27</v>
      </c>
      <c r="D373" t="s">
        <v>841</v>
      </c>
      <c r="E373" t="s">
        <v>842</v>
      </c>
      <c r="F373">
        <f>HYPERLINK("http://clipc-services.ceda.ac.uk/dreq/u/1cf6c7fa0adedf95b3eaad5fb3f96b1c.html","web")</f>
        <v>0</v>
      </c>
      <c r="G373" t="s">
        <v>22</v>
      </c>
      <c r="H373" t="s">
        <v>23</v>
      </c>
      <c r="I373" t="s">
        <v>843</v>
      </c>
    </row>
    <row r="374" spans="1:9">
      <c r="A374" t="s">
        <v>827</v>
      </c>
      <c r="B374" t="s">
        <v>844</v>
      </c>
      <c r="C374" t="s">
        <v>27</v>
      </c>
      <c r="D374" t="s">
        <v>841</v>
      </c>
      <c r="E374" t="s">
        <v>845</v>
      </c>
      <c r="F374">
        <f>HYPERLINK("http://clipc-services.ceda.ac.uk/dreq/u/b02d071fff99f2632aa8ac5e83e92215.html","web")</f>
        <v>0</v>
      </c>
      <c r="G374" t="s">
        <v>22</v>
      </c>
      <c r="H374" t="s">
        <v>23</v>
      </c>
      <c r="I374" t="s">
        <v>846</v>
      </c>
    </row>
    <row r="375" spans="1:9">
      <c r="A375" t="s">
        <v>827</v>
      </c>
      <c r="B375" t="s">
        <v>847</v>
      </c>
      <c r="C375" t="s">
        <v>27</v>
      </c>
      <c r="D375" t="s">
        <v>841</v>
      </c>
      <c r="E375" t="s">
        <v>848</v>
      </c>
      <c r="F375">
        <f>HYPERLINK("http://clipc-services.ceda.ac.uk/dreq/u/478c43820503be64675fb49227d2f999.html","web")</f>
        <v>0</v>
      </c>
      <c r="G375" t="s">
        <v>22</v>
      </c>
      <c r="H375" t="s">
        <v>23</v>
      </c>
    </row>
    <row r="376" spans="1:9">
      <c r="A376" t="s">
        <v>827</v>
      </c>
      <c r="B376" t="s">
        <v>849</v>
      </c>
      <c r="C376" t="s">
        <v>27</v>
      </c>
      <c r="D376" t="s">
        <v>841</v>
      </c>
      <c r="E376" t="s">
        <v>850</v>
      </c>
      <c r="F376">
        <f>HYPERLINK("http://clipc-services.ceda.ac.uk/dreq/u/bb27046ce21470dfbbecdd4f7eca546a.html","web")</f>
        <v>0</v>
      </c>
      <c r="G376" t="s">
        <v>22</v>
      </c>
      <c r="H376" t="s">
        <v>23</v>
      </c>
      <c r="I376" t="s">
        <v>851</v>
      </c>
    </row>
    <row r="377" spans="1:9">
      <c r="A377" t="s">
        <v>827</v>
      </c>
      <c r="B377" t="s">
        <v>852</v>
      </c>
      <c r="C377" t="s">
        <v>27</v>
      </c>
      <c r="D377" t="s">
        <v>841</v>
      </c>
      <c r="E377" t="s">
        <v>853</v>
      </c>
      <c r="F377">
        <f>HYPERLINK("http://clipc-services.ceda.ac.uk/dreq/u/f56a3a44b60650b58309b1d8cf58b913.html","web")</f>
        <v>0</v>
      </c>
      <c r="G377" t="s">
        <v>22</v>
      </c>
      <c r="H377" t="s">
        <v>23</v>
      </c>
      <c r="I377" t="s">
        <v>854</v>
      </c>
    </row>
    <row r="379" spans="1:9">
      <c r="A379" t="s">
        <v>855</v>
      </c>
      <c r="B379" t="s">
        <v>856</v>
      </c>
      <c r="C379" t="s">
        <v>11</v>
      </c>
      <c r="D379" t="s">
        <v>857</v>
      </c>
      <c r="E379" t="s">
        <v>858</v>
      </c>
      <c r="F379">
        <f>HYPERLINK("http://clipc-services.ceda.ac.uk/dreq/u/f1b8ddb539cb96eb65453dce4c8bb978.html","web")</f>
        <v>0</v>
      </c>
      <c r="G379" t="s">
        <v>22</v>
      </c>
      <c r="H379" t="s">
        <v>23</v>
      </c>
      <c r="I379" t="s">
        <v>859</v>
      </c>
    </row>
    <row r="380" spans="1:9">
      <c r="A380" t="s">
        <v>855</v>
      </c>
      <c r="B380" t="s">
        <v>860</v>
      </c>
      <c r="C380" t="s">
        <v>11</v>
      </c>
      <c r="D380" t="s">
        <v>857</v>
      </c>
      <c r="E380" t="s">
        <v>861</v>
      </c>
      <c r="F380">
        <f>HYPERLINK("http://clipc-services.ceda.ac.uk/dreq/u/62c5b9728a01c0031e3a788ac4c8eff5.html","web")</f>
        <v>0</v>
      </c>
      <c r="G380" t="s">
        <v>22</v>
      </c>
      <c r="H380" t="s">
        <v>23</v>
      </c>
      <c r="I380" t="s">
        <v>862</v>
      </c>
    </row>
    <row r="381" spans="1:9">
      <c r="A381" t="s">
        <v>855</v>
      </c>
      <c r="B381" t="s">
        <v>863</v>
      </c>
      <c r="C381" t="s">
        <v>11</v>
      </c>
      <c r="D381" t="s">
        <v>864</v>
      </c>
      <c r="E381" t="s">
        <v>865</v>
      </c>
      <c r="F381">
        <f>HYPERLINK("http://clipc-services.ceda.ac.uk/dreq/u/20e7d22ad09b324af00f41f6060701a7.html","web")</f>
        <v>0</v>
      </c>
      <c r="G381" t="s">
        <v>22</v>
      </c>
      <c r="H381" t="s">
        <v>23</v>
      </c>
      <c r="I381" t="s">
        <v>866</v>
      </c>
    </row>
    <row r="382" spans="1:9">
      <c r="A382" t="s">
        <v>855</v>
      </c>
      <c r="B382" t="s">
        <v>867</v>
      </c>
      <c r="C382" t="s">
        <v>11</v>
      </c>
      <c r="D382" t="s">
        <v>857</v>
      </c>
      <c r="E382" t="s">
        <v>868</v>
      </c>
      <c r="F382">
        <f>HYPERLINK("http://clipc-services.ceda.ac.uk/dreq/u/1d3ef4c73895a317948f1f3870f65834.html","web")</f>
        <v>0</v>
      </c>
      <c r="G382" t="s">
        <v>22</v>
      </c>
      <c r="H382" t="s">
        <v>23</v>
      </c>
    </row>
    <row r="383" spans="1:9">
      <c r="A383" t="s">
        <v>855</v>
      </c>
      <c r="B383" t="s">
        <v>442</v>
      </c>
      <c r="C383" t="s">
        <v>11</v>
      </c>
      <c r="D383" t="s">
        <v>857</v>
      </c>
      <c r="E383" t="s">
        <v>443</v>
      </c>
      <c r="F383">
        <f>HYPERLINK("http://clipc-services.ceda.ac.uk/dreq/u/1418ccb847c5c235176620baf22d7b33.html","web")</f>
        <v>0</v>
      </c>
      <c r="G383" t="s">
        <v>22</v>
      </c>
      <c r="H383" t="s">
        <v>23</v>
      </c>
    </row>
    <row r="385" spans="1:9">
      <c r="A385" t="s">
        <v>869</v>
      </c>
      <c r="B385" t="s">
        <v>870</v>
      </c>
      <c r="C385" t="s">
        <v>27</v>
      </c>
      <c r="D385" t="s">
        <v>871</v>
      </c>
      <c r="E385" t="s">
        <v>872</v>
      </c>
      <c r="F385">
        <f>HYPERLINK("http://clipc-services.ceda.ac.uk/dreq/u/591389b8-9e49-11e5-803c-0d0b866b59f3.html","web")</f>
        <v>0</v>
      </c>
      <c r="G385" t="s">
        <v>873</v>
      </c>
      <c r="H385" t="s">
        <v>874</v>
      </c>
      <c r="I385" t="s">
        <v>875</v>
      </c>
    </row>
    <row r="387" spans="1:9">
      <c r="A387" t="s">
        <v>876</v>
      </c>
      <c r="B387" t="s">
        <v>877</v>
      </c>
      <c r="C387" t="s">
        <v>11</v>
      </c>
      <c r="D387" t="s">
        <v>28</v>
      </c>
      <c r="E387" t="s">
        <v>878</v>
      </c>
      <c r="F387">
        <f>HYPERLINK("http://clipc-services.ceda.ac.uk/dreq/u/6c3e8db1b45a6ae7e80ca5a265c0fd50.html","web")</f>
        <v>0</v>
      </c>
      <c r="G387" t="s">
        <v>873</v>
      </c>
      <c r="H387" t="s">
        <v>874</v>
      </c>
    </row>
    <row r="388" spans="1:9">
      <c r="A388" t="s">
        <v>876</v>
      </c>
      <c r="B388" t="s">
        <v>870</v>
      </c>
      <c r="C388" t="s">
        <v>11</v>
      </c>
      <c r="D388" t="s">
        <v>879</v>
      </c>
      <c r="E388" t="s">
        <v>880</v>
      </c>
      <c r="F388">
        <f>HYPERLINK("http://clipc-services.ceda.ac.uk/dreq/u/591389b8-9e49-11e5-803c-0d0b866b59f3.html","web")</f>
        <v>0</v>
      </c>
      <c r="G388" t="s">
        <v>873</v>
      </c>
      <c r="H388" t="s">
        <v>874</v>
      </c>
      <c r="I388" t="s">
        <v>875</v>
      </c>
    </row>
    <row r="390" spans="1:9">
      <c r="A390" t="s">
        <v>881</v>
      </c>
      <c r="B390" t="s">
        <v>582</v>
      </c>
      <c r="C390" t="s">
        <v>11</v>
      </c>
      <c r="D390" t="s">
        <v>882</v>
      </c>
      <c r="E390" t="s">
        <v>621</v>
      </c>
      <c r="F390">
        <f>HYPERLINK("http://clipc-services.ceda.ac.uk/dreq/u/7f4c49e8abe3230e87fa7299b73448fa.html","web")</f>
        <v>0</v>
      </c>
      <c r="G390" t="s">
        <v>14</v>
      </c>
      <c r="H390" t="s">
        <v>15</v>
      </c>
    </row>
    <row r="391" spans="1:9">
      <c r="A391" t="s">
        <v>881</v>
      </c>
      <c r="B391" t="s">
        <v>697</v>
      </c>
      <c r="C391" t="s">
        <v>11</v>
      </c>
      <c r="D391" t="s">
        <v>882</v>
      </c>
      <c r="E391" t="s">
        <v>698</v>
      </c>
      <c r="F391">
        <f>HYPERLINK("http://clipc-services.ceda.ac.uk/dreq/u/a7cf325e9bf994ade073a1297378a57c.html","web")</f>
        <v>0</v>
      </c>
      <c r="G391" t="s">
        <v>14</v>
      </c>
      <c r="H391" t="s">
        <v>15</v>
      </c>
      <c r="I391" t="s">
        <v>699</v>
      </c>
    </row>
    <row r="392" spans="1:9">
      <c r="A392" t="s">
        <v>881</v>
      </c>
      <c r="B392" t="s">
        <v>700</v>
      </c>
      <c r="C392" t="s">
        <v>11</v>
      </c>
      <c r="D392" t="s">
        <v>882</v>
      </c>
      <c r="E392" t="s">
        <v>701</v>
      </c>
      <c r="F392">
        <f>HYPERLINK("http://clipc-services.ceda.ac.uk/dreq/u/07ae8a0c132c9bf65a2722885a2fcd08.html","web")</f>
        <v>0</v>
      </c>
      <c r="G392" t="s">
        <v>14</v>
      </c>
      <c r="H392" t="s">
        <v>15</v>
      </c>
    </row>
    <row r="393" spans="1:9">
      <c r="A393" t="s">
        <v>881</v>
      </c>
      <c r="B393" t="s">
        <v>883</v>
      </c>
      <c r="C393" t="s">
        <v>11</v>
      </c>
      <c r="D393" t="s">
        <v>882</v>
      </c>
      <c r="E393" t="s">
        <v>884</v>
      </c>
      <c r="F393">
        <f>HYPERLINK("http://clipc-services.ceda.ac.uk/dreq/u/96f51020-b096-11e6-aab6-ac72891c3257.html","web")</f>
        <v>0</v>
      </c>
      <c r="G393" t="s">
        <v>14</v>
      </c>
      <c r="H393" t="s">
        <v>15</v>
      </c>
    </row>
    <row r="394" spans="1:9">
      <c r="A394" t="s">
        <v>881</v>
      </c>
      <c r="B394" t="s">
        <v>885</v>
      </c>
      <c r="C394" t="s">
        <v>11</v>
      </c>
      <c r="D394" t="s">
        <v>882</v>
      </c>
      <c r="E394" t="s">
        <v>886</v>
      </c>
      <c r="F394">
        <f>HYPERLINK("http://clipc-services.ceda.ac.uk/dreq/u/e29fbc42-b095-11e6-aab6-ac72891c3257.html","web")</f>
        <v>0</v>
      </c>
      <c r="G394" t="s">
        <v>14</v>
      </c>
      <c r="H394" t="s">
        <v>15</v>
      </c>
      <c r="I394" t="s">
        <v>887</v>
      </c>
    </row>
    <row r="395" spans="1:9">
      <c r="A395" t="s">
        <v>881</v>
      </c>
      <c r="B395" t="s">
        <v>569</v>
      </c>
      <c r="C395" t="s">
        <v>11</v>
      </c>
      <c r="D395" t="s">
        <v>882</v>
      </c>
      <c r="E395" t="s">
        <v>740</v>
      </c>
      <c r="F395">
        <f>HYPERLINK("http://clipc-services.ceda.ac.uk/dreq/u/1d4594c97188efd47935238a429e02e4.html","web")</f>
        <v>0</v>
      </c>
      <c r="G395" t="s">
        <v>14</v>
      </c>
      <c r="H395" t="s">
        <v>15</v>
      </c>
    </row>
    <row r="396" spans="1:9">
      <c r="A396" t="s">
        <v>881</v>
      </c>
      <c r="B396" t="s">
        <v>775</v>
      </c>
      <c r="C396" t="s">
        <v>11</v>
      </c>
      <c r="D396" t="s">
        <v>882</v>
      </c>
      <c r="E396" t="s">
        <v>776</v>
      </c>
      <c r="F396">
        <f>HYPERLINK("http://clipc-services.ceda.ac.uk/dreq/u/609d47152c2ed8122caa2528117aff9a.html","web")</f>
        <v>0</v>
      </c>
      <c r="G396" t="s">
        <v>14</v>
      </c>
      <c r="H396" t="s">
        <v>15</v>
      </c>
    </row>
    <row r="398" spans="1:9">
      <c r="A398" t="s">
        <v>888</v>
      </c>
      <c r="B398" t="s">
        <v>130</v>
      </c>
      <c r="C398" t="s">
        <v>19</v>
      </c>
      <c r="D398" t="s">
        <v>889</v>
      </c>
      <c r="E398" t="s">
        <v>132</v>
      </c>
      <c r="F398">
        <f>HYPERLINK("http://clipc-services.ceda.ac.uk/dreq/u/154ab10964742eaff37de9cc5beef39c.html","web")</f>
        <v>0</v>
      </c>
      <c r="G398" t="s">
        <v>14</v>
      </c>
      <c r="H398" t="s">
        <v>15</v>
      </c>
      <c r="I398" t="s">
        <v>133</v>
      </c>
    </row>
    <row r="399" spans="1:9">
      <c r="A399" t="s">
        <v>888</v>
      </c>
      <c r="B399" t="s">
        <v>697</v>
      </c>
      <c r="C399" t="s">
        <v>19</v>
      </c>
      <c r="D399" t="s">
        <v>12</v>
      </c>
      <c r="E399" t="s">
        <v>698</v>
      </c>
      <c r="F399">
        <f>HYPERLINK("http://clipc-services.ceda.ac.uk/dreq/u/a7cf325e9bf994ade073a1297378a57c.html","web")</f>
        <v>0</v>
      </c>
      <c r="G399" t="s">
        <v>14</v>
      </c>
      <c r="H399" t="s">
        <v>15</v>
      </c>
      <c r="I399" t="s">
        <v>699</v>
      </c>
    </row>
    <row r="401" spans="1:9">
      <c r="A401" t="s">
        <v>890</v>
      </c>
      <c r="B401" t="s">
        <v>891</v>
      </c>
      <c r="C401" t="s">
        <v>11</v>
      </c>
      <c r="D401" t="s">
        <v>28</v>
      </c>
      <c r="E401" t="s">
        <v>892</v>
      </c>
      <c r="F401">
        <f>HYPERLINK("http://clipc-services.ceda.ac.uk/dreq/u/6c08493dc9183b6ec7005a6be27f67f1.html","web")</f>
        <v>0</v>
      </c>
      <c r="G401" t="s">
        <v>873</v>
      </c>
      <c r="H401" t="s">
        <v>874</v>
      </c>
      <c r="I401" t="s">
        <v>893</v>
      </c>
    </row>
    <row r="402" spans="1:9">
      <c r="A402" t="s">
        <v>890</v>
      </c>
      <c r="B402" t="s">
        <v>870</v>
      </c>
      <c r="C402" t="s">
        <v>11</v>
      </c>
      <c r="D402" t="s">
        <v>879</v>
      </c>
      <c r="E402" t="s">
        <v>880</v>
      </c>
      <c r="F402">
        <f>HYPERLINK("http://clipc-services.ceda.ac.uk/dreq/u/591389b8-9e49-11e5-803c-0d0b866b59f3.html","web")</f>
        <v>0</v>
      </c>
      <c r="G402" t="s">
        <v>873</v>
      </c>
      <c r="H402" t="s">
        <v>874</v>
      </c>
      <c r="I402" t="s">
        <v>875</v>
      </c>
    </row>
    <row r="403" spans="1:9">
      <c r="A403" t="s">
        <v>890</v>
      </c>
      <c r="B403" t="s">
        <v>894</v>
      </c>
      <c r="C403" t="s">
        <v>11</v>
      </c>
      <c r="D403" t="s">
        <v>28</v>
      </c>
      <c r="E403" t="s">
        <v>895</v>
      </c>
      <c r="F403">
        <f>HYPERLINK("http://clipc-services.ceda.ac.uk/dreq/u/590ddf9a-9e49-11e5-803c-0d0b866b59f3.html","web")</f>
        <v>0</v>
      </c>
      <c r="G403" t="s">
        <v>873</v>
      </c>
      <c r="H403" t="s">
        <v>874</v>
      </c>
      <c r="I403" t="s">
        <v>896</v>
      </c>
    </row>
    <row r="404" spans="1:9">
      <c r="A404" t="s">
        <v>890</v>
      </c>
      <c r="B404" t="s">
        <v>897</v>
      </c>
      <c r="C404" t="s">
        <v>11</v>
      </c>
      <c r="D404" t="s">
        <v>28</v>
      </c>
      <c r="E404" t="s">
        <v>898</v>
      </c>
      <c r="F404">
        <f>HYPERLINK("http://clipc-services.ceda.ac.uk/dreq/u/590f58de-9e49-11e5-803c-0d0b866b59f3.html","web")</f>
        <v>0</v>
      </c>
      <c r="G404" t="s">
        <v>873</v>
      </c>
      <c r="H404" t="s">
        <v>874</v>
      </c>
      <c r="I404" t="s">
        <v>899</v>
      </c>
    </row>
    <row r="405" spans="1:9">
      <c r="A405" t="s">
        <v>890</v>
      </c>
      <c r="B405" t="s">
        <v>900</v>
      </c>
      <c r="C405" t="s">
        <v>11</v>
      </c>
      <c r="D405" t="s">
        <v>28</v>
      </c>
      <c r="E405" t="s">
        <v>901</v>
      </c>
      <c r="F405">
        <f>HYPERLINK("http://clipc-services.ceda.ac.uk/dreq/u/590f933a-9e49-11e5-803c-0d0b866b59f3.html","web")</f>
        <v>0</v>
      </c>
      <c r="G405" t="s">
        <v>873</v>
      </c>
      <c r="H405" t="s">
        <v>874</v>
      </c>
    </row>
    <row r="406" spans="1:9">
      <c r="A406" t="s">
        <v>890</v>
      </c>
      <c r="B406" t="s">
        <v>902</v>
      </c>
      <c r="C406" t="s">
        <v>11</v>
      </c>
      <c r="D406" t="s">
        <v>28</v>
      </c>
      <c r="E406" t="s">
        <v>903</v>
      </c>
      <c r="F406">
        <f>HYPERLINK("http://clipc-services.ceda.ac.uk/dreq/u/59149f2e-9e49-11e5-803c-0d0b866b59f3.html","web")</f>
        <v>0</v>
      </c>
      <c r="G406" t="s">
        <v>873</v>
      </c>
      <c r="H406" t="s">
        <v>874</v>
      </c>
      <c r="I406" t="s">
        <v>904</v>
      </c>
    </row>
    <row r="407" spans="1:9">
      <c r="A407" t="s">
        <v>890</v>
      </c>
      <c r="B407" t="s">
        <v>905</v>
      </c>
      <c r="C407" t="s">
        <v>11</v>
      </c>
      <c r="D407" t="s">
        <v>28</v>
      </c>
      <c r="E407" t="s">
        <v>906</v>
      </c>
      <c r="F407">
        <f>HYPERLINK("http://clipc-services.ceda.ac.uk/dreq/u/5913de9a-9e49-11e5-803c-0d0b866b59f3.html","web")</f>
        <v>0</v>
      </c>
      <c r="G407" t="s">
        <v>873</v>
      </c>
      <c r="H407" t="s">
        <v>874</v>
      </c>
      <c r="I407" t="s">
        <v>907</v>
      </c>
    </row>
    <row r="408" spans="1:9">
      <c r="A408" t="s">
        <v>890</v>
      </c>
      <c r="B408" t="s">
        <v>908</v>
      </c>
      <c r="C408" t="s">
        <v>11</v>
      </c>
      <c r="D408" t="s">
        <v>28</v>
      </c>
      <c r="E408" t="s">
        <v>909</v>
      </c>
      <c r="F408">
        <f>HYPERLINK("http://clipc-services.ceda.ac.uk/dreq/u/5917a796-9e49-11e5-803c-0d0b866b59f3.html","web")</f>
        <v>0</v>
      </c>
      <c r="G408" t="s">
        <v>873</v>
      </c>
      <c r="H408" t="s">
        <v>874</v>
      </c>
      <c r="I408" t="s">
        <v>910</v>
      </c>
    </row>
    <row r="409" spans="1:9">
      <c r="A409" t="s">
        <v>890</v>
      </c>
      <c r="B409" t="s">
        <v>911</v>
      </c>
      <c r="C409" t="s">
        <v>11</v>
      </c>
      <c r="D409" t="s">
        <v>28</v>
      </c>
      <c r="E409" t="s">
        <v>912</v>
      </c>
      <c r="F409">
        <f>HYPERLINK("http://clipc-services.ceda.ac.uk/dreq/u/590e70f4-9e49-11e5-803c-0d0b866b59f3.html","web")</f>
        <v>0</v>
      </c>
      <c r="G409" t="s">
        <v>873</v>
      </c>
      <c r="H409" t="s">
        <v>874</v>
      </c>
      <c r="I409" t="s">
        <v>913</v>
      </c>
    </row>
    <row r="410" spans="1:9">
      <c r="A410" t="s">
        <v>890</v>
      </c>
      <c r="B410" t="s">
        <v>914</v>
      </c>
      <c r="C410" t="s">
        <v>11</v>
      </c>
      <c r="D410" t="s">
        <v>28</v>
      </c>
      <c r="E410" t="s">
        <v>915</v>
      </c>
      <c r="F410">
        <f>HYPERLINK("http://clipc-services.ceda.ac.uk/dreq/u/5917f21e-9e49-11e5-803c-0d0b866b59f3.html","web")</f>
        <v>0</v>
      </c>
      <c r="G410" t="s">
        <v>873</v>
      </c>
      <c r="H410" t="s">
        <v>874</v>
      </c>
      <c r="I410" t="s">
        <v>913</v>
      </c>
    </row>
    <row r="411" spans="1:9">
      <c r="A411" t="s">
        <v>890</v>
      </c>
      <c r="B411" t="s">
        <v>916</v>
      </c>
      <c r="C411" t="s">
        <v>11</v>
      </c>
      <c r="D411" t="s">
        <v>28</v>
      </c>
      <c r="E411" t="s">
        <v>917</v>
      </c>
      <c r="F411">
        <f>HYPERLINK("http://clipc-services.ceda.ac.uk/dreq/u/59142e0e-9e49-11e5-803c-0d0b866b59f3.html","web")</f>
        <v>0</v>
      </c>
      <c r="G411" t="s">
        <v>873</v>
      </c>
      <c r="H411" t="s">
        <v>874</v>
      </c>
      <c r="I411" t="s">
        <v>913</v>
      </c>
    </row>
    <row r="412" spans="1:9">
      <c r="A412" t="s">
        <v>890</v>
      </c>
      <c r="B412" t="s">
        <v>918</v>
      </c>
      <c r="C412" t="s">
        <v>11</v>
      </c>
      <c r="D412" t="s">
        <v>28</v>
      </c>
      <c r="E412" t="s">
        <v>919</v>
      </c>
      <c r="F412">
        <f>HYPERLINK("http://clipc-services.ceda.ac.uk/dreq/u/5913fa10-9e49-11e5-803c-0d0b866b59f3.html","web")</f>
        <v>0</v>
      </c>
      <c r="G412" t="s">
        <v>873</v>
      </c>
      <c r="H412" t="s">
        <v>874</v>
      </c>
      <c r="I412" t="s">
        <v>920</v>
      </c>
    </row>
    <row r="413" spans="1:9">
      <c r="A413" t="s">
        <v>890</v>
      </c>
      <c r="B413" t="s">
        <v>921</v>
      </c>
      <c r="C413" t="s">
        <v>11</v>
      </c>
      <c r="D413" t="s">
        <v>28</v>
      </c>
      <c r="E413" t="s">
        <v>922</v>
      </c>
      <c r="F413">
        <f>HYPERLINK("http://clipc-services.ceda.ac.uk/dreq/u/591478be-9e49-11e5-803c-0d0b866b59f3.html","web")</f>
        <v>0</v>
      </c>
      <c r="G413" t="s">
        <v>873</v>
      </c>
      <c r="H413" t="s">
        <v>874</v>
      </c>
      <c r="I413" t="s">
        <v>923</v>
      </c>
    </row>
    <row r="414" spans="1:9">
      <c r="A414" t="s">
        <v>890</v>
      </c>
      <c r="B414" t="s">
        <v>924</v>
      </c>
      <c r="C414" t="s">
        <v>11</v>
      </c>
      <c r="D414" t="s">
        <v>28</v>
      </c>
      <c r="E414" t="s">
        <v>925</v>
      </c>
      <c r="F414">
        <f>HYPERLINK("http://clipc-services.ceda.ac.uk/dreq/u/84f09af8-acb7-11e6-b5ee-ac72891c3257.html","web")</f>
        <v>0</v>
      </c>
      <c r="G414" t="s">
        <v>873</v>
      </c>
      <c r="H414" t="s">
        <v>874</v>
      </c>
      <c r="I414" t="s">
        <v>926</v>
      </c>
    </row>
    <row r="415" spans="1:9">
      <c r="A415" t="s">
        <v>890</v>
      </c>
      <c r="B415" t="s">
        <v>927</v>
      </c>
      <c r="C415" t="s">
        <v>11</v>
      </c>
      <c r="D415" t="s">
        <v>28</v>
      </c>
      <c r="E415" t="s">
        <v>928</v>
      </c>
      <c r="F415">
        <f>HYPERLINK("http://clipc-services.ceda.ac.uk/dreq/u/5913bfe6-9e49-11e5-803c-0d0b866b59f3.html","web")</f>
        <v>0</v>
      </c>
      <c r="G415" t="s">
        <v>873</v>
      </c>
      <c r="H415" t="s">
        <v>874</v>
      </c>
    </row>
    <row r="416" spans="1:9">
      <c r="A416" t="s">
        <v>890</v>
      </c>
      <c r="B416" t="s">
        <v>929</v>
      </c>
      <c r="C416" t="s">
        <v>11</v>
      </c>
      <c r="D416" t="s">
        <v>28</v>
      </c>
      <c r="E416" t="s">
        <v>930</v>
      </c>
      <c r="F416">
        <f>HYPERLINK("http://clipc-services.ceda.ac.uk/dreq/u/590d2ed8-9e49-11e5-803c-0d0b866b59f3.html","web")</f>
        <v>0</v>
      </c>
      <c r="G416" t="s">
        <v>873</v>
      </c>
      <c r="H416" t="s">
        <v>874</v>
      </c>
    </row>
    <row r="417" spans="1:9">
      <c r="A417" t="s">
        <v>890</v>
      </c>
      <c r="B417" t="s">
        <v>931</v>
      </c>
      <c r="C417" t="s">
        <v>11</v>
      </c>
      <c r="D417" t="s">
        <v>28</v>
      </c>
      <c r="E417" t="s">
        <v>932</v>
      </c>
      <c r="F417">
        <f>HYPERLINK("http://clipc-services.ceda.ac.uk/dreq/u/5917c654-9e49-11e5-803c-0d0b866b59f3.html","web")</f>
        <v>0</v>
      </c>
      <c r="G417" t="s">
        <v>873</v>
      </c>
      <c r="H417" t="s">
        <v>874</v>
      </c>
    </row>
    <row r="418" spans="1:9">
      <c r="A418" t="s">
        <v>890</v>
      </c>
      <c r="B418" t="s">
        <v>933</v>
      </c>
      <c r="C418" t="s">
        <v>11</v>
      </c>
      <c r="D418" t="s">
        <v>28</v>
      </c>
      <c r="E418" t="s">
        <v>934</v>
      </c>
      <c r="F418">
        <f>HYPERLINK("http://clipc-services.ceda.ac.uk/dreq/u/590dda36-9e49-11e5-803c-0d0b866b59f3.html","web")</f>
        <v>0</v>
      </c>
      <c r="G418" t="s">
        <v>873</v>
      </c>
      <c r="H418" t="s">
        <v>874</v>
      </c>
    </row>
    <row r="419" spans="1:9">
      <c r="A419" t="s">
        <v>890</v>
      </c>
      <c r="B419" t="s">
        <v>935</v>
      </c>
      <c r="C419" t="s">
        <v>11</v>
      </c>
      <c r="D419" t="s">
        <v>28</v>
      </c>
      <c r="E419" t="s">
        <v>936</v>
      </c>
      <c r="F419">
        <f>HYPERLINK("http://clipc-services.ceda.ac.uk/dreq/u/5913ba00-9e49-11e5-803c-0d0b866b59f3.html","web")</f>
        <v>0</v>
      </c>
      <c r="G419" t="s">
        <v>873</v>
      </c>
      <c r="H419" t="s">
        <v>874</v>
      </c>
    </row>
    <row r="420" spans="1:9">
      <c r="A420" t="s">
        <v>890</v>
      </c>
      <c r="B420" t="s">
        <v>937</v>
      </c>
      <c r="C420" t="s">
        <v>11</v>
      </c>
      <c r="D420" t="s">
        <v>28</v>
      </c>
      <c r="E420" t="s">
        <v>938</v>
      </c>
      <c r="F420">
        <f>HYPERLINK("http://clipc-services.ceda.ac.uk/dreq/u/59151c42-9e49-11e5-803c-0d0b866b59f3.html","web")</f>
        <v>0</v>
      </c>
      <c r="G420" t="s">
        <v>873</v>
      </c>
      <c r="H420" t="s">
        <v>874</v>
      </c>
      <c r="I420" t="s">
        <v>939</v>
      </c>
    </row>
    <row r="421" spans="1:9">
      <c r="A421" t="s">
        <v>890</v>
      </c>
      <c r="B421" t="s">
        <v>940</v>
      </c>
      <c r="C421" t="s">
        <v>11</v>
      </c>
      <c r="D421" t="s">
        <v>28</v>
      </c>
      <c r="E421" t="s">
        <v>941</v>
      </c>
      <c r="F421">
        <f>HYPERLINK("http://clipc-services.ceda.ac.uk/dreq/u/590ded6e-9e49-11e5-803c-0d0b866b59f3.html","web")</f>
        <v>0</v>
      </c>
      <c r="G421" t="s">
        <v>873</v>
      </c>
      <c r="H421" t="s">
        <v>874</v>
      </c>
    </row>
    <row r="422" spans="1:9">
      <c r="A422" t="s">
        <v>890</v>
      </c>
      <c r="B422" t="s">
        <v>942</v>
      </c>
      <c r="C422" t="s">
        <v>11</v>
      </c>
      <c r="D422" t="s">
        <v>28</v>
      </c>
      <c r="E422" t="s">
        <v>943</v>
      </c>
      <c r="F422">
        <f>HYPERLINK("http://clipc-services.ceda.ac.uk/dreq/u/5913e3e0-9e49-11e5-803c-0d0b866b59f3.html","web")</f>
        <v>0</v>
      </c>
      <c r="G422" t="s">
        <v>873</v>
      </c>
      <c r="H422" t="s">
        <v>874</v>
      </c>
      <c r="I422" t="s">
        <v>907</v>
      </c>
    </row>
    <row r="423" spans="1:9">
      <c r="A423" t="s">
        <v>890</v>
      </c>
      <c r="B423" t="s">
        <v>944</v>
      </c>
      <c r="C423" t="s">
        <v>11</v>
      </c>
      <c r="D423" t="s">
        <v>28</v>
      </c>
      <c r="E423" t="s">
        <v>945</v>
      </c>
      <c r="F423">
        <f>HYPERLINK("http://clipc-services.ceda.ac.uk/dreq/u/84f0ea44-acb7-11e6-b5ee-ac72891c3257.html","web")</f>
        <v>0</v>
      </c>
      <c r="G423" t="s">
        <v>873</v>
      </c>
      <c r="H423" t="s">
        <v>874</v>
      </c>
      <c r="I423" t="s">
        <v>946</v>
      </c>
    </row>
    <row r="424" spans="1:9">
      <c r="A424" t="s">
        <v>890</v>
      </c>
      <c r="B424" t="s">
        <v>947</v>
      </c>
      <c r="C424" t="s">
        <v>11</v>
      </c>
      <c r="D424" t="s">
        <v>948</v>
      </c>
      <c r="E424" t="s">
        <v>949</v>
      </c>
      <c r="F424">
        <f>HYPERLINK("http://clipc-services.ceda.ac.uk/dreq/u/59131672-9e49-11e5-803c-0d0b866b59f3.html","web")</f>
        <v>0</v>
      </c>
      <c r="G424" t="s">
        <v>873</v>
      </c>
      <c r="H424" t="s">
        <v>874</v>
      </c>
      <c r="I424" t="s">
        <v>950</v>
      </c>
    </row>
    <row r="425" spans="1:9">
      <c r="A425" t="s">
        <v>890</v>
      </c>
      <c r="B425" t="s">
        <v>951</v>
      </c>
      <c r="C425" t="s">
        <v>11</v>
      </c>
      <c r="D425" t="s">
        <v>952</v>
      </c>
      <c r="E425" t="s">
        <v>953</v>
      </c>
      <c r="F425">
        <f>HYPERLINK("http://clipc-services.ceda.ac.uk/dreq/u/5914dbb0-9e49-11e5-803c-0d0b866b59f3.html","web")</f>
        <v>0</v>
      </c>
      <c r="G425" t="s">
        <v>873</v>
      </c>
      <c r="H425" t="s">
        <v>874</v>
      </c>
      <c r="I425" t="s">
        <v>954</v>
      </c>
    </row>
    <row r="426" spans="1:9">
      <c r="A426" t="s">
        <v>890</v>
      </c>
      <c r="B426" t="s">
        <v>955</v>
      </c>
      <c r="C426" t="s">
        <v>11</v>
      </c>
      <c r="D426" t="s">
        <v>956</v>
      </c>
      <c r="E426" t="s">
        <v>957</v>
      </c>
      <c r="F426">
        <f>HYPERLINK("http://clipc-services.ceda.ac.uk/dreq/u/5914ccba-9e49-11e5-803c-0d0b866b59f3.html","web")</f>
        <v>0</v>
      </c>
      <c r="G426" t="s">
        <v>873</v>
      </c>
      <c r="H426" t="s">
        <v>874</v>
      </c>
      <c r="I426" t="s">
        <v>958</v>
      </c>
    </row>
    <row r="427" spans="1:9">
      <c r="A427" t="s">
        <v>890</v>
      </c>
      <c r="B427" t="s">
        <v>959</v>
      </c>
      <c r="C427" t="s">
        <v>11</v>
      </c>
      <c r="D427" t="s">
        <v>960</v>
      </c>
      <c r="E427" t="s">
        <v>961</v>
      </c>
      <c r="F427">
        <f>HYPERLINK("http://clipc-services.ceda.ac.uk/dreq/u/590dc8ac-9e49-11e5-803c-0d0b866b59f3.html","web")</f>
        <v>0</v>
      </c>
      <c r="G427" t="s">
        <v>873</v>
      </c>
      <c r="H427" t="s">
        <v>874</v>
      </c>
      <c r="I427" t="s">
        <v>962</v>
      </c>
    </row>
    <row r="428" spans="1:9">
      <c r="A428" t="s">
        <v>890</v>
      </c>
      <c r="B428" t="s">
        <v>963</v>
      </c>
      <c r="C428" t="s">
        <v>11</v>
      </c>
      <c r="D428" t="s">
        <v>964</v>
      </c>
      <c r="E428" t="s">
        <v>965</v>
      </c>
      <c r="F428">
        <f>HYPERLINK("http://clipc-services.ceda.ac.uk/dreq/u/590dc37a-9e49-11e5-803c-0d0b866b59f3.html","web")</f>
        <v>0</v>
      </c>
      <c r="G428" t="s">
        <v>873</v>
      </c>
      <c r="H428" t="s">
        <v>874</v>
      </c>
      <c r="I428" t="s">
        <v>966</v>
      </c>
    </row>
    <row r="429" spans="1:9">
      <c r="A429" t="s">
        <v>890</v>
      </c>
      <c r="B429" t="s">
        <v>967</v>
      </c>
      <c r="C429" t="s">
        <v>19</v>
      </c>
      <c r="D429" t="s">
        <v>968</v>
      </c>
      <c r="E429" t="s">
        <v>969</v>
      </c>
      <c r="F429">
        <f>HYPERLINK("http://clipc-services.ceda.ac.uk/dreq/u/84f091c0-acb7-11e6-b5ee-ac72891c3257.html","web")</f>
        <v>0</v>
      </c>
      <c r="G429" t="s">
        <v>873</v>
      </c>
      <c r="H429" t="s">
        <v>874</v>
      </c>
      <c r="I429" t="s">
        <v>970</v>
      </c>
    </row>
    <row r="430" spans="1:9">
      <c r="A430" t="s">
        <v>890</v>
      </c>
      <c r="B430" t="s">
        <v>971</v>
      </c>
      <c r="C430" t="s">
        <v>19</v>
      </c>
      <c r="D430" t="s">
        <v>972</v>
      </c>
      <c r="E430" t="s">
        <v>973</v>
      </c>
      <c r="F430">
        <f>HYPERLINK("http://clipc-services.ceda.ac.uk/dreq/u/84eff3c8-acb7-11e6-b5ee-ac72891c3257.html","web")</f>
        <v>0</v>
      </c>
      <c r="G430" t="s">
        <v>873</v>
      </c>
      <c r="H430" t="s">
        <v>874</v>
      </c>
      <c r="I430" t="s">
        <v>974</v>
      </c>
    </row>
    <row r="431" spans="1:9">
      <c r="A431" t="s">
        <v>890</v>
      </c>
      <c r="B431" t="s">
        <v>975</v>
      </c>
      <c r="C431" t="s">
        <v>19</v>
      </c>
      <c r="D431" t="s">
        <v>28</v>
      </c>
      <c r="E431" t="s">
        <v>976</v>
      </c>
      <c r="F431">
        <f>HYPERLINK("http://clipc-services.ceda.ac.uk/dreq/u/59171df8-9e49-11e5-803c-0d0b866b59f3.html","web")</f>
        <v>0</v>
      </c>
      <c r="G431" t="s">
        <v>873</v>
      </c>
      <c r="H431" t="s">
        <v>874</v>
      </c>
      <c r="I431" t="s">
        <v>977</v>
      </c>
    </row>
    <row r="432" spans="1:9">
      <c r="A432" t="s">
        <v>890</v>
      </c>
      <c r="B432" t="s">
        <v>978</v>
      </c>
      <c r="C432" t="s">
        <v>19</v>
      </c>
      <c r="D432" t="s">
        <v>28</v>
      </c>
      <c r="E432" t="s">
        <v>979</v>
      </c>
      <c r="F432">
        <f>HYPERLINK("http://clipc-services.ceda.ac.uk/dreq/u/5914b748-9e49-11e5-803c-0d0b866b59f3.html","web")</f>
        <v>0</v>
      </c>
      <c r="G432" t="s">
        <v>873</v>
      </c>
      <c r="H432" t="s">
        <v>874</v>
      </c>
      <c r="I432" t="s">
        <v>980</v>
      </c>
    </row>
    <row r="433" spans="1:9">
      <c r="A433" t="s">
        <v>890</v>
      </c>
      <c r="B433" t="s">
        <v>981</v>
      </c>
      <c r="C433" t="s">
        <v>19</v>
      </c>
      <c r="D433" t="s">
        <v>28</v>
      </c>
      <c r="E433" t="s">
        <v>982</v>
      </c>
      <c r="F433">
        <f>HYPERLINK("http://clipc-services.ceda.ac.uk/dreq/u/5912b196-9e49-11e5-803c-0d0b866b59f3.html","web")</f>
        <v>0</v>
      </c>
      <c r="G433" t="s">
        <v>873</v>
      </c>
      <c r="H433" t="s">
        <v>874</v>
      </c>
    </row>
    <row r="434" spans="1:9">
      <c r="A434" t="s">
        <v>890</v>
      </c>
      <c r="B434" t="s">
        <v>983</v>
      </c>
      <c r="C434" t="s">
        <v>19</v>
      </c>
      <c r="D434" t="s">
        <v>28</v>
      </c>
      <c r="E434" t="s">
        <v>984</v>
      </c>
      <c r="F434">
        <f>HYPERLINK("http://clipc-services.ceda.ac.uk/dreq/u/590f4c7c-9e49-11e5-803c-0d0b866b59f3.html","web")</f>
        <v>0</v>
      </c>
      <c r="G434" t="s">
        <v>873</v>
      </c>
      <c r="H434" t="s">
        <v>874</v>
      </c>
      <c r="I434" t="s">
        <v>985</v>
      </c>
    </row>
    <row r="435" spans="1:9">
      <c r="A435" t="s">
        <v>890</v>
      </c>
      <c r="B435" t="s">
        <v>986</v>
      </c>
      <c r="C435" t="s">
        <v>19</v>
      </c>
      <c r="D435" t="s">
        <v>28</v>
      </c>
      <c r="E435" t="s">
        <v>987</v>
      </c>
      <c r="F435">
        <f>HYPERLINK("http://clipc-services.ceda.ac.uk/dreq/u/5913b4ec-9e49-11e5-803c-0d0b866b59f3.html","web")</f>
        <v>0</v>
      </c>
      <c r="G435" t="s">
        <v>873</v>
      </c>
      <c r="H435" t="s">
        <v>874</v>
      </c>
      <c r="I435" t="s">
        <v>988</v>
      </c>
    </row>
    <row r="436" spans="1:9">
      <c r="A436" t="s">
        <v>890</v>
      </c>
      <c r="B436" t="s">
        <v>989</v>
      </c>
      <c r="C436" t="s">
        <v>19</v>
      </c>
      <c r="D436" t="s">
        <v>28</v>
      </c>
      <c r="E436" t="s">
        <v>990</v>
      </c>
      <c r="F436">
        <f>HYPERLINK("http://clipc-services.ceda.ac.uk/dreq/u/590e2f36-9e49-11e5-803c-0d0b866b59f3.html","web")</f>
        <v>0</v>
      </c>
      <c r="G436" t="s">
        <v>873</v>
      </c>
      <c r="H436" t="s">
        <v>874</v>
      </c>
      <c r="I436" t="s">
        <v>991</v>
      </c>
    </row>
    <row r="437" spans="1:9">
      <c r="A437" t="s">
        <v>890</v>
      </c>
      <c r="B437" t="s">
        <v>992</v>
      </c>
      <c r="C437" t="s">
        <v>19</v>
      </c>
      <c r="D437" t="s">
        <v>28</v>
      </c>
      <c r="E437" t="s">
        <v>993</v>
      </c>
      <c r="F437">
        <f>HYPERLINK("http://clipc-services.ceda.ac.uk/dreq/u/5914f2a8-9e49-11e5-803c-0d0b866b59f3.html","web")</f>
        <v>0</v>
      </c>
      <c r="G437" t="s">
        <v>873</v>
      </c>
      <c r="H437" t="s">
        <v>874</v>
      </c>
      <c r="I437" t="s">
        <v>991</v>
      </c>
    </row>
    <row r="438" spans="1:9">
      <c r="A438" t="s">
        <v>890</v>
      </c>
      <c r="B438" t="s">
        <v>994</v>
      </c>
      <c r="C438" t="s">
        <v>19</v>
      </c>
      <c r="D438" t="s">
        <v>28</v>
      </c>
      <c r="E438" t="s">
        <v>995</v>
      </c>
      <c r="F438">
        <f>HYPERLINK("http://clipc-services.ceda.ac.uk/dreq/u/590eb456-9e49-11e5-803c-0d0b866b59f3.html","web")</f>
        <v>0</v>
      </c>
      <c r="G438" t="s">
        <v>873</v>
      </c>
      <c r="H438" t="s">
        <v>874</v>
      </c>
      <c r="I438" t="s">
        <v>996</v>
      </c>
    </row>
    <row r="439" spans="1:9">
      <c r="A439" t="s">
        <v>890</v>
      </c>
      <c r="B439" t="s">
        <v>997</v>
      </c>
      <c r="C439" t="s">
        <v>19</v>
      </c>
      <c r="D439" t="s">
        <v>28</v>
      </c>
      <c r="E439" t="s">
        <v>998</v>
      </c>
      <c r="F439">
        <f>HYPERLINK("http://clipc-services.ceda.ac.uk/dreq/u/591491e6-9e49-11e5-803c-0d0b866b59f3.html","web")</f>
        <v>0</v>
      </c>
      <c r="G439" t="s">
        <v>873</v>
      </c>
      <c r="H439" t="s">
        <v>874</v>
      </c>
      <c r="I439" t="s">
        <v>999</v>
      </c>
    </row>
    <row r="440" spans="1:9">
      <c r="A440" t="s">
        <v>890</v>
      </c>
      <c r="B440" t="s">
        <v>1000</v>
      </c>
      <c r="C440" t="s">
        <v>19</v>
      </c>
      <c r="D440" t="s">
        <v>28</v>
      </c>
      <c r="E440" t="s">
        <v>1001</v>
      </c>
      <c r="F440">
        <f>HYPERLINK("http://clipc-services.ceda.ac.uk/dreq/u/590db236-9e49-11e5-803c-0d0b866b59f3.html","web")</f>
        <v>0</v>
      </c>
      <c r="G440" t="s">
        <v>873</v>
      </c>
      <c r="H440" t="s">
        <v>874</v>
      </c>
      <c r="I440" t="s">
        <v>1002</v>
      </c>
    </row>
    <row r="441" spans="1:9">
      <c r="A441" t="s">
        <v>890</v>
      </c>
      <c r="B441" t="s">
        <v>1003</v>
      </c>
      <c r="C441" t="s">
        <v>19</v>
      </c>
      <c r="D441" t="s">
        <v>28</v>
      </c>
      <c r="E441" t="s">
        <v>1004</v>
      </c>
      <c r="F441">
        <f>HYPERLINK("http://clipc-services.ceda.ac.uk/dreq/u/590f2bfc-9e49-11e5-803c-0d0b866b59f3.html","web")</f>
        <v>0</v>
      </c>
      <c r="G441" t="s">
        <v>873</v>
      </c>
      <c r="H441" t="s">
        <v>874</v>
      </c>
      <c r="I441" t="s">
        <v>1002</v>
      </c>
    </row>
    <row r="442" spans="1:9">
      <c r="A442" t="s">
        <v>890</v>
      </c>
      <c r="B442" t="s">
        <v>1005</v>
      </c>
      <c r="C442" t="s">
        <v>19</v>
      </c>
      <c r="D442" t="s">
        <v>28</v>
      </c>
      <c r="E442" t="s">
        <v>1006</v>
      </c>
      <c r="F442">
        <f>HYPERLINK("http://clipc-services.ceda.ac.uk/dreq/u/84f0b2cc-acb7-11e6-b5ee-ac72891c3257.html","web")</f>
        <v>0</v>
      </c>
      <c r="G442" t="s">
        <v>873</v>
      </c>
      <c r="H442" t="s">
        <v>874</v>
      </c>
      <c r="I442" t="s">
        <v>1002</v>
      </c>
    </row>
    <row r="443" spans="1:9">
      <c r="A443" t="s">
        <v>890</v>
      </c>
      <c r="B443" t="s">
        <v>1007</v>
      </c>
      <c r="C443" t="s">
        <v>19</v>
      </c>
      <c r="D443" t="s">
        <v>28</v>
      </c>
      <c r="E443" t="s">
        <v>1008</v>
      </c>
      <c r="F443">
        <f>HYPERLINK("http://clipc-services.ceda.ac.uk/dreq/u/59136654-9e49-11e5-803c-0d0b866b59f3.html","web")</f>
        <v>0</v>
      </c>
      <c r="G443" t="s">
        <v>873</v>
      </c>
      <c r="H443" t="s">
        <v>874</v>
      </c>
      <c r="I443" t="s">
        <v>1009</v>
      </c>
    </row>
    <row r="444" spans="1:9">
      <c r="A444" t="s">
        <v>890</v>
      </c>
      <c r="B444" t="s">
        <v>1010</v>
      </c>
      <c r="C444" t="s">
        <v>19</v>
      </c>
      <c r="D444" t="s">
        <v>28</v>
      </c>
      <c r="E444" t="s">
        <v>1011</v>
      </c>
      <c r="F444">
        <f>HYPERLINK("http://clipc-services.ceda.ac.uk/dreq/u/590f3674-9e49-11e5-803c-0d0b866b59f3.html","web")</f>
        <v>0</v>
      </c>
      <c r="G444" t="s">
        <v>873</v>
      </c>
      <c r="H444" t="s">
        <v>874</v>
      </c>
      <c r="I444" t="s">
        <v>1012</v>
      </c>
    </row>
    <row r="445" spans="1:9">
      <c r="A445" t="s">
        <v>890</v>
      </c>
      <c r="B445" t="s">
        <v>1013</v>
      </c>
      <c r="C445" t="s">
        <v>19</v>
      </c>
      <c r="D445" t="s">
        <v>28</v>
      </c>
      <c r="E445" t="s">
        <v>1014</v>
      </c>
      <c r="F445">
        <f>HYPERLINK("http://clipc-services.ceda.ac.uk/dreq/u/84f10236-acb7-11e6-b5ee-ac72891c3257.html","web")</f>
        <v>0</v>
      </c>
      <c r="G445" t="s">
        <v>873</v>
      </c>
      <c r="H445" t="s">
        <v>874</v>
      </c>
      <c r="I445" t="s">
        <v>1015</v>
      </c>
    </row>
    <row r="446" spans="1:9">
      <c r="A446" t="s">
        <v>890</v>
      </c>
      <c r="B446" t="s">
        <v>1016</v>
      </c>
      <c r="C446" t="s">
        <v>19</v>
      </c>
      <c r="D446" t="s">
        <v>28</v>
      </c>
      <c r="E446" t="s">
        <v>1017</v>
      </c>
      <c r="F446">
        <f>HYPERLINK("http://clipc-services.ceda.ac.uk/dreq/u/84f0afac-acb7-11e6-b5ee-ac72891c3257.html","web")</f>
        <v>0</v>
      </c>
      <c r="G446" t="s">
        <v>873</v>
      </c>
      <c r="H446" t="s">
        <v>874</v>
      </c>
      <c r="I446" t="s">
        <v>1018</v>
      </c>
    </row>
    <row r="447" spans="1:9">
      <c r="A447" t="s">
        <v>890</v>
      </c>
      <c r="B447" t="s">
        <v>1019</v>
      </c>
      <c r="C447" t="s">
        <v>19</v>
      </c>
      <c r="D447" t="s">
        <v>28</v>
      </c>
      <c r="E447" t="s">
        <v>1020</v>
      </c>
      <c r="F447">
        <f>HYPERLINK("http://clipc-services.ceda.ac.uk/dreq/u/84f10e7a-acb7-11e6-b5ee-ac72891c3257.html","web")</f>
        <v>0</v>
      </c>
      <c r="G447" t="s">
        <v>873</v>
      </c>
      <c r="H447" t="s">
        <v>874</v>
      </c>
      <c r="I447" t="s">
        <v>1021</v>
      </c>
    </row>
    <row r="448" spans="1:9">
      <c r="A448" t="s">
        <v>890</v>
      </c>
      <c r="B448" t="s">
        <v>1022</v>
      </c>
      <c r="C448" t="s">
        <v>19</v>
      </c>
      <c r="D448" t="s">
        <v>28</v>
      </c>
      <c r="E448" t="s">
        <v>1023</v>
      </c>
      <c r="F448">
        <f>HYPERLINK("http://clipc-services.ceda.ac.uk/dreq/u/84f0b8d0-acb7-11e6-b5ee-ac72891c3257.html","web")</f>
        <v>0</v>
      </c>
      <c r="G448" t="s">
        <v>873</v>
      </c>
      <c r="H448" t="s">
        <v>874</v>
      </c>
      <c r="I448" t="s">
        <v>1024</v>
      </c>
    </row>
    <row r="449" spans="1:9">
      <c r="A449" t="s">
        <v>890</v>
      </c>
      <c r="B449" t="s">
        <v>1025</v>
      </c>
      <c r="C449" t="s">
        <v>19</v>
      </c>
      <c r="D449" t="s">
        <v>28</v>
      </c>
      <c r="E449" t="s">
        <v>1026</v>
      </c>
      <c r="F449">
        <f>HYPERLINK("http://clipc-services.ceda.ac.uk/dreq/u/84f0b5e2-acb7-11e6-b5ee-ac72891c3257.html","web")</f>
        <v>0</v>
      </c>
      <c r="G449" t="s">
        <v>873</v>
      </c>
      <c r="H449" t="s">
        <v>874</v>
      </c>
      <c r="I449" t="s">
        <v>1027</v>
      </c>
    </row>
    <row r="450" spans="1:9">
      <c r="A450" t="s">
        <v>890</v>
      </c>
      <c r="B450" t="s">
        <v>1028</v>
      </c>
      <c r="C450" t="s">
        <v>19</v>
      </c>
      <c r="D450" t="s">
        <v>28</v>
      </c>
      <c r="E450" t="s">
        <v>1029</v>
      </c>
      <c r="F450">
        <f>HYPERLINK("http://clipc-services.ceda.ac.uk/dreq/u/84f105a6-acb7-11e6-b5ee-ac72891c3257.html","web")</f>
        <v>0</v>
      </c>
      <c r="G450" t="s">
        <v>873</v>
      </c>
      <c r="H450" t="s">
        <v>874</v>
      </c>
      <c r="I450" t="s">
        <v>1030</v>
      </c>
    </row>
    <row r="451" spans="1:9">
      <c r="A451" t="s">
        <v>890</v>
      </c>
      <c r="B451" t="s">
        <v>1031</v>
      </c>
      <c r="C451" t="s">
        <v>19</v>
      </c>
      <c r="D451" t="s">
        <v>28</v>
      </c>
      <c r="E451" t="s">
        <v>1032</v>
      </c>
      <c r="F451">
        <f>HYPERLINK("http://clipc-services.ceda.ac.uk/dreq/u/590d9f1c-9e49-11e5-803c-0d0b866b59f3.html","web")</f>
        <v>0</v>
      </c>
      <c r="G451" t="s">
        <v>873</v>
      </c>
      <c r="H451" t="s">
        <v>874</v>
      </c>
      <c r="I451" t="s">
        <v>1033</v>
      </c>
    </row>
    <row r="452" spans="1:9">
      <c r="A452" t="s">
        <v>890</v>
      </c>
      <c r="B452" t="s">
        <v>1034</v>
      </c>
      <c r="C452" t="s">
        <v>19</v>
      </c>
      <c r="D452" t="s">
        <v>28</v>
      </c>
      <c r="E452" t="s">
        <v>1035</v>
      </c>
      <c r="F452">
        <f>HYPERLINK("http://clipc-services.ceda.ac.uk/dreq/u/591324be-9e49-11e5-803c-0d0b866b59f3.html","web")</f>
        <v>0</v>
      </c>
      <c r="G452" t="s">
        <v>873</v>
      </c>
      <c r="H452" t="s">
        <v>874</v>
      </c>
      <c r="I452" t="s">
        <v>907</v>
      </c>
    </row>
    <row r="453" spans="1:9">
      <c r="A453" t="s">
        <v>890</v>
      </c>
      <c r="B453" t="s">
        <v>1036</v>
      </c>
      <c r="C453" t="s">
        <v>19</v>
      </c>
      <c r="D453" t="s">
        <v>28</v>
      </c>
      <c r="E453" t="s">
        <v>1037</v>
      </c>
      <c r="F453">
        <f>HYPERLINK("http://clipc-services.ceda.ac.uk/dreq/u/591397be-9e49-11e5-803c-0d0b866b59f3.html","web")</f>
        <v>0</v>
      </c>
      <c r="G453" t="s">
        <v>873</v>
      </c>
      <c r="H453" t="s">
        <v>874</v>
      </c>
    </row>
    <row r="454" spans="1:9">
      <c r="A454" t="s">
        <v>890</v>
      </c>
      <c r="B454" t="s">
        <v>1038</v>
      </c>
      <c r="C454" t="s">
        <v>19</v>
      </c>
      <c r="D454" t="s">
        <v>28</v>
      </c>
      <c r="E454" t="s">
        <v>1039</v>
      </c>
      <c r="F454">
        <f>HYPERLINK("http://clipc-services.ceda.ac.uk/dreq/u/59128f0e-9e49-11e5-803c-0d0b866b59f3.html","web")</f>
        <v>0</v>
      </c>
      <c r="G454" t="s">
        <v>873</v>
      </c>
      <c r="H454" t="s">
        <v>874</v>
      </c>
      <c r="I454" t="s">
        <v>977</v>
      </c>
    </row>
    <row r="455" spans="1:9">
      <c r="A455" t="s">
        <v>890</v>
      </c>
      <c r="B455" t="s">
        <v>1040</v>
      </c>
      <c r="C455" t="s">
        <v>19</v>
      </c>
      <c r="D455" t="s">
        <v>28</v>
      </c>
      <c r="E455" t="s">
        <v>1041</v>
      </c>
      <c r="F455">
        <f>HYPERLINK("http://clipc-services.ceda.ac.uk/dreq/u/59136dfc-9e49-11e5-803c-0d0b866b59f3.html","web")</f>
        <v>0</v>
      </c>
      <c r="G455" t="s">
        <v>873</v>
      </c>
      <c r="H455" t="s">
        <v>874</v>
      </c>
      <c r="I455" t="s">
        <v>1042</v>
      </c>
    </row>
    <row r="456" spans="1:9">
      <c r="A456" t="s">
        <v>890</v>
      </c>
      <c r="B456" t="s">
        <v>1043</v>
      </c>
      <c r="C456" t="s">
        <v>19</v>
      </c>
      <c r="D456" t="s">
        <v>28</v>
      </c>
      <c r="E456" t="s">
        <v>1044</v>
      </c>
      <c r="F456">
        <f>HYPERLINK("http://clipc-services.ceda.ac.uk/dreq/u/5917cc94-9e49-11e5-803c-0d0b866b59f3.html","web")</f>
        <v>0</v>
      </c>
      <c r="G456" t="s">
        <v>873</v>
      </c>
      <c r="H456" t="s">
        <v>874</v>
      </c>
      <c r="I456" t="s">
        <v>980</v>
      </c>
    </row>
    <row r="457" spans="1:9">
      <c r="A457" t="s">
        <v>890</v>
      </c>
      <c r="B457" t="s">
        <v>1045</v>
      </c>
      <c r="C457" t="s">
        <v>19</v>
      </c>
      <c r="D457" t="s">
        <v>28</v>
      </c>
      <c r="E457" t="s">
        <v>1046</v>
      </c>
      <c r="F457">
        <f>HYPERLINK("http://clipc-services.ceda.ac.uk/dreq/u/5914de26-9e49-11e5-803c-0d0b866b59f3.html","web")</f>
        <v>0</v>
      </c>
      <c r="G457" t="s">
        <v>873</v>
      </c>
      <c r="H457" t="s">
        <v>874</v>
      </c>
    </row>
    <row r="458" spans="1:9">
      <c r="A458" t="s">
        <v>890</v>
      </c>
      <c r="B458" t="s">
        <v>1047</v>
      </c>
      <c r="C458" t="s">
        <v>19</v>
      </c>
      <c r="D458" t="s">
        <v>28</v>
      </c>
      <c r="E458" t="s">
        <v>1048</v>
      </c>
      <c r="F458">
        <f>HYPERLINK("http://clipc-services.ceda.ac.uk/dreq/u/71c982aa-b8ab-11e6-97ab-ac72891c3257.html","web")</f>
        <v>0</v>
      </c>
      <c r="G458" t="s">
        <v>873</v>
      </c>
      <c r="H458" t="s">
        <v>874</v>
      </c>
    </row>
    <row r="459" spans="1:9">
      <c r="A459" t="s">
        <v>890</v>
      </c>
      <c r="B459" t="s">
        <v>1049</v>
      </c>
      <c r="C459" t="s">
        <v>19</v>
      </c>
      <c r="D459" t="s">
        <v>28</v>
      </c>
      <c r="E459" t="s">
        <v>1050</v>
      </c>
      <c r="F459">
        <f>HYPERLINK("http://clipc-services.ceda.ac.uk/dreq/u/71c9768e-b8ab-11e6-97ab-ac72891c3257.html","web")</f>
        <v>0</v>
      </c>
      <c r="G459" t="s">
        <v>873</v>
      </c>
      <c r="H459" t="s">
        <v>874</v>
      </c>
    </row>
    <row r="460" spans="1:9">
      <c r="A460" t="s">
        <v>890</v>
      </c>
      <c r="B460" t="s">
        <v>1051</v>
      </c>
      <c r="C460" t="s">
        <v>19</v>
      </c>
      <c r="D460" t="s">
        <v>28</v>
      </c>
      <c r="E460" t="s">
        <v>1052</v>
      </c>
      <c r="F460">
        <f>HYPERLINK("http://clipc-services.ceda.ac.uk/dreq/u/59151012-9e49-11e5-803c-0d0b866b59f3.html","web")</f>
        <v>0</v>
      </c>
      <c r="G460" t="s">
        <v>873</v>
      </c>
      <c r="H460" t="s">
        <v>874</v>
      </c>
      <c r="I460" t="s">
        <v>1053</v>
      </c>
    </row>
    <row r="461" spans="1:9">
      <c r="A461" t="s">
        <v>890</v>
      </c>
      <c r="B461" t="s">
        <v>1054</v>
      </c>
      <c r="C461" t="s">
        <v>19</v>
      </c>
      <c r="D461" t="s">
        <v>28</v>
      </c>
      <c r="E461" t="s">
        <v>1055</v>
      </c>
      <c r="F461">
        <f>HYPERLINK("http://clipc-services.ceda.ac.uk/dreq/u/59129468-9e49-11e5-803c-0d0b866b59f3.html","web")</f>
        <v>0</v>
      </c>
      <c r="G461" t="s">
        <v>873</v>
      </c>
      <c r="H461" t="s">
        <v>874</v>
      </c>
      <c r="I461" t="s">
        <v>1056</v>
      </c>
    </row>
    <row r="462" spans="1:9">
      <c r="A462" t="s">
        <v>890</v>
      </c>
      <c r="B462" t="s">
        <v>1057</v>
      </c>
      <c r="C462" t="s">
        <v>11</v>
      </c>
      <c r="D462" t="s">
        <v>28</v>
      </c>
      <c r="E462" t="s">
        <v>1058</v>
      </c>
      <c r="F462">
        <f>HYPERLINK("http://clipc-services.ceda.ac.uk/dreq/u/591514ea-9e49-11e5-803c-0d0b866b59f3.html","web")</f>
        <v>0</v>
      </c>
      <c r="G462" t="s">
        <v>873</v>
      </c>
      <c r="H462" t="s">
        <v>874</v>
      </c>
    </row>
    <row r="463" spans="1:9">
      <c r="A463" t="s">
        <v>890</v>
      </c>
      <c r="B463" t="s">
        <v>1059</v>
      </c>
      <c r="C463" t="s">
        <v>19</v>
      </c>
      <c r="D463" t="s">
        <v>28</v>
      </c>
      <c r="E463" t="s">
        <v>1060</v>
      </c>
      <c r="F463">
        <f>HYPERLINK("http://clipc-services.ceda.ac.uk/dreq/u/59174d14-9e49-11e5-803c-0d0b866b59f3.html","web")</f>
        <v>0</v>
      </c>
      <c r="G463" t="s">
        <v>873</v>
      </c>
      <c r="H463" t="s">
        <v>874</v>
      </c>
    </row>
    <row r="464" spans="1:9">
      <c r="A464" t="s">
        <v>890</v>
      </c>
      <c r="B464" t="s">
        <v>1061</v>
      </c>
      <c r="C464" t="s">
        <v>19</v>
      </c>
      <c r="D464" t="s">
        <v>28</v>
      </c>
      <c r="E464" t="s">
        <v>1062</v>
      </c>
      <c r="F464">
        <f>HYPERLINK("http://clipc-services.ceda.ac.uk/dreq/u/5913e156-9e49-11e5-803c-0d0b866b59f3.html","web")</f>
        <v>0</v>
      </c>
      <c r="G464" t="s">
        <v>873</v>
      </c>
      <c r="H464" t="s">
        <v>874</v>
      </c>
    </row>
    <row r="465" spans="1:9">
      <c r="A465" t="s">
        <v>890</v>
      </c>
      <c r="B465" t="s">
        <v>1063</v>
      </c>
      <c r="C465" t="s">
        <v>19</v>
      </c>
      <c r="D465" t="s">
        <v>28</v>
      </c>
      <c r="E465" t="s">
        <v>1064</v>
      </c>
      <c r="F465">
        <f>HYPERLINK("http://clipc-services.ceda.ac.uk/dreq/u/93aa8484bd5399920b19acc9f208f664.html","web")</f>
        <v>0</v>
      </c>
      <c r="G465" t="s">
        <v>22</v>
      </c>
      <c r="H465" t="s">
        <v>23</v>
      </c>
      <c r="I465" t="s">
        <v>1065</v>
      </c>
    </row>
    <row r="466" spans="1:9">
      <c r="A466" t="s">
        <v>890</v>
      </c>
      <c r="B466" t="s">
        <v>26</v>
      </c>
      <c r="C466" t="s">
        <v>19</v>
      </c>
      <c r="D466" t="s">
        <v>28</v>
      </c>
      <c r="E466" t="s">
        <v>29</v>
      </c>
      <c r="F466">
        <f>HYPERLINK("http://clipc-services.ceda.ac.uk/dreq/u/180d4bd9a18a9d5ecf3d45690b8e9c75.html","web")</f>
        <v>0</v>
      </c>
      <c r="G466" t="s">
        <v>22</v>
      </c>
      <c r="H466" t="s">
        <v>23</v>
      </c>
      <c r="I466" t="s">
        <v>30</v>
      </c>
    </row>
    <row r="467" spans="1:9">
      <c r="A467" t="s">
        <v>890</v>
      </c>
      <c r="B467" t="s">
        <v>1066</v>
      </c>
      <c r="C467" t="s">
        <v>11</v>
      </c>
      <c r="D467" t="s">
        <v>1067</v>
      </c>
      <c r="E467" t="s">
        <v>1068</v>
      </c>
      <c r="F467">
        <f>HYPERLINK("http://clipc-services.ceda.ac.uk/dreq/u/590d2b9a-9e49-11e5-803c-0d0b866b59f3.html","web")</f>
        <v>0</v>
      </c>
      <c r="G467" t="s">
        <v>22</v>
      </c>
      <c r="H467" t="s">
        <v>23</v>
      </c>
      <c r="I467" t="s">
        <v>1069</v>
      </c>
    </row>
    <row r="468" spans="1:9">
      <c r="A468" t="s">
        <v>890</v>
      </c>
      <c r="B468" t="s">
        <v>1070</v>
      </c>
      <c r="C468" t="s">
        <v>11</v>
      </c>
      <c r="D468" t="s">
        <v>1071</v>
      </c>
      <c r="E468" t="s">
        <v>1072</v>
      </c>
      <c r="F468">
        <f>HYPERLINK("http://clipc-services.ceda.ac.uk/dreq/u/590eda94-9e49-11e5-803c-0d0b866b59f3.html","web")</f>
        <v>0</v>
      </c>
      <c r="G468" t="s">
        <v>22</v>
      </c>
      <c r="H468" t="s">
        <v>23</v>
      </c>
      <c r="I468" t="s">
        <v>1073</v>
      </c>
    </row>
    <row r="469" spans="1:9">
      <c r="A469" t="s">
        <v>890</v>
      </c>
      <c r="B469" t="s">
        <v>1074</v>
      </c>
      <c r="C469" t="s">
        <v>11</v>
      </c>
      <c r="D469" t="s">
        <v>1075</v>
      </c>
      <c r="E469" t="s">
        <v>1076</v>
      </c>
      <c r="F469">
        <f>HYPERLINK("http://clipc-services.ceda.ac.uk/dreq/u/59130bf0-9e49-11e5-803c-0d0b866b59f3.html","web")</f>
        <v>0</v>
      </c>
      <c r="G469" t="s">
        <v>22</v>
      </c>
      <c r="H469" t="s">
        <v>23</v>
      </c>
      <c r="I469" t="s">
        <v>1077</v>
      </c>
    </row>
    <row r="470" spans="1:9">
      <c r="A470" t="s">
        <v>890</v>
      </c>
      <c r="B470" t="s">
        <v>34</v>
      </c>
      <c r="C470" t="s">
        <v>19</v>
      </c>
      <c r="D470" t="s">
        <v>20</v>
      </c>
      <c r="E470" t="s">
        <v>35</v>
      </c>
      <c r="F470">
        <f>HYPERLINK("http://clipc-services.ceda.ac.uk/dreq/u/c4c0cce59536f11df06a045fa8d0c091.html","web")</f>
        <v>0</v>
      </c>
      <c r="G470" t="s">
        <v>22</v>
      </c>
      <c r="H470" t="s">
        <v>23</v>
      </c>
      <c r="I470" t="s">
        <v>36</v>
      </c>
    </row>
    <row r="471" spans="1:9">
      <c r="A471" t="s">
        <v>890</v>
      </c>
      <c r="B471" t="s">
        <v>37</v>
      </c>
      <c r="C471" t="s">
        <v>19</v>
      </c>
      <c r="D471" t="s">
        <v>20</v>
      </c>
      <c r="E471" t="s">
        <v>38</v>
      </c>
      <c r="F471">
        <f>HYPERLINK("http://clipc-services.ceda.ac.uk/dreq/u/479c5de8-12cc-11e6-b2bc-ac72891c3257.html","web")</f>
        <v>0</v>
      </c>
      <c r="G471" t="s">
        <v>22</v>
      </c>
      <c r="H471" t="s">
        <v>23</v>
      </c>
    </row>
    <row r="472" spans="1:9">
      <c r="A472" t="s">
        <v>890</v>
      </c>
      <c r="B472" t="s">
        <v>39</v>
      </c>
      <c r="C472" t="s">
        <v>19</v>
      </c>
      <c r="D472" t="s">
        <v>20</v>
      </c>
      <c r="E472" t="s">
        <v>40</v>
      </c>
      <c r="F472">
        <f>HYPERLINK("http://clipc-services.ceda.ac.uk/dreq/u/c172481027367670eaf1e53fb8d2e841.html","web")</f>
        <v>0</v>
      </c>
      <c r="G472" t="s">
        <v>22</v>
      </c>
      <c r="H472" t="s">
        <v>23</v>
      </c>
      <c r="I472" t="s">
        <v>41</v>
      </c>
    </row>
    <row r="473" spans="1:9">
      <c r="A473" t="s">
        <v>890</v>
      </c>
      <c r="B473" t="s">
        <v>42</v>
      </c>
      <c r="C473" t="s">
        <v>19</v>
      </c>
      <c r="D473" t="s">
        <v>20</v>
      </c>
      <c r="E473" t="s">
        <v>43</v>
      </c>
      <c r="F473">
        <f>HYPERLINK("http://clipc-services.ceda.ac.uk/dreq/u/7c5c71f969a6318b3fa5ff2875272caf.html","web")</f>
        <v>0</v>
      </c>
      <c r="G473" t="s">
        <v>22</v>
      </c>
      <c r="H473" t="s">
        <v>23</v>
      </c>
      <c r="I473" t="s">
        <v>44</v>
      </c>
    </row>
    <row r="474" spans="1:9">
      <c r="A474" t="s">
        <v>890</v>
      </c>
      <c r="B474" t="s">
        <v>45</v>
      </c>
      <c r="C474" t="s">
        <v>19</v>
      </c>
      <c r="D474" t="s">
        <v>20</v>
      </c>
      <c r="E474" t="s">
        <v>46</v>
      </c>
      <c r="F474">
        <f>HYPERLINK("http://clipc-services.ceda.ac.uk/dreq/u/c4b3f6005f73f2fc2d0e348fdff3c2bc.html","web")</f>
        <v>0</v>
      </c>
      <c r="G474" t="s">
        <v>22</v>
      </c>
      <c r="H474" t="s">
        <v>23</v>
      </c>
      <c r="I474" t="s">
        <v>47</v>
      </c>
    </row>
    <row r="475" spans="1:9">
      <c r="A475" t="s">
        <v>890</v>
      </c>
      <c r="B475" t="s">
        <v>48</v>
      </c>
      <c r="C475" t="s">
        <v>19</v>
      </c>
      <c r="D475" t="s">
        <v>20</v>
      </c>
      <c r="E475" t="s">
        <v>49</v>
      </c>
      <c r="F475">
        <f>HYPERLINK("http://clipc-services.ceda.ac.uk/dreq/u/14d70240caeb3a95922af16eca2d497b.html","web")</f>
        <v>0</v>
      </c>
      <c r="G475" t="s">
        <v>22</v>
      </c>
      <c r="H475" t="s">
        <v>23</v>
      </c>
      <c r="I475" t="s">
        <v>50</v>
      </c>
    </row>
    <row r="476" spans="1:9">
      <c r="A476" t="s">
        <v>890</v>
      </c>
      <c r="B476" t="s">
        <v>51</v>
      </c>
      <c r="C476" t="s">
        <v>19</v>
      </c>
      <c r="D476" t="s">
        <v>20</v>
      </c>
      <c r="E476" t="s">
        <v>52</v>
      </c>
      <c r="F476">
        <f>HYPERLINK("http://clipc-services.ceda.ac.uk/dreq/u/4f1bd1a2-12cc-11e6-b2bc-ac72891c3257.html","web")</f>
        <v>0</v>
      </c>
      <c r="G476" t="s">
        <v>22</v>
      </c>
      <c r="H476" t="s">
        <v>23</v>
      </c>
    </row>
    <row r="477" spans="1:9">
      <c r="A477" t="s">
        <v>890</v>
      </c>
      <c r="B477" t="s">
        <v>53</v>
      </c>
      <c r="C477" t="s">
        <v>19</v>
      </c>
      <c r="D477" t="s">
        <v>20</v>
      </c>
      <c r="E477" t="s">
        <v>54</v>
      </c>
      <c r="F477">
        <f>HYPERLINK("http://clipc-services.ceda.ac.uk/dreq/u/f507e49404f47a6255539751483d8bdc.html","web")</f>
        <v>0</v>
      </c>
      <c r="G477" t="s">
        <v>22</v>
      </c>
      <c r="H477" t="s">
        <v>23</v>
      </c>
      <c r="I477" t="s">
        <v>55</v>
      </c>
    </row>
    <row r="478" spans="1:9">
      <c r="A478" t="s">
        <v>890</v>
      </c>
      <c r="B478" t="s">
        <v>56</v>
      </c>
      <c r="C478" t="s">
        <v>19</v>
      </c>
      <c r="D478" t="s">
        <v>20</v>
      </c>
      <c r="E478" t="s">
        <v>57</v>
      </c>
      <c r="F478">
        <f>HYPERLINK("http://clipc-services.ceda.ac.uk/dreq/u/02e08dbdee260db0debd5685cb62934f.html","web")</f>
        <v>0</v>
      </c>
      <c r="G478" t="s">
        <v>22</v>
      </c>
      <c r="H478" t="s">
        <v>23</v>
      </c>
      <c r="I478" t="s">
        <v>58</v>
      </c>
    </row>
    <row r="479" spans="1:9">
      <c r="A479" t="s">
        <v>890</v>
      </c>
      <c r="B479" t="s">
        <v>59</v>
      </c>
      <c r="C479" t="s">
        <v>19</v>
      </c>
      <c r="D479" t="s">
        <v>20</v>
      </c>
      <c r="E479" t="s">
        <v>60</v>
      </c>
      <c r="F479">
        <f>HYPERLINK("http://clipc-services.ceda.ac.uk/dreq/u/a41ce7d71eb9622c88b8f18438cbe36c.html","web")</f>
        <v>0</v>
      </c>
      <c r="G479" t="s">
        <v>22</v>
      </c>
      <c r="H479" t="s">
        <v>23</v>
      </c>
      <c r="I479" t="s">
        <v>61</v>
      </c>
    </row>
    <row r="480" spans="1:9">
      <c r="A480" t="s">
        <v>890</v>
      </c>
      <c r="B480" t="s">
        <v>10</v>
      </c>
      <c r="C480" t="s">
        <v>11</v>
      </c>
      <c r="D480" t="s">
        <v>611</v>
      </c>
      <c r="E480" t="s">
        <v>13</v>
      </c>
      <c r="F480">
        <f>HYPERLINK("http://clipc-services.ceda.ac.uk/dreq/u/be9cffbb781e32b0bc311b22fa5c0322.html","web")</f>
        <v>0</v>
      </c>
      <c r="G480" t="s">
        <v>14</v>
      </c>
      <c r="H480" t="s">
        <v>15</v>
      </c>
      <c r="I480" t="s">
        <v>16</v>
      </c>
    </row>
    <row r="481" spans="1:9">
      <c r="A481" t="s">
        <v>890</v>
      </c>
      <c r="B481" t="s">
        <v>1078</v>
      </c>
      <c r="C481" t="s">
        <v>11</v>
      </c>
      <c r="D481" t="s">
        <v>28</v>
      </c>
      <c r="E481" t="s">
        <v>1079</v>
      </c>
      <c r="F481">
        <f>HYPERLINK("http://clipc-services.ceda.ac.uk/dreq/u/591505ae-9e49-11e5-803c-0d0b866b59f3.html","web")</f>
        <v>0</v>
      </c>
      <c r="G481" t="s">
        <v>22</v>
      </c>
      <c r="H481" t="s">
        <v>23</v>
      </c>
      <c r="I481" t="s">
        <v>1080</v>
      </c>
    </row>
    <row r="482" spans="1:9">
      <c r="A482" t="s">
        <v>890</v>
      </c>
      <c r="B482" t="s">
        <v>1081</v>
      </c>
      <c r="C482" t="s">
        <v>11</v>
      </c>
      <c r="D482" t="s">
        <v>28</v>
      </c>
      <c r="E482" t="s">
        <v>1082</v>
      </c>
      <c r="F482">
        <f>HYPERLINK("http://clipc-services.ceda.ac.uk/dreq/u/2191e3410c3a2beedfec222f81f028b6.html","web")</f>
        <v>0</v>
      </c>
      <c r="G482" t="s">
        <v>873</v>
      </c>
      <c r="H482" t="s">
        <v>874</v>
      </c>
      <c r="I482" t="s">
        <v>1083</v>
      </c>
    </row>
    <row r="483" spans="1:9">
      <c r="A483" t="s">
        <v>890</v>
      </c>
      <c r="B483" t="s">
        <v>1084</v>
      </c>
      <c r="C483" t="s">
        <v>19</v>
      </c>
      <c r="D483" t="s">
        <v>28</v>
      </c>
      <c r="E483" t="s">
        <v>1085</v>
      </c>
      <c r="F483">
        <f>HYPERLINK("http://clipc-services.ceda.ac.uk/dreq/u/64d818a9a2f9e72570449c024070950e.html","web")</f>
        <v>0</v>
      </c>
      <c r="G483" t="s">
        <v>873</v>
      </c>
      <c r="H483" t="s">
        <v>874</v>
      </c>
      <c r="I483" t="s">
        <v>1086</v>
      </c>
    </row>
    <row r="484" spans="1:9">
      <c r="A484" t="s">
        <v>890</v>
      </c>
      <c r="B484" t="s">
        <v>1087</v>
      </c>
      <c r="C484" t="s">
        <v>11</v>
      </c>
      <c r="D484" t="s">
        <v>1088</v>
      </c>
      <c r="E484" t="s">
        <v>1089</v>
      </c>
      <c r="F484">
        <f>HYPERLINK("http://clipc-services.ceda.ac.uk/dreq/u/590a8976-9e49-11e5-803c-0d0b866b59f3.html","web")</f>
        <v>0</v>
      </c>
      <c r="G484" t="s">
        <v>873</v>
      </c>
      <c r="H484" t="s">
        <v>874</v>
      </c>
    </row>
    <row r="485" spans="1:9">
      <c r="A485" t="s">
        <v>890</v>
      </c>
      <c r="B485" t="s">
        <v>1090</v>
      </c>
      <c r="C485" t="s">
        <v>11</v>
      </c>
      <c r="D485" t="s">
        <v>1088</v>
      </c>
      <c r="E485" t="s">
        <v>1091</v>
      </c>
      <c r="F485">
        <f>HYPERLINK("http://clipc-services.ceda.ac.uk/dreq/u/59140726-9e49-11e5-803c-0d0b866b59f3.html","web")</f>
        <v>0</v>
      </c>
      <c r="G485" t="s">
        <v>873</v>
      </c>
      <c r="H485" t="s">
        <v>874</v>
      </c>
    </row>
    <row r="486" spans="1:9">
      <c r="A486" t="s">
        <v>890</v>
      </c>
      <c r="B486" t="s">
        <v>1092</v>
      </c>
      <c r="C486" t="s">
        <v>11</v>
      </c>
      <c r="D486" t="s">
        <v>1088</v>
      </c>
      <c r="E486" t="s">
        <v>1093</v>
      </c>
      <c r="F486">
        <f>HYPERLINK("http://clipc-services.ceda.ac.uk/dreq/u/59148a84-9e49-11e5-803c-0d0b866b59f3.html","web")</f>
        <v>0</v>
      </c>
      <c r="G486" t="s">
        <v>873</v>
      </c>
      <c r="H486" t="s">
        <v>874</v>
      </c>
    </row>
    <row r="487" spans="1:9">
      <c r="A487" t="s">
        <v>890</v>
      </c>
      <c r="B487" t="s">
        <v>1094</v>
      </c>
      <c r="C487" t="s">
        <v>11</v>
      </c>
      <c r="D487" t="s">
        <v>1088</v>
      </c>
      <c r="E487" t="s">
        <v>1095</v>
      </c>
      <c r="F487">
        <f>HYPERLINK("http://clipc-services.ceda.ac.uk/dreq/u/59148f52-9e49-11e5-803c-0d0b866b59f3.html","web")</f>
        <v>0</v>
      </c>
      <c r="G487" t="s">
        <v>873</v>
      </c>
      <c r="H487" t="s">
        <v>874</v>
      </c>
      <c r="I487" t="s">
        <v>1096</v>
      </c>
    </row>
    <row r="488" spans="1:9">
      <c r="A488" t="s">
        <v>890</v>
      </c>
      <c r="B488" t="s">
        <v>1097</v>
      </c>
      <c r="C488" t="s">
        <v>11</v>
      </c>
      <c r="D488" t="s">
        <v>1088</v>
      </c>
      <c r="E488" t="s">
        <v>1098</v>
      </c>
      <c r="F488">
        <f>HYPERLINK("http://clipc-services.ceda.ac.uk/dreq/u/5912a174-9e49-11e5-803c-0d0b866b59f3.html","web")</f>
        <v>0</v>
      </c>
      <c r="G488" t="s">
        <v>873</v>
      </c>
      <c r="H488" t="s">
        <v>874</v>
      </c>
    </row>
    <row r="489" spans="1:9">
      <c r="A489" t="s">
        <v>890</v>
      </c>
      <c r="B489" t="s">
        <v>1099</v>
      </c>
      <c r="C489" t="s">
        <v>11</v>
      </c>
      <c r="D489" t="s">
        <v>1088</v>
      </c>
      <c r="E489" t="s">
        <v>1100</v>
      </c>
      <c r="F489">
        <f>HYPERLINK("http://clipc-services.ceda.ac.uk/dreq/u/590ed0a8-9e49-11e5-803c-0d0b866b59f3.html","web")</f>
        <v>0</v>
      </c>
      <c r="G489" t="s">
        <v>873</v>
      </c>
      <c r="H489" t="s">
        <v>874</v>
      </c>
      <c r="I489" t="s">
        <v>1101</v>
      </c>
    </row>
    <row r="490" spans="1:9">
      <c r="A490" t="s">
        <v>890</v>
      </c>
      <c r="B490" t="s">
        <v>1102</v>
      </c>
      <c r="C490" t="s">
        <v>11</v>
      </c>
      <c r="D490" t="s">
        <v>1103</v>
      </c>
      <c r="E490" t="s">
        <v>1104</v>
      </c>
      <c r="F490">
        <f>HYPERLINK("http://clipc-services.ceda.ac.uk/dreq/u/59170110-9e49-11e5-803c-0d0b866b59f3.html","web")</f>
        <v>0</v>
      </c>
      <c r="G490" t="s">
        <v>873</v>
      </c>
      <c r="H490" t="s">
        <v>874</v>
      </c>
    </row>
    <row r="491" spans="1:9">
      <c r="A491" t="s">
        <v>890</v>
      </c>
      <c r="B491" t="s">
        <v>1105</v>
      </c>
      <c r="C491" t="s">
        <v>11</v>
      </c>
      <c r="D491" t="s">
        <v>1088</v>
      </c>
      <c r="E491" t="s">
        <v>1106</v>
      </c>
      <c r="F491">
        <f>HYPERLINK("http://clipc-services.ceda.ac.uk/dreq/u/590f8d36-9e49-11e5-803c-0d0b866b59f3.html","web")</f>
        <v>0</v>
      </c>
      <c r="G491" t="s">
        <v>873</v>
      </c>
      <c r="H491" t="s">
        <v>874</v>
      </c>
      <c r="I491" t="s">
        <v>1107</v>
      </c>
    </row>
    <row r="492" spans="1:9">
      <c r="A492" t="s">
        <v>890</v>
      </c>
      <c r="B492" t="s">
        <v>1108</v>
      </c>
      <c r="C492" t="s">
        <v>11</v>
      </c>
      <c r="D492" t="s">
        <v>1109</v>
      </c>
      <c r="E492" t="s">
        <v>1110</v>
      </c>
      <c r="F492">
        <f>HYPERLINK("http://clipc-services.ceda.ac.uk/dreq/u/590f983a-9e49-11e5-803c-0d0b866b59f3.html","web")</f>
        <v>0</v>
      </c>
      <c r="G492" t="s">
        <v>873</v>
      </c>
      <c r="H492" t="s">
        <v>874</v>
      </c>
      <c r="I492" t="s">
        <v>1111</v>
      </c>
    </row>
    <row r="493" spans="1:9">
      <c r="A493" t="s">
        <v>890</v>
      </c>
      <c r="B493" t="s">
        <v>1112</v>
      </c>
      <c r="C493" t="s">
        <v>11</v>
      </c>
      <c r="D493" t="s">
        <v>1088</v>
      </c>
      <c r="E493" t="s">
        <v>1113</v>
      </c>
      <c r="F493">
        <f>HYPERLINK("http://clipc-services.ceda.ac.uk/dreq/u/5913bc80-9e49-11e5-803c-0d0b866b59f3.html","web")</f>
        <v>0</v>
      </c>
      <c r="G493" t="s">
        <v>873</v>
      </c>
      <c r="H493" t="s">
        <v>874</v>
      </c>
      <c r="I493" t="s">
        <v>1114</v>
      </c>
    </row>
    <row r="494" spans="1:9">
      <c r="A494" t="s">
        <v>890</v>
      </c>
      <c r="B494" t="s">
        <v>1115</v>
      </c>
      <c r="C494" t="s">
        <v>11</v>
      </c>
      <c r="D494" t="s">
        <v>1088</v>
      </c>
      <c r="E494" t="s">
        <v>1116</v>
      </c>
      <c r="F494">
        <f>HYPERLINK("http://clipc-services.ceda.ac.uk/dreq/u/590d606a-9e49-11e5-803c-0d0b866b59f3.html","web")</f>
        <v>0</v>
      </c>
      <c r="G494" t="s">
        <v>873</v>
      </c>
      <c r="H494" t="s">
        <v>874</v>
      </c>
    </row>
    <row r="495" spans="1:9">
      <c r="A495" t="s">
        <v>890</v>
      </c>
      <c r="B495" t="s">
        <v>1117</v>
      </c>
      <c r="C495" t="s">
        <v>11</v>
      </c>
      <c r="D495" t="s">
        <v>1088</v>
      </c>
      <c r="E495" t="s">
        <v>1118</v>
      </c>
      <c r="F495">
        <f>HYPERLINK("http://clipc-services.ceda.ac.uk/dreq/u/3f305b94-b89b-11e6-be04-ac72891c3257.html","web")</f>
        <v>0</v>
      </c>
      <c r="G495" t="s">
        <v>873</v>
      </c>
      <c r="H495" t="s">
        <v>874</v>
      </c>
    </row>
    <row r="496" spans="1:9">
      <c r="A496" t="s">
        <v>890</v>
      </c>
      <c r="B496" t="s">
        <v>1119</v>
      </c>
      <c r="C496" t="s">
        <v>11</v>
      </c>
      <c r="D496" t="s">
        <v>1088</v>
      </c>
      <c r="E496" t="s">
        <v>1120</v>
      </c>
      <c r="F496">
        <f>HYPERLINK("http://clipc-services.ceda.ac.uk/dreq/u/3f3074ee-b89b-11e6-be04-ac72891c3257.html","web")</f>
        <v>0</v>
      </c>
      <c r="G496" t="s">
        <v>873</v>
      </c>
      <c r="H496" t="s">
        <v>874</v>
      </c>
      <c r="I496" t="s">
        <v>1121</v>
      </c>
    </row>
    <row r="497" spans="1:9">
      <c r="A497" t="s">
        <v>890</v>
      </c>
      <c r="B497" t="s">
        <v>1122</v>
      </c>
      <c r="C497" t="s">
        <v>11</v>
      </c>
      <c r="D497" t="s">
        <v>1088</v>
      </c>
      <c r="E497" t="s">
        <v>1123</v>
      </c>
      <c r="F497">
        <f>HYPERLINK("http://clipc-services.ceda.ac.uk/dreq/u/3f30714c-b89b-11e6-be04-ac72891c3257.html","web")</f>
        <v>0</v>
      </c>
      <c r="G497" t="s">
        <v>873</v>
      </c>
      <c r="H497" t="s">
        <v>874</v>
      </c>
      <c r="I497" t="s">
        <v>1124</v>
      </c>
    </row>
    <row r="498" spans="1:9">
      <c r="A498" t="s">
        <v>890</v>
      </c>
      <c r="B498" t="s">
        <v>1125</v>
      </c>
      <c r="C498" t="s">
        <v>11</v>
      </c>
      <c r="D498" t="s">
        <v>1088</v>
      </c>
      <c r="E498" t="s">
        <v>1126</v>
      </c>
      <c r="F498">
        <f>HYPERLINK("http://clipc-services.ceda.ac.uk/dreq/u/3f3067e2-b89b-11e6-be04-ac72891c3257.html","web")</f>
        <v>0</v>
      </c>
      <c r="G498" t="s">
        <v>873</v>
      </c>
      <c r="H498" t="s">
        <v>874</v>
      </c>
      <c r="I498" t="s">
        <v>1127</v>
      </c>
    </row>
    <row r="499" spans="1:9">
      <c r="A499" t="s">
        <v>890</v>
      </c>
      <c r="B499" t="s">
        <v>1128</v>
      </c>
      <c r="C499" t="s">
        <v>11</v>
      </c>
      <c r="D499" t="s">
        <v>1088</v>
      </c>
      <c r="E499" t="s">
        <v>1129</v>
      </c>
      <c r="F499">
        <f>HYPERLINK("http://clipc-services.ceda.ac.uk/dreq/u/3f3051c6-b89b-11e6-be04-ac72891c3257.html","web")</f>
        <v>0</v>
      </c>
      <c r="G499" t="s">
        <v>873</v>
      </c>
      <c r="H499" t="s">
        <v>874</v>
      </c>
      <c r="I499" t="s">
        <v>1130</v>
      </c>
    </row>
    <row r="500" spans="1:9">
      <c r="A500" t="s">
        <v>890</v>
      </c>
      <c r="B500" t="s">
        <v>1131</v>
      </c>
      <c r="C500" t="s">
        <v>11</v>
      </c>
      <c r="D500" t="s">
        <v>1088</v>
      </c>
      <c r="E500" t="s">
        <v>1132</v>
      </c>
      <c r="F500">
        <f>HYPERLINK("http://clipc-services.ceda.ac.uk/dreq/u/591423aa-9e49-11e5-803c-0d0b866b59f3.html","web")</f>
        <v>0</v>
      </c>
      <c r="G500" t="s">
        <v>873</v>
      </c>
      <c r="H500" t="s">
        <v>874</v>
      </c>
      <c r="I500" t="s">
        <v>1133</v>
      </c>
    </row>
    <row r="501" spans="1:9">
      <c r="A501" t="s">
        <v>890</v>
      </c>
      <c r="B501" t="s">
        <v>1134</v>
      </c>
      <c r="C501" t="s">
        <v>11</v>
      </c>
      <c r="D501" t="s">
        <v>1135</v>
      </c>
      <c r="E501" t="s">
        <v>1136</v>
      </c>
      <c r="F501">
        <f>HYPERLINK("http://clipc-services.ceda.ac.uk/dreq/u/590e75c2-9e49-11e5-803c-0d0b866b59f3.html","web")</f>
        <v>0</v>
      </c>
      <c r="G501" t="s">
        <v>873</v>
      </c>
      <c r="H501" t="s">
        <v>874</v>
      </c>
      <c r="I501" t="s">
        <v>1137</v>
      </c>
    </row>
    <row r="502" spans="1:9">
      <c r="A502" t="s">
        <v>890</v>
      </c>
      <c r="B502" t="s">
        <v>1138</v>
      </c>
      <c r="C502" t="s">
        <v>11</v>
      </c>
      <c r="D502" t="s">
        <v>1139</v>
      </c>
      <c r="E502" t="s">
        <v>1140</v>
      </c>
      <c r="F502">
        <f>HYPERLINK("http://clipc-services.ceda.ac.uk/dreq/u/59144f06-9e49-11e5-803c-0d0b866b59f3.html","web")</f>
        <v>0</v>
      </c>
      <c r="G502" t="s">
        <v>873</v>
      </c>
      <c r="H502" t="s">
        <v>874</v>
      </c>
      <c r="I502" t="s">
        <v>1141</v>
      </c>
    </row>
    <row r="503" spans="1:9">
      <c r="A503" t="s">
        <v>890</v>
      </c>
      <c r="B503" t="s">
        <v>1142</v>
      </c>
      <c r="C503" t="s">
        <v>11</v>
      </c>
      <c r="D503" t="s">
        <v>1143</v>
      </c>
      <c r="E503" t="s">
        <v>1144</v>
      </c>
      <c r="F503">
        <f>HYPERLINK("http://clipc-services.ceda.ac.uk/dreq/u/5916fc60-9e49-11e5-803c-0d0b866b59f3.html","web")</f>
        <v>0</v>
      </c>
      <c r="G503" t="s">
        <v>873</v>
      </c>
      <c r="H503" t="s">
        <v>874</v>
      </c>
      <c r="I503" t="s">
        <v>1145</v>
      </c>
    </row>
    <row r="504" spans="1:9">
      <c r="A504" t="s">
        <v>890</v>
      </c>
      <c r="B504" t="s">
        <v>1146</v>
      </c>
      <c r="C504" t="s">
        <v>11</v>
      </c>
      <c r="D504" t="s">
        <v>1147</v>
      </c>
      <c r="E504" t="s">
        <v>1148</v>
      </c>
      <c r="F504">
        <f>HYPERLINK("http://clipc-services.ceda.ac.uk/dreq/u/59170444-9e49-11e5-803c-0d0b866b59f3.html","web")</f>
        <v>0</v>
      </c>
      <c r="G504" t="s">
        <v>873</v>
      </c>
      <c r="H504" t="s">
        <v>874</v>
      </c>
      <c r="I504" t="s">
        <v>1149</v>
      </c>
    </row>
    <row r="505" spans="1:9">
      <c r="A505" t="s">
        <v>890</v>
      </c>
      <c r="B505" t="s">
        <v>1150</v>
      </c>
      <c r="C505" t="s">
        <v>11</v>
      </c>
      <c r="D505" t="s">
        <v>28</v>
      </c>
      <c r="E505" t="s">
        <v>1151</v>
      </c>
      <c r="F505">
        <f>HYPERLINK("http://clipc-services.ceda.ac.uk/dreq/u/5917aa7a-9e49-11e5-803c-0d0b866b59f3.html","web")</f>
        <v>0</v>
      </c>
      <c r="G505" t="s">
        <v>873</v>
      </c>
      <c r="H505" t="s">
        <v>874</v>
      </c>
      <c r="I505" t="s">
        <v>913</v>
      </c>
    </row>
    <row r="506" spans="1:9">
      <c r="A506" t="s">
        <v>890</v>
      </c>
      <c r="B506" t="s">
        <v>1152</v>
      </c>
      <c r="C506" t="s">
        <v>19</v>
      </c>
      <c r="D506" t="s">
        <v>28</v>
      </c>
      <c r="E506" t="s">
        <v>1153</v>
      </c>
      <c r="F506">
        <f>HYPERLINK("http://clipc-services.ceda.ac.uk/dreq/u/59136000-9e49-11e5-803c-0d0b866b59f3.html","web")</f>
        <v>0</v>
      </c>
      <c r="G506" t="s">
        <v>873</v>
      </c>
      <c r="H506" t="s">
        <v>874</v>
      </c>
    </row>
    <row r="507" spans="1:9">
      <c r="A507" t="s">
        <v>890</v>
      </c>
      <c r="B507" t="s">
        <v>1154</v>
      </c>
      <c r="C507" t="s">
        <v>11</v>
      </c>
      <c r="D507" t="s">
        <v>28</v>
      </c>
      <c r="E507" t="s">
        <v>1155</v>
      </c>
      <c r="F507">
        <f>HYPERLINK("http://clipc-services.ceda.ac.uk/dreq/u/59176128-9e49-11e5-803c-0d0b866b59f3.html","web")</f>
        <v>0</v>
      </c>
      <c r="G507" t="s">
        <v>873</v>
      </c>
      <c r="H507" t="s">
        <v>874</v>
      </c>
      <c r="I507" t="s">
        <v>913</v>
      </c>
    </row>
    <row r="508" spans="1:9">
      <c r="A508" t="s">
        <v>890</v>
      </c>
      <c r="B508" t="s">
        <v>1156</v>
      </c>
      <c r="C508" t="s">
        <v>11</v>
      </c>
      <c r="D508" t="s">
        <v>28</v>
      </c>
      <c r="E508" t="s">
        <v>1157</v>
      </c>
      <c r="F508">
        <f>HYPERLINK("http://clipc-services.ceda.ac.uk/dreq/u/590e5100-9e49-11e5-803c-0d0b866b59f3.html","web")</f>
        <v>0</v>
      </c>
      <c r="G508" t="s">
        <v>873</v>
      </c>
      <c r="H508" t="s">
        <v>874</v>
      </c>
      <c r="I508" t="s">
        <v>913</v>
      </c>
    </row>
    <row r="509" spans="1:9">
      <c r="A509" t="s">
        <v>890</v>
      </c>
      <c r="B509" t="s">
        <v>1158</v>
      </c>
      <c r="C509" t="s">
        <v>11</v>
      </c>
      <c r="D509" t="s">
        <v>28</v>
      </c>
      <c r="E509" t="s">
        <v>1159</v>
      </c>
      <c r="F509">
        <f>HYPERLINK("http://clipc-services.ceda.ac.uk/dreq/u/5914d462-9e49-11e5-803c-0d0b866b59f3.html","web")</f>
        <v>0</v>
      </c>
      <c r="G509" t="s">
        <v>873</v>
      </c>
      <c r="H509" t="s">
        <v>874</v>
      </c>
    </row>
    <row r="510" spans="1:9">
      <c r="A510" t="s">
        <v>890</v>
      </c>
      <c r="B510" t="s">
        <v>1160</v>
      </c>
      <c r="C510" t="s">
        <v>11</v>
      </c>
      <c r="D510" t="s">
        <v>1067</v>
      </c>
      <c r="E510" t="s">
        <v>1161</v>
      </c>
      <c r="F510">
        <f>HYPERLINK("http://clipc-services.ceda.ac.uk/dreq/u/59138f8a-9e49-11e5-803c-0d0b866b59f3.html","web")</f>
        <v>0</v>
      </c>
      <c r="G510" t="s">
        <v>22</v>
      </c>
      <c r="H510" t="s">
        <v>23</v>
      </c>
      <c r="I510" t="s">
        <v>1162</v>
      </c>
    </row>
    <row r="511" spans="1:9">
      <c r="A511" t="s">
        <v>890</v>
      </c>
      <c r="B511" t="s">
        <v>1163</v>
      </c>
      <c r="C511" t="s">
        <v>11</v>
      </c>
      <c r="D511" t="s">
        <v>28</v>
      </c>
      <c r="E511" t="s">
        <v>1164</v>
      </c>
      <c r="F511">
        <f>HYPERLINK("http://clipc-services.ceda.ac.uk/dreq/u/b5bc9b1fa92a35cec5989eeac3d77d1a.html","web")</f>
        <v>0</v>
      </c>
      <c r="G511" t="s">
        <v>22</v>
      </c>
      <c r="H511" t="s">
        <v>23</v>
      </c>
      <c r="I511" t="s">
        <v>1165</v>
      </c>
    </row>
    <row r="512" spans="1:9">
      <c r="A512" t="s">
        <v>890</v>
      </c>
      <c r="B512" t="s">
        <v>714</v>
      </c>
      <c r="C512" t="s">
        <v>11</v>
      </c>
      <c r="D512" t="s">
        <v>28</v>
      </c>
      <c r="E512" t="s">
        <v>715</v>
      </c>
      <c r="F512">
        <f>HYPERLINK("http://clipc-services.ceda.ac.uk/dreq/u/11619ca70c37ffd25d5b234c03ca4d4f.html","web")</f>
        <v>0</v>
      </c>
      <c r="G512" t="s">
        <v>14</v>
      </c>
      <c r="H512" t="s">
        <v>15</v>
      </c>
    </row>
    <row r="514" spans="1:9">
      <c r="A514" t="s">
        <v>1166</v>
      </c>
      <c r="B514" t="s">
        <v>1167</v>
      </c>
      <c r="C514" t="s">
        <v>19</v>
      </c>
      <c r="D514" t="s">
        <v>1168</v>
      </c>
      <c r="E514" t="s">
        <v>1169</v>
      </c>
      <c r="F514">
        <f>HYPERLINK("http://clipc-services.ceda.ac.uk/dreq/u/d3eb8c36759afa5ef2c8363e0c16db88.html","web")</f>
        <v>0</v>
      </c>
      <c r="G514" t="s">
        <v>873</v>
      </c>
      <c r="H514" t="s">
        <v>874</v>
      </c>
      <c r="I514" t="s">
        <v>1170</v>
      </c>
    </row>
    <row r="515" spans="1:9">
      <c r="A515" t="s">
        <v>1166</v>
      </c>
      <c r="B515" t="s">
        <v>1171</v>
      </c>
      <c r="C515" t="s">
        <v>19</v>
      </c>
      <c r="D515" t="s">
        <v>1172</v>
      </c>
      <c r="E515" t="s">
        <v>1173</v>
      </c>
      <c r="F515">
        <f>HYPERLINK("http://clipc-services.ceda.ac.uk/dreq/u/f972af18f1817a7bb5f961b534641394.html","web")</f>
        <v>0</v>
      </c>
      <c r="G515" t="s">
        <v>873</v>
      </c>
      <c r="H515" t="s">
        <v>874</v>
      </c>
      <c r="I515" t="s">
        <v>1174</v>
      </c>
    </row>
    <row r="516" spans="1:9">
      <c r="A516" t="s">
        <v>1166</v>
      </c>
      <c r="B516" t="s">
        <v>1175</v>
      </c>
      <c r="C516" t="s">
        <v>19</v>
      </c>
      <c r="D516" t="s">
        <v>1176</v>
      </c>
      <c r="E516" t="s">
        <v>1177</v>
      </c>
      <c r="F516">
        <f>HYPERLINK("http://clipc-services.ceda.ac.uk/dreq/u/bdb1045bec7f58e9e6221cd39bb34c2f.html","web")</f>
        <v>0</v>
      </c>
      <c r="G516" t="s">
        <v>1178</v>
      </c>
      <c r="H516" t="s">
        <v>874</v>
      </c>
      <c r="I516" t="s">
        <v>1179</v>
      </c>
    </row>
    <row r="517" spans="1:9">
      <c r="A517" t="s">
        <v>1166</v>
      </c>
      <c r="B517" t="s">
        <v>1180</v>
      </c>
      <c r="C517" t="s">
        <v>19</v>
      </c>
      <c r="D517" t="s">
        <v>1181</v>
      </c>
      <c r="E517" t="s">
        <v>1182</v>
      </c>
      <c r="F517">
        <f>HYPERLINK("http://clipc-services.ceda.ac.uk/dreq/u/f730de87987b0357d3954c93c4a0c7f7.html","web")</f>
        <v>0</v>
      </c>
      <c r="G517" t="s">
        <v>873</v>
      </c>
      <c r="H517" t="s">
        <v>874</v>
      </c>
      <c r="I517" t="s">
        <v>1183</v>
      </c>
    </row>
    <row r="518" spans="1:9">
      <c r="A518" t="s">
        <v>1166</v>
      </c>
      <c r="B518" t="s">
        <v>1134</v>
      </c>
      <c r="C518" t="s">
        <v>19</v>
      </c>
      <c r="D518" t="s">
        <v>1135</v>
      </c>
      <c r="E518" t="s">
        <v>1136</v>
      </c>
      <c r="F518">
        <f>HYPERLINK("http://clipc-services.ceda.ac.uk/dreq/u/590e75c2-9e49-11e5-803c-0d0b866b59f3.html","web")</f>
        <v>0</v>
      </c>
      <c r="G518" t="s">
        <v>873</v>
      </c>
      <c r="H518" t="s">
        <v>874</v>
      </c>
      <c r="I518" t="s">
        <v>1137</v>
      </c>
    </row>
    <row r="519" spans="1:9">
      <c r="A519" t="s">
        <v>1166</v>
      </c>
      <c r="B519" t="s">
        <v>1184</v>
      </c>
      <c r="C519" t="s">
        <v>19</v>
      </c>
      <c r="D519" t="s">
        <v>1185</v>
      </c>
      <c r="E519" t="s">
        <v>1186</v>
      </c>
      <c r="F519">
        <f>HYPERLINK("http://clipc-services.ceda.ac.uk/dreq/u/9cdb8d54d49e98acadd87e2a1139225e.html","web")</f>
        <v>0</v>
      </c>
      <c r="G519" t="s">
        <v>873</v>
      </c>
      <c r="H519" t="s">
        <v>874</v>
      </c>
      <c r="I519" t="s">
        <v>1187</v>
      </c>
    </row>
    <row r="520" spans="1:9">
      <c r="A520" t="s">
        <v>1166</v>
      </c>
      <c r="B520" t="s">
        <v>1188</v>
      </c>
      <c r="C520" t="s">
        <v>19</v>
      </c>
      <c r="D520" t="s">
        <v>1189</v>
      </c>
      <c r="E520" t="s">
        <v>1190</v>
      </c>
      <c r="F520">
        <f>HYPERLINK("http://clipc-services.ceda.ac.uk/dreq/u/e1ca31ce340d507b1dce7a537bbef951.html","web")</f>
        <v>0</v>
      </c>
      <c r="G520" t="s">
        <v>873</v>
      </c>
      <c r="H520" t="s">
        <v>874</v>
      </c>
      <c r="I520" t="s">
        <v>1191</v>
      </c>
    </row>
    <row r="521" spans="1:9">
      <c r="A521" t="s">
        <v>1166</v>
      </c>
      <c r="B521" t="s">
        <v>891</v>
      </c>
      <c r="C521" t="s">
        <v>11</v>
      </c>
      <c r="D521" t="s">
        <v>321</v>
      </c>
      <c r="E521" t="s">
        <v>892</v>
      </c>
      <c r="F521">
        <f>HYPERLINK("http://clipc-services.ceda.ac.uk/dreq/u/6c08493dc9183b6ec7005a6be27f67f1.html","web")</f>
        <v>0</v>
      </c>
      <c r="G521" t="s">
        <v>873</v>
      </c>
      <c r="H521" t="s">
        <v>874</v>
      </c>
      <c r="I521" t="s">
        <v>893</v>
      </c>
    </row>
    <row r="522" spans="1:9">
      <c r="A522" t="s">
        <v>1166</v>
      </c>
      <c r="B522" t="s">
        <v>1192</v>
      </c>
      <c r="C522" t="s">
        <v>11</v>
      </c>
      <c r="D522" t="s">
        <v>321</v>
      </c>
      <c r="E522" t="s">
        <v>1193</v>
      </c>
      <c r="F522">
        <f>HYPERLINK("http://clipc-services.ceda.ac.uk/dreq/u/3434c274f8ad8754f594d2b23c2d37db.html","web")</f>
        <v>0</v>
      </c>
      <c r="G522" t="s">
        <v>873</v>
      </c>
      <c r="H522" t="s">
        <v>874</v>
      </c>
      <c r="I522" t="s">
        <v>1194</v>
      </c>
    </row>
    <row r="523" spans="1:9">
      <c r="A523" t="s">
        <v>1166</v>
      </c>
      <c r="B523" t="s">
        <v>1195</v>
      </c>
      <c r="C523" t="s">
        <v>11</v>
      </c>
      <c r="D523" t="s">
        <v>321</v>
      </c>
      <c r="E523" t="s">
        <v>1196</v>
      </c>
      <c r="F523">
        <f>HYPERLINK("http://clipc-services.ceda.ac.uk/dreq/u/ece03799edff3053efe82e9512d55ed9.html","web")</f>
        <v>0</v>
      </c>
      <c r="G523" t="s">
        <v>873</v>
      </c>
      <c r="H523" t="s">
        <v>874</v>
      </c>
    </row>
    <row r="524" spans="1:9">
      <c r="A524" t="s">
        <v>1166</v>
      </c>
      <c r="B524" t="s">
        <v>1197</v>
      </c>
      <c r="C524" t="s">
        <v>11</v>
      </c>
      <c r="D524" t="s">
        <v>321</v>
      </c>
      <c r="E524" t="s">
        <v>1198</v>
      </c>
      <c r="F524">
        <f>HYPERLINK("http://clipc-services.ceda.ac.uk/dreq/u/57c2e414bde585cc60a7b2f980e1f870.html","web")</f>
        <v>0</v>
      </c>
      <c r="G524" t="s">
        <v>873</v>
      </c>
      <c r="H524" t="s">
        <v>874</v>
      </c>
      <c r="I524" t="s">
        <v>1199</v>
      </c>
    </row>
    <row r="525" spans="1:9">
      <c r="A525" t="s">
        <v>1166</v>
      </c>
      <c r="B525" t="s">
        <v>1200</v>
      </c>
      <c r="C525" t="s">
        <v>11</v>
      </c>
      <c r="D525" t="s">
        <v>1088</v>
      </c>
      <c r="E525" t="s">
        <v>1201</v>
      </c>
      <c r="F525">
        <f>HYPERLINK("http://clipc-services.ceda.ac.uk/dreq/u/5913dbf2-9e49-11e5-803c-0d0b866b59f3.html","web")</f>
        <v>0</v>
      </c>
      <c r="G525" t="s">
        <v>873</v>
      </c>
      <c r="H525" t="s">
        <v>874</v>
      </c>
      <c r="I525" t="s">
        <v>1202</v>
      </c>
    </row>
    <row r="526" spans="1:9">
      <c r="A526" t="s">
        <v>1166</v>
      </c>
      <c r="B526" t="s">
        <v>1203</v>
      </c>
      <c r="C526" t="s">
        <v>11</v>
      </c>
      <c r="D526" t="s">
        <v>1088</v>
      </c>
      <c r="E526" t="s">
        <v>1204</v>
      </c>
      <c r="F526">
        <f>HYPERLINK("http://clipc-services.ceda.ac.uk/dreq/u/59177b18-9e49-11e5-803c-0d0b866b59f3.html","web")</f>
        <v>0</v>
      </c>
      <c r="G526" t="s">
        <v>873</v>
      </c>
      <c r="H526" t="s">
        <v>874</v>
      </c>
      <c r="I526" t="s">
        <v>1202</v>
      </c>
    </row>
    <row r="527" spans="1:9">
      <c r="A527" t="s">
        <v>1166</v>
      </c>
      <c r="B527" t="s">
        <v>1131</v>
      </c>
      <c r="C527" t="s">
        <v>11</v>
      </c>
      <c r="D527" t="s">
        <v>1205</v>
      </c>
      <c r="E527" t="s">
        <v>1132</v>
      </c>
      <c r="F527">
        <f>HYPERLINK("http://clipc-services.ceda.ac.uk/dreq/u/591423aa-9e49-11e5-803c-0d0b866b59f3.html","web")</f>
        <v>0</v>
      </c>
      <c r="G527" t="s">
        <v>873</v>
      </c>
      <c r="H527" t="s">
        <v>874</v>
      </c>
      <c r="I527" t="s">
        <v>1133</v>
      </c>
    </row>
    <row r="529" spans="1:9">
      <c r="A529" t="s">
        <v>1206</v>
      </c>
      <c r="B529" t="s">
        <v>1207</v>
      </c>
      <c r="C529" t="s">
        <v>19</v>
      </c>
      <c r="D529" t="s">
        <v>28</v>
      </c>
      <c r="E529" t="s">
        <v>1208</v>
      </c>
      <c r="F529">
        <f>HYPERLINK("http://clipc-services.ceda.ac.uk/dreq/u/e54a3eda3d5fc42a9cd1354038ad45ed.html","web")</f>
        <v>0</v>
      </c>
      <c r="G529" t="s">
        <v>873</v>
      </c>
      <c r="H529" t="s">
        <v>874</v>
      </c>
      <c r="I529" t="s">
        <v>1209</v>
      </c>
    </row>
    <row r="530" spans="1:9">
      <c r="A530" t="s">
        <v>1206</v>
      </c>
      <c r="B530" t="s">
        <v>1210</v>
      </c>
      <c r="C530" t="s">
        <v>11</v>
      </c>
      <c r="D530" t="s">
        <v>28</v>
      </c>
      <c r="E530" t="s">
        <v>1211</v>
      </c>
      <c r="F530">
        <f>HYPERLINK("http://clipc-services.ceda.ac.uk/dreq/u/32ed0e80b1ae2adc7d4fb4b71bce9285.html","web")</f>
        <v>0</v>
      </c>
      <c r="G530" t="s">
        <v>873</v>
      </c>
      <c r="H530" t="s">
        <v>874</v>
      </c>
      <c r="I530" t="s">
        <v>1212</v>
      </c>
    </row>
    <row r="531" spans="1:9">
      <c r="A531" t="s">
        <v>1206</v>
      </c>
      <c r="B531" t="s">
        <v>1213</v>
      </c>
      <c r="C531" t="s">
        <v>11</v>
      </c>
      <c r="D531" t="s">
        <v>28</v>
      </c>
      <c r="E531" t="s">
        <v>1214</v>
      </c>
      <c r="F531">
        <f>HYPERLINK("http://clipc-services.ceda.ac.uk/dreq/u/19e117c2298a016c96c496ee22f39976.html","web")</f>
        <v>0</v>
      </c>
      <c r="G531" t="s">
        <v>873</v>
      </c>
      <c r="H531" t="s">
        <v>874</v>
      </c>
      <c r="I531" t="s">
        <v>1215</v>
      </c>
    </row>
    <row r="532" spans="1:9">
      <c r="A532" t="s">
        <v>1206</v>
      </c>
      <c r="B532" t="s">
        <v>1167</v>
      </c>
      <c r="C532" t="s">
        <v>11</v>
      </c>
      <c r="D532" t="s">
        <v>1168</v>
      </c>
      <c r="E532" t="s">
        <v>1169</v>
      </c>
      <c r="F532">
        <f>HYPERLINK("http://clipc-services.ceda.ac.uk/dreq/u/d3eb8c36759afa5ef2c8363e0c16db88.html","web")</f>
        <v>0</v>
      </c>
      <c r="G532" t="s">
        <v>873</v>
      </c>
      <c r="H532" t="s">
        <v>874</v>
      </c>
      <c r="I532" t="s">
        <v>1170</v>
      </c>
    </row>
    <row r="533" spans="1:9">
      <c r="A533" t="s">
        <v>1206</v>
      </c>
      <c r="B533" t="s">
        <v>1171</v>
      </c>
      <c r="C533" t="s">
        <v>11</v>
      </c>
      <c r="D533" t="s">
        <v>1172</v>
      </c>
      <c r="E533" t="s">
        <v>1173</v>
      </c>
      <c r="F533">
        <f>HYPERLINK("http://clipc-services.ceda.ac.uk/dreq/u/f972af18f1817a7bb5f961b534641394.html","web")</f>
        <v>0</v>
      </c>
      <c r="G533" t="s">
        <v>873</v>
      </c>
      <c r="H533" t="s">
        <v>874</v>
      </c>
      <c r="I533" t="s">
        <v>1174</v>
      </c>
    </row>
    <row r="534" spans="1:9">
      <c r="A534" t="s">
        <v>1206</v>
      </c>
      <c r="B534" t="s">
        <v>1175</v>
      </c>
      <c r="C534" t="s">
        <v>11</v>
      </c>
      <c r="D534" t="s">
        <v>1176</v>
      </c>
      <c r="E534" t="s">
        <v>1177</v>
      </c>
      <c r="F534">
        <f>HYPERLINK("http://clipc-services.ceda.ac.uk/dreq/u/bdb1045bec7f58e9e6221cd39bb34c2f.html","web")</f>
        <v>0</v>
      </c>
      <c r="G534" t="s">
        <v>1178</v>
      </c>
      <c r="H534" t="s">
        <v>874</v>
      </c>
      <c r="I534" t="s">
        <v>1179</v>
      </c>
    </row>
    <row r="535" spans="1:9">
      <c r="A535" t="s">
        <v>1206</v>
      </c>
      <c r="B535" t="s">
        <v>1180</v>
      </c>
      <c r="C535" t="s">
        <v>11</v>
      </c>
      <c r="D535" t="s">
        <v>1181</v>
      </c>
      <c r="E535" t="s">
        <v>1182</v>
      </c>
      <c r="F535">
        <f>HYPERLINK("http://clipc-services.ceda.ac.uk/dreq/u/f730de87987b0357d3954c93c4a0c7f7.html","web")</f>
        <v>0</v>
      </c>
      <c r="G535" t="s">
        <v>873</v>
      </c>
      <c r="H535" t="s">
        <v>874</v>
      </c>
      <c r="I535" t="s">
        <v>1183</v>
      </c>
    </row>
    <row r="536" spans="1:9">
      <c r="A536" t="s">
        <v>1206</v>
      </c>
      <c r="B536" t="s">
        <v>1216</v>
      </c>
      <c r="C536" t="s">
        <v>11</v>
      </c>
      <c r="D536" t="s">
        <v>1217</v>
      </c>
      <c r="E536" t="s">
        <v>1218</v>
      </c>
      <c r="F536">
        <f>HYPERLINK("http://clipc-services.ceda.ac.uk/dreq/u/64c3bc72c46203646eb28fee17f6a5f7.html","web")</f>
        <v>0</v>
      </c>
      <c r="G536" t="s">
        <v>873</v>
      </c>
      <c r="H536" t="s">
        <v>874</v>
      </c>
      <c r="I536" t="s">
        <v>1219</v>
      </c>
    </row>
    <row r="537" spans="1:9">
      <c r="A537" t="s">
        <v>1206</v>
      </c>
      <c r="B537" t="s">
        <v>1184</v>
      </c>
      <c r="C537" t="s">
        <v>11</v>
      </c>
      <c r="D537" t="s">
        <v>1185</v>
      </c>
      <c r="E537" t="s">
        <v>1186</v>
      </c>
      <c r="F537">
        <f>HYPERLINK("http://clipc-services.ceda.ac.uk/dreq/u/9cdb8d54d49e98acadd87e2a1139225e.html","web")</f>
        <v>0</v>
      </c>
      <c r="G537" t="s">
        <v>873</v>
      </c>
      <c r="H537" t="s">
        <v>874</v>
      </c>
      <c r="I537" t="s">
        <v>1187</v>
      </c>
    </row>
    <row r="538" spans="1:9">
      <c r="A538" t="s">
        <v>1206</v>
      </c>
      <c r="B538" t="s">
        <v>1188</v>
      </c>
      <c r="C538" t="s">
        <v>11</v>
      </c>
      <c r="D538" t="s">
        <v>1189</v>
      </c>
      <c r="E538" t="s">
        <v>1190</v>
      </c>
      <c r="F538">
        <f>HYPERLINK("http://clipc-services.ceda.ac.uk/dreq/u/e1ca31ce340d507b1dce7a537bbef951.html","web")</f>
        <v>0</v>
      </c>
      <c r="G538" t="s">
        <v>873</v>
      </c>
      <c r="H538" t="s">
        <v>874</v>
      </c>
      <c r="I538" t="s">
        <v>1191</v>
      </c>
    </row>
    <row r="539" spans="1:9">
      <c r="A539" t="s">
        <v>1206</v>
      </c>
      <c r="B539" t="s">
        <v>1192</v>
      </c>
      <c r="C539" t="s">
        <v>11</v>
      </c>
      <c r="D539" t="s">
        <v>28</v>
      </c>
      <c r="E539" t="s">
        <v>1193</v>
      </c>
      <c r="F539">
        <f>HYPERLINK("http://clipc-services.ceda.ac.uk/dreq/u/3434c274f8ad8754f594d2b23c2d37db.html","web")</f>
        <v>0</v>
      </c>
      <c r="G539" t="s">
        <v>873</v>
      </c>
      <c r="H539" t="s">
        <v>874</v>
      </c>
      <c r="I539" t="s">
        <v>1194</v>
      </c>
    </row>
    <row r="540" spans="1:9">
      <c r="A540" t="s">
        <v>1206</v>
      </c>
      <c r="B540" t="s">
        <v>1195</v>
      </c>
      <c r="C540" t="s">
        <v>11</v>
      </c>
      <c r="D540" t="s">
        <v>28</v>
      </c>
      <c r="E540" t="s">
        <v>1196</v>
      </c>
      <c r="F540">
        <f>HYPERLINK("http://clipc-services.ceda.ac.uk/dreq/u/ece03799edff3053efe82e9512d55ed9.html","web")</f>
        <v>0</v>
      </c>
      <c r="G540" t="s">
        <v>873</v>
      </c>
      <c r="H540" t="s">
        <v>874</v>
      </c>
    </row>
    <row r="541" spans="1:9">
      <c r="A541" t="s">
        <v>1206</v>
      </c>
      <c r="B541" t="s">
        <v>1197</v>
      </c>
      <c r="C541" t="s">
        <v>11</v>
      </c>
      <c r="D541" t="s">
        <v>28</v>
      </c>
      <c r="E541" t="s">
        <v>1198</v>
      </c>
      <c r="F541">
        <f>HYPERLINK("http://clipc-services.ceda.ac.uk/dreq/u/57c2e414bde585cc60a7b2f980e1f870.html","web")</f>
        <v>0</v>
      </c>
      <c r="G541" t="s">
        <v>873</v>
      </c>
      <c r="H541" t="s">
        <v>874</v>
      </c>
      <c r="I541" t="s">
        <v>1199</v>
      </c>
    </row>
    <row r="542" spans="1:9">
      <c r="A542" t="s">
        <v>1206</v>
      </c>
      <c r="B542" t="s">
        <v>877</v>
      </c>
      <c r="C542" t="s">
        <v>11</v>
      </c>
      <c r="D542" t="s">
        <v>28</v>
      </c>
      <c r="E542" t="s">
        <v>878</v>
      </c>
      <c r="F542">
        <f>HYPERLINK("http://clipc-services.ceda.ac.uk/dreq/u/6c3e8db1b45a6ae7e80ca5a265c0fd50.html","web")</f>
        <v>0</v>
      </c>
      <c r="G542" t="s">
        <v>873</v>
      </c>
      <c r="H542" t="s">
        <v>874</v>
      </c>
    </row>
    <row r="543" spans="1:9">
      <c r="A543" t="s">
        <v>1206</v>
      </c>
      <c r="B543" t="s">
        <v>1220</v>
      </c>
      <c r="C543" t="s">
        <v>11</v>
      </c>
      <c r="D543" t="s">
        <v>28</v>
      </c>
      <c r="E543" t="s">
        <v>1221</v>
      </c>
      <c r="F543">
        <f>HYPERLINK("http://clipc-services.ceda.ac.uk/dreq/u/b3267e6a8cd7e4a5401e7fbca2c4bf5a.html","web")</f>
        <v>0</v>
      </c>
      <c r="G543" t="s">
        <v>873</v>
      </c>
      <c r="H543" t="s">
        <v>874</v>
      </c>
    </row>
    <row r="544" spans="1:9">
      <c r="A544" t="s">
        <v>1206</v>
      </c>
      <c r="B544" t="s">
        <v>1222</v>
      </c>
      <c r="C544" t="s">
        <v>11</v>
      </c>
      <c r="D544" t="s">
        <v>28</v>
      </c>
      <c r="E544" t="s">
        <v>1223</v>
      </c>
      <c r="F544">
        <f>HYPERLINK("http://clipc-services.ceda.ac.uk/dreq/u/b78f432cc8fbadf21b9a1fcf07d781a7.html","web")</f>
        <v>0</v>
      </c>
      <c r="G544" t="s">
        <v>873</v>
      </c>
      <c r="H544" t="s">
        <v>874</v>
      </c>
      <c r="I544" t="s">
        <v>1224</v>
      </c>
    </row>
    <row r="545" spans="1:9">
      <c r="A545" t="s">
        <v>1206</v>
      </c>
      <c r="B545" t="s">
        <v>1225</v>
      </c>
      <c r="C545" t="s">
        <v>11</v>
      </c>
      <c r="D545" t="s">
        <v>28</v>
      </c>
      <c r="E545" t="s">
        <v>1226</v>
      </c>
      <c r="F545">
        <f>HYPERLINK("http://clipc-services.ceda.ac.uk/dreq/u/337d362541c3e2a3f907abcaffa5c262.html","web")</f>
        <v>0</v>
      </c>
      <c r="G545" t="s">
        <v>873</v>
      </c>
      <c r="H545" t="s">
        <v>874</v>
      </c>
      <c r="I545" t="s">
        <v>1227</v>
      </c>
    </row>
    <row r="546" spans="1:9">
      <c r="A546" t="s">
        <v>1206</v>
      </c>
      <c r="B546" t="s">
        <v>1228</v>
      </c>
      <c r="C546" t="s">
        <v>11</v>
      </c>
      <c r="D546" t="s">
        <v>28</v>
      </c>
      <c r="E546" t="s">
        <v>1229</v>
      </c>
      <c r="F546">
        <f>HYPERLINK("http://clipc-services.ceda.ac.uk/dreq/u/43cf738374ffa1253a603ea54447203f.html","web")</f>
        <v>0</v>
      </c>
      <c r="G546" t="s">
        <v>873</v>
      </c>
      <c r="H546" t="s">
        <v>874</v>
      </c>
    </row>
    <row r="547" spans="1:9">
      <c r="A547" t="s">
        <v>1206</v>
      </c>
      <c r="B547" t="s">
        <v>1230</v>
      </c>
      <c r="C547" t="s">
        <v>11</v>
      </c>
      <c r="D547" t="s">
        <v>28</v>
      </c>
      <c r="E547" t="s">
        <v>1231</v>
      </c>
      <c r="F547">
        <f>HYPERLINK("http://clipc-services.ceda.ac.uk/dreq/u/45f5477848196383f1ac8039e0dcfcab.html","web")</f>
        <v>0</v>
      </c>
      <c r="G547" t="s">
        <v>873</v>
      </c>
      <c r="H547" t="s">
        <v>874</v>
      </c>
      <c r="I547" t="s">
        <v>1232</v>
      </c>
    </row>
    <row r="548" spans="1:9">
      <c r="A548" t="s">
        <v>1206</v>
      </c>
      <c r="B548" t="s">
        <v>1233</v>
      </c>
      <c r="C548" t="s">
        <v>19</v>
      </c>
      <c r="D548" t="s">
        <v>28</v>
      </c>
      <c r="E548" t="s">
        <v>1234</v>
      </c>
      <c r="F548">
        <f>HYPERLINK("http://clipc-services.ceda.ac.uk/dreq/u/50e31118c282faf3bfc90b25909433c1.html","web")</f>
        <v>0</v>
      </c>
      <c r="G548" t="s">
        <v>873</v>
      </c>
      <c r="H548" t="s">
        <v>874</v>
      </c>
      <c r="I548" t="s">
        <v>1235</v>
      </c>
    </row>
    <row r="549" spans="1:9">
      <c r="A549" t="s">
        <v>1206</v>
      </c>
      <c r="B549" t="s">
        <v>1236</v>
      </c>
      <c r="C549" t="s">
        <v>19</v>
      </c>
      <c r="D549" t="s">
        <v>28</v>
      </c>
      <c r="E549" t="s">
        <v>1237</v>
      </c>
      <c r="F549">
        <f>HYPERLINK("http://clipc-services.ceda.ac.uk/dreq/u/e897309433f283b8bf1a4c60dc310edd.html","web")</f>
        <v>0</v>
      </c>
      <c r="G549" t="s">
        <v>873</v>
      </c>
      <c r="H549" t="s">
        <v>874</v>
      </c>
      <c r="I549" t="s">
        <v>1238</v>
      </c>
    </row>
    <row r="550" spans="1:9">
      <c r="A550" t="s">
        <v>1206</v>
      </c>
      <c r="B550" t="s">
        <v>1239</v>
      </c>
      <c r="C550" t="s">
        <v>19</v>
      </c>
      <c r="D550" t="s">
        <v>28</v>
      </c>
      <c r="E550" t="s">
        <v>984</v>
      </c>
      <c r="F550">
        <f>HYPERLINK("http://clipc-services.ceda.ac.uk/dreq/u/edffed802a10e341650e8d25ed05581f.html","web")</f>
        <v>0</v>
      </c>
      <c r="G550" t="s">
        <v>873</v>
      </c>
      <c r="H550" t="s">
        <v>874</v>
      </c>
    </row>
    <row r="551" spans="1:9">
      <c r="A551" t="s">
        <v>1206</v>
      </c>
      <c r="B551" t="s">
        <v>1240</v>
      </c>
      <c r="C551" t="s">
        <v>19</v>
      </c>
      <c r="D551" t="s">
        <v>28</v>
      </c>
      <c r="E551" t="s">
        <v>987</v>
      </c>
      <c r="F551">
        <f>HYPERLINK("http://clipc-services.ceda.ac.uk/dreq/u/226e0454adb91fa1d508255d66ed8daf.html","web")</f>
        <v>0</v>
      </c>
      <c r="G551" t="s">
        <v>873</v>
      </c>
      <c r="H551" t="s">
        <v>874</v>
      </c>
    </row>
    <row r="552" spans="1:9">
      <c r="A552" t="s">
        <v>1206</v>
      </c>
      <c r="B552" t="s">
        <v>1241</v>
      </c>
      <c r="C552" t="s">
        <v>19</v>
      </c>
      <c r="D552" t="s">
        <v>28</v>
      </c>
      <c r="E552" t="s">
        <v>1242</v>
      </c>
      <c r="F552">
        <f>HYPERLINK("http://clipc-services.ceda.ac.uk/dreq/u/e072c35c161c93f2320579511ed1849f.html","web")</f>
        <v>0</v>
      </c>
      <c r="G552" t="s">
        <v>873</v>
      </c>
      <c r="H552" t="s">
        <v>874</v>
      </c>
      <c r="I552" t="s">
        <v>1243</v>
      </c>
    </row>
    <row r="553" spans="1:9">
      <c r="A553" t="s">
        <v>1206</v>
      </c>
      <c r="B553" t="s">
        <v>1244</v>
      </c>
      <c r="C553" t="s">
        <v>19</v>
      </c>
      <c r="D553" t="s">
        <v>28</v>
      </c>
      <c r="E553" t="s">
        <v>1245</v>
      </c>
      <c r="F553">
        <f>HYPERLINK("http://clipc-services.ceda.ac.uk/dreq/u/da701000818e31103a9b7d9eedee14a2.html","web")</f>
        <v>0</v>
      </c>
      <c r="G553" t="s">
        <v>873</v>
      </c>
      <c r="H553" t="s">
        <v>874</v>
      </c>
      <c r="I553" t="s">
        <v>1246</v>
      </c>
    </row>
    <row r="554" spans="1:9">
      <c r="A554" t="s">
        <v>1206</v>
      </c>
      <c r="B554" t="s">
        <v>1247</v>
      </c>
      <c r="C554" t="s">
        <v>19</v>
      </c>
      <c r="D554" t="s">
        <v>28</v>
      </c>
      <c r="E554" t="s">
        <v>1248</v>
      </c>
      <c r="F554">
        <f>HYPERLINK("http://clipc-services.ceda.ac.uk/dreq/u/369a3a9e55ca8e6729a62a79bf701e5d.html","web")</f>
        <v>0</v>
      </c>
      <c r="G554" t="s">
        <v>873</v>
      </c>
      <c r="H554" t="s">
        <v>874</v>
      </c>
      <c r="I554" t="s">
        <v>1249</v>
      </c>
    </row>
    <row r="555" spans="1:9">
      <c r="A555" t="s">
        <v>1206</v>
      </c>
      <c r="B555" t="s">
        <v>1250</v>
      </c>
      <c r="C555" t="s">
        <v>19</v>
      </c>
      <c r="D555" t="s">
        <v>1251</v>
      </c>
      <c r="E555" t="s">
        <v>1252</v>
      </c>
      <c r="F555">
        <f>HYPERLINK("http://clipc-services.ceda.ac.uk/dreq/u/f3710647d155ec76d2c4cdfa866be579.html","web")</f>
        <v>0</v>
      </c>
      <c r="G555" t="s">
        <v>873</v>
      </c>
      <c r="H555" t="s">
        <v>874</v>
      </c>
      <c r="I555" t="s">
        <v>1253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2018-01-26T15:09:43Z</dcterms:created>
  <dcterms:modified xsi:type="dcterms:W3CDTF">2018-01-26T15:09:43Z</dcterms:modified>
</cp:coreProperties>
</file>