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<sst xmlns="http://schemas.openxmlformats.org/spreadsheetml/2006/main" count="2208" uniqueCount="624">
  <si>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</si>
  <si>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</si>
  <si>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</si>
  <si>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</si>
  <si>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</si>
  <si>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</si>
  <si>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</si>
  <si>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</si>
  <si>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</si>
  <si>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</si>
  <si>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</si>
  <si>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</si>
  <si>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</si>
  <si>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</si>
  <si>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SImon</t>
  </si>
  <si>
    <t>siconca</t>
  </si>
  <si>
    <t>1</t>
  </si>
  <si>
    <t>longitude latitude time typesi</t>
  </si>
  <si>
    <t>Sea-ice Area Percentage (Atmospheric Grid)</t>
  </si>
  <si>
    <t>%</t>
  </si>
  <si>
    <t>Area fraction of grid cell covered by sea ice</t>
  </si>
  <si>
    <t>C4MIP,CMIP,DAMIP,FAFMIP,GMMIP,GeoMIP,HighResMIP,LS3MIP,RFMIP,SIMIP</t>
  </si>
  <si>
    <t>sisnconc</t>
  </si>
  <si>
    <t>longitude latitude time</t>
  </si>
  <si>
    <t>Snow Area Percentage</t>
  </si>
  <si>
    <t>Fraction of sea ice, by area, which is covered by snow, giving equal weight to every square metre of sea ice . Exclude snow that lies on land or land ice.</t>
  </si>
  <si>
    <t>C4MIP,CFMIP,CMIP,DAMIP,FAFMIP,GMMIP,GeoMIP,HighResMIP,LS3MIP,PMIP,RFMIP,SIMIP,VIACSAB</t>
  </si>
  <si>
    <t>siitdsnconc</t>
  </si>
  <si>
    <t>3</t>
  </si>
  <si>
    <t>longitude latitude iceband time</t>
  </si>
  <si>
    <t>Snow Area Percentages in Ice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</si>
  <si>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</si>
  <si>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C4MIP,CMIP,FAFMIP,GMMIP,GeoMIP,HighResMIP,LS3MIP,RFMIP,SIMIP</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</si>
  <si>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</si>
  <si>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</si>
  <si>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</si>
  <si>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</si>
  <si>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</si>
  <si>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</si>
  <si>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t>
  </si>
  <si>
    <t>Meltpond Depth</t>
  </si>
  <si>
    <t>simprefrozen</t>
  </si>
  <si>
    <t>Thickness of Refrozen Ice on Melt Pond</t>
  </si>
  <si>
    <t>Volume of refrozen ice on melt ponds divided by meltpond covered area</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</si>
  <si>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</si>
  <si>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</si>
  <si>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</si>
  <si>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</si>
  <si>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</si>
  <si>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</si>
  <si>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</si>
  <si>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sidmasslat</t>
  </si>
  <si>
    <t>2</t>
  </si>
  <si>
    <t>Lateral Sea Ice Melt Rate</t>
  </si>
  <si>
    <t>kg m-2 s-1</t>
  </si>
  <si>
    <t>The rate of change of sea ice mass through lateral melting divided by grid-cell area (report 0 if not explicitly calculated thermodynamically)</t>
  </si>
  <si>
    <t>sndmasswindrif</t>
  </si>
  <si>
    <t>Snow Mass Rate of Change Through Wind Drift of Snow</t>
  </si>
  <si>
    <t>the rate of change of snow mass through wind drift of snow (from sea-ice into the sea) divided by sea-ice area</t>
  </si>
  <si>
    <t>siflswutop</t>
  </si>
  <si>
    <t>Upwelling Shortwave Flux over Sea Ice</t>
  </si>
  <si>
    <t>W m-2</t>
  </si>
  <si>
    <t>The upwelling shortwave flux over sea ice (always negative)</t>
  </si>
  <si>
    <t>C4MIP,CMIP,FAFMIP,GMMIP,GeoMIP,HighResMIP,LS3MIP,PMIP,RFMIP,SIMIP,VIACSAB</t>
  </si>
  <si>
    <t>siflswdbot</t>
  </si>
  <si>
    <t>Downwelling Shortwave Flux Under Sea Ice</t>
  </si>
  <si>
    <t>The downwelling shortwave flux underneath sea ice (always positive)</t>
  </si>
  <si>
    <t>sifllwdtop</t>
  </si>
  <si>
    <t>Downwelling Longwave Flux over Sea Ice</t>
  </si>
  <si>
    <t>the downwelling longwave flux over sea ice (always positive)</t>
  </si>
  <si>
    <t>sifllwutop</t>
  </si>
  <si>
    <t>Upwelling Longwave Flux over Sea Ice</t>
  </si>
  <si>
    <t>the upwelling longwave flux over sea ice (always negative)</t>
  </si>
  <si>
    <t>siflsenstop</t>
  </si>
  <si>
    <t>Net Upward Sensible Heat Flux over Sea Ice</t>
  </si>
  <si>
    <t>the net sensible heat flux over sea ice</t>
  </si>
  <si>
    <t>C4MIP,CMIP,DCPP,FAFMIP,GMMIP,GeoMIP,HighResMIP,LS3MIP,PAMIP,PMIP,RFMIP,SIMIP,VIACSAB</t>
  </si>
  <si>
    <t>sifllatstop</t>
  </si>
  <si>
    <t>Net Latent Heat Flux over Sea Ice</t>
  </si>
  <si>
    <t>the net latent heat flux over sea ice</t>
  </si>
  <si>
    <t>sipr</t>
  </si>
  <si>
    <t>Rainfall Rate over Sea Ice</t>
  </si>
  <si>
    <t>mass of liquid precipitation falling onto sea ice divided by grid-cell area</t>
  </si>
  <si>
    <t>C4MIP,CFMIP,CMIP,FAFMIP,GMMIP,GeoMIP,HighResMIP,LS3MIP,PMIP,RFMIP,SIMIP,VIACSAB</t>
  </si>
  <si>
    <t>sidragtop</t>
  </si>
  <si>
    <t>Atmospheric Drag Coefficient</t>
  </si>
  <si>
    <t>Atmospheric drag coefficient that is used to calculate the atmospheric momentum drag on sea ice</t>
  </si>
  <si>
    <t>sidragbot</t>
  </si>
  <si>
    <t>Ocean Drag Coefficient</t>
  </si>
  <si>
    <t>Oceanic drag coefficient that is used to calculate the oceanic momentum drag on sea ice</t>
  </si>
  <si>
    <t>Omon</t>
  </si>
  <si>
    <t>dissicabioos</t>
  </si>
  <si>
    <t>Surface Abiotic Dissolved Inorganic Carbon Concentration</t>
  </si>
  <si>
    <t>mol m-3</t>
  </si>
  <si>
    <t>Abiotic Dissolved inorganic carbon (CO3+HCO3+H2CO3) concentration</t>
  </si>
  <si>
    <t>AerChemMIP,C4MIP,CMIP,GMMIP,GeoMIP,HighResMIP,LS3MIP,OMIP</t>
  </si>
  <si>
    <t>dissi14cabioos</t>
  </si>
  <si>
    <t>Surface Abiotic Dissolved Inorganic Carbon-14 Concentration</t>
  </si>
  <si>
    <t>Abiotic Dissolved inorganic carbon-14 (CO3+HCO3+H2CO3) concentration</t>
  </si>
  <si>
    <t>dissi13cos</t>
  </si>
  <si>
    <t>Surface Dissolved Inorganic Carbon-13 Concentration</t>
  </si>
  <si>
    <t>Near surface dissolved inorganic carbon-13 (CO3+HCO3+H2CO3) concentration</t>
  </si>
  <si>
    <t>AerChemMIP,C4MIP,CMIP,GMMIP,GeoMIP,HighResMIP,LS3MIP,OMIP,PMIP</t>
  </si>
  <si>
    <t>baccos</t>
  </si>
  <si>
    <t>Surface Bacterial Carbon Concentration</t>
  </si>
  <si>
    <t>Sum of bacterial carbon component concentrations</t>
  </si>
  <si>
    <t>aragos</t>
  </si>
  <si>
    <t>Surface Aragonite Concentration</t>
  </si>
  <si>
    <t>sum of particulate aragonite components (e.g. Phytoplankton, Detrital, etc.)</t>
  </si>
  <si>
    <t>phydiazos</t>
  </si>
  <si>
    <t>Surface Mole Concentration of Diazotrophs Expressed as Carbon in Sea Water</t>
  </si>
  <si>
    <t>carbon concentration from the diazotrophic phytoplankton component alone</t>
  </si>
  <si>
    <t>phycalcos</t>
  </si>
  <si>
    <t>Surface Mole Concentration of Calcareous Phytoplankton Expressed as Carbon in Sea Water</t>
  </si>
  <si>
    <t>carbon concentration from calcareous (calcite-producing) phytoplankton component alone</t>
  </si>
  <si>
    <t>phypicoos</t>
  </si>
  <si>
    <t>Surface Mole Concentration of Picophytoplankton Expressed as Carbon in Sea Water</t>
  </si>
  <si>
    <t>carbon concentration from the picophytoplankton (&lt;2 um) component alone</t>
  </si>
  <si>
    <t>volcello</t>
  </si>
  <si>
    <t>longitude latitude olevel time</t>
  </si>
  <si>
    <t>Ocean Grid-Cell Volume</t>
  </si>
  <si>
    <t>m3</t>
  </si>
  <si>
    <t>grid-cell volume ca. 2000.</t>
  </si>
  <si>
    <t>CMIP,HighResMIP,LS3MIP</t>
  </si>
  <si>
    <t>zmiscos</t>
  </si>
  <si>
    <t>Surface 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</si>
  <si>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</si>
  <si>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phnatos</t>
  </si>
  <si>
    <t>Surface Natural pH</t>
  </si>
  <si>
    <t>negative log10 of hydrogen ion concentration with the concentration expressed as mol H kg-1.</t>
  </si>
  <si>
    <t>phabioos</t>
  </si>
  <si>
    <t>Surface Abiotic pH</t>
  </si>
  <si>
    <t>o2satos</t>
  </si>
  <si>
    <t>Surface 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</si>
  <si>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</si>
  <si>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chldiazos</t>
  </si>
  <si>
    <t>Surface Mass Concentration of Diazotrophs Expressed as Chlorophyll in Sea Water</t>
  </si>
  <si>
    <t>kg m-3</t>
  </si>
  <si>
    <t>chlorophyll concentration from the diazotrophic phytoplankton component alone</t>
  </si>
  <si>
    <t>AerChemMIP,C4MIP,CMIP,GMMIP,GeoMIP,HighResMIP,LS3MIP,OMIP,VIACSAB</t>
  </si>
  <si>
    <t>msftmz</t>
  </si>
  <si>
    <t>latitude olevel basin time</t>
  </si>
  <si>
    <t>Ocean Meridional Overturning Mass Streamfunction</t>
  </si>
  <si>
    <t>kg s-1</t>
  </si>
  <si>
    <t>Overturning mass streamfunction arising from all advective mass transport processes, resolved and parameterized.</t>
  </si>
  <si>
    <t>AerChemMIP,C4MIP,CMIP,DAMIP,DCPP,GMMIP,GeoMIP,HighResMIP,LS3MIP,OMIP,PAMIP,VolMIP</t>
  </si>
  <si>
    <t>chlcalcos</t>
  </si>
  <si>
    <t>Surface Mass Concentration of Calcareous Phytoplankton Expressed as Chlorophyll in Sea Water</t>
  </si>
  <si>
    <t>chlorophyll concentration from the calcite-producing phytoplankton component alone</t>
  </si>
  <si>
    <t>msftmrho</t>
  </si>
  <si>
    <t>latitude rho basin time</t>
  </si>
  <si>
    <t>AerChemMIP,C4MIP,CMIP,DAMIP,GMMIP,GeoMIP,HighResMIP,LS3MIP,OMIP,VolMIP</t>
  </si>
  <si>
    <t>chlpicoos</t>
  </si>
  <si>
    <t>Surface Mass Concentration of Picophytoplankton Expressed as Chlorophyll in Sea Water</t>
  </si>
  <si>
    <t>chlorophyll concentration from the picophytoplankton (&lt;2 um) component alone</t>
  </si>
  <si>
    <t>msftyrho</t>
  </si>
  <si>
    <t>gridlatitude rho basin time</t>
  </si>
  <si>
    <t>Ocean Y Overturning Mass Streamfunction</t>
  </si>
  <si>
    <t>AerChemMIP,C4MIP,CMIP,DAMIP,GMMIP,GeoMIP,HighResMIP,LS3MIP,OMIP</t>
  </si>
  <si>
    <t>msftmzmpa</t>
  </si>
  <si>
    <t>Ocean Meridional Overturning Mass Streamfunction Due to Parameterized Mesoscale Advection</t>
  </si>
  <si>
    <t>CMIP5 called this 'due to Bolus Advection'.  Name change respects the more general physics of the mesoscale parameterizations.</t>
  </si>
  <si>
    <t>AerChemMIP,C4MIP,CMIP,DAMIP,DCPP,GMMIP,GeoMIP,HighResMIP,LS3MIP,OMIP,PAMIP</t>
  </si>
  <si>
    <t>ponos</t>
  </si>
  <si>
    <t>Surface Mole Concentration of Particulate Organic Matter Expressed as Nitrogen in Sea Water</t>
  </si>
  <si>
    <t>sum of particulate organic nitrogen component concentrations</t>
  </si>
  <si>
    <t>msftmrhompa</t>
  </si>
  <si>
    <t>popos</t>
  </si>
  <si>
    <t>Surface Mole Concentration of Particulate Organic Matter Expressed as Phosphorus in Sea Water</t>
  </si>
  <si>
    <t>sum of particulate organic phosphorus component concentrations</t>
  </si>
  <si>
    <t>msftyzmpa</t>
  </si>
  <si>
    <t>gridlatitude olevel basin time</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</si>
  <si>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</si>
  <si>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</si>
  <si>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</si>
  <si>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</si>
  <si>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</si>
  <si>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phynos</t>
  </si>
  <si>
    <t>Surface Mole Concentration of Phytoplankton Nitrogen in Sea Water</t>
  </si>
  <si>
    <t>sum of phytoplankton nitrogen component concentrations</t>
  </si>
  <si>
    <t>msftyzsmpa</t>
  </si>
  <si>
    <t>Ocean Y Overturning Mass Streamfunction Due to Parameterized Submesoscale Advection</t>
  </si>
  <si>
    <t>phypos</t>
  </si>
  <si>
    <t>Surface Mole Concentration of Total Phytoplankton Expressed as Phosphorus in Sea Water</t>
  </si>
  <si>
    <t>sum of phytoplankton phosphorus components</t>
  </si>
  <si>
    <t>dmsos</t>
  </si>
  <si>
    <t>Surface Mole Concentration of Dimethyl Sulphide in Sea Water</t>
  </si>
  <si>
    <t>Mole concentration of dimethyl sulphide in water in the near surface layer</t>
  </si>
  <si>
    <t>hfbasinpmdiff</t>
  </si>
  <si>
    <t>latitude basin time</t>
  </si>
  <si>
    <t>Northward Ocean Heat Transport Due to Parameterized Mesoscale Diffusion</t>
  </si>
  <si>
    <t>W</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</si>
  <si>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</si>
  <si>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</si>
  <si>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</si>
  <si>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</si>
  <si>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</si>
  <si>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</si>
  <si>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</si>
  <si>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</si>
  <si>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</si>
  <si>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</si>
  <si>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</si>
  <si>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</si>
  <si>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</si>
  <si>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</si>
  <si>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</si>
  <si>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</si>
  <si>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ficeberg</t>
  </si>
  <si>
    <t>Water Flux into Sea Water from Icebergs</t>
  </si>
  <si>
    <t>computed as the iceberg melt water  flux into the ocean divided by the area of the ocean portion of the grid cell.</t>
  </si>
  <si>
    <t>AerChemMIP,C4MIP,CMIP,GMMIP,GeoMIP,HighResMIP,ISMIP6,LS3MIP,OMIP,VolMIP</t>
  </si>
  <si>
    <t>vsfpr</t>
  </si>
  <si>
    <t>Virtual Salt Flux into Sea Water Due to Rainfall</t>
  </si>
  <si>
    <t>zero for models using real water fluxes.</t>
  </si>
  <si>
    <t>vsfevap</t>
  </si>
  <si>
    <t>Virtual Salt Flux into Sea Water Due to Evaporation</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</si>
  <si>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</si>
  <si>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</si>
  <si>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</si>
  <si>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</si>
  <si>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</si>
  <si>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vsf</t>
  </si>
  <si>
    <t>Virtual Salt Flux into Sea Water</t>
  </si>
  <si>
    <t>It is set to zero in models which receive a real water flux.</t>
  </si>
  <si>
    <t>AerChemMIP,C4MIP,CMIP,DCPP,GMMIP,GeoMIP,HighResMIP,LS3MIP,OMIP,PAMIP,VIACSAB</t>
  </si>
  <si>
    <t>vsfcorr</t>
  </si>
  <si>
    <t>Virtual Salt Flux Correction</t>
  </si>
  <si>
    <t>sfriver</t>
  </si>
  <si>
    <t>Salt Flux into Sea Water from Rivers</t>
  </si>
  <si>
    <t>This field is physical, and it arises when rivers carry a nonzero salt content.  Often this is zero, with rivers assumed to be fresh.</t>
  </si>
  <si>
    <t>AerChemMIP,C4MIP,CMIP,DAMIP,GMMIP,GeoMIP,HighResMIP,LS3MIP,OMIP,VIACSAB</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</si>
  <si>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</si>
  <si>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</si>
  <si>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</si>
  <si>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AerChemMIP,C4MIP,CMIP,GMMIP,GeoMIP,HighResMIP,LS3MIP,OMIP,VolMIP</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</si>
  <si>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</si>
  <si>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</si>
  <si>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</si>
  <si>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</si>
  <si>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</si>
  <si>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</si>
  <si>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hfsifrazil2d</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</si>
  <si>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</si>
  <si>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</si>
  <si>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</si>
  <si>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tauucorr</t>
  </si>
  <si>
    <t>Surface Downward X Stress Correction</t>
  </si>
  <si>
    <t>N m-2</t>
  </si>
  <si>
    <t>This is the stress on the liquid ocean from overlying atmosphere, sea ice, ice shelf, etc.</t>
  </si>
  <si>
    <t>tauvcorr</t>
  </si>
  <si>
    <t>Surface Downward Y Stress Correction</t>
  </si>
  <si>
    <t>zfullo</t>
  </si>
  <si>
    <t>Depth Below Geoid of Ocean Layer</t>
  </si>
  <si>
    <t>Depth below geoid</t>
  </si>
  <si>
    <t>AerChemMIP,C4MIP,CFMIP,CMIP,DAMIP,GMMIP,GeoMIP,HighResMIP,LS3MIP,OMIP,VIACSAB</t>
  </si>
  <si>
    <t>dmso</t>
  </si>
  <si>
    <t>Mole Concentration of Dimethyl Sulphide in Sea Water</t>
  </si>
  <si>
    <t>Mole concentration of dimethyl sulphide in water</t>
  </si>
  <si>
    <t>AerChemMIP,C4MIP,CMIP,GMMIP,GeoMIP,HighResMIP,LS3MIP,LUMIP,OMIP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</si>
  <si>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</si>
  <si>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</si>
  <si>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</si>
  <si>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</si>
  <si>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</si>
  <si>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</si>
  <si>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</si>
  <si>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</si>
  <si>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</si>
  <si>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</si>
  <si>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</si>
  <si>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</si>
  <si>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</si>
  <si>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</si>
  <si>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</si>
  <si>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</si>
  <si>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</si>
  <si>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</si>
  <si>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</si>
  <si>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</si>
  <si>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</si>
  <si>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</si>
  <si>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</si>
  <si>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</si>
  <si>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</si>
  <si>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</si>
  <si>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</si>
  <si>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intppdiaz</t>
  </si>
  <si>
    <t>Net Primary Mole Productivity of Carbon by Diazotrophs</t>
  </si>
  <si>
    <t>mol m-2 s-1</t>
  </si>
  <si>
    <t>Vertically integrated primary (organic carbon) production by the diazotrophs alone</t>
  </si>
  <si>
    <t>intpppico</t>
  </si>
  <si>
    <t>Net Primary Mole Productivity of Carbon by Picophytoplankton</t>
  </si>
  <si>
    <t>Vertically integrated primary (organic carbon) production by the picophytoplankton component alone</t>
  </si>
  <si>
    <t>intpbn</t>
  </si>
  <si>
    <t>Nitrogen Production</t>
  </si>
  <si>
    <t>Vertically integrated biogenic nitrogen production</t>
  </si>
  <si>
    <t>intpbp</t>
  </si>
  <si>
    <t>Phosphorus Production</t>
  </si>
  <si>
    <t>Vertically integrated biogenic phosphorus production</t>
  </si>
  <si>
    <t>intparag</t>
  </si>
  <si>
    <t>Aragonite Production</t>
  </si>
  <si>
    <t>Vertically integrated aragonite production</t>
  </si>
  <si>
    <t>epn100</t>
  </si>
  <si>
    <t>longitude latitude time depth100m</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</si>
  <si>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</si>
  <si>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</si>
  <si>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</si>
  <si>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</si>
  <si>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eparag100</t>
  </si>
  <si>
    <t>Downward Flux of Aragonite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</si>
  <si>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</si>
  <si>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intpoc</t>
  </si>
  <si>
    <t>Particulate Organic Carbon Content</t>
  </si>
  <si>
    <t>kg m-2</t>
  </si>
  <si>
    <t>Vertically integrated POC</t>
  </si>
  <si>
    <t>spco2nat</t>
  </si>
  <si>
    <t>longitude latitude time depth0m</t>
  </si>
  <si>
    <t>Natural Surface Aqueous Partial Pressure of CO2</t>
  </si>
  <si>
    <t>Pa</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</si>
  <si>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</si>
  <si>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</si>
  <si>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</si>
  <si>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</si>
  <si>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</si>
  <si>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</si>
  <si>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</si>
  <si>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dpco2abio</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</si>
  <si>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</si>
  <si>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</si>
  <si>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fgco2nat</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</si>
  <si>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</si>
  <si>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</si>
  <si>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</si>
  <si>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</si>
  <si>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</si>
  <si>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</si>
  <si>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</si>
  <si>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</si>
  <si>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</si>
  <si>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13CO2</t>
  </si>
  <si>
    <t>Gas exchange flux of carbon-13 as CO2 (positive into ocean)</t>
  </si>
  <si>
    <t>AerChemMIP,C4MIP,CMIP,GMMIP,GeoMIP,HighResMIP,LS3MIP,LUMIP,OMIP,PMIP</t>
  </si>
  <si>
    <t>fgdms</t>
  </si>
  <si>
    <t>Surface Upward Flux of DMS</t>
  </si>
  <si>
    <t>Gas exchange flux of DMS (positive into atmosphere)</t>
  </si>
  <si>
    <t>icfriver</t>
  </si>
  <si>
    <t>Flux of Inorganic Carbon into Ocean Surface by Runoff</t>
  </si>
  <si>
    <t>Inorganic Carbon supply to ocean through runoff (separate from gas exchange)</t>
  </si>
  <si>
    <t>AerChemMIP,C4MIP,CDRMIP,CMIP,GMMIP,GeoMIP,HighResMIP,LS3MIP,OMIP</t>
  </si>
  <si>
    <t>ocfriver</t>
  </si>
  <si>
    <t>Flux of Organic Carbon into Ocean Surface by Runoff</t>
  </si>
  <si>
    <t>Organic Carbon supply to ocean through runoff (separate from gas exchange)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</si>
  <si>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</si>
  <si>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</si>
  <si>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</si>
  <si>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zsatcalc</t>
  </si>
  <si>
    <t>Calcite Saturation Depth</t>
  </si>
  <si>
    <t>Depth of calcite saturation horizon (0 if undersaturated at all depths, and missing saturated through whole depth; if two or more horizons exist, then the shallowest is reported)</t>
  </si>
  <si>
    <t>AerChemMIP,C4MIP,CDRMIP,CMIP,GMMIP,GeoMIP,HighResMIP,LS3MIP,OMIP,VIACSAB</t>
  </si>
  <si>
    <t>zsatarag</t>
  </si>
  <si>
    <t>Aragonite Saturation Depth</t>
  </si>
  <si>
    <t>Depth of aragonite saturation horizon (0 if undersaturated at all depths, 'missing' if supersaturated at all depths; if multiple horizons exist, the shallowest should be taken).</t>
  </si>
  <si>
    <t>fddtdic</t>
  </si>
  <si>
    <t>longitude latitude time olayer100m</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</si>
  <si>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</si>
  <si>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</si>
  <si>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</si>
  <si>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</si>
  <si>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</si>
  <si>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</si>
  <si>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</si>
  <si>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</si>
  <si>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</si>
  <si>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</si>
  <si>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</si>
  <si>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</si>
  <si>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</si>
  <si>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</si>
  <si>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</si>
  <si>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</si>
  <si>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</si>
  <si>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dissicnat</t>
  </si>
  <si>
    <t>Natural Dissolved Inorganic Carbon Concentration</t>
  </si>
  <si>
    <t>Dissolved inorganic carbon (CO3+HCO3+H2CO3) concentration at preindustrial atmospheric xCO2</t>
  </si>
  <si>
    <t>AerChemMIP,C4MIP,DAMIP,GMMIP,GeoMIP,OMIP</t>
  </si>
  <si>
    <t>dissicabio</t>
  </si>
  <si>
    <t>Abiotic Dissolved Inorganic Carbon Concentration</t>
  </si>
  <si>
    <t>AerChemMIP,C4MIP,CMIP,DAMIP,GMMIP,GeoMIP,OMIP</t>
  </si>
  <si>
    <t>dissi14cabio</t>
  </si>
  <si>
    <t>Abiotic Dissolved Inorganic Carbon-14 Concentration</t>
  </si>
  <si>
    <t>dissi13c</t>
  </si>
  <si>
    <t>Dissolved Inorganic Carbon-13 Concentration</t>
  </si>
  <si>
    <t>Dissolved inorganic carbon-13 (CO3+HCO3+H2CO3) concentration</t>
  </si>
  <si>
    <t>AerChemMIP,C4MIP,CMIP,GMMIP,GeoMIP,LUMIP,OMIP,PMIP</t>
  </si>
  <si>
    <t>bacc</t>
  </si>
  <si>
    <t>Bacterial Carbon Concentration</t>
  </si>
  <si>
    <t>arag</t>
  </si>
  <si>
    <t>Aragonite Concentration</t>
  </si>
  <si>
    <t>Sum of particulate aragonite components (e.g. Phytoplankton, Detrital, etc.)</t>
  </si>
  <si>
    <t>phydiaz</t>
  </si>
  <si>
    <t>Mole Concentration of Diazotrophs Expressed as Carbon in Sea Water</t>
  </si>
  <si>
    <t>phycalc</t>
  </si>
  <si>
    <t>Mole Concentration of Calcareous Phytoplankton Expressed as Carbon in Sea Water</t>
  </si>
  <si>
    <t>phypico</t>
  </si>
  <si>
    <t>Mole Concentration of Picophytoplankton Expressed as Carbon in Sea Water</t>
  </si>
  <si>
    <t>zmisc</t>
  </si>
  <si>
    <t>Mole Concentration of Other Zooplankton Expressed as Carbon in Sea Water</t>
  </si>
  <si>
    <t>talknat</t>
  </si>
  <si>
    <t>Natural Total Alkalinity</t>
  </si>
  <si>
    <t>total alkalinity equivalent concentration (including carbonate, borate, phosphorus, silicon, and nitrogen components) at preindustrial atmospheric xCO2</t>
  </si>
  <si>
    <t>phnat</t>
  </si>
  <si>
    <t>Natural pH</t>
  </si>
  <si>
    <t>AerChemMIP,C4MIP,GMMIP,GeoMIP,OMIP</t>
  </si>
  <si>
    <t>phabio</t>
  </si>
  <si>
    <t>Abiotic pH</t>
  </si>
  <si>
    <t>negative log10 of hydrogen ion concentration with the concentration expressed as mol H kg-1 (abiotic component)..</t>
  </si>
  <si>
    <t>o2sat</t>
  </si>
  <si>
    <t>Dissolved Oxygen Concentration at Saturation</t>
  </si>
  <si>
    <t>chldiaz</t>
  </si>
  <si>
    <t>Mass Concentration of Diazotrophs Expressed as Chlorophyll in Sea Water</t>
  </si>
  <si>
    <t>Chlorophyll concentration from the diazotrophic phytoplankton component alone</t>
  </si>
  <si>
    <t>chlcalc</t>
  </si>
  <si>
    <t>Mass Concentration of Calcareous Phytoplankton Expressed as Chlorophyll in Sea Water</t>
  </si>
  <si>
    <t>chlpico</t>
  </si>
  <si>
    <t>Mass Concentration of Picophytoplankton Expressed as Chlorophyll in Sea Water</t>
  </si>
  <si>
    <t>pon</t>
  </si>
  <si>
    <t>Mole Concentration of Particulate Organic Matter expressed as Nitrogen in sea water</t>
  </si>
  <si>
    <t>pop</t>
  </si>
  <si>
    <t>Mole Concentration of Particulate Organic Matter expressed as Phosphorus in sea water</t>
  </si>
  <si>
    <t>phyn</t>
  </si>
  <si>
    <t>Mole Concentration of Total Phytoplankton expressed as Nitrogen in sea water</t>
  </si>
  <si>
    <t>phyp</t>
  </si>
  <si>
    <t>Mole Concentration of Total Phytoplankton expressed as Phosphorus in sea water</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</si>
  <si>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</si>
  <si>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</si>
  <si>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</si>
  <si>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</si>
  <si>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</si>
  <si>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</si>
  <si>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</si>
  <si>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</si>
  <si>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</si>
  <si>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SIday</t>
  </si>
  <si>
    <t>CMIP,SIMIP</t>
  </si>
  <si>
    <t>Oyr</t>
  </si>
  <si>
    <t>opottempmint</t>
  </si>
  <si>
    <t>Integral with Respect to Depth of Product of Sea Water Density and Potential Temperature</t>
  </si>
  <si>
    <t>degC kg m-2</t>
  </si>
  <si>
    <t>Integral over the full ocean depth of the product of sea water density and potential temperature.</t>
  </si>
  <si>
    <t>AerChemMIP,CMIP,GeoMIP,LUMIP,OMIP</t>
  </si>
  <si>
    <t>ocontempmint</t>
  </si>
  <si>
    <t>Depth Integral of Product of Sea Water Density and Conservative Temperature</t>
  </si>
  <si>
    <t>Full column sum of density*cell thickness*conservative temperature. If the model is Boussinesq, then use Boussinesq reference density for the density factor.</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</si>
  <si>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</si>
  <si>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</si>
  <si>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</si>
  <si>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AerChemMIP,CMIP,FAFMIP,GeoMIP,LUMIP,OMIP</t>
  </si>
  <si>
    <t>opottemptend</t>
  </si>
  <si>
    <t>Tendency of Sea water Potential Temperature Expressed as Heat Content</t>
  </si>
  <si>
    <t>Tendency of heat content for a grid cell from all processes.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</si>
  <si>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</si>
  <si>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</si>
  <si>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</si>
  <si>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</si>
  <si>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</si>
  <si>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</si>
  <si>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</si>
  <si>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</si>
  <si>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</si>
  <si>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</si>
  <si>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</si>
  <si>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</si>
  <si>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AerChemMIP,CMIP,GeoMIP,LUMIP,OMIP,PMIP,VIACSAB</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</si>
  <si>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</si>
  <si>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</si>
  <si>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</si>
  <si>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</si>
  <si>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</si>
  <si>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</si>
  <si>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osaltpsmadvect</t>
  </si>
  <si>
    <t>Tendency of Sea Water Salinity Expressed as Salt Content Due to Parameterized Submesoscale Advection</t>
  </si>
  <si>
    <t>Tendency of salt content for a grid cell from parameterized submesoscale eddy advection.</t>
  </si>
  <si>
    <t>AerChemMIP,C4MIP,CMIP,GeoMIP,LUMIP,OMIP,PMIP,VIACSAB</t>
  </si>
  <si>
    <t>diftrblo</t>
  </si>
  <si>
    <t>Ocean Tracer Diffusivity due to Parameterized Mesoscale Advection</t>
  </si>
  <si>
    <t>m2 s-1</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</si>
  <si>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</si>
  <si>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</si>
  <si>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</si>
  <si>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</si>
  <si>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</si>
  <si>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</si>
  <si>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</si>
  <si>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difmxylo</t>
  </si>
  <si>
    <t>Ocean Momentum XY Laplacian Diffusivity</t>
  </si>
  <si>
    <t>Lateral Laplacian viscosity applied to the momentum equations.</t>
  </si>
  <si>
    <t>difmxybo</t>
  </si>
  <si>
    <t>Ocean Momentum XY Biharmonic Diffusivity</t>
  </si>
  <si>
    <t>m4 s-1</t>
  </si>
  <si>
    <t>Lateral biharmonic viscosity applied to the momentum equations.</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</si>
  <si>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</si>
  <si>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</si>
  <si>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</si>
  <si>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AerChemMIP,CMIP,GeoMIP,LUMIP,OMIP,VIACSAB</t>
  </si>
  <si>
    <t>parag</t>
  </si>
  <si>
    <t>mol m-3 s-1</t>
  </si>
  <si>
    <t>Production rate of Aragonite, a mineral that is a polymorph of calcium carbonate. The chemical formula of aragonite is CaCO3.</t>
  </si>
  <si>
    <t>exparag</t>
  </si>
  <si>
    <t>Downward flux of Aragonite</t>
  </si>
  <si>
    <t>darag</t>
  </si>
  <si>
    <t>Aragonite Dissolution</t>
  </si>
  <si>
    <t>Rate of change of Aragonite carbon mole concentration  due to dissolution</t>
  </si>
  <si>
    <t>ppdiaz</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</si>
  <si>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</si>
  <si>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</si>
  <si>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</si>
  <si>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</si>
  <si>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</si>
  <si>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Primary (organic carbon) production by the picophytoplankton (&lt;2 um) component alone</t>
  </si>
  <si>
    <t>bddtdic</t>
  </si>
  <si>
    <t>Rate of Change of Dissolved Inorganic Carbon Due to Biological Activity</t>
  </si>
  <si>
    <t>Net total of biological terms in time rate of change of dissolved inorganic carbon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</si>
  <si>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</si>
  <si>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</si>
  <si>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</si>
  <si>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</si>
  <si>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</si>
  <si>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</si>
  <si>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bddtdife</t>
  </si>
  <si>
    <t>Rate of Change of Dissolved Inorganic Iron Due to Biological Activity</t>
  </si>
  <si>
    <t>Net total of biological terms in time rate of change of dissolved inorganic iron</t>
  </si>
  <si>
    <t>bddtdisi</t>
  </si>
  <si>
    <t>Rate of Change of Dissolved Inorganic Silicon Due to Biological Activity</t>
  </si>
  <si>
    <t>Net of biological terms in time rate of change of dissolved inorganic silicon</t>
  </si>
  <si>
    <t>bddtalk</t>
  </si>
  <si>
    <t>Rate of Change of Alkalinity Due to Biological Activity</t>
  </si>
  <si>
    <t>Net total of biological terms in time rate of change of alkalinity</t>
  </si>
  <si>
    <t>fescav</t>
  </si>
  <si>
    <t>Non-Biogenic Iron Scavenging</t>
  </si>
  <si>
    <t>Dissolved Fe removed through nonbiogenic scavenging onto particles</t>
  </si>
  <si>
    <t>fediss</t>
  </si>
  <si>
    <t>Particulate Source of Dissolved Iron</t>
  </si>
  <si>
    <t>Dissolution, remineralization and desorption of iron back to the dissolved phase</t>
  </si>
  <si>
    <t>Emon</t>
  </si>
  <si>
    <t>dissi14c</t>
  </si>
  <si>
    <t>Dissolved Inorganic Carbon-14 Concentration</t>
  </si>
  <si>
    <t>Dissolved inorganic carbon-14 (CO3+HCO3+H2CO3) concentration</t>
  </si>
  <si>
    <t>C4MIP,LUMIP,PMIP</t>
  </si>
  <si>
    <t>C4MIP</t>
  </si>
  <si>
    <t>pathetao</t>
  </si>
  <si>
    <t>Sea Water Additional Potential Temperature</t>
  </si>
  <si>
    <t>degC</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</si>
  <si>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</si>
  <si>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FAFMIP</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</si>
  <si>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</si>
  <si>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</si>
  <si>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</si>
  <si>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pabigthetao</t>
  </si>
  <si>
    <t>Sea Water Added Conservative Temperature</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</si>
  <si>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</si>
  <si>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</si>
  <si>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</si>
  <si>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</si>
  <si>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sw18O</t>
  </si>
  <si>
    <t>Isotopic Ratio of Oxygen-17 in Sea Water</t>
  </si>
  <si>
    <t>Ratio of abundance of oxygen-17 (17O) atoms to oxygen-16 (16O) atoms in sea water</t>
  </si>
  <si>
    <t>PMIP</t>
  </si>
  <si>
    <t>sw2H</t>
  </si>
  <si>
    <t>Isotopic Ratio of Deuterium in Sea Water</t>
  </si>
  <si>
    <t>Ratio of abundance of hydrogen-2 (2H) atoms to hydrogen-1 (1H) atoms in sea water</t>
  </si>
  <si>
    <t>prw18O</t>
  </si>
  <si>
    <t>Isotopic Ratio of Oxygen-18 in Sea Water</t>
  </si>
  <si>
    <t>Ratio of abundance of oxygen-18 (18O) atoms to oxygen-16 (16O) atoms in sea water</t>
  </si>
  <si>
    <t>fg14co2</t>
  </si>
  <si>
    <t>Total Surface Downward Flux of 14CO2 into Ocean</t>
  </si>
  <si>
    <t>Gas exchange flux of carbon-14 as CO2 (positive into ocean)</t>
  </si>
  <si>
    <t>Eyr</t>
  </si>
  <si>
    <t>C4MIP,DCPP,LUMIP,PAMIP</t>
  </si>
  <si>
    <t>Oclim</t>
  </si>
  <si>
    <t>difvtrbo</t>
  </si>
  <si>
    <t>longitude latitude olevel time2</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</si>
  <si>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</si>
  <si>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</si>
  <si>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CMIP,FAFMIP,HighResMIP,LUMIP,RFMIP,VIACSAB</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</si>
  <si>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</si>
  <si>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</si>
  <si>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</si>
  <si>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</si>
  <si>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</si>
  <si>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</si>
  <si>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</si>
  <si>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</si>
  <si>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</si>
  <si>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difvmfdo</t>
  </si>
  <si>
    <t>Ocean Vertical Momentum Diffusivity Due to Form Drag</t>
  </si>
  <si>
    <t>Vertical/dianeutral diffusivity applied to momentum due to form drag (i.e. resulting from a model scheme representing  mesoscale eddy-induced form drag).</t>
  </si>
  <si>
    <t>CMIP,FAFMIP,HighResMIP,LUMIP,RFMIP</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</si>
  <si>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</si>
  <si>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</si>
  <si>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</si>
  <si>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</si>
  <si>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</si>
  <si>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</si>
  <si>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</si>
  <si>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</si>
  <si>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</si>
  <si>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</si>
  <si>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</si>
  <si>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</si>
  <si>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diftrbbo2d</t>
  </si>
  <si>
    <t>longitude latitude time2</t>
  </si>
  <si>
    <t>diftrebo2d</t>
  </si>
  <si>
    <t>diftrxybo2d</t>
  </si>
  <si>
    <t>difmxylo2d</t>
  </si>
  <si>
    <t>difmxybo2d</t>
  </si>
  <si>
    <t>Ofx</t>
  </si>
  <si>
    <t>longitude latitude olevel</t>
  </si>
  <si>
    <t>AerChemMIP,C4MIP,CMIP,DCPP,GMMIP,GeoMIP,OMIP,PAMIP,PMIP,VIACSAB</t>
  </si>
  <si>
    <t>ugrid</t>
  </si>
  <si>
    <t>longitude latitude</t>
  </si>
  <si>
    <t>UGRID Grid Specification</t>
  </si>
  <si>
    <t>Ony required for models with unstructured grids: this label should be used for a file containing information about the grid structure, following the UGRID convention.</t>
  </si>
  <si>
    <t>CMIP</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</si>
</sst>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253"/>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HYPERLINK("http://clipc-services.ceda.ac.uk/dreq/u/5914ab90-9e49-11e5-803c-0d0b866b59f3.html","web")</f>
        <v>0</v>
      </c>
      <c r="J3" t="s">
        <v>20</v>
      </c>
      <c r="K3" t="s">
        <v>21</v>
      </c>
      <c r="M3" t="s">
        <v>19</v>
      </c>
    </row>
    <row r="4" spans="1:14">
      <c r="A4" t="s">
        <v>14</v>
      </c>
      <c r="B4" t="s">
        <v>22</v>
      </c>
      <c r="C4" t="s">
        <v>16</v>
      </c>
      <c r="D4" t="s">
        <v>23</v>
      </c>
      <c r="E4" t="s">
        <v>24</v>
      </c>
      <c r="F4" t="s">
        <v>19</v>
      </c>
      <c r="G4">
        <f>HYPERLINK("http://clipc-services.ceda.ac.uk/dreq/u/590d38b0-9e49-11e5-803c-0d0b866b59f3.html","web")</f>
        <v>0</v>
      </c>
      <c r="J4" t="s">
        <v>25</v>
      </c>
      <c r="K4" t="s">
        <v>26</v>
      </c>
      <c r="M4" t="s">
        <v>19</v>
      </c>
    </row>
    <row r="5" spans="1:14">
      <c r="A5" t="s">
        <v>14</v>
      </c>
      <c r="B5" t="s">
        <v>27</v>
      </c>
      <c r="C5" t="s">
        <v>28</v>
      </c>
      <c r="D5" t="s">
        <v>29</v>
      </c>
      <c r="E5" t="s">
        <v>30</v>
      </c>
      <c r="F5" t="s">
        <v>19</v>
      </c>
      <c r="G5">
        <f>HYPERLINK("http://clipc-services.ceda.ac.uk/dreq/u/590f0442-9e49-11e5-803c-0d0b866b59f3.html","web")</f>
        <v>0</v>
      </c>
      <c r="J5" t="s">
        <v>31</v>
      </c>
      <c r="K5" t="s">
        <v>32</v>
      </c>
      <c r="M5" t="s">
        <v>19</v>
      </c>
    </row>
    <row r="6" spans="1:14">
      <c r="A6" t="s">
        <v>14</v>
      </c>
      <c r="B6" t="s">
        <v>33</v>
      </c>
      <c r="C6" t="s">
        <v>28</v>
      </c>
      <c r="D6" t="s">
        <v>34</v>
      </c>
      <c r="E6" t="s">
        <v>35</v>
      </c>
      <c r="F6" t="s">
        <v>19</v>
      </c>
      <c r="G6">
        <f>HYPERLINK("http://clipc-services.ceda.ac.uk/dreq/u/590eb1ea-9e49-11e5-803c-0d0b866b59f3.html","web")</f>
        <v>0</v>
      </c>
      <c r="J6" t="s">
        <v>36</v>
      </c>
      <c r="K6" t="s">
        <v>32</v>
      </c>
      <c r="M6" t="s">
        <v>19</v>
      </c>
    </row>
    <row r="7" spans="1:14">
      <c r="A7" t="s">
        <v>14</v>
      </c>
      <c r="B7" t="s">
        <v>37</v>
      </c>
      <c r="C7" t="s">
        <v>28</v>
      </c>
      <c r="D7" t="s">
        <v>23</v>
      </c>
      <c r="E7" t="s">
        <v>38</v>
      </c>
      <c r="F7" t="s">
        <v>39</v>
      </c>
      <c r="G7">
        <f>HYPERLINK("http://clipc-services.ceda.ac.uk/dreq/u/aa9073c2-1b36-11e6-a696-35cd2d8034df.html","web")</f>
        <v>0</v>
      </c>
      <c r="J7" t="s">
        <v>40</v>
      </c>
      <c r="K7" t="s">
        <v>32</v>
      </c>
      <c r="M7" t="s">
        <v>39</v>
      </c>
    </row>
    <row r="8" spans="1:14">
      <c r="A8" t="s">
        <v>14</v>
      </c>
      <c r="B8" t="s">
        <v>41</v>
      </c>
      <c r="C8" t="s">
        <v>28</v>
      </c>
      <c r="D8" t="s">
        <v>23</v>
      </c>
      <c r="E8" t="s">
        <v>42</v>
      </c>
      <c r="F8" t="s">
        <v>39</v>
      </c>
      <c r="G8">
        <f>HYPERLINK("http://clipc-services.ceda.ac.uk/dreq/u/591523cc-9e49-11e5-803c-0d0b866b59f3.html","web")</f>
        <v>0</v>
      </c>
      <c r="J8" t="s">
        <v>43</v>
      </c>
      <c r="K8" t="s">
        <v>32</v>
      </c>
      <c r="M8" t="s">
        <v>39</v>
      </c>
    </row>
    <row r="9" spans="1:14">
      <c r="A9" t="s">
        <v>14</v>
      </c>
      <c r="B9" t="s">
        <v>44</v>
      </c>
      <c r="C9" t="s">
        <v>28</v>
      </c>
      <c r="D9" t="s">
        <v>45</v>
      </c>
      <c r="E9" t="s">
        <v>46</v>
      </c>
      <c r="F9" t="s">
        <v>16</v>
      </c>
      <c r="G9">
        <f>HYPERLINK("http://clipc-services.ceda.ac.uk/dreq/u/590dfb2e-9e49-11e5-803c-0d0b866b59f3.html","web")</f>
        <v>0</v>
      </c>
      <c r="J9" t="s">
        <v>47</v>
      </c>
      <c r="K9" t="s">
        <v>32</v>
      </c>
      <c r="M9" t="s">
        <v>16</v>
      </c>
    </row>
    <row r="10" spans="1:14">
      <c r="A10" t="s">
        <v>14</v>
      </c>
      <c r="B10" t="s">
        <v>48</v>
      </c>
      <c r="C10" t="s">
        <v>28</v>
      </c>
      <c r="D10" t="s">
        <v>23</v>
      </c>
      <c r="E10" t="s">
        <v>49</v>
      </c>
      <c r="F10" t="s">
        <v>39</v>
      </c>
      <c r="G10">
        <f>HYPERLINK("http://clipc-services.ceda.ac.uk/dreq/u/5914eb78-9e49-11e5-803c-0d0b866b59f3.html","web")</f>
        <v>0</v>
      </c>
      <c r="J10" t="s">
        <v>50</v>
      </c>
      <c r="K10" t="s">
        <v>32</v>
      </c>
      <c r="M10" t="s">
        <v>39</v>
      </c>
    </row>
    <row r="11" spans="1:14">
      <c r="A11" t="s">
        <v>14</v>
      </c>
      <c r="B11" t="s">
        <v>51</v>
      </c>
      <c r="C11" t="s">
        <v>52</v>
      </c>
      <c r="D11" t="s">
        <v>23</v>
      </c>
      <c r="E11" t="s">
        <v>53</v>
      </c>
      <c r="F11" t="s">
        <v>54</v>
      </c>
      <c r="G11">
        <f>HYPERLINK("http://clipc-services.ceda.ac.uk/dreq/u/590ea5c4-9e49-11e5-803c-0d0b866b59f3.html","web")</f>
        <v>0</v>
      </c>
      <c r="J11" t="s">
        <v>55</v>
      </c>
      <c r="K11" t="s">
        <v>32</v>
      </c>
      <c r="M11" t="s">
        <v>54</v>
      </c>
    </row>
    <row r="12" spans="1:14">
      <c r="A12" t="s">
        <v>14</v>
      </c>
      <c r="B12" t="s">
        <v>56</v>
      </c>
      <c r="C12" t="s">
        <v>52</v>
      </c>
      <c r="D12" t="s">
        <v>23</v>
      </c>
      <c r="E12" t="s">
        <v>57</v>
      </c>
      <c r="F12" t="s">
        <v>54</v>
      </c>
      <c r="G12">
        <f>HYPERLINK("http://clipc-services.ceda.ac.uk/dreq/u/590d7370-9e49-11e5-803c-0d0b866b59f3.html","web")</f>
        <v>0</v>
      </c>
      <c r="J12" t="s">
        <v>58</v>
      </c>
      <c r="K12" t="s">
        <v>32</v>
      </c>
      <c r="M12" t="s">
        <v>54</v>
      </c>
    </row>
    <row r="13" spans="1:14">
      <c r="A13" t="s">
        <v>14</v>
      </c>
      <c r="B13" t="s">
        <v>59</v>
      </c>
      <c r="C13" t="s">
        <v>52</v>
      </c>
      <c r="D13" t="s">
        <v>23</v>
      </c>
      <c r="E13" t="s">
        <v>60</v>
      </c>
      <c r="F13" t="s">
        <v>61</v>
      </c>
      <c r="G13">
        <f>HYPERLINK("http://clipc-services.ceda.ac.uk/dreq/u/5917e51c-9e49-11e5-803c-0d0b866b59f3.html","web")</f>
        <v>0</v>
      </c>
      <c r="J13" t="s">
        <v>62</v>
      </c>
      <c r="K13" t="s">
        <v>63</v>
      </c>
      <c r="M13" t="s">
        <v>61</v>
      </c>
    </row>
    <row r="14" spans="1:14">
      <c r="A14" t="s">
        <v>14</v>
      </c>
      <c r="B14" t="s">
        <v>64</v>
      </c>
      <c r="C14" t="s">
        <v>52</v>
      </c>
      <c r="D14" t="s">
        <v>23</v>
      </c>
      <c r="E14" t="s">
        <v>65</v>
      </c>
      <c r="F14" t="s">
        <v>61</v>
      </c>
      <c r="G14">
        <f>HYPERLINK("http://clipc-services.ceda.ac.uk/dreq/u/590f5672-9e49-11e5-803c-0d0b866b59f3.html","web")</f>
        <v>0</v>
      </c>
      <c r="J14" t="s">
        <v>66</v>
      </c>
      <c r="K14" t="s">
        <v>32</v>
      </c>
      <c r="M14" t="s">
        <v>61</v>
      </c>
    </row>
    <row r="15" spans="1:14">
      <c r="A15" t="s">
        <v>14</v>
      </c>
      <c r="B15" t="s">
        <v>67</v>
      </c>
      <c r="C15" t="s">
        <v>52</v>
      </c>
      <c r="D15" t="s">
        <v>23</v>
      </c>
      <c r="E15" t="s">
        <v>68</v>
      </c>
      <c r="F15" t="s">
        <v>61</v>
      </c>
      <c r="G15">
        <f>HYPERLINK("http://clipc-services.ceda.ac.uk/dreq/u/590e9656-9e49-11e5-803c-0d0b866b59f3.html","web")</f>
        <v>0</v>
      </c>
      <c r="J15" t="s">
        <v>69</v>
      </c>
      <c r="K15" t="s">
        <v>63</v>
      </c>
      <c r="M15" t="s">
        <v>61</v>
      </c>
    </row>
    <row r="16" spans="1:14">
      <c r="A16" t="s">
        <v>14</v>
      </c>
      <c r="B16" t="s">
        <v>70</v>
      </c>
      <c r="C16" t="s">
        <v>52</v>
      </c>
      <c r="D16" t="s">
        <v>23</v>
      </c>
      <c r="E16" t="s">
        <v>71</v>
      </c>
      <c r="F16" t="s">
        <v>61</v>
      </c>
      <c r="G16">
        <f>HYPERLINK("http://clipc-services.ceda.ac.uk/dreq/u/591733d8-9e49-11e5-803c-0d0b866b59f3.html","web")</f>
        <v>0</v>
      </c>
      <c r="J16" t="s">
        <v>72</v>
      </c>
      <c r="K16" t="s">
        <v>63</v>
      </c>
      <c r="M16" t="s">
        <v>61</v>
      </c>
    </row>
    <row r="17" spans="1:13">
      <c r="A17" t="s">
        <v>14</v>
      </c>
      <c r="B17" t="s">
        <v>73</v>
      </c>
      <c r="C17" t="s">
        <v>52</v>
      </c>
      <c r="D17" t="s">
        <v>23</v>
      </c>
      <c r="E17" t="s">
        <v>74</v>
      </c>
      <c r="F17" t="s">
        <v>61</v>
      </c>
      <c r="G17">
        <f>HYPERLINK("http://clipc-services.ceda.ac.uk/dreq/u/590dbb78-9e49-11e5-803c-0d0b866b59f3.html","web")</f>
        <v>0</v>
      </c>
      <c r="J17" t="s">
        <v>75</v>
      </c>
      <c r="K17" t="s">
        <v>76</v>
      </c>
      <c r="M17" t="s">
        <v>61</v>
      </c>
    </row>
    <row r="18" spans="1:13">
      <c r="A18" t="s">
        <v>14</v>
      </c>
      <c r="B18" t="s">
        <v>77</v>
      </c>
      <c r="C18" t="s">
        <v>52</v>
      </c>
      <c r="D18" t="s">
        <v>23</v>
      </c>
      <c r="E18" t="s">
        <v>78</v>
      </c>
      <c r="F18" t="s">
        <v>61</v>
      </c>
      <c r="G18">
        <f>HYPERLINK("http://clipc-services.ceda.ac.uk/dreq/u/59131140-9e49-11e5-803c-0d0b866b59f3.html","web")</f>
        <v>0</v>
      </c>
      <c r="J18" t="s">
        <v>79</v>
      </c>
      <c r="K18" t="s">
        <v>76</v>
      </c>
      <c r="M18" t="s">
        <v>61</v>
      </c>
    </row>
    <row r="19" spans="1:13">
      <c r="A19" t="s">
        <v>14</v>
      </c>
      <c r="B19" t="s">
        <v>80</v>
      </c>
      <c r="C19" t="s">
        <v>52</v>
      </c>
      <c r="D19" t="s">
        <v>23</v>
      </c>
      <c r="E19" t="s">
        <v>81</v>
      </c>
      <c r="F19" t="s">
        <v>54</v>
      </c>
      <c r="G19">
        <f>HYPERLINK("http://clipc-services.ceda.ac.uk/dreq/u/59138238-9e49-11e5-803c-0d0b866b59f3.html","web")</f>
        <v>0</v>
      </c>
      <c r="J19" t="s">
        <v>82</v>
      </c>
      <c r="K19" t="s">
        <v>83</v>
      </c>
      <c r="M19" t="s">
        <v>54</v>
      </c>
    </row>
    <row r="20" spans="1:13">
      <c r="A20" t="s">
        <v>14</v>
      </c>
      <c r="B20" t="s">
        <v>84</v>
      </c>
      <c r="C20" t="s">
        <v>28</v>
      </c>
      <c r="D20" t="s">
        <v>23</v>
      </c>
      <c r="E20" t="s">
        <v>85</v>
      </c>
      <c r="F20" t="s">
        <v>16</v>
      </c>
      <c r="G20">
        <f>HYPERLINK("http://clipc-services.ceda.ac.uk/dreq/u/5914e0ba-9e49-11e5-803c-0d0b866b59f3.html","web")</f>
        <v>0</v>
      </c>
      <c r="J20" t="s">
        <v>86</v>
      </c>
      <c r="K20" t="s">
        <v>32</v>
      </c>
      <c r="M20" t="s">
        <v>16</v>
      </c>
    </row>
    <row r="21" spans="1:13">
      <c r="A21" t="s">
        <v>14</v>
      </c>
      <c r="B21" t="s">
        <v>87</v>
      </c>
      <c r="C21" t="s">
        <v>28</v>
      </c>
      <c r="D21" t="s">
        <v>23</v>
      </c>
      <c r="E21" t="s">
        <v>88</v>
      </c>
      <c r="F21" t="s">
        <v>16</v>
      </c>
      <c r="G21">
        <f>HYPERLINK("http://clipc-services.ceda.ac.uk/dreq/u/590e9070-9e49-11e5-803c-0d0b866b59f3.html","web")</f>
        <v>0</v>
      </c>
      <c r="J21" t="s">
        <v>89</v>
      </c>
      <c r="K21" t="s">
        <v>32</v>
      </c>
      <c r="M21" t="s">
        <v>16</v>
      </c>
    </row>
    <row r="23" spans="1:13">
      <c r="A23" t="s">
        <v>90</v>
      </c>
      <c r="B23" t="s">
        <v>91</v>
      </c>
      <c r="C23" t="s">
        <v>52</v>
      </c>
      <c r="D23" t="s">
        <v>23</v>
      </c>
      <c r="E23" t="s">
        <v>92</v>
      </c>
      <c r="F23" t="s">
        <v>93</v>
      </c>
      <c r="G23">
        <f>HYPERLINK("http://clipc-services.ceda.ac.uk/dreq/u/c96c5576-c5f0-11e6-ac20-5404a60d96b5.html","web")</f>
        <v>0</v>
      </c>
      <c r="J23" t="s">
        <v>94</v>
      </c>
      <c r="K23" t="s">
        <v>95</v>
      </c>
      <c r="M23" t="s">
        <v>93</v>
      </c>
    </row>
    <row r="24" spans="1:13">
      <c r="A24" t="s">
        <v>90</v>
      </c>
      <c r="B24" t="s">
        <v>96</v>
      </c>
      <c r="C24" t="s">
        <v>52</v>
      </c>
      <c r="D24" t="s">
        <v>23</v>
      </c>
      <c r="E24" t="s">
        <v>97</v>
      </c>
      <c r="F24" t="s">
        <v>93</v>
      </c>
      <c r="G24">
        <f>HYPERLINK("http://clipc-services.ceda.ac.uk/dreq/u/c96c6390-c5f0-11e6-ac20-5404a60d96b5.html","web")</f>
        <v>0</v>
      </c>
      <c r="J24" t="s">
        <v>98</v>
      </c>
      <c r="K24" t="s">
        <v>95</v>
      </c>
      <c r="M24" t="s">
        <v>93</v>
      </c>
    </row>
    <row r="25" spans="1:13">
      <c r="A25" t="s">
        <v>90</v>
      </c>
      <c r="B25" t="s">
        <v>99</v>
      </c>
      <c r="C25" t="s">
        <v>52</v>
      </c>
      <c r="D25" t="s">
        <v>23</v>
      </c>
      <c r="E25" t="s">
        <v>100</v>
      </c>
      <c r="F25" t="s">
        <v>93</v>
      </c>
      <c r="G25">
        <f>HYPERLINK("http://clipc-services.ceda.ac.uk/dreq/u/c96c720e-c5f0-11e6-ac20-5404a60d96b5.html","web")</f>
        <v>0</v>
      </c>
      <c r="J25" t="s">
        <v>101</v>
      </c>
      <c r="K25" t="s">
        <v>102</v>
      </c>
      <c r="M25" t="s">
        <v>93</v>
      </c>
    </row>
    <row r="26" spans="1:13">
      <c r="A26" t="s">
        <v>90</v>
      </c>
      <c r="B26" t="s">
        <v>103</v>
      </c>
      <c r="C26" t="s">
        <v>28</v>
      </c>
      <c r="D26" t="s">
        <v>23</v>
      </c>
      <c r="E26" t="s">
        <v>104</v>
      </c>
      <c r="F26" t="s">
        <v>93</v>
      </c>
      <c r="G26">
        <f>HYPERLINK("http://clipc-services.ceda.ac.uk/dreq/u/c96caa26-c5f0-11e6-ac20-5404a60d96b5.html","web")</f>
        <v>0</v>
      </c>
      <c r="J26" t="s">
        <v>105</v>
      </c>
      <c r="K26" t="s">
        <v>95</v>
      </c>
      <c r="M26" t="s">
        <v>93</v>
      </c>
    </row>
    <row r="27" spans="1:13">
      <c r="A27" t="s">
        <v>90</v>
      </c>
      <c r="B27" t="s">
        <v>106</v>
      </c>
      <c r="C27" t="s">
        <v>52</v>
      </c>
      <c r="D27" t="s">
        <v>23</v>
      </c>
      <c r="E27" t="s">
        <v>107</v>
      </c>
      <c r="F27" t="s">
        <v>93</v>
      </c>
      <c r="G27">
        <f>HYPERLINK("http://clipc-services.ceda.ac.uk/dreq/u/c96cd366-c5f0-11e6-ac20-5404a60d96b5.html","web")</f>
        <v>0</v>
      </c>
      <c r="J27" t="s">
        <v>108</v>
      </c>
      <c r="K27" t="s">
        <v>95</v>
      </c>
      <c r="M27" t="s">
        <v>93</v>
      </c>
    </row>
    <row r="28" spans="1:13">
      <c r="A28" t="s">
        <v>90</v>
      </c>
      <c r="B28" t="s">
        <v>109</v>
      </c>
      <c r="C28" t="s">
        <v>28</v>
      </c>
      <c r="D28" t="s">
        <v>23</v>
      </c>
      <c r="E28" t="s">
        <v>110</v>
      </c>
      <c r="F28" t="s">
        <v>93</v>
      </c>
      <c r="G28">
        <f>HYPERLINK("http://clipc-services.ceda.ac.uk/dreq/u/c96cefb8-c5f0-11e6-ac20-5404a60d96b5.html","web")</f>
        <v>0</v>
      </c>
      <c r="J28" t="s">
        <v>111</v>
      </c>
      <c r="K28" t="s">
        <v>95</v>
      </c>
      <c r="M28" t="s">
        <v>93</v>
      </c>
    </row>
    <row r="29" spans="1:13">
      <c r="A29" t="s">
        <v>90</v>
      </c>
      <c r="B29" t="s">
        <v>112</v>
      </c>
      <c r="C29" t="s">
        <v>28</v>
      </c>
      <c r="D29" t="s">
        <v>23</v>
      </c>
      <c r="E29" t="s">
        <v>113</v>
      </c>
      <c r="F29" t="s">
        <v>93</v>
      </c>
      <c r="G29">
        <f>HYPERLINK("http://clipc-services.ceda.ac.uk/dreq/u/c96cfd6e-c5f0-11e6-ac20-5404a60d96b5.html","web")</f>
        <v>0</v>
      </c>
      <c r="J29" t="s">
        <v>114</v>
      </c>
      <c r="K29" t="s">
        <v>95</v>
      </c>
      <c r="M29" t="s">
        <v>93</v>
      </c>
    </row>
    <row r="30" spans="1:13">
      <c r="A30" t="s">
        <v>90</v>
      </c>
      <c r="B30" t="s">
        <v>115</v>
      </c>
      <c r="C30" t="s">
        <v>28</v>
      </c>
      <c r="D30" t="s">
        <v>23</v>
      </c>
      <c r="E30" t="s">
        <v>116</v>
      </c>
      <c r="F30" t="s">
        <v>93</v>
      </c>
      <c r="G30">
        <f>HYPERLINK("http://clipc-services.ceda.ac.uk/dreq/u/c96d0cb4-c5f0-11e6-ac20-5404a60d96b5.html","web")</f>
        <v>0</v>
      </c>
      <c r="J30" t="s">
        <v>117</v>
      </c>
      <c r="K30" t="s">
        <v>95</v>
      </c>
      <c r="M30" t="s">
        <v>93</v>
      </c>
    </row>
    <row r="31" spans="1:13">
      <c r="A31" t="s">
        <v>90</v>
      </c>
      <c r="B31" t="s">
        <v>118</v>
      </c>
      <c r="C31" t="s">
        <v>16</v>
      </c>
      <c r="D31" t="s">
        <v>119</v>
      </c>
      <c r="E31" t="s">
        <v>120</v>
      </c>
      <c r="F31" t="s">
        <v>121</v>
      </c>
      <c r="G31">
        <f>HYPERLINK("http://clipc-services.ceda.ac.uk/dreq/u/4c69515bfc84c5cb5624e94228f58351.html","web")</f>
        <v>0</v>
      </c>
      <c r="J31" t="s">
        <v>122</v>
      </c>
      <c r="K31" t="s">
        <v>123</v>
      </c>
      <c r="M31" t="s">
        <v>121</v>
      </c>
    </row>
    <row r="32" spans="1:13">
      <c r="A32" t="s">
        <v>90</v>
      </c>
      <c r="B32" t="s">
        <v>124</v>
      </c>
      <c r="C32" t="s">
        <v>28</v>
      </c>
      <c r="D32" t="s">
        <v>23</v>
      </c>
      <c r="E32" t="s">
        <v>125</v>
      </c>
      <c r="F32" t="s">
        <v>93</v>
      </c>
      <c r="G32">
        <f>HYPERLINK("http://clipc-services.ceda.ac.uk/dreq/u/c96d459e-c5f0-11e6-ac20-5404a60d96b5.html","web")</f>
        <v>0</v>
      </c>
      <c r="J32" t="s">
        <v>126</v>
      </c>
      <c r="K32" t="s">
        <v>95</v>
      </c>
      <c r="M32" t="s">
        <v>93</v>
      </c>
    </row>
    <row r="33" spans="1:13">
      <c r="A33" t="s">
        <v>90</v>
      </c>
      <c r="B33" t="s">
        <v>127</v>
      </c>
      <c r="C33" t="s">
        <v>52</v>
      </c>
      <c r="D33" t="s">
        <v>23</v>
      </c>
      <c r="E33" t="s">
        <v>128</v>
      </c>
      <c r="F33" t="s">
        <v>16</v>
      </c>
      <c r="G33">
        <f>HYPERLINK("http://clipc-services.ceda.ac.uk/dreq/u/c96d8090-c5f0-11e6-ac20-5404a60d96b5.html","web")</f>
        <v>0</v>
      </c>
      <c r="J33" t="s">
        <v>129</v>
      </c>
      <c r="K33" t="s">
        <v>95</v>
      </c>
      <c r="M33" t="s">
        <v>16</v>
      </c>
    </row>
    <row r="34" spans="1:13">
      <c r="A34" t="s">
        <v>90</v>
      </c>
      <c r="B34" t="s">
        <v>130</v>
      </c>
      <c r="C34" t="s">
        <v>52</v>
      </c>
      <c r="D34" t="s">
        <v>23</v>
      </c>
      <c r="E34" t="s">
        <v>131</v>
      </c>
      <c r="F34" t="s">
        <v>16</v>
      </c>
      <c r="G34">
        <f>HYPERLINK("http://clipc-services.ceda.ac.uk/dreq/u/c96d8ffe-c5f0-11e6-ac20-5404a60d96b5.html","web")</f>
        <v>0</v>
      </c>
      <c r="J34" t="s">
        <v>129</v>
      </c>
      <c r="K34" t="s">
        <v>95</v>
      </c>
      <c r="M34" t="s">
        <v>16</v>
      </c>
    </row>
    <row r="35" spans="1:13">
      <c r="A35" t="s">
        <v>90</v>
      </c>
      <c r="B35" t="s">
        <v>132</v>
      </c>
      <c r="C35" t="s">
        <v>52</v>
      </c>
      <c r="D35" t="s">
        <v>23</v>
      </c>
      <c r="E35" t="s">
        <v>133</v>
      </c>
      <c r="F35" t="s">
        <v>93</v>
      </c>
      <c r="G35">
        <f>HYPERLINK("http://clipc-services.ceda.ac.uk/dreq/u/c96daba6-c5f0-11e6-ac20-5404a60d96b5.html","web")</f>
        <v>0</v>
      </c>
      <c r="J35" t="s">
        <v>134</v>
      </c>
      <c r="K35" t="s">
        <v>95</v>
      </c>
      <c r="M35" t="s">
        <v>93</v>
      </c>
    </row>
    <row r="36" spans="1:13">
      <c r="A36" t="s">
        <v>90</v>
      </c>
      <c r="B36" t="s">
        <v>135</v>
      </c>
      <c r="C36" t="s">
        <v>52</v>
      </c>
      <c r="D36" t="s">
        <v>23</v>
      </c>
      <c r="E36" t="s">
        <v>136</v>
      </c>
      <c r="F36" t="s">
        <v>137</v>
      </c>
      <c r="G36">
        <f>HYPERLINK("http://clipc-services.ceda.ac.uk/dreq/u/c96e19b0-c5f0-11e6-ac20-5404a60d96b5.html","web")</f>
        <v>0</v>
      </c>
      <c r="J36" t="s">
        <v>138</v>
      </c>
      <c r="K36" t="s">
        <v>139</v>
      </c>
      <c r="M36" t="s">
        <v>137</v>
      </c>
    </row>
    <row r="37" spans="1:13">
      <c r="A37" t="s">
        <v>90</v>
      </c>
      <c r="B37" t="s">
        <v>140</v>
      </c>
      <c r="C37" t="s">
        <v>16</v>
      </c>
      <c r="D37" t="s">
        <v>141</v>
      </c>
      <c r="E37" t="s">
        <v>142</v>
      </c>
      <c r="F37" t="s">
        <v>143</v>
      </c>
      <c r="G37">
        <f>HYPERLINK("http://clipc-services.ceda.ac.uk/dreq/u/fe8d7416c92bdae56503590599286800.html","web")</f>
        <v>0</v>
      </c>
      <c r="J37" t="s">
        <v>144</v>
      </c>
      <c r="K37" t="s">
        <v>145</v>
      </c>
      <c r="M37" t="s">
        <v>143</v>
      </c>
    </row>
    <row r="38" spans="1:13">
      <c r="A38" t="s">
        <v>90</v>
      </c>
      <c r="B38" t="s">
        <v>146</v>
      </c>
      <c r="C38" t="s">
        <v>52</v>
      </c>
      <c r="D38" t="s">
        <v>23</v>
      </c>
      <c r="E38" t="s">
        <v>147</v>
      </c>
      <c r="F38" t="s">
        <v>137</v>
      </c>
      <c r="G38">
        <f>HYPERLINK("http://clipc-services.ceda.ac.uk/dreq/u/c96e2752-c5f0-11e6-ac20-5404a60d96b5.html","web")</f>
        <v>0</v>
      </c>
      <c r="J38" t="s">
        <v>148</v>
      </c>
      <c r="K38" t="s">
        <v>139</v>
      </c>
      <c r="M38" t="s">
        <v>137</v>
      </c>
    </row>
    <row r="39" spans="1:13">
      <c r="A39" t="s">
        <v>90</v>
      </c>
      <c r="B39" t="s">
        <v>149</v>
      </c>
      <c r="C39" t="s">
        <v>16</v>
      </c>
      <c r="D39" t="s">
        <v>150</v>
      </c>
      <c r="E39" t="s">
        <v>142</v>
      </c>
      <c r="F39" t="s">
        <v>143</v>
      </c>
      <c r="G39">
        <f>HYPERLINK("http://clipc-services.ceda.ac.uk/dreq/u/faeffb2438794e8400143533d61d1623.html","web")</f>
        <v>0</v>
      </c>
      <c r="J39" t="s">
        <v>144</v>
      </c>
      <c r="K39" t="s">
        <v>151</v>
      </c>
      <c r="M39" t="s">
        <v>143</v>
      </c>
    </row>
    <row r="40" spans="1:13">
      <c r="A40" t="s">
        <v>90</v>
      </c>
      <c r="B40" t="s">
        <v>152</v>
      </c>
      <c r="C40" t="s">
        <v>52</v>
      </c>
      <c r="D40" t="s">
        <v>23</v>
      </c>
      <c r="E40" t="s">
        <v>153</v>
      </c>
      <c r="F40" t="s">
        <v>137</v>
      </c>
      <c r="G40">
        <f>HYPERLINK("http://clipc-services.ceda.ac.uk/dreq/u/c96e35a8-c5f0-11e6-ac20-5404a60d96b5.html","web")</f>
        <v>0</v>
      </c>
      <c r="J40" t="s">
        <v>154</v>
      </c>
      <c r="K40" t="s">
        <v>139</v>
      </c>
      <c r="M40" t="s">
        <v>137</v>
      </c>
    </row>
    <row r="41" spans="1:13">
      <c r="A41" t="s">
        <v>90</v>
      </c>
      <c r="B41" t="s">
        <v>155</v>
      </c>
      <c r="C41" t="s">
        <v>16</v>
      </c>
      <c r="D41" t="s">
        <v>156</v>
      </c>
      <c r="E41" t="s">
        <v>157</v>
      </c>
      <c r="F41" t="s">
        <v>143</v>
      </c>
      <c r="G41">
        <f>HYPERLINK("http://clipc-services.ceda.ac.uk/dreq/u/29a3aaf848070fb8ff4ecb7aa2dfa2eb.html","web")</f>
        <v>0</v>
      </c>
      <c r="J41" t="s">
        <v>144</v>
      </c>
      <c r="K41" t="s">
        <v>158</v>
      </c>
      <c r="M41" t="s">
        <v>143</v>
      </c>
    </row>
    <row r="42" spans="1:13">
      <c r="A42" t="s">
        <v>90</v>
      </c>
      <c r="B42" t="s">
        <v>159</v>
      </c>
      <c r="C42" t="s">
        <v>16</v>
      </c>
      <c r="D42" t="s">
        <v>141</v>
      </c>
      <c r="E42" t="s">
        <v>160</v>
      </c>
      <c r="F42" t="s">
        <v>143</v>
      </c>
      <c r="G42">
        <f>HYPERLINK("http://clipc-services.ceda.ac.uk/dreq/u/bd75f065fbaddd5d92f4767c6d6baaff.html","web")</f>
        <v>0</v>
      </c>
      <c r="J42" t="s">
        <v>161</v>
      </c>
      <c r="K42" t="s">
        <v>162</v>
      </c>
      <c r="M42" t="s">
        <v>143</v>
      </c>
    </row>
    <row r="43" spans="1:13">
      <c r="A43" t="s">
        <v>90</v>
      </c>
      <c r="B43" t="s">
        <v>163</v>
      </c>
      <c r="C43" t="s">
        <v>52</v>
      </c>
      <c r="D43" t="s">
        <v>23</v>
      </c>
      <c r="E43" t="s">
        <v>164</v>
      </c>
      <c r="F43" t="s">
        <v>93</v>
      </c>
      <c r="G43">
        <f>HYPERLINK("http://clipc-services.ceda.ac.uk/dreq/u/c96e5132-c5f0-11e6-ac20-5404a60d96b5.html","web")</f>
        <v>0</v>
      </c>
      <c r="J43" t="s">
        <v>165</v>
      </c>
      <c r="K43" t="s">
        <v>139</v>
      </c>
      <c r="M43" t="s">
        <v>93</v>
      </c>
    </row>
    <row r="44" spans="1:13">
      <c r="A44" t="s">
        <v>90</v>
      </c>
      <c r="B44" t="s">
        <v>166</v>
      </c>
      <c r="C44" t="s">
        <v>16</v>
      </c>
      <c r="D44" t="s">
        <v>150</v>
      </c>
      <c r="E44" t="s">
        <v>160</v>
      </c>
      <c r="F44" t="s">
        <v>143</v>
      </c>
      <c r="G44">
        <f>HYPERLINK("http://clipc-services.ceda.ac.uk/dreq/u/54bc1fc90fca4b22cd73cc18e3f6ec07.html","web")</f>
        <v>0</v>
      </c>
      <c r="J44" t="s">
        <v>161</v>
      </c>
      <c r="K44" t="s">
        <v>158</v>
      </c>
      <c r="M44" t="s">
        <v>143</v>
      </c>
    </row>
    <row r="45" spans="1:13">
      <c r="A45" t="s">
        <v>90</v>
      </c>
      <c r="B45" t="s">
        <v>167</v>
      </c>
      <c r="C45" t="s">
        <v>52</v>
      </c>
      <c r="D45" t="s">
        <v>23</v>
      </c>
      <c r="E45" t="s">
        <v>168</v>
      </c>
      <c r="F45" t="s">
        <v>93</v>
      </c>
      <c r="G45">
        <f>HYPERLINK("http://clipc-services.ceda.ac.uk/dreq/u/c96e5fc4-c5f0-11e6-ac20-5404a60d96b5.html","web")</f>
        <v>0</v>
      </c>
      <c r="J45" t="s">
        <v>169</v>
      </c>
      <c r="K45" t="s">
        <v>139</v>
      </c>
      <c r="M45" t="s">
        <v>93</v>
      </c>
    </row>
    <row r="46" spans="1:13">
      <c r="A46" t="s">
        <v>90</v>
      </c>
      <c r="B46" t="s">
        <v>170</v>
      </c>
      <c r="C46" t="s">
        <v>16</v>
      </c>
      <c r="D46" t="s">
        <v>171</v>
      </c>
      <c r="E46" t="s">
        <v>172</v>
      </c>
      <c r="F46" t="s">
        <v>143</v>
      </c>
      <c r="G46">
        <f>HYPERLINK("http://clipc-services.ceda.ac.uk/dreq/u/481469b8223841a5382d43e7c6ae204e.html","web")</f>
        <v>0</v>
      </c>
      <c r="J46" t="s">
        <v>161</v>
      </c>
      <c r="K46" t="s">
        <v>158</v>
      </c>
      <c r="M46" t="s">
        <v>143</v>
      </c>
    </row>
    <row r="47" spans="1:13">
      <c r="A47" t="s">
        <v>90</v>
      </c>
      <c r="B47" t="s">
        <v>173</v>
      </c>
      <c r="C47" t="s">
        <v>16</v>
      </c>
      <c r="D47" t="s">
        <v>156</v>
      </c>
      <c r="E47" t="s">
        <v>172</v>
      </c>
      <c r="F47" t="s">
        <v>143</v>
      </c>
      <c r="G47">
        <f>HYPERLINK("http://clipc-services.ceda.ac.uk/dreq/u/66a6e45b205b239932b72fa67a6500ed.html","web")</f>
        <v>0</v>
      </c>
      <c r="J47" t="s">
        <v>161</v>
      </c>
      <c r="K47" t="s">
        <v>151</v>
      </c>
      <c r="M47" t="s">
        <v>143</v>
      </c>
    </row>
    <row r="48" spans="1:13">
      <c r="A48" t="s">
        <v>90</v>
      </c>
      <c r="B48" t="s">
        <v>174</v>
      </c>
      <c r="C48" t="s">
        <v>16</v>
      </c>
      <c r="D48" t="s">
        <v>141</v>
      </c>
      <c r="E48" t="s">
        <v>175</v>
      </c>
      <c r="F48" t="s">
        <v>143</v>
      </c>
      <c r="G48">
        <f>HYPERLINK("http://clipc-services.ceda.ac.uk/dreq/u/136d81b44d45d8f7c549469ff69a74a7.html","web")</f>
        <v>0</v>
      </c>
      <c r="J48" t="s">
        <v>176</v>
      </c>
      <c r="K48" t="s">
        <v>158</v>
      </c>
      <c r="M48" t="s">
        <v>143</v>
      </c>
    </row>
    <row r="49" spans="1:13">
      <c r="A49" t="s">
        <v>90</v>
      </c>
      <c r="B49" t="s">
        <v>177</v>
      </c>
      <c r="C49" t="s">
        <v>52</v>
      </c>
      <c r="D49" t="s">
        <v>23</v>
      </c>
      <c r="E49" t="s">
        <v>178</v>
      </c>
      <c r="F49" t="s">
        <v>93</v>
      </c>
      <c r="G49">
        <f>HYPERLINK("http://clipc-services.ceda.ac.uk/dreq/u/c96e895e-c5f0-11e6-ac20-5404a60d96b5.html","web")</f>
        <v>0</v>
      </c>
      <c r="J49" t="s">
        <v>179</v>
      </c>
      <c r="K49" t="s">
        <v>139</v>
      </c>
      <c r="M49" t="s">
        <v>93</v>
      </c>
    </row>
    <row r="50" spans="1:13">
      <c r="A50" t="s">
        <v>90</v>
      </c>
      <c r="B50" t="s">
        <v>180</v>
      </c>
      <c r="C50" t="s">
        <v>16</v>
      </c>
      <c r="D50" t="s">
        <v>141</v>
      </c>
      <c r="E50" t="s">
        <v>181</v>
      </c>
      <c r="F50" t="s">
        <v>143</v>
      </c>
      <c r="G50">
        <f>HYPERLINK("http://clipc-services.ceda.ac.uk/dreq/u/2ac2d8645abddc0eb9fe53a7ea680465.html","web")</f>
        <v>0</v>
      </c>
      <c r="J50" t="s">
        <v>176</v>
      </c>
      <c r="K50" t="s">
        <v>158</v>
      </c>
      <c r="M50" t="s">
        <v>143</v>
      </c>
    </row>
    <row r="51" spans="1:13">
      <c r="A51" t="s">
        <v>90</v>
      </c>
      <c r="B51" t="s">
        <v>182</v>
      </c>
      <c r="C51" t="s">
        <v>52</v>
      </c>
      <c r="D51" t="s">
        <v>23</v>
      </c>
      <c r="E51" t="s">
        <v>183</v>
      </c>
      <c r="F51" t="s">
        <v>93</v>
      </c>
      <c r="G51">
        <f>HYPERLINK("http://clipc-services.ceda.ac.uk/dreq/u/c96e9778-c5f0-11e6-ac20-5404a60d96b5.html","web")</f>
        <v>0</v>
      </c>
      <c r="J51" t="s">
        <v>184</v>
      </c>
      <c r="K51" t="s">
        <v>139</v>
      </c>
      <c r="M51" t="s">
        <v>93</v>
      </c>
    </row>
    <row r="52" spans="1:13">
      <c r="A52" t="s">
        <v>90</v>
      </c>
      <c r="B52" t="s">
        <v>185</v>
      </c>
      <c r="C52" t="s">
        <v>28</v>
      </c>
      <c r="D52" t="s">
        <v>23</v>
      </c>
      <c r="E52" t="s">
        <v>186</v>
      </c>
      <c r="F52" t="s">
        <v>93</v>
      </c>
      <c r="G52">
        <f>HYPERLINK("http://clipc-services.ceda.ac.uk/dreq/u/c96ec19e-c5f0-11e6-ac20-5404a60d96b5.html","web")</f>
        <v>0</v>
      </c>
      <c r="J52" t="s">
        <v>187</v>
      </c>
      <c r="K52" t="s">
        <v>95</v>
      </c>
      <c r="M52" t="s">
        <v>93</v>
      </c>
    </row>
    <row r="53" spans="1:13">
      <c r="A53" t="s">
        <v>90</v>
      </c>
      <c r="B53" t="s">
        <v>188</v>
      </c>
      <c r="C53" t="s">
        <v>16</v>
      </c>
      <c r="D53" t="s">
        <v>189</v>
      </c>
      <c r="E53" t="s">
        <v>190</v>
      </c>
      <c r="F53" t="s">
        <v>191</v>
      </c>
      <c r="G53">
        <f>HYPERLINK("http://clipc-services.ceda.ac.uk/dreq/u/88f1496a06008de969d5913384e6cb17.html","web")</f>
        <v>0</v>
      </c>
      <c r="J53" t="s">
        <v>192</v>
      </c>
      <c r="K53" t="s">
        <v>158</v>
      </c>
      <c r="M53" t="s">
        <v>191</v>
      </c>
    </row>
    <row r="54" spans="1:13">
      <c r="A54" t="s">
        <v>90</v>
      </c>
      <c r="B54" t="s">
        <v>193</v>
      </c>
      <c r="C54" t="s">
        <v>16</v>
      </c>
      <c r="D54" t="s">
        <v>189</v>
      </c>
      <c r="E54" t="s">
        <v>194</v>
      </c>
      <c r="F54" t="s">
        <v>191</v>
      </c>
      <c r="G54">
        <f>HYPERLINK("http://clipc-services.ceda.ac.uk/dreq/u/cfc72744e73c1f6116661e251316c04f.html","web")</f>
        <v>0</v>
      </c>
      <c r="J54" t="s">
        <v>195</v>
      </c>
      <c r="K54" t="s">
        <v>158</v>
      </c>
      <c r="M54" t="s">
        <v>191</v>
      </c>
    </row>
    <row r="55" spans="1:13">
      <c r="A55" t="s">
        <v>90</v>
      </c>
      <c r="B55" t="s">
        <v>196</v>
      </c>
      <c r="C55" t="s">
        <v>52</v>
      </c>
      <c r="D55" t="s">
        <v>23</v>
      </c>
      <c r="E55" t="s">
        <v>197</v>
      </c>
      <c r="F55" t="s">
        <v>93</v>
      </c>
      <c r="G55">
        <f>HYPERLINK("http://clipc-services.ceda.ac.uk/dreq/u/c96eddd2-c5f0-11e6-ac20-5404a60d96b5.html","web")</f>
        <v>0</v>
      </c>
      <c r="J55" t="s">
        <v>198</v>
      </c>
      <c r="K55" t="s">
        <v>95</v>
      </c>
      <c r="M55" t="s">
        <v>93</v>
      </c>
    </row>
    <row r="56" spans="1:13">
      <c r="A56" t="s">
        <v>90</v>
      </c>
      <c r="B56" t="s">
        <v>199</v>
      </c>
      <c r="C56" t="s">
        <v>16</v>
      </c>
      <c r="D56" t="s">
        <v>189</v>
      </c>
      <c r="E56" t="s">
        <v>200</v>
      </c>
      <c r="F56" t="s">
        <v>191</v>
      </c>
      <c r="G56">
        <f>HYPERLINK("http://clipc-services.ceda.ac.uk/dreq/u/2e3e882a650986c1fdc5df05f5f10263.html","web")</f>
        <v>0</v>
      </c>
      <c r="J56" t="s">
        <v>201</v>
      </c>
      <c r="K56" t="s">
        <v>158</v>
      </c>
      <c r="M56" t="s">
        <v>191</v>
      </c>
    </row>
    <row r="57" spans="1:13">
      <c r="A57" t="s">
        <v>90</v>
      </c>
      <c r="B57" t="s">
        <v>202</v>
      </c>
      <c r="C57" t="s">
        <v>52</v>
      </c>
      <c r="D57" t="s">
        <v>23</v>
      </c>
      <c r="E57" t="s">
        <v>203</v>
      </c>
      <c r="F57" t="s">
        <v>93</v>
      </c>
      <c r="G57">
        <f>HYPERLINK("http://clipc-services.ceda.ac.uk/dreq/u/c96eec14-c5f0-11e6-ac20-5404a60d96b5.html","web")</f>
        <v>0</v>
      </c>
      <c r="J57" t="s">
        <v>204</v>
      </c>
      <c r="K57" t="s">
        <v>95</v>
      </c>
      <c r="M57" t="s">
        <v>93</v>
      </c>
    </row>
    <row r="58" spans="1:13">
      <c r="A58" t="s">
        <v>90</v>
      </c>
      <c r="B58" t="s">
        <v>205</v>
      </c>
      <c r="C58" t="s">
        <v>52</v>
      </c>
      <c r="D58" t="s">
        <v>23</v>
      </c>
      <c r="E58" t="s">
        <v>206</v>
      </c>
      <c r="F58" t="s">
        <v>93</v>
      </c>
      <c r="G58">
        <f>HYPERLINK("http://clipc-services.ceda.ac.uk/dreq/u/c96f0758-c5f0-11e6-ac20-5404a60d96b5.html","web")</f>
        <v>0</v>
      </c>
      <c r="J58" t="s">
        <v>207</v>
      </c>
      <c r="K58" t="s">
        <v>95</v>
      </c>
      <c r="M58" t="s">
        <v>93</v>
      </c>
    </row>
    <row r="59" spans="1:13">
      <c r="A59" t="s">
        <v>90</v>
      </c>
      <c r="B59" t="s">
        <v>208</v>
      </c>
      <c r="C59" t="s">
        <v>52</v>
      </c>
      <c r="D59" t="s">
        <v>119</v>
      </c>
      <c r="E59" t="s">
        <v>209</v>
      </c>
      <c r="F59" t="s">
        <v>54</v>
      </c>
      <c r="G59">
        <f>HYPERLINK("http://clipc-services.ceda.ac.uk/dreq/u/0638f32ebcc32d63faad121d5a83e3be.html","web")</f>
        <v>0</v>
      </c>
      <c r="J59" t="s">
        <v>210</v>
      </c>
      <c r="K59" t="s">
        <v>211</v>
      </c>
      <c r="M59" t="s">
        <v>54</v>
      </c>
    </row>
    <row r="60" spans="1:13">
      <c r="A60" t="s">
        <v>90</v>
      </c>
      <c r="B60" t="s">
        <v>212</v>
      </c>
      <c r="C60" t="s">
        <v>52</v>
      </c>
      <c r="D60" t="s">
        <v>23</v>
      </c>
      <c r="E60" t="s">
        <v>213</v>
      </c>
      <c r="F60" t="s">
        <v>54</v>
      </c>
      <c r="G60">
        <f>HYPERLINK("http://clipc-services.ceda.ac.uk/dreq/u/7002f5a3bc5218f16a39f3dfabf42244.html","web")</f>
        <v>0</v>
      </c>
      <c r="J60" t="s">
        <v>214</v>
      </c>
      <c r="K60" t="s">
        <v>139</v>
      </c>
      <c r="M60" t="s">
        <v>54</v>
      </c>
    </row>
    <row r="61" spans="1:13">
      <c r="A61" t="s">
        <v>90</v>
      </c>
      <c r="B61" t="s">
        <v>215</v>
      </c>
      <c r="C61" t="s">
        <v>52</v>
      </c>
      <c r="D61" t="s">
        <v>23</v>
      </c>
      <c r="E61" t="s">
        <v>216</v>
      </c>
      <c r="F61" t="s">
        <v>54</v>
      </c>
      <c r="G61">
        <f>HYPERLINK("http://clipc-services.ceda.ac.uk/dreq/u/b76d616f8f03bb60a0dffa023dfd0525.html","web")</f>
        <v>0</v>
      </c>
      <c r="J61" t="s">
        <v>214</v>
      </c>
      <c r="K61" t="s">
        <v>139</v>
      </c>
      <c r="M61" t="s">
        <v>54</v>
      </c>
    </row>
    <row r="62" spans="1:13">
      <c r="A62" t="s">
        <v>90</v>
      </c>
      <c r="B62" t="s">
        <v>217</v>
      </c>
      <c r="C62" t="s">
        <v>52</v>
      </c>
      <c r="D62" t="s">
        <v>23</v>
      </c>
      <c r="E62" t="s">
        <v>218</v>
      </c>
      <c r="F62" t="s">
        <v>54</v>
      </c>
      <c r="G62">
        <f>HYPERLINK("http://clipc-services.ceda.ac.uk/dreq/u/86e9eba62a2d7875705086a75ba7f78c.html","web")</f>
        <v>0</v>
      </c>
      <c r="J62" t="s">
        <v>214</v>
      </c>
      <c r="K62" t="s">
        <v>139</v>
      </c>
      <c r="M62" t="s">
        <v>54</v>
      </c>
    </row>
    <row r="63" spans="1:13">
      <c r="A63" t="s">
        <v>90</v>
      </c>
      <c r="B63" t="s">
        <v>219</v>
      </c>
      <c r="C63" t="s">
        <v>52</v>
      </c>
      <c r="D63" t="s">
        <v>23</v>
      </c>
      <c r="E63" t="s">
        <v>220</v>
      </c>
      <c r="F63" t="s">
        <v>54</v>
      </c>
      <c r="G63">
        <f>HYPERLINK("http://clipc-services.ceda.ac.uk/dreq/u/d0c290e7deb148591b62f8f050a885c2.html","web")</f>
        <v>0</v>
      </c>
      <c r="J63" t="s">
        <v>221</v>
      </c>
      <c r="K63" t="s">
        <v>139</v>
      </c>
      <c r="M63" t="s">
        <v>54</v>
      </c>
    </row>
    <row r="64" spans="1:13">
      <c r="A64" t="s">
        <v>90</v>
      </c>
      <c r="B64" t="s">
        <v>222</v>
      </c>
      <c r="C64" t="s">
        <v>52</v>
      </c>
      <c r="D64" t="s">
        <v>23</v>
      </c>
      <c r="E64" t="s">
        <v>223</v>
      </c>
      <c r="F64" t="s">
        <v>54</v>
      </c>
      <c r="G64">
        <f>HYPERLINK("http://clipc-services.ceda.ac.uk/dreq/u/f45dc6b68a774051705e099da83e79cf.html","web")</f>
        <v>0</v>
      </c>
      <c r="J64" t="s">
        <v>224</v>
      </c>
      <c r="K64" t="s">
        <v>225</v>
      </c>
      <c r="M64" t="s">
        <v>54</v>
      </c>
    </row>
    <row r="65" spans="1:13">
      <c r="A65" t="s">
        <v>90</v>
      </c>
      <c r="B65" t="s">
        <v>226</v>
      </c>
      <c r="C65" t="s">
        <v>52</v>
      </c>
      <c r="D65" t="s">
        <v>23</v>
      </c>
      <c r="E65" t="s">
        <v>227</v>
      </c>
      <c r="F65" t="s">
        <v>54</v>
      </c>
      <c r="G65">
        <f>HYPERLINK("http://clipc-services.ceda.ac.uk/dreq/u/87fbc4126ce4daecf084edf9ad1f4aaf.html","web")</f>
        <v>0</v>
      </c>
      <c r="J65" t="s">
        <v>224</v>
      </c>
      <c r="K65" t="s">
        <v>139</v>
      </c>
      <c r="M65" t="s">
        <v>54</v>
      </c>
    </row>
    <row r="66" spans="1:13">
      <c r="A66" t="s">
        <v>90</v>
      </c>
      <c r="B66" t="s">
        <v>228</v>
      </c>
      <c r="C66" t="s">
        <v>16</v>
      </c>
      <c r="D66" t="s">
        <v>23</v>
      </c>
      <c r="E66" t="s">
        <v>229</v>
      </c>
      <c r="F66" t="s">
        <v>54</v>
      </c>
      <c r="G66">
        <f>HYPERLINK("http://clipc-services.ceda.ac.uk/dreq/u/ced45b8b1f2797c54425755202dce533.html","web")</f>
        <v>0</v>
      </c>
      <c r="J66" t="s">
        <v>230</v>
      </c>
      <c r="K66" t="s">
        <v>231</v>
      </c>
      <c r="M66" t="s">
        <v>54</v>
      </c>
    </row>
    <row r="67" spans="1:13">
      <c r="A67" t="s">
        <v>90</v>
      </c>
      <c r="B67" t="s">
        <v>232</v>
      </c>
      <c r="C67" t="s">
        <v>52</v>
      </c>
      <c r="D67" t="s">
        <v>119</v>
      </c>
      <c r="E67" t="s">
        <v>233</v>
      </c>
      <c r="F67" t="s">
        <v>61</v>
      </c>
      <c r="G67">
        <f>HYPERLINK("http://clipc-services.ceda.ac.uk/dreq/u/155ede0bff2578a736e6379552483f4e.html","web")</f>
        <v>0</v>
      </c>
      <c r="J67" t="s">
        <v>234</v>
      </c>
      <c r="K67" t="s">
        <v>235</v>
      </c>
      <c r="M67" t="s">
        <v>61</v>
      </c>
    </row>
    <row r="68" spans="1:13">
      <c r="A68" t="s">
        <v>90</v>
      </c>
      <c r="B68" t="s">
        <v>236</v>
      </c>
      <c r="C68" t="s">
        <v>52</v>
      </c>
      <c r="D68" t="s">
        <v>119</v>
      </c>
      <c r="E68" t="s">
        <v>237</v>
      </c>
      <c r="F68" t="s">
        <v>61</v>
      </c>
      <c r="G68">
        <f>HYPERLINK("http://clipc-services.ceda.ac.uk/dreq/u/22fae57fa6f2e7e2744a3a9fe3c0dbca.html","web")</f>
        <v>0</v>
      </c>
      <c r="J68" t="s">
        <v>238</v>
      </c>
      <c r="K68" t="s">
        <v>235</v>
      </c>
      <c r="M68" t="s">
        <v>61</v>
      </c>
    </row>
    <row r="69" spans="1:13">
      <c r="A69" t="s">
        <v>90</v>
      </c>
      <c r="B69" t="s">
        <v>239</v>
      </c>
      <c r="C69" t="s">
        <v>16</v>
      </c>
      <c r="D69" t="s">
        <v>119</v>
      </c>
      <c r="E69" t="s">
        <v>240</v>
      </c>
      <c r="F69" t="s">
        <v>61</v>
      </c>
      <c r="G69">
        <f>HYPERLINK("http://clipc-services.ceda.ac.uk/dreq/u/1b7e762395c4de9ec5c5c7bda3ce3781.html","web")</f>
        <v>0</v>
      </c>
      <c r="J69" t="s">
        <v>241</v>
      </c>
      <c r="K69" t="s">
        <v>151</v>
      </c>
      <c r="M69" t="s">
        <v>61</v>
      </c>
    </row>
    <row r="70" spans="1:13">
      <c r="A70" t="s">
        <v>90</v>
      </c>
      <c r="B70" t="s">
        <v>242</v>
      </c>
      <c r="C70" t="s">
        <v>16</v>
      </c>
      <c r="D70" t="s">
        <v>23</v>
      </c>
      <c r="E70" t="s">
        <v>240</v>
      </c>
      <c r="F70" t="s">
        <v>61</v>
      </c>
      <c r="G70">
        <f>HYPERLINK("http://clipc-services.ceda.ac.uk/dreq/u/1b7e762395c4de9ec5c5c7bda3ce3781.html","web")</f>
        <v>0</v>
      </c>
      <c r="J70" t="s">
        <v>241</v>
      </c>
      <c r="K70" t="s">
        <v>151</v>
      </c>
      <c r="M70" t="s">
        <v>61</v>
      </c>
    </row>
    <row r="71" spans="1:13">
      <c r="A71" t="s">
        <v>90</v>
      </c>
      <c r="B71" t="s">
        <v>243</v>
      </c>
      <c r="C71" t="s">
        <v>52</v>
      </c>
      <c r="D71" t="s">
        <v>119</v>
      </c>
      <c r="E71" t="s">
        <v>244</v>
      </c>
      <c r="F71" t="s">
        <v>61</v>
      </c>
      <c r="G71">
        <f>HYPERLINK("http://clipc-services.ceda.ac.uk/dreq/u/bd938fec017c18d3eee106db55f924c5.html","web")</f>
        <v>0</v>
      </c>
      <c r="J71" t="s">
        <v>245</v>
      </c>
      <c r="K71" t="s">
        <v>235</v>
      </c>
      <c r="M71" t="s">
        <v>61</v>
      </c>
    </row>
    <row r="72" spans="1:13">
      <c r="A72" t="s">
        <v>90</v>
      </c>
      <c r="B72" t="s">
        <v>246</v>
      </c>
      <c r="C72" t="s">
        <v>16</v>
      </c>
      <c r="D72" t="s">
        <v>23</v>
      </c>
      <c r="E72" t="s">
        <v>247</v>
      </c>
      <c r="F72" t="s">
        <v>248</v>
      </c>
      <c r="G72">
        <f>HYPERLINK("http://clipc-services.ceda.ac.uk/dreq/u/06942529e05aac1e9a39ca1f5737af2f.html","web")</f>
        <v>0</v>
      </c>
      <c r="J72" t="s">
        <v>249</v>
      </c>
      <c r="K72" t="s">
        <v>139</v>
      </c>
      <c r="M72" t="s">
        <v>248</v>
      </c>
    </row>
    <row r="73" spans="1:13">
      <c r="A73" t="s">
        <v>90</v>
      </c>
      <c r="B73" t="s">
        <v>250</v>
      </c>
      <c r="C73" t="s">
        <v>16</v>
      </c>
      <c r="D73" t="s">
        <v>23</v>
      </c>
      <c r="E73" t="s">
        <v>251</v>
      </c>
      <c r="F73" t="s">
        <v>248</v>
      </c>
      <c r="G73">
        <f>HYPERLINK("http://clipc-services.ceda.ac.uk/dreq/u/ab495084beb82a29c24bf6c226fd0e57.html","web")</f>
        <v>0</v>
      </c>
      <c r="J73" t="s">
        <v>249</v>
      </c>
      <c r="K73" t="s">
        <v>139</v>
      </c>
      <c r="M73" t="s">
        <v>248</v>
      </c>
    </row>
    <row r="74" spans="1:13">
      <c r="A74" t="s">
        <v>90</v>
      </c>
      <c r="B74" t="s">
        <v>252</v>
      </c>
      <c r="C74" t="s">
        <v>16</v>
      </c>
      <c r="D74" t="s">
        <v>119</v>
      </c>
      <c r="E74" t="s">
        <v>253</v>
      </c>
      <c r="F74" t="s">
        <v>39</v>
      </c>
      <c r="G74">
        <f>HYPERLINK("http://clipc-services.ceda.ac.uk/dreq/u/44471dd9799293cef70ac63fcdd2476e.html","web")</f>
        <v>0</v>
      </c>
      <c r="J74" t="s">
        <v>254</v>
      </c>
      <c r="K74" t="s">
        <v>255</v>
      </c>
      <c r="M74" t="s">
        <v>39</v>
      </c>
    </row>
    <row r="75" spans="1:13">
      <c r="A75" t="s">
        <v>90</v>
      </c>
      <c r="B75" t="s">
        <v>256</v>
      </c>
      <c r="C75" t="s">
        <v>28</v>
      </c>
      <c r="D75" t="s">
        <v>119</v>
      </c>
      <c r="E75" t="s">
        <v>257</v>
      </c>
      <c r="F75" t="s">
        <v>93</v>
      </c>
      <c r="G75">
        <f>HYPERLINK("http://clipc-services.ceda.ac.uk/dreq/u/bdce9878-233e-11e6-a788-5404a60d96b5.html","web")</f>
        <v>0</v>
      </c>
      <c r="J75" t="s">
        <v>258</v>
      </c>
      <c r="K75" t="s">
        <v>259</v>
      </c>
      <c r="M75" t="s">
        <v>93</v>
      </c>
    </row>
    <row r="76" spans="1:13">
      <c r="A76" t="s">
        <v>90</v>
      </c>
      <c r="B76" t="s">
        <v>260</v>
      </c>
      <c r="C76" t="s">
        <v>52</v>
      </c>
      <c r="D76" t="s">
        <v>23</v>
      </c>
      <c r="E76" t="s">
        <v>261</v>
      </c>
      <c r="F76" t="s">
        <v>16</v>
      </c>
      <c r="G76">
        <f>HYPERLINK("http://clipc-services.ceda.ac.uk/dreq/u/f1b2785c2f21b3ca1fbe97a1152920f6.html","web")</f>
        <v>0</v>
      </c>
      <c r="J76" t="s">
        <v>262</v>
      </c>
      <c r="K76" t="s">
        <v>102</v>
      </c>
      <c r="M76" t="s">
        <v>16</v>
      </c>
    </row>
    <row r="77" spans="1:13">
      <c r="A77" t="s">
        <v>90</v>
      </c>
      <c r="B77" t="s">
        <v>263</v>
      </c>
      <c r="C77" t="s">
        <v>28</v>
      </c>
      <c r="D77" t="s">
        <v>23</v>
      </c>
      <c r="E77" t="s">
        <v>264</v>
      </c>
      <c r="F77" t="s">
        <v>16</v>
      </c>
      <c r="G77">
        <f>HYPERLINK("http://clipc-services.ceda.ac.uk/dreq/u/197a59d0c69811cf92e1e7bcbe56cb61.html","web")</f>
        <v>0</v>
      </c>
      <c r="J77" t="s">
        <v>265</v>
      </c>
      <c r="K77" t="s">
        <v>102</v>
      </c>
      <c r="M77" t="s">
        <v>16</v>
      </c>
    </row>
    <row r="78" spans="1:13">
      <c r="A78" t="s">
        <v>90</v>
      </c>
      <c r="B78" t="s">
        <v>266</v>
      </c>
      <c r="C78" t="s">
        <v>28</v>
      </c>
      <c r="D78" t="s">
        <v>23</v>
      </c>
      <c r="E78" t="s">
        <v>267</v>
      </c>
      <c r="F78" t="s">
        <v>16</v>
      </c>
      <c r="G78">
        <f>HYPERLINK("http://clipc-services.ceda.ac.uk/dreq/u/fd9db3b1f9e7f5e778bebf3c16a344f6.html","web")</f>
        <v>0</v>
      </c>
      <c r="J78" t="s">
        <v>268</v>
      </c>
      <c r="K78" t="s">
        <v>102</v>
      </c>
      <c r="M78" t="s">
        <v>16</v>
      </c>
    </row>
    <row r="79" spans="1:13">
      <c r="A79" t="s">
        <v>90</v>
      </c>
      <c r="B79" t="s">
        <v>269</v>
      </c>
      <c r="C79" t="s">
        <v>28</v>
      </c>
      <c r="D79" t="s">
        <v>23</v>
      </c>
      <c r="E79" t="s">
        <v>270</v>
      </c>
      <c r="F79" t="s">
        <v>16</v>
      </c>
      <c r="G79">
        <f>HYPERLINK("http://clipc-services.ceda.ac.uk/dreq/u/9d815caba4e72a31b250865a534d95bd.html","web")</f>
        <v>0</v>
      </c>
      <c r="J79" t="s">
        <v>271</v>
      </c>
      <c r="K79" t="s">
        <v>102</v>
      </c>
      <c r="M79" t="s">
        <v>16</v>
      </c>
    </row>
    <row r="80" spans="1:13">
      <c r="A80" t="s">
        <v>90</v>
      </c>
      <c r="B80" t="s">
        <v>272</v>
      </c>
      <c r="C80" t="s">
        <v>28</v>
      </c>
      <c r="D80" t="s">
        <v>23</v>
      </c>
      <c r="E80" t="s">
        <v>273</v>
      </c>
      <c r="F80" t="s">
        <v>16</v>
      </c>
      <c r="G80">
        <f>HYPERLINK("http://clipc-services.ceda.ac.uk/dreq/u/bbca9d7202577ef64ed889685489a6aa.html","web")</f>
        <v>0</v>
      </c>
      <c r="J80" t="s">
        <v>274</v>
      </c>
      <c r="K80" t="s">
        <v>102</v>
      </c>
      <c r="M80" t="s">
        <v>16</v>
      </c>
    </row>
    <row r="81" spans="1:13">
      <c r="A81" t="s">
        <v>90</v>
      </c>
      <c r="B81" t="s">
        <v>275</v>
      </c>
      <c r="C81" t="s">
        <v>28</v>
      </c>
      <c r="D81" t="s">
        <v>23</v>
      </c>
      <c r="E81" t="s">
        <v>276</v>
      </c>
      <c r="F81" t="s">
        <v>16</v>
      </c>
      <c r="G81">
        <f>HYPERLINK("http://clipc-services.ceda.ac.uk/dreq/u/1e8aa2d7958602eef45a81400ab57bd5.html","web")</f>
        <v>0</v>
      </c>
      <c r="J81" t="s">
        <v>277</v>
      </c>
      <c r="K81" t="s">
        <v>102</v>
      </c>
      <c r="M81" t="s">
        <v>16</v>
      </c>
    </row>
    <row r="82" spans="1:13">
      <c r="A82" t="s">
        <v>90</v>
      </c>
      <c r="B82" t="s">
        <v>278</v>
      </c>
      <c r="C82" t="s">
        <v>28</v>
      </c>
      <c r="D82" t="s">
        <v>23</v>
      </c>
      <c r="E82" t="s">
        <v>279</v>
      </c>
      <c r="F82" t="s">
        <v>16</v>
      </c>
      <c r="G82">
        <f>HYPERLINK("http://clipc-services.ceda.ac.uk/dreq/u/98544553b7ee286405344aa2e3e88c8e.html","web")</f>
        <v>0</v>
      </c>
      <c r="J82" t="s">
        <v>280</v>
      </c>
      <c r="K82" t="s">
        <v>102</v>
      </c>
      <c r="M82" t="s">
        <v>16</v>
      </c>
    </row>
    <row r="83" spans="1:13">
      <c r="A83" t="s">
        <v>90</v>
      </c>
      <c r="B83" t="s">
        <v>281</v>
      </c>
      <c r="C83" t="s">
        <v>28</v>
      </c>
      <c r="D83" t="s">
        <v>23</v>
      </c>
      <c r="E83" t="s">
        <v>282</v>
      </c>
      <c r="F83" t="s">
        <v>16</v>
      </c>
      <c r="G83">
        <f>HYPERLINK("http://clipc-services.ceda.ac.uk/dreq/u/4e0d59a6102625043f701d5527c44957.html","web")</f>
        <v>0</v>
      </c>
      <c r="J83" t="s">
        <v>283</v>
      </c>
      <c r="K83" t="s">
        <v>102</v>
      </c>
      <c r="M83" t="s">
        <v>16</v>
      </c>
    </row>
    <row r="84" spans="1:13">
      <c r="A84" t="s">
        <v>90</v>
      </c>
      <c r="B84" t="s">
        <v>284</v>
      </c>
      <c r="C84" t="s">
        <v>28</v>
      </c>
      <c r="D84" t="s">
        <v>23</v>
      </c>
      <c r="E84" t="s">
        <v>285</v>
      </c>
      <c r="F84" t="s">
        <v>16</v>
      </c>
      <c r="G84">
        <f>HYPERLINK("http://clipc-services.ceda.ac.uk/dreq/u/b73b4f189e333c9c2426d55fbdfad32f.html","web")</f>
        <v>0</v>
      </c>
      <c r="J84" t="s">
        <v>286</v>
      </c>
      <c r="K84" t="s">
        <v>102</v>
      </c>
      <c r="M84" t="s">
        <v>16</v>
      </c>
    </row>
    <row r="85" spans="1:13">
      <c r="A85" t="s">
        <v>90</v>
      </c>
      <c r="B85" t="s">
        <v>287</v>
      </c>
      <c r="C85" t="s">
        <v>28</v>
      </c>
      <c r="D85" t="s">
        <v>23</v>
      </c>
      <c r="E85" t="s">
        <v>288</v>
      </c>
      <c r="F85" t="s">
        <v>289</v>
      </c>
      <c r="G85">
        <f>HYPERLINK("http://clipc-services.ceda.ac.uk/dreq/u/e52807e8-dd83-11e5-9194-ac72891c3257.html","web")</f>
        <v>0</v>
      </c>
      <c r="J85" t="s">
        <v>290</v>
      </c>
      <c r="K85" t="s">
        <v>139</v>
      </c>
      <c r="M85" t="s">
        <v>289</v>
      </c>
    </row>
    <row r="86" spans="1:13">
      <c r="A86" t="s">
        <v>90</v>
      </c>
      <c r="B86" t="s">
        <v>291</v>
      </c>
      <c r="C86" t="s">
        <v>28</v>
      </c>
      <c r="D86" t="s">
        <v>23</v>
      </c>
      <c r="E86" t="s">
        <v>292</v>
      </c>
      <c r="F86" t="s">
        <v>289</v>
      </c>
      <c r="G86">
        <f>HYPERLINK("http://clipc-services.ceda.ac.uk/dreq/u/e5287110-dd83-11e5-9194-ac72891c3257.html","web")</f>
        <v>0</v>
      </c>
      <c r="J86" t="s">
        <v>293</v>
      </c>
      <c r="K86" t="s">
        <v>139</v>
      </c>
      <c r="M86" t="s">
        <v>289</v>
      </c>
    </row>
    <row r="87" spans="1:13">
      <c r="A87" t="s">
        <v>90</v>
      </c>
      <c r="B87" t="s">
        <v>294</v>
      </c>
      <c r="C87" t="s">
        <v>28</v>
      </c>
      <c r="D87" t="s">
        <v>23</v>
      </c>
      <c r="E87" t="s">
        <v>295</v>
      </c>
      <c r="F87" t="s">
        <v>289</v>
      </c>
      <c r="G87">
        <f>HYPERLINK("http://clipc-services.ceda.ac.uk/dreq/u/4f6a8297671856ee117fa285ad5d6e88.html","web")</f>
        <v>0</v>
      </c>
      <c r="J87" t="s">
        <v>296</v>
      </c>
      <c r="K87" t="s">
        <v>95</v>
      </c>
      <c r="M87" t="s">
        <v>289</v>
      </c>
    </row>
    <row r="88" spans="1:13">
      <c r="A88" t="s">
        <v>90</v>
      </c>
      <c r="B88" t="s">
        <v>297</v>
      </c>
      <c r="C88" t="s">
        <v>28</v>
      </c>
      <c r="D88" t="s">
        <v>23</v>
      </c>
      <c r="E88" t="s">
        <v>298</v>
      </c>
      <c r="F88" t="s">
        <v>289</v>
      </c>
      <c r="G88">
        <f>HYPERLINK("http://clipc-services.ceda.ac.uk/dreq/u/923468afd1b3d19662d02978682c305f.html","web")</f>
        <v>0</v>
      </c>
      <c r="J88" t="s">
        <v>299</v>
      </c>
      <c r="K88" t="s">
        <v>95</v>
      </c>
      <c r="M88" t="s">
        <v>289</v>
      </c>
    </row>
    <row r="89" spans="1:13">
      <c r="A89" t="s">
        <v>90</v>
      </c>
      <c r="B89" t="s">
        <v>300</v>
      </c>
      <c r="C89" t="s">
        <v>28</v>
      </c>
      <c r="D89" t="s">
        <v>23</v>
      </c>
      <c r="E89" t="s">
        <v>301</v>
      </c>
      <c r="F89" t="s">
        <v>289</v>
      </c>
      <c r="G89">
        <f>HYPERLINK("http://clipc-services.ceda.ac.uk/dreq/u/baf651d5dbd448df196faedae8a97b22.html","web")</f>
        <v>0</v>
      </c>
      <c r="J89" t="s">
        <v>302</v>
      </c>
      <c r="K89" t="s">
        <v>139</v>
      </c>
      <c r="M89" t="s">
        <v>289</v>
      </c>
    </row>
    <row r="90" spans="1:13">
      <c r="A90" t="s">
        <v>90</v>
      </c>
      <c r="B90" t="s">
        <v>303</v>
      </c>
      <c r="C90" t="s">
        <v>28</v>
      </c>
      <c r="D90" t="s">
        <v>304</v>
      </c>
      <c r="E90" t="s">
        <v>305</v>
      </c>
      <c r="F90" t="s">
        <v>289</v>
      </c>
      <c r="G90">
        <f>HYPERLINK("http://clipc-services.ceda.ac.uk/dreq/u/5a17eb002c56c129c27f6e2b8e0c06d7.html","web")</f>
        <v>0</v>
      </c>
      <c r="J90" t="s">
        <v>306</v>
      </c>
      <c r="K90" t="s">
        <v>95</v>
      </c>
      <c r="M90" t="s">
        <v>289</v>
      </c>
    </row>
    <row r="91" spans="1:13">
      <c r="A91" t="s">
        <v>90</v>
      </c>
      <c r="B91" t="s">
        <v>307</v>
      </c>
      <c r="C91" t="s">
        <v>28</v>
      </c>
      <c r="D91" t="s">
        <v>304</v>
      </c>
      <c r="E91" t="s">
        <v>308</v>
      </c>
      <c r="F91" t="s">
        <v>289</v>
      </c>
      <c r="G91">
        <f>HYPERLINK("http://clipc-services.ceda.ac.uk/dreq/u/600c9692a7eaef4037565fa8846ae6ba.html","web")</f>
        <v>0</v>
      </c>
      <c r="J91" t="s">
        <v>306</v>
      </c>
      <c r="K91" t="s">
        <v>95</v>
      </c>
      <c r="M91" t="s">
        <v>289</v>
      </c>
    </row>
    <row r="92" spans="1:13">
      <c r="A92" t="s">
        <v>90</v>
      </c>
      <c r="B92" t="s">
        <v>309</v>
      </c>
      <c r="C92" t="s">
        <v>16</v>
      </c>
      <c r="D92" t="s">
        <v>304</v>
      </c>
      <c r="E92" t="s">
        <v>310</v>
      </c>
      <c r="F92" t="s">
        <v>289</v>
      </c>
      <c r="G92">
        <f>HYPERLINK("http://clipc-services.ceda.ac.uk/dreq/u/f43d7527cd48c992f075339b2bbbf9ef.html","web")</f>
        <v>0</v>
      </c>
      <c r="J92" t="s">
        <v>311</v>
      </c>
      <c r="K92" t="s">
        <v>231</v>
      </c>
      <c r="M92" t="s">
        <v>289</v>
      </c>
    </row>
    <row r="93" spans="1:13">
      <c r="A93" t="s">
        <v>90</v>
      </c>
      <c r="B93" t="s">
        <v>312</v>
      </c>
      <c r="C93" t="s">
        <v>52</v>
      </c>
      <c r="D93" t="s">
        <v>23</v>
      </c>
      <c r="E93" t="s">
        <v>313</v>
      </c>
      <c r="F93" t="s">
        <v>314</v>
      </c>
      <c r="G93">
        <f>HYPERLINK("http://clipc-services.ceda.ac.uk/dreq/u/ede7b0fb492e75c5fb9139996880695a.html","web")</f>
        <v>0</v>
      </c>
      <c r="J93" t="s">
        <v>315</v>
      </c>
      <c r="K93" t="s">
        <v>95</v>
      </c>
      <c r="M93" t="s">
        <v>314</v>
      </c>
    </row>
    <row r="94" spans="1:13">
      <c r="A94" t="s">
        <v>90</v>
      </c>
      <c r="B94" t="s">
        <v>316</v>
      </c>
      <c r="C94" t="s">
        <v>16</v>
      </c>
      <c r="D94" t="s">
        <v>317</v>
      </c>
      <c r="E94" t="s">
        <v>318</v>
      </c>
      <c r="F94" t="s">
        <v>319</v>
      </c>
      <c r="G94">
        <f>HYPERLINK("http://clipc-services.ceda.ac.uk/dreq/u/c972f264-c5f0-11e6-ac20-5404a60d96b5.html","web")</f>
        <v>0</v>
      </c>
      <c r="J94" t="s">
        <v>320</v>
      </c>
      <c r="K94" t="s">
        <v>95</v>
      </c>
      <c r="M94" t="s">
        <v>319</v>
      </c>
    </row>
    <row r="95" spans="1:13">
      <c r="A95" t="s">
        <v>90</v>
      </c>
      <c r="B95" t="s">
        <v>321</v>
      </c>
      <c r="C95" t="s">
        <v>16</v>
      </c>
      <c r="D95" t="s">
        <v>317</v>
      </c>
      <c r="E95" t="s">
        <v>322</v>
      </c>
      <c r="F95" t="s">
        <v>319</v>
      </c>
      <c r="G95">
        <f>HYPERLINK("http://clipc-services.ceda.ac.uk/dreq/u/c972ffd4-c5f0-11e6-ac20-5404a60d96b5.html","web")</f>
        <v>0</v>
      </c>
      <c r="J95" t="s">
        <v>323</v>
      </c>
      <c r="K95" t="s">
        <v>95</v>
      </c>
      <c r="M95" t="s">
        <v>319</v>
      </c>
    </row>
    <row r="96" spans="1:13">
      <c r="A96" t="s">
        <v>90</v>
      </c>
      <c r="B96" t="s">
        <v>324</v>
      </c>
      <c r="C96" t="s">
        <v>28</v>
      </c>
      <c r="D96" t="s">
        <v>317</v>
      </c>
      <c r="E96" t="s">
        <v>325</v>
      </c>
      <c r="F96" t="s">
        <v>319</v>
      </c>
      <c r="G96">
        <f>HYPERLINK("http://clipc-services.ceda.ac.uk/dreq/u/c97316d6-c5f0-11e6-ac20-5404a60d96b5.html","web")</f>
        <v>0</v>
      </c>
      <c r="J96" t="s">
        <v>326</v>
      </c>
      <c r="K96" t="s">
        <v>95</v>
      </c>
      <c r="M96" t="s">
        <v>319</v>
      </c>
    </row>
    <row r="97" spans="1:13">
      <c r="A97" t="s">
        <v>90</v>
      </c>
      <c r="B97" t="s">
        <v>327</v>
      </c>
      <c r="C97" t="s">
        <v>28</v>
      </c>
      <c r="D97" t="s">
        <v>317</v>
      </c>
      <c r="E97" t="s">
        <v>328</v>
      </c>
      <c r="F97" t="s">
        <v>319</v>
      </c>
      <c r="G97">
        <f>HYPERLINK("http://clipc-services.ceda.ac.uk/dreq/u/c97324c8-c5f0-11e6-ac20-5404a60d96b5.html","web")</f>
        <v>0</v>
      </c>
      <c r="J97" t="s">
        <v>329</v>
      </c>
      <c r="K97" t="s">
        <v>95</v>
      </c>
      <c r="M97" t="s">
        <v>319</v>
      </c>
    </row>
    <row r="98" spans="1:13">
      <c r="A98" t="s">
        <v>90</v>
      </c>
      <c r="B98" t="s">
        <v>330</v>
      </c>
      <c r="C98" t="s">
        <v>16</v>
      </c>
      <c r="D98" t="s">
        <v>317</v>
      </c>
      <c r="E98" t="s">
        <v>331</v>
      </c>
      <c r="F98" t="s">
        <v>54</v>
      </c>
      <c r="G98">
        <f>HYPERLINK("http://clipc-services.ceda.ac.uk/dreq/u/97c037c3357f24c4e06c07123224b400.html","web")</f>
        <v>0</v>
      </c>
      <c r="J98" t="s">
        <v>332</v>
      </c>
      <c r="K98" t="s">
        <v>95</v>
      </c>
      <c r="M98" t="s">
        <v>54</v>
      </c>
    </row>
    <row r="99" spans="1:13">
      <c r="A99" t="s">
        <v>90</v>
      </c>
      <c r="B99" t="s">
        <v>333</v>
      </c>
      <c r="C99" t="s">
        <v>16</v>
      </c>
      <c r="D99" t="s">
        <v>317</v>
      </c>
      <c r="E99" t="s">
        <v>334</v>
      </c>
      <c r="F99" t="s">
        <v>54</v>
      </c>
      <c r="G99">
        <f>HYPERLINK("http://clipc-services.ceda.ac.uk/dreq/u/042e575e61a271e122d317ca7b39dcb4.html","web")</f>
        <v>0</v>
      </c>
      <c r="J99" t="s">
        <v>335</v>
      </c>
      <c r="K99" t="s">
        <v>95</v>
      </c>
      <c r="M99" t="s">
        <v>54</v>
      </c>
    </row>
    <row r="100" spans="1:13">
      <c r="A100" t="s">
        <v>90</v>
      </c>
      <c r="B100" t="s">
        <v>336</v>
      </c>
      <c r="C100" t="s">
        <v>16</v>
      </c>
      <c r="D100" t="s">
        <v>317</v>
      </c>
      <c r="E100" t="s">
        <v>337</v>
      </c>
      <c r="F100" t="s">
        <v>54</v>
      </c>
      <c r="G100">
        <f>HYPERLINK("http://clipc-services.ceda.ac.uk/dreq/u/f36046ab9a8a24ce4d7431e2defd9cf6.html","web")</f>
        <v>0</v>
      </c>
      <c r="J100" t="s">
        <v>338</v>
      </c>
      <c r="K100" t="s">
        <v>95</v>
      </c>
      <c r="M100" t="s">
        <v>54</v>
      </c>
    </row>
    <row r="101" spans="1:13">
      <c r="A101" t="s">
        <v>90</v>
      </c>
      <c r="B101" t="s">
        <v>339</v>
      </c>
      <c r="C101" t="s">
        <v>16</v>
      </c>
      <c r="D101" t="s">
        <v>317</v>
      </c>
      <c r="E101" t="s">
        <v>340</v>
      </c>
      <c r="F101" t="s">
        <v>54</v>
      </c>
      <c r="G101">
        <f>HYPERLINK("http://clipc-services.ceda.ac.uk/dreq/u/590e5b82-9e49-11e5-803c-0d0b866b59f3.html","web")</f>
        <v>0</v>
      </c>
      <c r="J101" t="s">
        <v>341</v>
      </c>
      <c r="K101" t="s">
        <v>342</v>
      </c>
      <c r="M101" t="s">
        <v>54</v>
      </c>
    </row>
    <row r="102" spans="1:13">
      <c r="A102" t="s">
        <v>90</v>
      </c>
      <c r="B102" t="s">
        <v>343</v>
      </c>
      <c r="C102" t="s">
        <v>28</v>
      </c>
      <c r="D102" t="s">
        <v>317</v>
      </c>
      <c r="E102" t="s">
        <v>344</v>
      </c>
      <c r="F102" t="s">
        <v>289</v>
      </c>
      <c r="G102">
        <f>HYPERLINK("http://clipc-services.ceda.ac.uk/dreq/u/190f38cb06f9a1f3133c3dcf66e0421e.html","web")</f>
        <v>0</v>
      </c>
      <c r="J102" t="s">
        <v>345</v>
      </c>
      <c r="K102" t="s">
        <v>139</v>
      </c>
      <c r="M102" t="s">
        <v>289</v>
      </c>
    </row>
    <row r="103" spans="1:13">
      <c r="A103" t="s">
        <v>90</v>
      </c>
      <c r="B103" t="s">
        <v>346</v>
      </c>
      <c r="C103" t="s">
        <v>28</v>
      </c>
      <c r="D103" t="s">
        <v>317</v>
      </c>
      <c r="E103" t="s">
        <v>347</v>
      </c>
      <c r="F103" t="s">
        <v>289</v>
      </c>
      <c r="G103">
        <f>HYPERLINK("http://clipc-services.ceda.ac.uk/dreq/u/9c4f9fe04addd510e5fbedd35e01a5db.html","web")</f>
        <v>0</v>
      </c>
      <c r="J103" t="s">
        <v>348</v>
      </c>
      <c r="K103" t="s">
        <v>349</v>
      </c>
      <c r="M103" t="s">
        <v>289</v>
      </c>
    </row>
    <row r="104" spans="1:13">
      <c r="A104" t="s">
        <v>90</v>
      </c>
      <c r="B104" t="s">
        <v>350</v>
      </c>
      <c r="C104" t="s">
        <v>28</v>
      </c>
      <c r="D104" t="s">
        <v>317</v>
      </c>
      <c r="E104" t="s">
        <v>351</v>
      </c>
      <c r="F104" t="s">
        <v>289</v>
      </c>
      <c r="G104">
        <f>HYPERLINK("http://clipc-services.ceda.ac.uk/dreq/u/5be0620fea71e2541aa08aac57ed9243.html","web")</f>
        <v>0</v>
      </c>
      <c r="J104" t="s">
        <v>352</v>
      </c>
      <c r="K104" t="s">
        <v>349</v>
      </c>
      <c r="M104" t="s">
        <v>289</v>
      </c>
    </row>
    <row r="105" spans="1:13">
      <c r="A105" t="s">
        <v>90</v>
      </c>
      <c r="B105" t="s">
        <v>353</v>
      </c>
      <c r="C105" t="s">
        <v>28</v>
      </c>
      <c r="D105" t="s">
        <v>23</v>
      </c>
      <c r="E105" t="s">
        <v>354</v>
      </c>
      <c r="F105" t="s">
        <v>289</v>
      </c>
      <c r="G105">
        <f>HYPERLINK("http://clipc-services.ceda.ac.uk/dreq/u/ae3a674b4f541f95d2b05da4a84507e7.html","web")</f>
        <v>0</v>
      </c>
      <c r="J105" t="s">
        <v>355</v>
      </c>
      <c r="K105" t="s">
        <v>139</v>
      </c>
      <c r="M105" t="s">
        <v>289</v>
      </c>
    </row>
    <row r="106" spans="1:13">
      <c r="A106" t="s">
        <v>90</v>
      </c>
      <c r="B106" t="s">
        <v>356</v>
      </c>
      <c r="C106" t="s">
        <v>28</v>
      </c>
      <c r="D106" t="s">
        <v>23</v>
      </c>
      <c r="E106" t="s">
        <v>357</v>
      </c>
      <c r="F106" t="s">
        <v>39</v>
      </c>
      <c r="G106">
        <f>HYPERLINK("http://clipc-services.ceda.ac.uk/dreq/u/7324bbd4b756759ef380f305fe5856b2.html","web")</f>
        <v>0</v>
      </c>
      <c r="J106" t="s">
        <v>358</v>
      </c>
      <c r="K106" t="s">
        <v>359</v>
      </c>
      <c r="M106" t="s">
        <v>39</v>
      </c>
    </row>
    <row r="107" spans="1:13">
      <c r="A107" t="s">
        <v>90</v>
      </c>
      <c r="B107" t="s">
        <v>360</v>
      </c>
      <c r="C107" t="s">
        <v>28</v>
      </c>
      <c r="D107" t="s">
        <v>23</v>
      </c>
      <c r="E107" t="s">
        <v>361</v>
      </c>
      <c r="F107" t="s">
        <v>39</v>
      </c>
      <c r="G107">
        <f>HYPERLINK("http://clipc-services.ceda.ac.uk/dreq/u/f4b0302d898785a6003754fe9b097690.html","web")</f>
        <v>0</v>
      </c>
      <c r="J107" t="s">
        <v>362</v>
      </c>
      <c r="K107" t="s">
        <v>359</v>
      </c>
      <c r="M107" t="s">
        <v>39</v>
      </c>
    </row>
    <row r="108" spans="1:13">
      <c r="A108" t="s">
        <v>90</v>
      </c>
      <c r="B108" t="s">
        <v>363</v>
      </c>
      <c r="C108" t="s">
        <v>28</v>
      </c>
      <c r="D108" t="s">
        <v>364</v>
      </c>
      <c r="E108" t="s">
        <v>365</v>
      </c>
      <c r="F108" t="s">
        <v>289</v>
      </c>
      <c r="G108">
        <f>HYPERLINK("http://clipc-services.ceda.ac.uk/dreq/u/1333394a296e7f8af6c9bad15cb9778d.html","web")</f>
        <v>0</v>
      </c>
      <c r="J108" t="s">
        <v>366</v>
      </c>
      <c r="K108" t="s">
        <v>139</v>
      </c>
      <c r="M108" t="s">
        <v>289</v>
      </c>
    </row>
    <row r="109" spans="1:13">
      <c r="A109" t="s">
        <v>90</v>
      </c>
      <c r="B109" t="s">
        <v>367</v>
      </c>
      <c r="C109" t="s">
        <v>28</v>
      </c>
      <c r="D109" t="s">
        <v>364</v>
      </c>
      <c r="E109" t="s">
        <v>368</v>
      </c>
      <c r="F109" t="s">
        <v>289</v>
      </c>
      <c r="G109">
        <f>HYPERLINK("http://clipc-services.ceda.ac.uk/dreq/u/d3e6e20c91db32a83bcf3d8d8d9dafd3.html","web")</f>
        <v>0</v>
      </c>
      <c r="J109" t="s">
        <v>369</v>
      </c>
      <c r="K109" t="s">
        <v>95</v>
      </c>
      <c r="M109" t="s">
        <v>289</v>
      </c>
    </row>
    <row r="110" spans="1:13">
      <c r="A110" t="s">
        <v>90</v>
      </c>
      <c r="B110" t="s">
        <v>370</v>
      </c>
      <c r="C110" t="s">
        <v>28</v>
      </c>
      <c r="D110" t="s">
        <v>364</v>
      </c>
      <c r="E110" t="s">
        <v>371</v>
      </c>
      <c r="F110" t="s">
        <v>289</v>
      </c>
      <c r="G110">
        <f>HYPERLINK("http://clipc-services.ceda.ac.uk/dreq/u/80a2832b0619764647393e3815ff399b.html","web")</f>
        <v>0</v>
      </c>
      <c r="J110" t="s">
        <v>372</v>
      </c>
      <c r="K110" t="s">
        <v>95</v>
      </c>
      <c r="M110" t="s">
        <v>289</v>
      </c>
    </row>
    <row r="111" spans="1:13">
      <c r="A111" t="s">
        <v>90</v>
      </c>
      <c r="B111" t="s">
        <v>373</v>
      </c>
      <c r="C111" t="s">
        <v>28</v>
      </c>
      <c r="D111" t="s">
        <v>364</v>
      </c>
      <c r="E111" t="s">
        <v>374</v>
      </c>
      <c r="F111" t="s">
        <v>289</v>
      </c>
      <c r="G111">
        <f>HYPERLINK("http://clipc-services.ceda.ac.uk/dreq/u/df087f7801b9ca8b671eba159de9b6e7.html","web")</f>
        <v>0</v>
      </c>
      <c r="J111" t="s">
        <v>375</v>
      </c>
      <c r="K111" t="s">
        <v>95</v>
      </c>
      <c r="M111" t="s">
        <v>289</v>
      </c>
    </row>
    <row r="112" spans="1:13">
      <c r="A112" t="s">
        <v>90</v>
      </c>
      <c r="B112" t="s">
        <v>376</v>
      </c>
      <c r="C112" t="s">
        <v>28</v>
      </c>
      <c r="D112" t="s">
        <v>364</v>
      </c>
      <c r="E112" t="s">
        <v>377</v>
      </c>
      <c r="F112" t="s">
        <v>289</v>
      </c>
      <c r="G112">
        <f>HYPERLINK("http://clipc-services.ceda.ac.uk/dreq/u/ee10c562c1164acf3bf03955dd6fc00d.html","web")</f>
        <v>0</v>
      </c>
      <c r="J112" t="s">
        <v>378</v>
      </c>
      <c r="K112" t="s">
        <v>95</v>
      </c>
      <c r="M112" t="s">
        <v>289</v>
      </c>
    </row>
    <row r="113" spans="1:13">
      <c r="A113" t="s">
        <v>90</v>
      </c>
      <c r="B113" t="s">
        <v>379</v>
      </c>
      <c r="C113" t="s">
        <v>28</v>
      </c>
      <c r="D113" t="s">
        <v>364</v>
      </c>
      <c r="E113" t="s">
        <v>380</v>
      </c>
      <c r="F113" t="s">
        <v>289</v>
      </c>
      <c r="G113">
        <f>HYPERLINK("http://clipc-services.ceda.ac.uk/dreq/u/3e0c9853afc682db9a950cc5bc3c1c3a.html","web")</f>
        <v>0</v>
      </c>
      <c r="J113" t="s">
        <v>381</v>
      </c>
      <c r="K113" t="s">
        <v>139</v>
      </c>
      <c r="M113" t="s">
        <v>289</v>
      </c>
    </row>
    <row r="114" spans="1:13">
      <c r="A114" t="s">
        <v>90</v>
      </c>
      <c r="B114" t="s">
        <v>382</v>
      </c>
      <c r="C114" t="s">
        <v>28</v>
      </c>
      <c r="D114" t="s">
        <v>119</v>
      </c>
      <c r="E114" t="s">
        <v>383</v>
      </c>
      <c r="F114" t="s">
        <v>93</v>
      </c>
      <c r="G114">
        <f>HYPERLINK("http://clipc-services.ceda.ac.uk/dreq/u/2fcdf51262cdbc4279810b7a487b149e.html","web")</f>
        <v>0</v>
      </c>
      <c r="J114" t="s">
        <v>384</v>
      </c>
      <c r="K114" t="s">
        <v>385</v>
      </c>
      <c r="M114" t="s">
        <v>93</v>
      </c>
    </row>
    <row r="115" spans="1:13">
      <c r="A115" t="s">
        <v>90</v>
      </c>
      <c r="B115" t="s">
        <v>386</v>
      </c>
      <c r="C115" t="s">
        <v>28</v>
      </c>
      <c r="D115" t="s">
        <v>119</v>
      </c>
      <c r="E115" t="s">
        <v>387</v>
      </c>
      <c r="F115" t="s">
        <v>93</v>
      </c>
      <c r="G115">
        <f>HYPERLINK("http://clipc-services.ceda.ac.uk/dreq/u/55febff83b78e06576947e1c0e5b7a7d.html","web")</f>
        <v>0</v>
      </c>
      <c r="J115" t="s">
        <v>94</v>
      </c>
      <c r="K115" t="s">
        <v>388</v>
      </c>
      <c r="M115" t="s">
        <v>93</v>
      </c>
    </row>
    <row r="116" spans="1:13">
      <c r="A116" t="s">
        <v>90</v>
      </c>
      <c r="B116" t="s">
        <v>389</v>
      </c>
      <c r="C116" t="s">
        <v>28</v>
      </c>
      <c r="D116" t="s">
        <v>119</v>
      </c>
      <c r="E116" t="s">
        <v>390</v>
      </c>
      <c r="F116" t="s">
        <v>93</v>
      </c>
      <c r="G116">
        <f>HYPERLINK("http://clipc-services.ceda.ac.uk/dreq/u/1391b0d99790cec6597b02ce4d7c5a67.html","web")</f>
        <v>0</v>
      </c>
      <c r="J116" t="s">
        <v>98</v>
      </c>
      <c r="K116" t="s">
        <v>385</v>
      </c>
      <c r="M116" t="s">
        <v>93</v>
      </c>
    </row>
    <row r="117" spans="1:13">
      <c r="A117" t="s">
        <v>90</v>
      </c>
      <c r="B117" t="s">
        <v>391</v>
      </c>
      <c r="C117" t="s">
        <v>28</v>
      </c>
      <c r="D117" t="s">
        <v>119</v>
      </c>
      <c r="E117" t="s">
        <v>392</v>
      </c>
      <c r="F117" t="s">
        <v>93</v>
      </c>
      <c r="G117">
        <f>HYPERLINK("http://clipc-services.ceda.ac.uk/dreq/u/59175660-9e49-11e5-803c-0d0b866b59f3.html","web")</f>
        <v>0</v>
      </c>
      <c r="J117" t="s">
        <v>393</v>
      </c>
      <c r="K117" t="s">
        <v>394</v>
      </c>
      <c r="M117" t="s">
        <v>93</v>
      </c>
    </row>
    <row r="118" spans="1:13">
      <c r="A118" t="s">
        <v>90</v>
      </c>
      <c r="B118" t="s">
        <v>395</v>
      </c>
      <c r="C118" t="s">
        <v>52</v>
      </c>
      <c r="D118" t="s">
        <v>119</v>
      </c>
      <c r="E118" t="s">
        <v>396</v>
      </c>
      <c r="F118" t="s">
        <v>93</v>
      </c>
      <c r="G118">
        <f>HYPERLINK("http://clipc-services.ceda.ac.uk/dreq/u/27ad2512525b0c42b7edd88f1dad5955.html","web")</f>
        <v>0</v>
      </c>
      <c r="J118" t="s">
        <v>105</v>
      </c>
      <c r="K118" t="s">
        <v>95</v>
      </c>
      <c r="M118" t="s">
        <v>93</v>
      </c>
    </row>
    <row r="119" spans="1:13">
      <c r="A119" t="s">
        <v>90</v>
      </c>
      <c r="B119" t="s">
        <v>397</v>
      </c>
      <c r="C119" t="s">
        <v>52</v>
      </c>
      <c r="D119" t="s">
        <v>119</v>
      </c>
      <c r="E119" t="s">
        <v>398</v>
      </c>
      <c r="F119" t="s">
        <v>93</v>
      </c>
      <c r="G119">
        <f>HYPERLINK("http://clipc-services.ceda.ac.uk/dreq/u/a72a0bcf271db9db3a7fb9b7f3e7b93a.html","web")</f>
        <v>0</v>
      </c>
      <c r="J119" t="s">
        <v>399</v>
      </c>
      <c r="K119" t="s">
        <v>95</v>
      </c>
      <c r="M119" t="s">
        <v>93</v>
      </c>
    </row>
    <row r="120" spans="1:13">
      <c r="A120" t="s">
        <v>90</v>
      </c>
      <c r="B120" t="s">
        <v>400</v>
      </c>
      <c r="C120" t="s">
        <v>52</v>
      </c>
      <c r="D120" t="s">
        <v>119</v>
      </c>
      <c r="E120" t="s">
        <v>401</v>
      </c>
      <c r="F120" t="s">
        <v>93</v>
      </c>
      <c r="G120">
        <f>HYPERLINK("http://clipc-services.ceda.ac.uk/dreq/u/ad7df7199759ad25164da83e37a6da17.html","web")</f>
        <v>0</v>
      </c>
      <c r="J120" t="s">
        <v>111</v>
      </c>
      <c r="K120" t="s">
        <v>95</v>
      </c>
      <c r="M120" t="s">
        <v>93</v>
      </c>
    </row>
    <row r="121" spans="1:13">
      <c r="A121" t="s">
        <v>90</v>
      </c>
      <c r="B121" t="s">
        <v>402</v>
      </c>
      <c r="C121" t="s">
        <v>52</v>
      </c>
      <c r="D121" t="s">
        <v>119</v>
      </c>
      <c r="E121" t="s">
        <v>403</v>
      </c>
      <c r="F121" t="s">
        <v>93</v>
      </c>
      <c r="G121">
        <f>HYPERLINK("http://clipc-services.ceda.ac.uk/dreq/u/38c7aa97ad0f74e33dfd3f115124d04f.html","web")</f>
        <v>0</v>
      </c>
      <c r="J121" t="s">
        <v>114</v>
      </c>
      <c r="K121" t="s">
        <v>95</v>
      </c>
      <c r="M121" t="s">
        <v>93</v>
      </c>
    </row>
    <row r="122" spans="1:13">
      <c r="A122" t="s">
        <v>90</v>
      </c>
      <c r="B122" t="s">
        <v>404</v>
      </c>
      <c r="C122" t="s">
        <v>52</v>
      </c>
      <c r="D122" t="s">
        <v>119</v>
      </c>
      <c r="E122" t="s">
        <v>405</v>
      </c>
      <c r="F122" t="s">
        <v>93</v>
      </c>
      <c r="G122">
        <f>HYPERLINK("http://clipc-services.ceda.ac.uk/dreq/u/3aa265a13ddf4caa82a8e1e3d4482f42.html","web")</f>
        <v>0</v>
      </c>
      <c r="J122" t="s">
        <v>117</v>
      </c>
      <c r="K122" t="s">
        <v>139</v>
      </c>
      <c r="M122" t="s">
        <v>93</v>
      </c>
    </row>
    <row r="123" spans="1:13">
      <c r="A123" t="s">
        <v>90</v>
      </c>
      <c r="B123" t="s">
        <v>406</v>
      </c>
      <c r="C123" t="s">
        <v>52</v>
      </c>
      <c r="D123" t="s">
        <v>119</v>
      </c>
      <c r="E123" t="s">
        <v>407</v>
      </c>
      <c r="F123" t="s">
        <v>93</v>
      </c>
      <c r="G123">
        <f>HYPERLINK("http://clipc-services.ceda.ac.uk/dreq/u/c9776970-c5f0-11e6-ac20-5404a60d96b5.html","web")</f>
        <v>0</v>
      </c>
      <c r="J123" t="s">
        <v>126</v>
      </c>
      <c r="K123" t="s">
        <v>95</v>
      </c>
      <c r="M123" t="s">
        <v>93</v>
      </c>
    </row>
    <row r="124" spans="1:13">
      <c r="A124" t="s">
        <v>90</v>
      </c>
      <c r="B124" t="s">
        <v>408</v>
      </c>
      <c r="C124" t="s">
        <v>28</v>
      </c>
      <c r="D124" t="s">
        <v>119</v>
      </c>
      <c r="E124" t="s">
        <v>409</v>
      </c>
      <c r="F124" t="s">
        <v>93</v>
      </c>
      <c r="G124">
        <f>HYPERLINK("http://clipc-services.ceda.ac.uk/dreq/u/ba20ea537eb672813c5a364655855b38.html","web")</f>
        <v>0</v>
      </c>
      <c r="J124" t="s">
        <v>410</v>
      </c>
      <c r="K124" t="s">
        <v>388</v>
      </c>
      <c r="M124" t="s">
        <v>93</v>
      </c>
    </row>
    <row r="125" spans="1:13">
      <c r="A125" t="s">
        <v>90</v>
      </c>
      <c r="B125" t="s">
        <v>411</v>
      </c>
      <c r="C125" t="s">
        <v>28</v>
      </c>
      <c r="D125" t="s">
        <v>119</v>
      </c>
      <c r="E125" t="s">
        <v>412</v>
      </c>
      <c r="F125" t="s">
        <v>16</v>
      </c>
      <c r="G125">
        <f>HYPERLINK("http://clipc-services.ceda.ac.uk/dreq/u/c97004d2-c5f0-11e6-ac20-5404a60d96b5.html","web")</f>
        <v>0</v>
      </c>
      <c r="J125" t="s">
        <v>129</v>
      </c>
      <c r="K125" t="s">
        <v>413</v>
      </c>
      <c r="M125" t="s">
        <v>16</v>
      </c>
    </row>
    <row r="126" spans="1:13">
      <c r="A126" t="s">
        <v>90</v>
      </c>
      <c r="B126" t="s">
        <v>414</v>
      </c>
      <c r="C126" t="s">
        <v>28</v>
      </c>
      <c r="D126" t="s">
        <v>119</v>
      </c>
      <c r="E126" t="s">
        <v>415</v>
      </c>
      <c r="F126" t="s">
        <v>16</v>
      </c>
      <c r="G126">
        <f>HYPERLINK("http://clipc-services.ceda.ac.uk/dreq/u/c977c2da-c5f0-11e6-ac20-5404a60d96b5.html","web")</f>
        <v>0</v>
      </c>
      <c r="J126" t="s">
        <v>416</v>
      </c>
      <c r="K126" t="s">
        <v>413</v>
      </c>
      <c r="M126" t="s">
        <v>16</v>
      </c>
    </row>
    <row r="127" spans="1:13">
      <c r="A127" t="s">
        <v>90</v>
      </c>
      <c r="B127" t="s">
        <v>417</v>
      </c>
      <c r="C127" t="s">
        <v>28</v>
      </c>
      <c r="D127" t="s">
        <v>119</v>
      </c>
      <c r="E127" t="s">
        <v>418</v>
      </c>
      <c r="F127" t="s">
        <v>93</v>
      </c>
      <c r="G127">
        <f>HYPERLINK("http://clipc-services.ceda.ac.uk/dreq/u/e4e75ce1fe85a547cd0d39d4b64ec0e2.html","web")</f>
        <v>0</v>
      </c>
      <c r="J127" t="s">
        <v>134</v>
      </c>
      <c r="K127" t="s">
        <v>413</v>
      </c>
      <c r="M127" t="s">
        <v>93</v>
      </c>
    </row>
    <row r="128" spans="1:13">
      <c r="A128" t="s">
        <v>90</v>
      </c>
      <c r="B128" t="s">
        <v>419</v>
      </c>
      <c r="C128" t="s">
        <v>28</v>
      </c>
      <c r="D128" t="s">
        <v>119</v>
      </c>
      <c r="E128" t="s">
        <v>420</v>
      </c>
      <c r="F128" t="s">
        <v>137</v>
      </c>
      <c r="G128">
        <f>HYPERLINK("http://clipc-services.ceda.ac.uk/dreq/u/171d617ceca8a4351f53d090c0ead89c.html","web")</f>
        <v>0</v>
      </c>
      <c r="J128" t="s">
        <v>421</v>
      </c>
      <c r="K128" t="s">
        <v>413</v>
      </c>
      <c r="M128" t="s">
        <v>137</v>
      </c>
    </row>
    <row r="129" spans="1:13">
      <c r="A129" t="s">
        <v>90</v>
      </c>
      <c r="B129" t="s">
        <v>422</v>
      </c>
      <c r="C129" t="s">
        <v>28</v>
      </c>
      <c r="D129" t="s">
        <v>119</v>
      </c>
      <c r="E129" t="s">
        <v>423</v>
      </c>
      <c r="F129" t="s">
        <v>137</v>
      </c>
      <c r="G129">
        <f>HYPERLINK("http://clipc-services.ceda.ac.uk/dreq/u/df96c61c07957da1c4e8212f0553fa98.html","web")</f>
        <v>0</v>
      </c>
      <c r="J129" t="s">
        <v>148</v>
      </c>
      <c r="K129" t="s">
        <v>413</v>
      </c>
      <c r="M129" t="s">
        <v>137</v>
      </c>
    </row>
    <row r="130" spans="1:13">
      <c r="A130" t="s">
        <v>90</v>
      </c>
      <c r="B130" t="s">
        <v>424</v>
      </c>
      <c r="C130" t="s">
        <v>28</v>
      </c>
      <c r="D130" t="s">
        <v>119</v>
      </c>
      <c r="E130" t="s">
        <v>425</v>
      </c>
      <c r="F130" t="s">
        <v>137</v>
      </c>
      <c r="G130">
        <f>HYPERLINK("http://clipc-services.ceda.ac.uk/dreq/u/edc3d019be9c383abbd82a4d5fad43ca.html","web")</f>
        <v>0</v>
      </c>
      <c r="J130" t="s">
        <v>154</v>
      </c>
      <c r="K130" t="s">
        <v>413</v>
      </c>
      <c r="M130" t="s">
        <v>137</v>
      </c>
    </row>
    <row r="131" spans="1:13">
      <c r="A131" t="s">
        <v>90</v>
      </c>
      <c r="B131" t="s">
        <v>426</v>
      </c>
      <c r="C131" t="s">
        <v>28</v>
      </c>
      <c r="D131" t="s">
        <v>119</v>
      </c>
      <c r="E131" t="s">
        <v>427</v>
      </c>
      <c r="F131" t="s">
        <v>93</v>
      </c>
      <c r="G131">
        <f>HYPERLINK("http://clipc-services.ceda.ac.uk/dreq/u/14e5a31ac93e26c50f8c01ed9a032168.html","web")</f>
        <v>0</v>
      </c>
      <c r="J131" t="s">
        <v>165</v>
      </c>
      <c r="K131" t="s">
        <v>413</v>
      </c>
      <c r="M131" t="s">
        <v>93</v>
      </c>
    </row>
    <row r="132" spans="1:13">
      <c r="A132" t="s">
        <v>90</v>
      </c>
      <c r="B132" t="s">
        <v>428</v>
      </c>
      <c r="C132" t="s">
        <v>28</v>
      </c>
      <c r="D132" t="s">
        <v>119</v>
      </c>
      <c r="E132" t="s">
        <v>429</v>
      </c>
      <c r="F132" t="s">
        <v>93</v>
      </c>
      <c r="G132">
        <f>HYPERLINK("http://clipc-services.ceda.ac.uk/dreq/u/562c99ff069851867df730ed9531c796.html","web")</f>
        <v>0</v>
      </c>
      <c r="J132" t="s">
        <v>169</v>
      </c>
      <c r="K132" t="s">
        <v>413</v>
      </c>
      <c r="M132" t="s">
        <v>93</v>
      </c>
    </row>
    <row r="133" spans="1:13">
      <c r="A133" t="s">
        <v>90</v>
      </c>
      <c r="B133" t="s">
        <v>430</v>
      </c>
      <c r="C133" t="s">
        <v>28</v>
      </c>
      <c r="D133" t="s">
        <v>119</v>
      </c>
      <c r="E133" t="s">
        <v>431</v>
      </c>
      <c r="F133" t="s">
        <v>93</v>
      </c>
      <c r="G133">
        <f>HYPERLINK("http://clipc-services.ceda.ac.uk/dreq/u/80f337469efdd0d5392ad995a90fd15c.html","web")</f>
        <v>0</v>
      </c>
      <c r="J133" t="s">
        <v>179</v>
      </c>
      <c r="K133" t="s">
        <v>413</v>
      </c>
      <c r="M133" t="s">
        <v>93</v>
      </c>
    </row>
    <row r="134" spans="1:13">
      <c r="A134" t="s">
        <v>90</v>
      </c>
      <c r="B134" t="s">
        <v>432</v>
      </c>
      <c r="C134" t="s">
        <v>28</v>
      </c>
      <c r="D134" t="s">
        <v>119</v>
      </c>
      <c r="E134" t="s">
        <v>433</v>
      </c>
      <c r="F134" t="s">
        <v>93</v>
      </c>
      <c r="G134">
        <f>HYPERLINK("http://clipc-services.ceda.ac.uk/dreq/u/1ae710e405acc14b368f55d9205be258.html","web")</f>
        <v>0</v>
      </c>
      <c r="J134" t="s">
        <v>184</v>
      </c>
      <c r="K134" t="s">
        <v>413</v>
      </c>
      <c r="M134" t="s">
        <v>93</v>
      </c>
    </row>
    <row r="135" spans="1:13">
      <c r="A135" t="s">
        <v>90</v>
      </c>
      <c r="B135" t="s">
        <v>434</v>
      </c>
      <c r="C135" t="s">
        <v>52</v>
      </c>
      <c r="D135" t="s">
        <v>119</v>
      </c>
      <c r="E135" t="s">
        <v>435</v>
      </c>
      <c r="F135" t="s">
        <v>93</v>
      </c>
      <c r="G135">
        <f>HYPERLINK("http://clipc-services.ceda.ac.uk/dreq/u/c9793390-c5f0-11e6-ac20-5404a60d96b5.html","web")</f>
        <v>0</v>
      </c>
      <c r="J135" t="s">
        <v>436</v>
      </c>
      <c r="K135" t="s">
        <v>95</v>
      </c>
      <c r="M135" t="s">
        <v>93</v>
      </c>
    </row>
    <row r="136" spans="1:13">
      <c r="A136" t="s">
        <v>90</v>
      </c>
      <c r="B136" t="s">
        <v>437</v>
      </c>
      <c r="C136" t="s">
        <v>52</v>
      </c>
      <c r="D136" t="s">
        <v>119</v>
      </c>
      <c r="E136" t="s">
        <v>438</v>
      </c>
      <c r="F136" t="s">
        <v>93</v>
      </c>
      <c r="G136">
        <f>HYPERLINK("http://clipc-services.ceda.ac.uk/dreq/u/c9794182-c5f0-11e6-ac20-5404a60d96b5.html","web")</f>
        <v>0</v>
      </c>
      <c r="J136" t="s">
        <v>439</v>
      </c>
      <c r="K136" t="s">
        <v>95</v>
      </c>
      <c r="M136" t="s">
        <v>93</v>
      </c>
    </row>
    <row r="137" spans="1:13">
      <c r="A137" t="s">
        <v>90</v>
      </c>
      <c r="B137" t="s">
        <v>440</v>
      </c>
      <c r="C137" t="s">
        <v>52</v>
      </c>
      <c r="D137" t="s">
        <v>119</v>
      </c>
      <c r="E137" t="s">
        <v>441</v>
      </c>
      <c r="F137" t="s">
        <v>93</v>
      </c>
      <c r="G137">
        <f>HYPERLINK("http://clipc-services.ceda.ac.uk/dreq/u/065edaa295c376f0e9bc1985bc3f491c.html","web")</f>
        <v>0</v>
      </c>
      <c r="J137" t="s">
        <v>442</v>
      </c>
      <c r="K137" t="s">
        <v>95</v>
      </c>
      <c r="M137" t="s">
        <v>93</v>
      </c>
    </row>
    <row r="139" spans="1:13">
      <c r="A139" t="s">
        <v>443</v>
      </c>
      <c r="B139" t="s">
        <v>15</v>
      </c>
      <c r="C139" t="s">
        <v>16</v>
      </c>
      <c r="D139" t="s">
        <v>17</v>
      </c>
      <c r="E139" t="s">
        <v>18</v>
      </c>
      <c r="F139" t="s">
        <v>19</v>
      </c>
      <c r="G139">
        <f>HYPERLINK("http://clipc-services.ceda.ac.uk/dreq/u/5914ab90-9e49-11e5-803c-0d0b866b59f3.html","web")</f>
        <v>0</v>
      </c>
      <c r="J139" t="s">
        <v>20</v>
      </c>
      <c r="K139" t="s">
        <v>444</v>
      </c>
      <c r="M139" t="s">
        <v>19</v>
      </c>
    </row>
    <row r="141" spans="1:13">
      <c r="A141" t="s">
        <v>445</v>
      </c>
      <c r="B141" t="s">
        <v>446</v>
      </c>
      <c r="C141" t="s">
        <v>28</v>
      </c>
      <c r="D141" t="s">
        <v>23</v>
      </c>
      <c r="E141" t="s">
        <v>447</v>
      </c>
      <c r="F141" t="s">
        <v>448</v>
      </c>
      <c r="G141">
        <f>HYPERLINK("http://clipc-services.ceda.ac.uk/dreq/u/59133ddc-9e49-11e5-803c-0d0b866b59f3.html","web")</f>
        <v>0</v>
      </c>
      <c r="J141" t="s">
        <v>449</v>
      </c>
      <c r="K141" t="s">
        <v>450</v>
      </c>
      <c r="M141" t="s">
        <v>448</v>
      </c>
    </row>
    <row r="142" spans="1:13">
      <c r="A142" t="s">
        <v>445</v>
      </c>
      <c r="B142" t="s">
        <v>451</v>
      </c>
      <c r="C142" t="s">
        <v>28</v>
      </c>
      <c r="D142" t="s">
        <v>23</v>
      </c>
      <c r="E142" t="s">
        <v>452</v>
      </c>
      <c r="F142" t="s">
        <v>448</v>
      </c>
      <c r="G142">
        <f>HYPERLINK("http://clipc-services.ceda.ac.uk/dreq/u/117c89cc-b574-11e6-9ed4-5404a60d96b5.html","web")</f>
        <v>0</v>
      </c>
      <c r="J142" t="s">
        <v>453</v>
      </c>
      <c r="K142" t="s">
        <v>450</v>
      </c>
      <c r="M142" t="s">
        <v>448</v>
      </c>
    </row>
    <row r="143" spans="1:13">
      <c r="A143" t="s">
        <v>445</v>
      </c>
      <c r="B143" t="s">
        <v>382</v>
      </c>
      <c r="C143" t="s">
        <v>16</v>
      </c>
      <c r="D143" t="s">
        <v>119</v>
      </c>
      <c r="E143" t="s">
        <v>383</v>
      </c>
      <c r="F143" t="s">
        <v>93</v>
      </c>
      <c r="G143">
        <f>HYPERLINK("http://clipc-services.ceda.ac.uk/dreq/u/2fcdf51262cdbc4279810b7a487b149e.html","web")</f>
        <v>0</v>
      </c>
      <c r="J143" t="s">
        <v>384</v>
      </c>
      <c r="K143" t="s">
        <v>450</v>
      </c>
      <c r="M143" t="s">
        <v>93</v>
      </c>
    </row>
    <row r="144" spans="1:13">
      <c r="A144" t="s">
        <v>445</v>
      </c>
      <c r="B144" t="s">
        <v>386</v>
      </c>
      <c r="C144" t="s">
        <v>16</v>
      </c>
      <c r="D144" t="s">
        <v>119</v>
      </c>
      <c r="E144" t="s">
        <v>387</v>
      </c>
      <c r="F144" t="s">
        <v>93</v>
      </c>
      <c r="G144">
        <f>HYPERLINK("http://clipc-services.ceda.ac.uk/dreq/u/55febff83b78e06576947e1c0e5b7a7d.html","web")</f>
        <v>0</v>
      </c>
      <c r="J144" t="s">
        <v>94</v>
      </c>
      <c r="K144" t="s">
        <v>450</v>
      </c>
      <c r="M144" t="s">
        <v>93</v>
      </c>
    </row>
    <row r="145" spans="1:13">
      <c r="A145" t="s">
        <v>445</v>
      </c>
      <c r="B145" t="s">
        <v>454</v>
      </c>
      <c r="C145" t="s">
        <v>28</v>
      </c>
      <c r="D145" t="s">
        <v>119</v>
      </c>
      <c r="E145" t="s">
        <v>455</v>
      </c>
      <c r="F145" t="s">
        <v>61</v>
      </c>
      <c r="G145">
        <f>HYPERLINK("http://clipc-services.ceda.ac.uk/dreq/u/b2f82090-fbed-11e5-8f03-5404a60d96b5.html","web")</f>
        <v>0</v>
      </c>
      <c r="J145" t="s">
        <v>456</v>
      </c>
      <c r="K145" t="s">
        <v>457</v>
      </c>
      <c r="M145" t="s">
        <v>61</v>
      </c>
    </row>
    <row r="146" spans="1:13">
      <c r="A146" t="s">
        <v>445</v>
      </c>
      <c r="B146" t="s">
        <v>389</v>
      </c>
      <c r="C146" t="s">
        <v>16</v>
      </c>
      <c r="D146" t="s">
        <v>119</v>
      </c>
      <c r="E146" t="s">
        <v>390</v>
      </c>
      <c r="F146" t="s">
        <v>93</v>
      </c>
      <c r="G146">
        <f>HYPERLINK("http://clipc-services.ceda.ac.uk/dreq/u/1391b0d99790cec6597b02ce4d7c5a67.html","web")</f>
        <v>0</v>
      </c>
      <c r="J146" t="s">
        <v>98</v>
      </c>
      <c r="K146" t="s">
        <v>450</v>
      </c>
      <c r="M146" t="s">
        <v>93</v>
      </c>
    </row>
    <row r="147" spans="1:13">
      <c r="A147" t="s">
        <v>445</v>
      </c>
      <c r="B147" t="s">
        <v>458</v>
      </c>
      <c r="C147" t="s">
        <v>28</v>
      </c>
      <c r="D147" t="s">
        <v>119</v>
      </c>
      <c r="E147" t="s">
        <v>459</v>
      </c>
      <c r="F147" t="s">
        <v>61</v>
      </c>
      <c r="G147">
        <f>HYPERLINK("http://clipc-services.ceda.ac.uk/dreq/u/d447c41b5f4e8c44f1fe64503cb4caa1.html","web")</f>
        <v>0</v>
      </c>
      <c r="J147" t="s">
        <v>460</v>
      </c>
      <c r="K147" t="s">
        <v>457</v>
      </c>
      <c r="M147" t="s">
        <v>61</v>
      </c>
    </row>
    <row r="148" spans="1:13">
      <c r="A148" t="s">
        <v>445</v>
      </c>
      <c r="B148" t="s">
        <v>391</v>
      </c>
      <c r="C148" t="s">
        <v>16</v>
      </c>
      <c r="D148" t="s">
        <v>119</v>
      </c>
      <c r="E148" t="s">
        <v>392</v>
      </c>
      <c r="F148" t="s">
        <v>93</v>
      </c>
      <c r="G148">
        <f>HYPERLINK("http://clipc-services.ceda.ac.uk/dreq/u/59175660-9e49-11e5-803c-0d0b866b59f3.html","web")</f>
        <v>0</v>
      </c>
      <c r="J148" t="s">
        <v>393</v>
      </c>
      <c r="K148" t="s">
        <v>450</v>
      </c>
      <c r="M148" t="s">
        <v>93</v>
      </c>
    </row>
    <row r="149" spans="1:13">
      <c r="A149" t="s">
        <v>445</v>
      </c>
      <c r="B149" t="s">
        <v>461</v>
      </c>
      <c r="C149" t="s">
        <v>28</v>
      </c>
      <c r="D149" t="s">
        <v>119</v>
      </c>
      <c r="E149" t="s">
        <v>462</v>
      </c>
      <c r="F149" t="s">
        <v>61</v>
      </c>
      <c r="G149">
        <f>HYPERLINK("http://clipc-services.ceda.ac.uk/dreq/u/3cbe53c2-12cc-11e6-b2bc-ac72891c3257.html","web")</f>
        <v>0</v>
      </c>
      <c r="J149" t="s">
        <v>463</v>
      </c>
      <c r="K149" t="s">
        <v>457</v>
      </c>
      <c r="M149" t="s">
        <v>61</v>
      </c>
    </row>
    <row r="150" spans="1:13">
      <c r="A150" t="s">
        <v>445</v>
      </c>
      <c r="B150" t="s">
        <v>464</v>
      </c>
      <c r="C150" t="s">
        <v>28</v>
      </c>
      <c r="D150" t="s">
        <v>119</v>
      </c>
      <c r="E150" t="s">
        <v>465</v>
      </c>
      <c r="F150" t="s">
        <v>61</v>
      </c>
      <c r="G150">
        <f>HYPERLINK("http://clipc-services.ceda.ac.uk/dreq/u/8530ec1d1281da71f660df7c61571e38.html","web")</f>
        <v>0</v>
      </c>
      <c r="J150" t="s">
        <v>466</v>
      </c>
      <c r="K150" t="s">
        <v>457</v>
      </c>
      <c r="M150" t="s">
        <v>61</v>
      </c>
    </row>
    <row r="151" spans="1:13">
      <c r="A151" t="s">
        <v>445</v>
      </c>
      <c r="B151" t="s">
        <v>467</v>
      </c>
      <c r="C151" t="s">
        <v>28</v>
      </c>
      <c r="D151" t="s">
        <v>119</v>
      </c>
      <c r="E151" t="s">
        <v>468</v>
      </c>
      <c r="F151" t="s">
        <v>61</v>
      </c>
      <c r="G151">
        <f>HYPERLINK("http://clipc-services.ceda.ac.uk/dreq/u/bf9968cc511b92e99f89e9856bd38fb6.html","web")</f>
        <v>0</v>
      </c>
      <c r="J151" t="s">
        <v>469</v>
      </c>
      <c r="K151" t="s">
        <v>457</v>
      </c>
      <c r="M151" t="s">
        <v>61</v>
      </c>
    </row>
    <row r="152" spans="1:13">
      <c r="A152" t="s">
        <v>445</v>
      </c>
      <c r="B152" t="s">
        <v>470</v>
      </c>
      <c r="C152" t="s">
        <v>28</v>
      </c>
      <c r="D152" t="s">
        <v>119</v>
      </c>
      <c r="E152" t="s">
        <v>471</v>
      </c>
      <c r="F152" t="s">
        <v>61</v>
      </c>
      <c r="G152">
        <f>HYPERLINK("http://clipc-services.ceda.ac.uk/dreq/u/64c745ab7c8597bb0afed2bafd12c20c.html","web")</f>
        <v>0</v>
      </c>
      <c r="J152" t="s">
        <v>472</v>
      </c>
      <c r="K152" t="s">
        <v>457</v>
      </c>
      <c r="M152" t="s">
        <v>61</v>
      </c>
    </row>
    <row r="153" spans="1:13">
      <c r="A153" t="s">
        <v>445</v>
      </c>
      <c r="B153" t="s">
        <v>395</v>
      </c>
      <c r="C153" t="s">
        <v>28</v>
      </c>
      <c r="D153" t="s">
        <v>119</v>
      </c>
      <c r="E153" t="s">
        <v>396</v>
      </c>
      <c r="F153" t="s">
        <v>93</v>
      </c>
      <c r="G153">
        <f>HYPERLINK("http://clipc-services.ceda.ac.uk/dreq/u/27ad2512525b0c42b7edd88f1dad5955.html","web")</f>
        <v>0</v>
      </c>
      <c r="J153" t="s">
        <v>105</v>
      </c>
      <c r="K153" t="s">
        <v>473</v>
      </c>
      <c r="M153" t="s">
        <v>93</v>
      </c>
    </row>
    <row r="154" spans="1:13">
      <c r="A154" t="s">
        <v>445</v>
      </c>
      <c r="B154" t="s">
        <v>474</v>
      </c>
      <c r="C154" t="s">
        <v>28</v>
      </c>
      <c r="D154" t="s">
        <v>119</v>
      </c>
      <c r="E154" t="s">
        <v>475</v>
      </c>
      <c r="F154" t="s">
        <v>61</v>
      </c>
      <c r="G154">
        <f>HYPERLINK("http://clipc-services.ceda.ac.uk/dreq/u/2aa31f177542022b5d6ca809cf01eff5.html","web")</f>
        <v>0</v>
      </c>
      <c r="J154" t="s">
        <v>476</v>
      </c>
      <c r="K154" t="s">
        <v>457</v>
      </c>
      <c r="M154" t="s">
        <v>61</v>
      </c>
    </row>
    <row r="155" spans="1:13">
      <c r="A155" t="s">
        <v>445</v>
      </c>
      <c r="B155" t="s">
        <v>397</v>
      </c>
      <c r="C155" t="s">
        <v>52</v>
      </c>
      <c r="D155" t="s">
        <v>119</v>
      </c>
      <c r="E155" t="s">
        <v>398</v>
      </c>
      <c r="F155" t="s">
        <v>93</v>
      </c>
      <c r="G155">
        <f>HYPERLINK("http://clipc-services.ceda.ac.uk/dreq/u/a72a0bcf271db9db3a7fb9b7f3e7b93a.html","web")</f>
        <v>0</v>
      </c>
      <c r="J155" t="s">
        <v>399</v>
      </c>
      <c r="K155" t="s">
        <v>473</v>
      </c>
      <c r="M155" t="s">
        <v>93</v>
      </c>
    </row>
    <row r="156" spans="1:13">
      <c r="A156" t="s">
        <v>445</v>
      </c>
      <c r="B156" t="s">
        <v>477</v>
      </c>
      <c r="C156" t="s">
        <v>28</v>
      </c>
      <c r="D156" t="s">
        <v>119</v>
      </c>
      <c r="E156" t="s">
        <v>478</v>
      </c>
      <c r="F156" t="s">
        <v>61</v>
      </c>
      <c r="G156">
        <f>HYPERLINK("http://clipc-services.ceda.ac.uk/dreq/u/1742f769c80d35356bf80ab91789eec6.html","web")</f>
        <v>0</v>
      </c>
      <c r="J156" t="s">
        <v>479</v>
      </c>
      <c r="K156" t="s">
        <v>457</v>
      </c>
      <c r="M156" t="s">
        <v>61</v>
      </c>
    </row>
    <row r="157" spans="1:13">
      <c r="A157" t="s">
        <v>445</v>
      </c>
      <c r="B157" t="s">
        <v>400</v>
      </c>
      <c r="C157" t="s">
        <v>28</v>
      </c>
      <c r="D157" t="s">
        <v>119</v>
      </c>
      <c r="E157" t="s">
        <v>401</v>
      </c>
      <c r="F157" t="s">
        <v>93</v>
      </c>
      <c r="G157">
        <f>HYPERLINK("http://clipc-services.ceda.ac.uk/dreq/u/ad7df7199759ad25164da83e37a6da17.html","web")</f>
        <v>0</v>
      </c>
      <c r="J157" t="s">
        <v>111</v>
      </c>
      <c r="K157" t="s">
        <v>473</v>
      </c>
      <c r="M157" t="s">
        <v>93</v>
      </c>
    </row>
    <row r="158" spans="1:13">
      <c r="A158" t="s">
        <v>445</v>
      </c>
      <c r="B158" t="s">
        <v>402</v>
      </c>
      <c r="C158" t="s">
        <v>28</v>
      </c>
      <c r="D158" t="s">
        <v>119</v>
      </c>
      <c r="E158" t="s">
        <v>403</v>
      </c>
      <c r="F158" t="s">
        <v>93</v>
      </c>
      <c r="G158">
        <f>HYPERLINK("http://clipc-services.ceda.ac.uk/dreq/u/38c7aa97ad0f74e33dfd3f115124d04f.html","web")</f>
        <v>0</v>
      </c>
      <c r="J158" t="s">
        <v>114</v>
      </c>
      <c r="K158" t="s">
        <v>473</v>
      </c>
      <c r="M158" t="s">
        <v>93</v>
      </c>
    </row>
    <row r="159" spans="1:13">
      <c r="A159" t="s">
        <v>445</v>
      </c>
      <c r="B159" t="s">
        <v>404</v>
      </c>
      <c r="C159" t="s">
        <v>28</v>
      </c>
      <c r="D159" t="s">
        <v>119</v>
      </c>
      <c r="E159" t="s">
        <v>405</v>
      </c>
      <c r="F159" t="s">
        <v>93</v>
      </c>
      <c r="G159">
        <f>HYPERLINK("http://clipc-services.ceda.ac.uk/dreq/u/3aa265a13ddf4caa82a8e1e3d4482f42.html","web")</f>
        <v>0</v>
      </c>
      <c r="J159" t="s">
        <v>117</v>
      </c>
      <c r="K159" t="s">
        <v>473</v>
      </c>
      <c r="M159" t="s">
        <v>93</v>
      </c>
    </row>
    <row r="160" spans="1:13">
      <c r="A160" t="s">
        <v>445</v>
      </c>
      <c r="B160" t="s">
        <v>480</v>
      </c>
      <c r="C160" t="s">
        <v>28</v>
      </c>
      <c r="D160" t="s">
        <v>119</v>
      </c>
      <c r="E160" t="s">
        <v>481</v>
      </c>
      <c r="F160" t="s">
        <v>54</v>
      </c>
      <c r="G160">
        <f>HYPERLINK("http://clipc-services.ceda.ac.uk/dreq/u/9259f1caedb47c287bc1c9dfc3c6f756.html","web")</f>
        <v>0</v>
      </c>
      <c r="J160" t="s">
        <v>482</v>
      </c>
      <c r="K160" t="s">
        <v>457</v>
      </c>
      <c r="M160" t="s">
        <v>54</v>
      </c>
    </row>
    <row r="161" spans="1:13">
      <c r="A161" t="s">
        <v>445</v>
      </c>
      <c r="B161" t="s">
        <v>118</v>
      </c>
      <c r="C161" t="s">
        <v>16</v>
      </c>
      <c r="D161" t="s">
        <v>119</v>
      </c>
      <c r="E161" t="s">
        <v>120</v>
      </c>
      <c r="F161" t="s">
        <v>121</v>
      </c>
      <c r="G161">
        <f>HYPERLINK("http://clipc-services.ceda.ac.uk/dreq/u/4c69515bfc84c5cb5624e94228f58351.html","web")</f>
        <v>0</v>
      </c>
      <c r="J161" t="s">
        <v>122</v>
      </c>
      <c r="K161" t="s">
        <v>450</v>
      </c>
      <c r="M161" t="s">
        <v>121</v>
      </c>
    </row>
    <row r="162" spans="1:13">
      <c r="A162" t="s">
        <v>445</v>
      </c>
      <c r="B162" t="s">
        <v>406</v>
      </c>
      <c r="C162" t="s">
        <v>28</v>
      </c>
      <c r="D162" t="s">
        <v>119</v>
      </c>
      <c r="E162" t="s">
        <v>407</v>
      </c>
      <c r="F162" t="s">
        <v>93</v>
      </c>
      <c r="G162">
        <f>HYPERLINK("http://clipc-services.ceda.ac.uk/dreq/u/c9776970-c5f0-11e6-ac20-5404a60d96b5.html","web")</f>
        <v>0</v>
      </c>
      <c r="J162" t="s">
        <v>126</v>
      </c>
      <c r="K162" t="s">
        <v>483</v>
      </c>
      <c r="M162" t="s">
        <v>93</v>
      </c>
    </row>
    <row r="163" spans="1:13">
      <c r="A163" t="s">
        <v>445</v>
      </c>
      <c r="B163" t="s">
        <v>408</v>
      </c>
      <c r="C163" t="s">
        <v>16</v>
      </c>
      <c r="D163" t="s">
        <v>119</v>
      </c>
      <c r="E163" t="s">
        <v>409</v>
      </c>
      <c r="F163" t="s">
        <v>93</v>
      </c>
      <c r="G163">
        <f>HYPERLINK("http://clipc-services.ceda.ac.uk/dreq/u/ba20ea537eb672813c5a364655855b38.html","web")</f>
        <v>0</v>
      </c>
      <c r="J163" t="s">
        <v>410</v>
      </c>
      <c r="K163" t="s">
        <v>450</v>
      </c>
      <c r="M163" t="s">
        <v>93</v>
      </c>
    </row>
    <row r="164" spans="1:13">
      <c r="A164" t="s">
        <v>445</v>
      </c>
      <c r="B164" t="s">
        <v>411</v>
      </c>
      <c r="C164" t="s">
        <v>16</v>
      </c>
      <c r="D164" t="s">
        <v>119</v>
      </c>
      <c r="E164" t="s">
        <v>412</v>
      </c>
      <c r="F164" t="s">
        <v>16</v>
      </c>
      <c r="G164">
        <f>HYPERLINK("http://clipc-services.ceda.ac.uk/dreq/u/c97004d2-c5f0-11e6-ac20-5404a60d96b5.html","web")</f>
        <v>0</v>
      </c>
      <c r="J164" t="s">
        <v>129</v>
      </c>
      <c r="K164" t="s">
        <v>450</v>
      </c>
      <c r="M164" t="s">
        <v>16</v>
      </c>
    </row>
    <row r="165" spans="1:13">
      <c r="A165" t="s">
        <v>445</v>
      </c>
      <c r="B165" t="s">
        <v>484</v>
      </c>
      <c r="C165" t="s">
        <v>28</v>
      </c>
      <c r="D165" t="s">
        <v>119</v>
      </c>
      <c r="E165" t="s">
        <v>485</v>
      </c>
      <c r="F165" t="s">
        <v>486</v>
      </c>
      <c r="G165">
        <f>HYPERLINK("http://clipc-services.ceda.ac.uk/dreq/u/1cf6c7fa0adedf95b3eaad5fb3f96b1c.html","web")</f>
        <v>0</v>
      </c>
      <c r="J165" t="s">
        <v>487</v>
      </c>
      <c r="K165" t="s">
        <v>457</v>
      </c>
      <c r="M165" t="s">
        <v>486</v>
      </c>
    </row>
    <row r="166" spans="1:13">
      <c r="A166" t="s">
        <v>445</v>
      </c>
      <c r="B166" t="s">
        <v>414</v>
      </c>
      <c r="C166" t="s">
        <v>16</v>
      </c>
      <c r="D166" t="s">
        <v>119</v>
      </c>
      <c r="E166" t="s">
        <v>415</v>
      </c>
      <c r="F166" t="s">
        <v>16</v>
      </c>
      <c r="G166">
        <f>HYPERLINK("http://clipc-services.ceda.ac.uk/dreq/u/c977c2da-c5f0-11e6-ac20-5404a60d96b5.html","web")</f>
        <v>0</v>
      </c>
      <c r="J166" t="s">
        <v>416</v>
      </c>
      <c r="K166" t="s">
        <v>450</v>
      </c>
      <c r="M166" t="s">
        <v>16</v>
      </c>
    </row>
    <row r="167" spans="1:13">
      <c r="A167" t="s">
        <v>445</v>
      </c>
      <c r="B167" t="s">
        <v>488</v>
      </c>
      <c r="C167" t="s">
        <v>28</v>
      </c>
      <c r="D167" t="s">
        <v>119</v>
      </c>
      <c r="E167" t="s">
        <v>489</v>
      </c>
      <c r="F167" t="s">
        <v>486</v>
      </c>
      <c r="G167">
        <f>HYPERLINK("http://clipc-services.ceda.ac.uk/dreq/u/b02d071fff99f2632aa8ac5e83e92215.html","web")</f>
        <v>0</v>
      </c>
      <c r="J167" t="s">
        <v>490</v>
      </c>
      <c r="K167" t="s">
        <v>457</v>
      </c>
      <c r="M167" t="s">
        <v>486</v>
      </c>
    </row>
    <row r="168" spans="1:13">
      <c r="A168" t="s">
        <v>445</v>
      </c>
      <c r="B168" t="s">
        <v>417</v>
      </c>
      <c r="C168" t="s">
        <v>52</v>
      </c>
      <c r="D168" t="s">
        <v>119</v>
      </c>
      <c r="E168" t="s">
        <v>418</v>
      </c>
      <c r="F168" t="s">
        <v>93</v>
      </c>
      <c r="G168">
        <f>HYPERLINK("http://clipc-services.ceda.ac.uk/dreq/u/e4e75ce1fe85a547cd0d39d4b64ec0e2.html","web")</f>
        <v>0</v>
      </c>
      <c r="J168" t="s">
        <v>134</v>
      </c>
      <c r="K168" t="s">
        <v>450</v>
      </c>
      <c r="M168" t="s">
        <v>93</v>
      </c>
    </row>
    <row r="169" spans="1:13">
      <c r="A169" t="s">
        <v>445</v>
      </c>
      <c r="B169" t="s">
        <v>491</v>
      </c>
      <c r="C169" t="s">
        <v>28</v>
      </c>
      <c r="D169" t="s">
        <v>23</v>
      </c>
      <c r="E169" t="s">
        <v>492</v>
      </c>
      <c r="F169" t="s">
        <v>61</v>
      </c>
      <c r="G169">
        <f>HYPERLINK("http://clipc-services.ceda.ac.uk/dreq/u/bb27046ce21470dfbbecdd4f7eca546a.html","web")</f>
        <v>0</v>
      </c>
      <c r="J169" t="s">
        <v>493</v>
      </c>
      <c r="K169" t="s">
        <v>457</v>
      </c>
      <c r="M169" t="s">
        <v>61</v>
      </c>
    </row>
    <row r="170" spans="1:13">
      <c r="A170" t="s">
        <v>445</v>
      </c>
      <c r="B170" t="s">
        <v>494</v>
      </c>
      <c r="C170" t="s">
        <v>28</v>
      </c>
      <c r="D170" t="s">
        <v>119</v>
      </c>
      <c r="E170" t="s">
        <v>495</v>
      </c>
      <c r="F170" t="s">
        <v>486</v>
      </c>
      <c r="G170">
        <f>HYPERLINK("http://clipc-services.ceda.ac.uk/dreq/u/64c32fcf490e2e5e9918a5401fa48424.html","web")</f>
        <v>0</v>
      </c>
      <c r="J170" t="s">
        <v>496</v>
      </c>
      <c r="K170" t="s">
        <v>457</v>
      </c>
      <c r="M170" t="s">
        <v>486</v>
      </c>
    </row>
    <row r="171" spans="1:13">
      <c r="A171" t="s">
        <v>445</v>
      </c>
      <c r="B171" t="s">
        <v>497</v>
      </c>
      <c r="C171" t="s">
        <v>28</v>
      </c>
      <c r="D171" t="s">
        <v>119</v>
      </c>
      <c r="E171" t="s">
        <v>498</v>
      </c>
      <c r="F171" t="s">
        <v>499</v>
      </c>
      <c r="G171">
        <f>HYPERLINK("http://clipc-services.ceda.ac.uk/dreq/u/84115d24881654a3deceba63b22cba06.html","web")</f>
        <v>0</v>
      </c>
      <c r="J171" t="s">
        <v>500</v>
      </c>
      <c r="K171" t="s">
        <v>457</v>
      </c>
      <c r="M171" t="s">
        <v>499</v>
      </c>
    </row>
    <row r="172" spans="1:13">
      <c r="A172" t="s">
        <v>445</v>
      </c>
      <c r="B172" t="s">
        <v>501</v>
      </c>
      <c r="C172" t="s">
        <v>28</v>
      </c>
      <c r="D172" t="s">
        <v>23</v>
      </c>
      <c r="E172" t="s">
        <v>502</v>
      </c>
      <c r="F172" t="s">
        <v>61</v>
      </c>
      <c r="G172">
        <f>HYPERLINK("http://clipc-services.ceda.ac.uk/dreq/u/f56a3a44b60650b58309b1d8cf58b913.html","web")</f>
        <v>0</v>
      </c>
      <c r="J172" t="s">
        <v>503</v>
      </c>
      <c r="K172" t="s">
        <v>457</v>
      </c>
      <c r="M172" t="s">
        <v>61</v>
      </c>
    </row>
    <row r="173" spans="1:13">
      <c r="A173" t="s">
        <v>445</v>
      </c>
      <c r="B173" t="s">
        <v>419</v>
      </c>
      <c r="C173" t="s">
        <v>52</v>
      </c>
      <c r="D173" t="s">
        <v>119</v>
      </c>
      <c r="E173" t="s">
        <v>420</v>
      </c>
      <c r="F173" t="s">
        <v>137</v>
      </c>
      <c r="G173">
        <f>HYPERLINK("http://clipc-services.ceda.ac.uk/dreq/u/171d617ceca8a4351f53d090c0ead89c.html","web")</f>
        <v>0</v>
      </c>
      <c r="J173" t="s">
        <v>421</v>
      </c>
      <c r="K173" t="s">
        <v>450</v>
      </c>
      <c r="M173" t="s">
        <v>137</v>
      </c>
    </row>
    <row r="174" spans="1:13">
      <c r="A174" t="s">
        <v>445</v>
      </c>
      <c r="B174" t="s">
        <v>422</v>
      </c>
      <c r="C174" t="s">
        <v>52</v>
      </c>
      <c r="D174" t="s">
        <v>119</v>
      </c>
      <c r="E174" t="s">
        <v>423</v>
      </c>
      <c r="F174" t="s">
        <v>137</v>
      </c>
      <c r="G174">
        <f>HYPERLINK("http://clipc-services.ceda.ac.uk/dreq/u/df96c61c07957da1c4e8212f0553fa98.html","web")</f>
        <v>0</v>
      </c>
      <c r="J174" t="s">
        <v>148</v>
      </c>
      <c r="K174" t="s">
        <v>450</v>
      </c>
      <c r="M174" t="s">
        <v>137</v>
      </c>
    </row>
    <row r="175" spans="1:13">
      <c r="A175" t="s">
        <v>445</v>
      </c>
      <c r="B175" t="s">
        <v>424</v>
      </c>
      <c r="C175" t="s">
        <v>52</v>
      </c>
      <c r="D175" t="s">
        <v>119</v>
      </c>
      <c r="E175" t="s">
        <v>425</v>
      </c>
      <c r="F175" t="s">
        <v>137</v>
      </c>
      <c r="G175">
        <f>HYPERLINK("http://clipc-services.ceda.ac.uk/dreq/u/edc3d019be9c383abbd82a4d5fad43ca.html","web")</f>
        <v>0</v>
      </c>
      <c r="J175" t="s">
        <v>154</v>
      </c>
      <c r="K175" t="s">
        <v>450</v>
      </c>
      <c r="M175" t="s">
        <v>137</v>
      </c>
    </row>
    <row r="176" spans="1:13">
      <c r="A176" t="s">
        <v>445</v>
      </c>
      <c r="B176" t="s">
        <v>426</v>
      </c>
      <c r="C176" t="s">
        <v>52</v>
      </c>
      <c r="D176" t="s">
        <v>119</v>
      </c>
      <c r="E176" t="s">
        <v>427</v>
      </c>
      <c r="F176" t="s">
        <v>93</v>
      </c>
      <c r="G176">
        <f>HYPERLINK("http://clipc-services.ceda.ac.uk/dreq/u/14e5a31ac93e26c50f8c01ed9a032168.html","web")</f>
        <v>0</v>
      </c>
      <c r="J176" t="s">
        <v>165</v>
      </c>
      <c r="K176" t="s">
        <v>450</v>
      </c>
      <c r="M176" t="s">
        <v>93</v>
      </c>
    </row>
    <row r="177" spans="1:13">
      <c r="A177" t="s">
        <v>445</v>
      </c>
      <c r="B177" t="s">
        <v>428</v>
      </c>
      <c r="C177" t="s">
        <v>52</v>
      </c>
      <c r="D177" t="s">
        <v>119</v>
      </c>
      <c r="E177" t="s">
        <v>429</v>
      </c>
      <c r="F177" t="s">
        <v>93</v>
      </c>
      <c r="G177">
        <f>HYPERLINK("http://clipc-services.ceda.ac.uk/dreq/u/562c99ff069851867df730ed9531c796.html","web")</f>
        <v>0</v>
      </c>
      <c r="J177" t="s">
        <v>169</v>
      </c>
      <c r="K177" t="s">
        <v>450</v>
      </c>
      <c r="M177" t="s">
        <v>93</v>
      </c>
    </row>
    <row r="178" spans="1:13">
      <c r="A178" t="s">
        <v>445</v>
      </c>
      <c r="B178" t="s">
        <v>430</v>
      </c>
      <c r="C178" t="s">
        <v>52</v>
      </c>
      <c r="D178" t="s">
        <v>119</v>
      </c>
      <c r="E178" t="s">
        <v>431</v>
      </c>
      <c r="F178" t="s">
        <v>93</v>
      </c>
      <c r="G178">
        <f>HYPERLINK("http://clipc-services.ceda.ac.uk/dreq/u/80f337469efdd0d5392ad995a90fd15c.html","web")</f>
        <v>0</v>
      </c>
      <c r="J178" t="s">
        <v>179</v>
      </c>
      <c r="K178" t="s">
        <v>450</v>
      </c>
      <c r="M178" t="s">
        <v>93</v>
      </c>
    </row>
    <row r="179" spans="1:13">
      <c r="A179" t="s">
        <v>445</v>
      </c>
      <c r="B179" t="s">
        <v>432</v>
      </c>
      <c r="C179" t="s">
        <v>52</v>
      </c>
      <c r="D179" t="s">
        <v>119</v>
      </c>
      <c r="E179" t="s">
        <v>433</v>
      </c>
      <c r="F179" t="s">
        <v>93</v>
      </c>
      <c r="G179">
        <f>HYPERLINK("http://clipc-services.ceda.ac.uk/dreq/u/1ae710e405acc14b368f55d9205be258.html","web")</f>
        <v>0</v>
      </c>
      <c r="J179" t="s">
        <v>184</v>
      </c>
      <c r="K179" t="s">
        <v>450</v>
      </c>
      <c r="M179" t="s">
        <v>93</v>
      </c>
    </row>
    <row r="180" spans="1:13">
      <c r="A180" t="s">
        <v>445</v>
      </c>
      <c r="B180" t="s">
        <v>256</v>
      </c>
      <c r="C180" t="s">
        <v>52</v>
      </c>
      <c r="D180" t="s">
        <v>119</v>
      </c>
      <c r="E180" t="s">
        <v>257</v>
      </c>
      <c r="F180" t="s">
        <v>93</v>
      </c>
      <c r="G180">
        <f>HYPERLINK("http://clipc-services.ceda.ac.uk/dreq/u/bdce9878-233e-11e6-a788-5404a60d96b5.html","web")</f>
        <v>0</v>
      </c>
      <c r="J180" t="s">
        <v>258</v>
      </c>
      <c r="K180" t="s">
        <v>504</v>
      </c>
      <c r="M180" t="s">
        <v>93</v>
      </c>
    </row>
    <row r="181" spans="1:13">
      <c r="A181" t="s">
        <v>445</v>
      </c>
      <c r="B181" t="s">
        <v>434</v>
      </c>
      <c r="C181" t="s">
        <v>52</v>
      </c>
      <c r="D181" t="s">
        <v>119</v>
      </c>
      <c r="E181" t="s">
        <v>435</v>
      </c>
      <c r="F181" t="s">
        <v>93</v>
      </c>
      <c r="G181">
        <f>HYPERLINK("http://clipc-services.ceda.ac.uk/dreq/u/c9793390-c5f0-11e6-ac20-5404a60d96b5.html","web")</f>
        <v>0</v>
      </c>
      <c r="J181" t="s">
        <v>436</v>
      </c>
      <c r="K181" t="s">
        <v>450</v>
      </c>
      <c r="M181" t="s">
        <v>93</v>
      </c>
    </row>
    <row r="182" spans="1:13">
      <c r="A182" t="s">
        <v>445</v>
      </c>
      <c r="B182" t="s">
        <v>437</v>
      </c>
      <c r="C182" t="s">
        <v>52</v>
      </c>
      <c r="D182" t="s">
        <v>119</v>
      </c>
      <c r="E182" t="s">
        <v>438</v>
      </c>
      <c r="F182" t="s">
        <v>93</v>
      </c>
      <c r="G182">
        <f>HYPERLINK("http://clipc-services.ceda.ac.uk/dreq/u/c9794182-c5f0-11e6-ac20-5404a60d96b5.html","web")</f>
        <v>0</v>
      </c>
      <c r="J182" t="s">
        <v>439</v>
      </c>
      <c r="K182" t="s">
        <v>450</v>
      </c>
      <c r="M182" t="s">
        <v>93</v>
      </c>
    </row>
    <row r="183" spans="1:13">
      <c r="A183" t="s">
        <v>445</v>
      </c>
      <c r="B183" t="s">
        <v>440</v>
      </c>
      <c r="C183" t="s">
        <v>52</v>
      </c>
      <c r="D183" t="s">
        <v>119</v>
      </c>
      <c r="E183" t="s">
        <v>441</v>
      </c>
      <c r="F183" t="s">
        <v>93</v>
      </c>
      <c r="G183">
        <f>HYPERLINK("http://clipc-services.ceda.ac.uk/dreq/u/065edaa295c376f0e9bc1985bc3f491c.html","web")</f>
        <v>0</v>
      </c>
      <c r="J183" t="s">
        <v>442</v>
      </c>
      <c r="K183" t="s">
        <v>504</v>
      </c>
      <c r="M183" t="s">
        <v>93</v>
      </c>
    </row>
    <row r="184" spans="1:13">
      <c r="A184" t="s">
        <v>445</v>
      </c>
      <c r="B184" t="s">
        <v>505</v>
      </c>
      <c r="C184" t="s">
        <v>52</v>
      </c>
      <c r="D184" t="s">
        <v>119</v>
      </c>
      <c r="E184" t="s">
        <v>301</v>
      </c>
      <c r="F184" t="s">
        <v>506</v>
      </c>
      <c r="G184">
        <f>HYPERLINK("http://clipc-services.ceda.ac.uk/dreq/u/6aec29521de81a361630aac9ffc69f8f.html","web")</f>
        <v>0</v>
      </c>
      <c r="J184" t="s">
        <v>507</v>
      </c>
      <c r="K184" t="s">
        <v>504</v>
      </c>
      <c r="M184" t="s">
        <v>506</v>
      </c>
    </row>
    <row r="185" spans="1:13">
      <c r="A185" t="s">
        <v>445</v>
      </c>
      <c r="B185" t="s">
        <v>508</v>
      </c>
      <c r="C185" t="s">
        <v>52</v>
      </c>
      <c r="D185" t="s">
        <v>119</v>
      </c>
      <c r="E185" t="s">
        <v>310</v>
      </c>
      <c r="F185" t="s">
        <v>289</v>
      </c>
      <c r="G185">
        <f>HYPERLINK("http://clipc-services.ceda.ac.uk/dreq/u/684d3f3543045a89ecbb0ca81ba6705f.html","web")</f>
        <v>0</v>
      </c>
      <c r="J185" t="s">
        <v>509</v>
      </c>
      <c r="K185" t="s">
        <v>504</v>
      </c>
      <c r="M185" t="s">
        <v>289</v>
      </c>
    </row>
    <row r="186" spans="1:13">
      <c r="A186" t="s">
        <v>445</v>
      </c>
      <c r="B186" t="s">
        <v>510</v>
      </c>
      <c r="C186" t="s">
        <v>52</v>
      </c>
      <c r="D186" t="s">
        <v>119</v>
      </c>
      <c r="E186" t="s">
        <v>511</v>
      </c>
      <c r="F186" t="s">
        <v>506</v>
      </c>
      <c r="G186">
        <f>HYPERLINK("http://clipc-services.ceda.ac.uk/dreq/u/402d88cf81105fe603118df92bb9eecb.html","web")</f>
        <v>0</v>
      </c>
      <c r="J186" t="s">
        <v>512</v>
      </c>
      <c r="K186" t="s">
        <v>504</v>
      </c>
      <c r="M186" t="s">
        <v>506</v>
      </c>
    </row>
    <row r="187" spans="1:13">
      <c r="A187" t="s">
        <v>445</v>
      </c>
      <c r="B187" t="s">
        <v>513</v>
      </c>
      <c r="C187" t="s">
        <v>28</v>
      </c>
      <c r="D187" t="s">
        <v>119</v>
      </c>
      <c r="E187" t="s">
        <v>288</v>
      </c>
      <c r="F187" t="s">
        <v>506</v>
      </c>
      <c r="G187">
        <f>HYPERLINK("http://clipc-services.ceda.ac.uk/dreq/u/e52644bc-dd83-11e5-9194-ac72891c3257.html","web")</f>
        <v>0</v>
      </c>
      <c r="J187" t="s">
        <v>514</v>
      </c>
      <c r="K187" t="s">
        <v>450</v>
      </c>
      <c r="M187" t="s">
        <v>506</v>
      </c>
    </row>
    <row r="188" spans="1:13">
      <c r="A188" t="s">
        <v>445</v>
      </c>
      <c r="B188" t="s">
        <v>515</v>
      </c>
      <c r="C188" t="s">
        <v>28</v>
      </c>
      <c r="D188" t="s">
        <v>119</v>
      </c>
      <c r="E188" t="s">
        <v>516</v>
      </c>
      <c r="F188" t="s">
        <v>506</v>
      </c>
      <c r="G188">
        <f>HYPERLINK("http://clipc-services.ceda.ac.uk/dreq/u/e526caea-dd83-11e5-9194-ac72891c3257.html","web")</f>
        <v>0</v>
      </c>
      <c r="J188" t="s">
        <v>517</v>
      </c>
      <c r="K188" t="s">
        <v>450</v>
      </c>
      <c r="M188" t="s">
        <v>506</v>
      </c>
    </row>
    <row r="189" spans="1:13">
      <c r="A189" t="s">
        <v>445</v>
      </c>
      <c r="B189" t="s">
        <v>518</v>
      </c>
      <c r="C189" t="s">
        <v>28</v>
      </c>
      <c r="D189" t="s">
        <v>119</v>
      </c>
      <c r="E189" t="s">
        <v>292</v>
      </c>
      <c r="F189" t="s">
        <v>506</v>
      </c>
      <c r="G189">
        <f>HYPERLINK("http://clipc-services.ceda.ac.uk/dreq/u/e527532a-dd83-11e5-9194-ac72891c3257.html","web")</f>
        <v>0</v>
      </c>
      <c r="J189" t="s">
        <v>519</v>
      </c>
      <c r="K189" t="s">
        <v>450</v>
      </c>
      <c r="M189" t="s">
        <v>506</v>
      </c>
    </row>
    <row r="190" spans="1:13">
      <c r="A190" t="s">
        <v>445</v>
      </c>
      <c r="B190" t="s">
        <v>520</v>
      </c>
      <c r="C190" t="s">
        <v>28</v>
      </c>
      <c r="D190" t="s">
        <v>119</v>
      </c>
      <c r="E190" t="s">
        <v>521</v>
      </c>
      <c r="F190" t="s">
        <v>506</v>
      </c>
      <c r="G190">
        <f>HYPERLINK("http://clipc-services.ceda.ac.uk/dreq/u/1df32c1e9440e03187aa8253e1a0f2d9.html","web")</f>
        <v>0</v>
      </c>
      <c r="J190" t="s">
        <v>522</v>
      </c>
      <c r="K190" t="s">
        <v>504</v>
      </c>
      <c r="M190" t="s">
        <v>506</v>
      </c>
    </row>
    <row r="191" spans="1:13">
      <c r="A191" t="s">
        <v>445</v>
      </c>
      <c r="B191" t="s">
        <v>523</v>
      </c>
      <c r="C191" t="s">
        <v>28</v>
      </c>
      <c r="D191" t="s">
        <v>119</v>
      </c>
      <c r="E191" t="s">
        <v>524</v>
      </c>
      <c r="F191" t="s">
        <v>506</v>
      </c>
      <c r="G191">
        <f>HYPERLINK("http://clipc-services.ceda.ac.uk/dreq/u/c075ee7167ef3bc43fef7ce624f960af.html","web")</f>
        <v>0</v>
      </c>
      <c r="J191" t="s">
        <v>525</v>
      </c>
      <c r="K191" t="s">
        <v>504</v>
      </c>
      <c r="M191" t="s">
        <v>506</v>
      </c>
    </row>
    <row r="192" spans="1:13">
      <c r="A192" t="s">
        <v>445</v>
      </c>
      <c r="B192" t="s">
        <v>526</v>
      </c>
      <c r="C192" t="s">
        <v>28</v>
      </c>
      <c r="D192" t="s">
        <v>119</v>
      </c>
      <c r="E192" t="s">
        <v>527</v>
      </c>
      <c r="F192" t="s">
        <v>506</v>
      </c>
      <c r="G192">
        <f>HYPERLINK("http://clipc-services.ceda.ac.uk/dreq/u/cc3eb19e60c00c77520c2cbf58c322b1.html","web")</f>
        <v>0</v>
      </c>
      <c r="J192" t="s">
        <v>528</v>
      </c>
      <c r="K192" t="s">
        <v>504</v>
      </c>
      <c r="M192" t="s">
        <v>506</v>
      </c>
    </row>
    <row r="193" spans="1:13">
      <c r="A193" t="s">
        <v>445</v>
      </c>
      <c r="B193" t="s">
        <v>529</v>
      </c>
      <c r="C193" t="s">
        <v>28</v>
      </c>
      <c r="D193" t="s">
        <v>119</v>
      </c>
      <c r="E193" t="s">
        <v>530</v>
      </c>
      <c r="F193" t="s">
        <v>506</v>
      </c>
      <c r="G193">
        <f>HYPERLINK("http://clipc-services.ceda.ac.uk/dreq/u/6674625c225f14aa8d6795d1df244c28.html","web")</f>
        <v>0</v>
      </c>
      <c r="J193" t="s">
        <v>531</v>
      </c>
      <c r="K193" t="s">
        <v>504</v>
      </c>
      <c r="M193" t="s">
        <v>506</v>
      </c>
    </row>
    <row r="194" spans="1:13">
      <c r="A194" t="s">
        <v>445</v>
      </c>
      <c r="B194" t="s">
        <v>532</v>
      </c>
      <c r="C194" t="s">
        <v>28</v>
      </c>
      <c r="D194" t="s">
        <v>119</v>
      </c>
      <c r="E194" t="s">
        <v>533</v>
      </c>
      <c r="F194" t="s">
        <v>506</v>
      </c>
      <c r="G194">
        <f>HYPERLINK("http://clipc-services.ceda.ac.uk/dreq/u/2157a343384243be18fe8a06826aecb5.html","web")</f>
        <v>0</v>
      </c>
      <c r="J194" t="s">
        <v>534</v>
      </c>
      <c r="K194" t="s">
        <v>504</v>
      </c>
      <c r="M194" t="s">
        <v>506</v>
      </c>
    </row>
    <row r="195" spans="1:13">
      <c r="A195" t="s">
        <v>445</v>
      </c>
      <c r="B195" t="s">
        <v>535</v>
      </c>
      <c r="C195" t="s">
        <v>28</v>
      </c>
      <c r="D195" t="s">
        <v>119</v>
      </c>
      <c r="E195" t="s">
        <v>536</v>
      </c>
      <c r="F195" t="s">
        <v>506</v>
      </c>
      <c r="G195">
        <f>HYPERLINK("http://clipc-services.ceda.ac.uk/dreq/u/e5a8a5a5c4ff0920fa237e5274df57ba.html","web")</f>
        <v>0</v>
      </c>
      <c r="J195" t="s">
        <v>537</v>
      </c>
      <c r="K195" t="s">
        <v>504</v>
      </c>
      <c r="M195" t="s">
        <v>506</v>
      </c>
    </row>
    <row r="196" spans="1:13">
      <c r="A196" t="s">
        <v>445</v>
      </c>
      <c r="B196" t="s">
        <v>538</v>
      </c>
      <c r="C196" t="s">
        <v>28</v>
      </c>
      <c r="D196" t="s">
        <v>119</v>
      </c>
      <c r="E196" t="s">
        <v>539</v>
      </c>
      <c r="F196" t="s">
        <v>506</v>
      </c>
      <c r="G196">
        <f>HYPERLINK("http://clipc-services.ceda.ac.uk/dreq/u/9a9dda6b54b64f67bda703c77465cceb.html","web")</f>
        <v>0</v>
      </c>
      <c r="J196" t="s">
        <v>540</v>
      </c>
      <c r="K196" t="s">
        <v>504</v>
      </c>
      <c r="M196" t="s">
        <v>506</v>
      </c>
    </row>
    <row r="197" spans="1:13">
      <c r="A197" t="s">
        <v>445</v>
      </c>
      <c r="B197" t="s">
        <v>541</v>
      </c>
      <c r="C197" t="s">
        <v>28</v>
      </c>
      <c r="D197" t="s">
        <v>119</v>
      </c>
      <c r="E197" t="s">
        <v>542</v>
      </c>
      <c r="F197" t="s">
        <v>506</v>
      </c>
      <c r="G197">
        <f>HYPERLINK("http://clipc-services.ceda.ac.uk/dreq/u/9af5cb75998bb01d32958af3aeb30083.html","web")</f>
        <v>0</v>
      </c>
      <c r="J197" t="s">
        <v>543</v>
      </c>
      <c r="K197" t="s">
        <v>450</v>
      </c>
      <c r="M197" t="s">
        <v>506</v>
      </c>
    </row>
    <row r="198" spans="1:13">
      <c r="A198" t="s">
        <v>445</v>
      </c>
      <c r="B198" t="s">
        <v>330</v>
      </c>
      <c r="C198" t="s">
        <v>16</v>
      </c>
      <c r="D198" t="s">
        <v>23</v>
      </c>
      <c r="E198" t="s">
        <v>331</v>
      </c>
      <c r="F198" t="s">
        <v>54</v>
      </c>
      <c r="G198">
        <f>HYPERLINK("http://clipc-services.ceda.ac.uk/dreq/u/97c037c3357f24c4e06c07123224b400.html","web")</f>
        <v>0</v>
      </c>
      <c r="J198" t="s">
        <v>332</v>
      </c>
      <c r="K198" t="s">
        <v>450</v>
      </c>
      <c r="M198" t="s">
        <v>54</v>
      </c>
    </row>
    <row r="199" spans="1:13">
      <c r="A199" t="s">
        <v>445</v>
      </c>
      <c r="B199" t="s">
        <v>333</v>
      </c>
      <c r="C199" t="s">
        <v>16</v>
      </c>
      <c r="D199" t="s">
        <v>23</v>
      </c>
      <c r="E199" t="s">
        <v>334</v>
      </c>
      <c r="F199" t="s">
        <v>54</v>
      </c>
      <c r="G199">
        <f>HYPERLINK("http://clipc-services.ceda.ac.uk/dreq/u/042e575e61a271e122d317ca7b39dcb4.html","web")</f>
        <v>0</v>
      </c>
      <c r="J199" t="s">
        <v>335</v>
      </c>
      <c r="K199" t="s">
        <v>450</v>
      </c>
      <c r="M199" t="s">
        <v>54</v>
      </c>
    </row>
    <row r="200" spans="1:13">
      <c r="A200" t="s">
        <v>445</v>
      </c>
      <c r="B200" t="s">
        <v>336</v>
      </c>
      <c r="C200" t="s">
        <v>16</v>
      </c>
      <c r="D200" t="s">
        <v>23</v>
      </c>
      <c r="E200" t="s">
        <v>337</v>
      </c>
      <c r="F200" t="s">
        <v>54</v>
      </c>
      <c r="G200">
        <f>HYPERLINK("http://clipc-services.ceda.ac.uk/dreq/u/f36046ab9a8a24ce4d7431e2defd9cf6.html","web")</f>
        <v>0</v>
      </c>
      <c r="J200" t="s">
        <v>338</v>
      </c>
      <c r="K200" t="s">
        <v>450</v>
      </c>
      <c r="M200" t="s">
        <v>54</v>
      </c>
    </row>
    <row r="201" spans="1:13">
      <c r="A201" t="s">
        <v>445</v>
      </c>
      <c r="B201" t="s">
        <v>339</v>
      </c>
      <c r="C201" t="s">
        <v>16</v>
      </c>
      <c r="D201" t="s">
        <v>23</v>
      </c>
      <c r="E201" t="s">
        <v>340</v>
      </c>
      <c r="F201" t="s">
        <v>54</v>
      </c>
      <c r="G201">
        <f>HYPERLINK("http://clipc-services.ceda.ac.uk/dreq/u/590e5b82-9e49-11e5-803c-0d0b866b59f3.html","web")</f>
        <v>0</v>
      </c>
      <c r="J201" t="s">
        <v>341</v>
      </c>
      <c r="K201" t="s">
        <v>450</v>
      </c>
      <c r="M201" t="s">
        <v>54</v>
      </c>
    </row>
    <row r="203" spans="1:13">
      <c r="A203" t="s">
        <v>544</v>
      </c>
      <c r="B203" t="s">
        <v>545</v>
      </c>
      <c r="C203" t="s">
        <v>52</v>
      </c>
      <c r="D203" t="s">
        <v>119</v>
      </c>
      <c r="E203" t="s">
        <v>546</v>
      </c>
      <c r="F203" t="s">
        <v>93</v>
      </c>
      <c r="G203">
        <f>HYPERLINK("http://clipc-services.ceda.ac.uk/dreq/u/59144254-9e49-11e5-803c-0d0b866b59f3.html","web")</f>
        <v>0</v>
      </c>
      <c r="J203" t="s">
        <v>547</v>
      </c>
      <c r="K203" t="s">
        <v>548</v>
      </c>
      <c r="M203" t="s">
        <v>93</v>
      </c>
    </row>
    <row r="204" spans="1:13">
      <c r="A204" t="s">
        <v>544</v>
      </c>
      <c r="B204" t="s">
        <v>513</v>
      </c>
      <c r="C204" t="s">
        <v>28</v>
      </c>
      <c r="D204" t="s">
        <v>119</v>
      </c>
      <c r="E204" t="s">
        <v>288</v>
      </c>
      <c r="F204" t="s">
        <v>506</v>
      </c>
      <c r="G204">
        <f>HYPERLINK("http://clipc-services.ceda.ac.uk/dreq/u/e52644bc-dd83-11e5-9194-ac72891c3257.html","web")</f>
        <v>0</v>
      </c>
      <c r="J204" t="s">
        <v>514</v>
      </c>
      <c r="K204" t="s">
        <v>549</v>
      </c>
      <c r="M204" t="s">
        <v>506</v>
      </c>
    </row>
    <row r="205" spans="1:13">
      <c r="A205" t="s">
        <v>544</v>
      </c>
      <c r="B205" t="s">
        <v>515</v>
      </c>
      <c r="C205" t="s">
        <v>28</v>
      </c>
      <c r="D205" t="s">
        <v>119</v>
      </c>
      <c r="E205" t="s">
        <v>516</v>
      </c>
      <c r="F205" t="s">
        <v>506</v>
      </c>
      <c r="G205">
        <f>HYPERLINK("http://clipc-services.ceda.ac.uk/dreq/u/e526caea-dd83-11e5-9194-ac72891c3257.html","web")</f>
        <v>0</v>
      </c>
      <c r="J205" t="s">
        <v>517</v>
      </c>
      <c r="K205" t="s">
        <v>549</v>
      </c>
      <c r="M205" t="s">
        <v>506</v>
      </c>
    </row>
    <row r="206" spans="1:13">
      <c r="A206" t="s">
        <v>544</v>
      </c>
      <c r="B206" t="s">
        <v>518</v>
      </c>
      <c r="C206" t="s">
        <v>28</v>
      </c>
      <c r="D206" t="s">
        <v>119</v>
      </c>
      <c r="E206" t="s">
        <v>292</v>
      </c>
      <c r="F206" t="s">
        <v>506</v>
      </c>
      <c r="G206">
        <f>HYPERLINK("http://clipc-services.ceda.ac.uk/dreq/u/e527532a-dd83-11e5-9194-ac72891c3257.html","web")</f>
        <v>0</v>
      </c>
      <c r="J206" t="s">
        <v>519</v>
      </c>
      <c r="K206" t="s">
        <v>549</v>
      </c>
      <c r="M206" t="s">
        <v>506</v>
      </c>
    </row>
    <row r="207" spans="1:13">
      <c r="A207" t="s">
        <v>544</v>
      </c>
      <c r="B207" t="s">
        <v>508</v>
      </c>
      <c r="C207" t="s">
        <v>52</v>
      </c>
      <c r="D207" t="s">
        <v>119</v>
      </c>
      <c r="E207" t="s">
        <v>310</v>
      </c>
      <c r="F207" t="s">
        <v>289</v>
      </c>
      <c r="G207">
        <f>HYPERLINK("http://clipc-services.ceda.ac.uk/dreq/u/684d3f3543045a89ecbb0ca81ba6705f.html","web")</f>
        <v>0</v>
      </c>
      <c r="J207" t="s">
        <v>509</v>
      </c>
      <c r="K207" t="s">
        <v>549</v>
      </c>
      <c r="M207" t="s">
        <v>289</v>
      </c>
    </row>
    <row r="208" spans="1:13">
      <c r="A208" t="s">
        <v>544</v>
      </c>
      <c r="B208" t="s">
        <v>550</v>
      </c>
      <c r="C208" t="s">
        <v>16</v>
      </c>
      <c r="D208" t="s">
        <v>119</v>
      </c>
      <c r="E208" t="s">
        <v>551</v>
      </c>
      <c r="F208" t="s">
        <v>552</v>
      </c>
      <c r="G208">
        <f>HYPERLINK("http://clipc-services.ceda.ac.uk/dreq/u/590df00c-9e49-11e5-803c-0d0b866b59f3.html","web")</f>
        <v>0</v>
      </c>
      <c r="J208" t="s">
        <v>553</v>
      </c>
      <c r="K208" t="s">
        <v>554</v>
      </c>
      <c r="M208" t="s">
        <v>552</v>
      </c>
    </row>
    <row r="209" spans="1:13">
      <c r="A209" t="s">
        <v>544</v>
      </c>
      <c r="B209" t="s">
        <v>555</v>
      </c>
      <c r="C209" t="s">
        <v>16</v>
      </c>
      <c r="D209" t="s">
        <v>119</v>
      </c>
      <c r="E209" t="s">
        <v>556</v>
      </c>
      <c r="F209" t="s">
        <v>552</v>
      </c>
      <c r="G209">
        <f>HYPERLINK("http://clipc-services.ceda.ac.uk/dreq/u/5914af46-9e49-11e5-803c-0d0b866b59f3.html","web")</f>
        <v>0</v>
      </c>
      <c r="J209" t="s">
        <v>557</v>
      </c>
      <c r="K209" t="s">
        <v>554</v>
      </c>
      <c r="M209" t="s">
        <v>552</v>
      </c>
    </row>
    <row r="210" spans="1:13">
      <c r="A210" t="s">
        <v>544</v>
      </c>
      <c r="B210" t="s">
        <v>558</v>
      </c>
      <c r="C210" t="s">
        <v>16</v>
      </c>
      <c r="D210" t="s">
        <v>119</v>
      </c>
      <c r="E210" t="s">
        <v>559</v>
      </c>
      <c r="F210" t="s">
        <v>552</v>
      </c>
      <c r="G210">
        <f>HYPERLINK("http://clipc-services.ceda.ac.uk/dreq/u/15410a16-f746-11e5-950e-5404a60d96b5.html","web")</f>
        <v>0</v>
      </c>
      <c r="J210" t="s">
        <v>560</v>
      </c>
      <c r="K210" t="s">
        <v>554</v>
      </c>
      <c r="M210" t="s">
        <v>552</v>
      </c>
    </row>
    <row r="211" spans="1:13">
      <c r="A211" t="s">
        <v>544</v>
      </c>
      <c r="B211" t="s">
        <v>561</v>
      </c>
      <c r="C211" t="s">
        <v>16</v>
      </c>
      <c r="D211" t="s">
        <v>119</v>
      </c>
      <c r="E211" t="s">
        <v>562</v>
      </c>
      <c r="F211" t="s">
        <v>552</v>
      </c>
      <c r="G211">
        <f>HYPERLINK("http://clipc-services.ceda.ac.uk/dreq/u/11806b1e-f747-11e5-950e-5404a60d96b5.html","web")</f>
        <v>0</v>
      </c>
      <c r="J211" t="s">
        <v>563</v>
      </c>
      <c r="K211" t="s">
        <v>554</v>
      </c>
      <c r="M211" t="s">
        <v>552</v>
      </c>
    </row>
    <row r="212" spans="1:13">
      <c r="A212" t="s">
        <v>544</v>
      </c>
      <c r="B212" t="s">
        <v>458</v>
      </c>
      <c r="C212" t="s">
        <v>52</v>
      </c>
      <c r="D212" t="s">
        <v>119</v>
      </c>
      <c r="E212" t="s">
        <v>459</v>
      </c>
      <c r="F212" t="s">
        <v>61</v>
      </c>
      <c r="G212">
        <f>HYPERLINK("http://clipc-services.ceda.ac.uk/dreq/u/d447c41b5f4e8c44f1fe64503cb4caa1.html","web")</f>
        <v>0</v>
      </c>
      <c r="J212" t="s">
        <v>460</v>
      </c>
      <c r="K212" t="s">
        <v>554</v>
      </c>
      <c r="M212" t="s">
        <v>61</v>
      </c>
    </row>
    <row r="213" spans="1:13">
      <c r="A213" t="s">
        <v>544</v>
      </c>
      <c r="B213" t="s">
        <v>461</v>
      </c>
      <c r="C213" t="s">
        <v>52</v>
      </c>
      <c r="D213" t="s">
        <v>119</v>
      </c>
      <c r="E213" t="s">
        <v>462</v>
      </c>
      <c r="F213" t="s">
        <v>61</v>
      </c>
      <c r="G213">
        <f>HYPERLINK("http://clipc-services.ceda.ac.uk/dreq/u/3cbe53c2-12cc-11e6-b2bc-ac72891c3257.html","web")</f>
        <v>0</v>
      </c>
      <c r="J213" t="s">
        <v>463</v>
      </c>
      <c r="K213" t="s">
        <v>554</v>
      </c>
      <c r="M213" t="s">
        <v>61</v>
      </c>
    </row>
    <row r="214" spans="1:13">
      <c r="A214" t="s">
        <v>544</v>
      </c>
      <c r="B214" t="s">
        <v>464</v>
      </c>
      <c r="C214" t="s">
        <v>52</v>
      </c>
      <c r="D214" t="s">
        <v>119</v>
      </c>
      <c r="E214" t="s">
        <v>465</v>
      </c>
      <c r="F214" t="s">
        <v>61</v>
      </c>
      <c r="G214">
        <f>HYPERLINK("http://clipc-services.ceda.ac.uk/dreq/u/8530ec1d1281da71f660df7c61571e38.html","web")</f>
        <v>0</v>
      </c>
      <c r="J214" t="s">
        <v>466</v>
      </c>
      <c r="K214" t="s">
        <v>554</v>
      </c>
      <c r="M214" t="s">
        <v>61</v>
      </c>
    </row>
    <row r="215" spans="1:13">
      <c r="A215" t="s">
        <v>544</v>
      </c>
      <c r="B215" t="s">
        <v>467</v>
      </c>
      <c r="C215" t="s">
        <v>52</v>
      </c>
      <c r="D215" t="s">
        <v>119</v>
      </c>
      <c r="E215" t="s">
        <v>468</v>
      </c>
      <c r="F215" t="s">
        <v>61</v>
      </c>
      <c r="G215">
        <f>HYPERLINK("http://clipc-services.ceda.ac.uk/dreq/u/bf9968cc511b92e99f89e9856bd38fb6.html","web")</f>
        <v>0</v>
      </c>
      <c r="J215" t="s">
        <v>469</v>
      </c>
      <c r="K215" t="s">
        <v>554</v>
      </c>
      <c r="M215" t="s">
        <v>61</v>
      </c>
    </row>
    <row r="216" spans="1:13">
      <c r="A216" t="s">
        <v>544</v>
      </c>
      <c r="B216" t="s">
        <v>470</v>
      </c>
      <c r="C216" t="s">
        <v>52</v>
      </c>
      <c r="D216" t="s">
        <v>119</v>
      </c>
      <c r="E216" t="s">
        <v>471</v>
      </c>
      <c r="F216" t="s">
        <v>61</v>
      </c>
      <c r="G216">
        <f>HYPERLINK("http://clipc-services.ceda.ac.uk/dreq/u/64c745ab7c8597bb0afed2bafd12c20c.html","web")</f>
        <v>0</v>
      </c>
      <c r="J216" t="s">
        <v>472</v>
      </c>
      <c r="K216" t="s">
        <v>554</v>
      </c>
      <c r="M216" t="s">
        <v>61</v>
      </c>
    </row>
    <row r="217" spans="1:13">
      <c r="A217" t="s">
        <v>544</v>
      </c>
      <c r="B217" t="s">
        <v>474</v>
      </c>
      <c r="C217" t="s">
        <v>52</v>
      </c>
      <c r="D217" t="s">
        <v>119</v>
      </c>
      <c r="E217" t="s">
        <v>475</v>
      </c>
      <c r="F217" t="s">
        <v>61</v>
      </c>
      <c r="G217">
        <f>HYPERLINK("http://clipc-services.ceda.ac.uk/dreq/u/2aa31f177542022b5d6ca809cf01eff5.html","web")</f>
        <v>0</v>
      </c>
      <c r="J217" t="s">
        <v>476</v>
      </c>
      <c r="K217" t="s">
        <v>554</v>
      </c>
      <c r="M217" t="s">
        <v>61</v>
      </c>
    </row>
    <row r="218" spans="1:13">
      <c r="A218" t="s">
        <v>544</v>
      </c>
      <c r="B218" t="s">
        <v>477</v>
      </c>
      <c r="C218" t="s">
        <v>52</v>
      </c>
      <c r="D218" t="s">
        <v>119</v>
      </c>
      <c r="E218" t="s">
        <v>478</v>
      </c>
      <c r="F218" t="s">
        <v>61</v>
      </c>
      <c r="G218">
        <f>HYPERLINK("http://clipc-services.ceda.ac.uk/dreq/u/1742f769c80d35356bf80ab91789eec6.html","web")</f>
        <v>0</v>
      </c>
      <c r="J218" t="s">
        <v>479</v>
      </c>
      <c r="K218" t="s">
        <v>554</v>
      </c>
      <c r="M218" t="s">
        <v>61</v>
      </c>
    </row>
    <row r="219" spans="1:13">
      <c r="A219" t="s">
        <v>544</v>
      </c>
      <c r="B219" t="s">
        <v>480</v>
      </c>
      <c r="C219" t="s">
        <v>52</v>
      </c>
      <c r="D219" t="s">
        <v>119</v>
      </c>
      <c r="E219" t="s">
        <v>481</v>
      </c>
      <c r="F219" t="s">
        <v>54</v>
      </c>
      <c r="G219">
        <f>HYPERLINK("http://clipc-services.ceda.ac.uk/dreq/u/9259f1caedb47c287bc1c9dfc3c6f756.html","web")</f>
        <v>0</v>
      </c>
      <c r="J219" t="s">
        <v>482</v>
      </c>
      <c r="K219" t="s">
        <v>554</v>
      </c>
      <c r="M219" t="s">
        <v>54</v>
      </c>
    </row>
    <row r="220" spans="1:13">
      <c r="A220" t="s">
        <v>544</v>
      </c>
      <c r="B220" t="s">
        <v>454</v>
      </c>
      <c r="C220" t="s">
        <v>52</v>
      </c>
      <c r="D220" t="s">
        <v>119</v>
      </c>
      <c r="E220" t="s">
        <v>455</v>
      </c>
      <c r="F220" t="s">
        <v>61</v>
      </c>
      <c r="G220">
        <f>HYPERLINK("http://clipc-services.ceda.ac.uk/dreq/u/b2f82090-fbed-11e5-8f03-5404a60d96b5.html","web")</f>
        <v>0</v>
      </c>
      <c r="J220" t="s">
        <v>456</v>
      </c>
      <c r="K220" t="s">
        <v>554</v>
      </c>
      <c r="M220" t="s">
        <v>61</v>
      </c>
    </row>
    <row r="221" spans="1:13">
      <c r="A221" t="s">
        <v>544</v>
      </c>
      <c r="B221" t="s">
        <v>446</v>
      </c>
      <c r="C221" t="s">
        <v>16</v>
      </c>
      <c r="D221" t="s">
        <v>23</v>
      </c>
      <c r="E221" t="s">
        <v>447</v>
      </c>
      <c r="F221" t="s">
        <v>448</v>
      </c>
      <c r="G221">
        <f>HYPERLINK("http://clipc-services.ceda.ac.uk/dreq/u/59133ddc-9e49-11e5-803c-0d0b866b59f3.html","web")</f>
        <v>0</v>
      </c>
      <c r="J221" t="s">
        <v>449</v>
      </c>
      <c r="K221" t="s">
        <v>554</v>
      </c>
      <c r="M221" t="s">
        <v>448</v>
      </c>
    </row>
    <row r="222" spans="1:13">
      <c r="A222" t="s">
        <v>544</v>
      </c>
      <c r="B222" t="s">
        <v>451</v>
      </c>
      <c r="C222" t="s">
        <v>16</v>
      </c>
      <c r="D222" t="s">
        <v>23</v>
      </c>
      <c r="E222" t="s">
        <v>452</v>
      </c>
      <c r="F222" t="s">
        <v>448</v>
      </c>
      <c r="G222">
        <f>HYPERLINK("http://clipc-services.ceda.ac.uk/dreq/u/117c89cc-b574-11e6-9ed4-5404a60d96b5.html","web")</f>
        <v>0</v>
      </c>
      <c r="J222" t="s">
        <v>453</v>
      </c>
      <c r="K222" t="s">
        <v>554</v>
      </c>
      <c r="M222" t="s">
        <v>448</v>
      </c>
    </row>
    <row r="223" spans="1:13">
      <c r="A223" t="s">
        <v>544</v>
      </c>
      <c r="B223" t="s">
        <v>564</v>
      </c>
      <c r="C223" t="s">
        <v>16</v>
      </c>
      <c r="D223" t="s">
        <v>119</v>
      </c>
      <c r="E223" t="s">
        <v>565</v>
      </c>
      <c r="F223" t="s">
        <v>16</v>
      </c>
      <c r="G223">
        <f>HYPERLINK("http://clipc-services.ceda.ac.uk/dreq/u/fdca5cbf-4d35-11e8-be0a-1c4d70487308.html","web")</f>
        <v>0</v>
      </c>
      <c r="J223" t="s">
        <v>566</v>
      </c>
      <c r="K223" t="s">
        <v>567</v>
      </c>
      <c r="M223" t="s">
        <v>16</v>
      </c>
    </row>
    <row r="224" spans="1:13">
      <c r="A224" t="s">
        <v>544</v>
      </c>
      <c r="B224" t="s">
        <v>568</v>
      </c>
      <c r="C224" t="s">
        <v>16</v>
      </c>
      <c r="D224" t="s">
        <v>119</v>
      </c>
      <c r="E224" t="s">
        <v>569</v>
      </c>
      <c r="F224" t="s">
        <v>16</v>
      </c>
      <c r="G224">
        <f>HYPERLINK("http://clipc-services.ceda.ac.uk/dreq/u/fdca5cc0-4d35-11e8-be0a-1c4d70487308.html","web")</f>
        <v>0</v>
      </c>
      <c r="J224" t="s">
        <v>570</v>
      </c>
      <c r="K224" t="s">
        <v>567</v>
      </c>
      <c r="M224" t="s">
        <v>16</v>
      </c>
    </row>
    <row r="225" spans="1:13">
      <c r="A225" t="s">
        <v>544</v>
      </c>
      <c r="B225" t="s">
        <v>571</v>
      </c>
      <c r="C225" t="s">
        <v>16</v>
      </c>
      <c r="D225" t="s">
        <v>119</v>
      </c>
      <c r="E225" t="s">
        <v>572</v>
      </c>
      <c r="F225" t="s">
        <v>314</v>
      </c>
      <c r="G225">
        <f>HYPERLINK("http://clipc-services.ceda.ac.uk/dreq/u/590e0dd0-9e49-11e5-803c-0d0b866b59f3.html","web")</f>
        <v>0</v>
      </c>
      <c r="J225" t="s">
        <v>573</v>
      </c>
      <c r="K225" t="s">
        <v>567</v>
      </c>
      <c r="M225" t="s">
        <v>314</v>
      </c>
    </row>
    <row r="226" spans="1:13">
      <c r="A226" t="s">
        <v>544</v>
      </c>
      <c r="B226" t="s">
        <v>574</v>
      </c>
      <c r="C226" t="s">
        <v>52</v>
      </c>
      <c r="D226" t="s">
        <v>23</v>
      </c>
      <c r="E226" t="s">
        <v>575</v>
      </c>
      <c r="F226" t="s">
        <v>54</v>
      </c>
      <c r="G226">
        <f>HYPERLINK("http://clipc-services.ceda.ac.uk/dreq/u/5917788e-9e49-11e5-803c-0d0b866b59f3.html","web")</f>
        <v>0</v>
      </c>
      <c r="J226" t="s">
        <v>576</v>
      </c>
      <c r="K226" t="s">
        <v>548</v>
      </c>
      <c r="M226" t="s">
        <v>54</v>
      </c>
    </row>
    <row r="228" spans="1:13">
      <c r="A228" t="s">
        <v>577</v>
      </c>
      <c r="B228" t="s">
        <v>252</v>
      </c>
      <c r="C228" t="s">
        <v>16</v>
      </c>
      <c r="D228" t="s">
        <v>119</v>
      </c>
      <c r="E228" t="s">
        <v>253</v>
      </c>
      <c r="F228" t="s">
        <v>39</v>
      </c>
      <c r="G228">
        <f>HYPERLINK("http://clipc-services.ceda.ac.uk/dreq/u/44471dd9799293cef70ac63fcdd2476e.html","web")</f>
        <v>0</v>
      </c>
      <c r="J228" t="s">
        <v>254</v>
      </c>
      <c r="K228" t="s">
        <v>578</v>
      </c>
      <c r="M228" t="s">
        <v>39</v>
      </c>
    </row>
    <row r="230" spans="1:13">
      <c r="A230" t="s">
        <v>579</v>
      </c>
      <c r="B230" t="s">
        <v>580</v>
      </c>
      <c r="C230" t="s">
        <v>28</v>
      </c>
      <c r="D230" t="s">
        <v>581</v>
      </c>
      <c r="E230" t="s">
        <v>582</v>
      </c>
      <c r="F230" t="s">
        <v>486</v>
      </c>
      <c r="G230">
        <f>HYPERLINK("http://clipc-services.ceda.ac.uk/dreq/u/4fb426293126d528f2bbf902b6ede847.html","web")</f>
        <v>0</v>
      </c>
      <c r="J230" t="s">
        <v>583</v>
      </c>
      <c r="K230" t="s">
        <v>584</v>
      </c>
      <c r="M230" t="s">
        <v>486</v>
      </c>
    </row>
    <row r="231" spans="1:13">
      <c r="A231" t="s">
        <v>579</v>
      </c>
      <c r="B231" t="s">
        <v>585</v>
      </c>
      <c r="C231" t="s">
        <v>28</v>
      </c>
      <c r="D231" t="s">
        <v>581</v>
      </c>
      <c r="E231" t="s">
        <v>586</v>
      </c>
      <c r="F231" t="s">
        <v>61</v>
      </c>
      <c r="G231">
        <f>HYPERLINK("http://clipc-services.ceda.ac.uk/dreq/u/1763f47c438dc252b1317c9861792f50.html","web")</f>
        <v>0</v>
      </c>
      <c r="J231" t="s">
        <v>587</v>
      </c>
      <c r="K231" t="s">
        <v>584</v>
      </c>
      <c r="M231" t="s">
        <v>61</v>
      </c>
    </row>
    <row r="232" spans="1:13">
      <c r="A232" t="s">
        <v>579</v>
      </c>
      <c r="B232" t="s">
        <v>588</v>
      </c>
      <c r="C232" t="s">
        <v>28</v>
      </c>
      <c r="D232" t="s">
        <v>581</v>
      </c>
      <c r="E232" t="s">
        <v>589</v>
      </c>
      <c r="F232" t="s">
        <v>61</v>
      </c>
      <c r="G232">
        <f>HYPERLINK("http://clipc-services.ceda.ac.uk/dreq/u/d00cab8104f1a9e853ebfa511d725462.html","web")</f>
        <v>0</v>
      </c>
      <c r="J232" t="s">
        <v>590</v>
      </c>
      <c r="K232" t="s">
        <v>584</v>
      </c>
      <c r="M232" t="s">
        <v>61</v>
      </c>
    </row>
    <row r="233" spans="1:13">
      <c r="A233" t="s">
        <v>579</v>
      </c>
      <c r="B233" t="s">
        <v>591</v>
      </c>
      <c r="C233" t="s">
        <v>28</v>
      </c>
      <c r="D233" t="s">
        <v>581</v>
      </c>
      <c r="E233" t="s">
        <v>592</v>
      </c>
      <c r="F233" t="s">
        <v>486</v>
      </c>
      <c r="G233">
        <f>HYPERLINK("http://clipc-services.ceda.ac.uk/dreq/u/f94930c327a257dddea9ef9d0e260ed3.html","web")</f>
        <v>0</v>
      </c>
      <c r="J233" t="s">
        <v>593</v>
      </c>
      <c r="K233" t="s">
        <v>584</v>
      </c>
      <c r="M233" t="s">
        <v>486</v>
      </c>
    </row>
    <row r="234" spans="1:13">
      <c r="A234" t="s">
        <v>579</v>
      </c>
      <c r="B234" t="s">
        <v>594</v>
      </c>
      <c r="C234" t="s">
        <v>28</v>
      </c>
      <c r="D234" t="s">
        <v>581</v>
      </c>
      <c r="E234" t="s">
        <v>595</v>
      </c>
      <c r="F234" t="s">
        <v>486</v>
      </c>
      <c r="G234">
        <f>HYPERLINK("http://clipc-services.ceda.ac.uk/dreq/u/62cb333ec6550e64596f563d114977af.html","web")</f>
        <v>0</v>
      </c>
      <c r="J234" t="s">
        <v>596</v>
      </c>
      <c r="K234" t="s">
        <v>584</v>
      </c>
      <c r="M234" t="s">
        <v>486</v>
      </c>
    </row>
    <row r="235" spans="1:13">
      <c r="A235" t="s">
        <v>579</v>
      </c>
      <c r="B235" t="s">
        <v>484</v>
      </c>
      <c r="C235" t="s">
        <v>28</v>
      </c>
      <c r="D235" t="s">
        <v>581</v>
      </c>
      <c r="E235" t="s">
        <v>485</v>
      </c>
      <c r="F235" t="s">
        <v>486</v>
      </c>
      <c r="G235">
        <f>HYPERLINK("http://clipc-services.ceda.ac.uk/dreq/u/1cf6c7fa0adedf95b3eaad5fb3f96b1c.html","web")</f>
        <v>0</v>
      </c>
      <c r="J235" t="s">
        <v>487</v>
      </c>
      <c r="K235" t="s">
        <v>597</v>
      </c>
      <c r="M235" t="s">
        <v>486</v>
      </c>
    </row>
    <row r="236" spans="1:13">
      <c r="A236" t="s">
        <v>579</v>
      </c>
      <c r="B236" t="s">
        <v>598</v>
      </c>
      <c r="C236" t="s">
        <v>28</v>
      </c>
      <c r="D236" t="s">
        <v>581</v>
      </c>
      <c r="E236" t="s">
        <v>599</v>
      </c>
      <c r="F236" t="s">
        <v>499</v>
      </c>
      <c r="G236">
        <f>HYPERLINK("http://clipc-services.ceda.ac.uk/dreq/u/b21073e1a8fa421ecd21766bc8442acd.html","web")</f>
        <v>0</v>
      </c>
      <c r="J236" t="s">
        <v>600</v>
      </c>
      <c r="K236" t="s">
        <v>597</v>
      </c>
      <c r="M236" t="s">
        <v>499</v>
      </c>
    </row>
    <row r="237" spans="1:13">
      <c r="A237" t="s">
        <v>579</v>
      </c>
      <c r="B237" t="s">
        <v>488</v>
      </c>
      <c r="C237" t="s">
        <v>28</v>
      </c>
      <c r="D237" t="s">
        <v>581</v>
      </c>
      <c r="E237" t="s">
        <v>489</v>
      </c>
      <c r="F237" t="s">
        <v>486</v>
      </c>
      <c r="G237">
        <f>HYPERLINK("http://clipc-services.ceda.ac.uk/dreq/u/b02d071fff99f2632aa8ac5e83e92215.html","web")</f>
        <v>0</v>
      </c>
      <c r="J237" t="s">
        <v>490</v>
      </c>
      <c r="K237" t="s">
        <v>597</v>
      </c>
      <c r="M237" t="s">
        <v>486</v>
      </c>
    </row>
    <row r="238" spans="1:13">
      <c r="A238" t="s">
        <v>579</v>
      </c>
      <c r="B238" t="s">
        <v>601</v>
      </c>
      <c r="C238" t="s">
        <v>28</v>
      </c>
      <c r="D238" t="s">
        <v>581</v>
      </c>
      <c r="E238" t="s">
        <v>602</v>
      </c>
      <c r="F238" t="s">
        <v>499</v>
      </c>
      <c r="G238">
        <f>HYPERLINK("http://clipc-services.ceda.ac.uk/dreq/u/00460a02b5fde2d2bc592e8ac81af0c5.html","web")</f>
        <v>0</v>
      </c>
      <c r="J238" t="s">
        <v>603</v>
      </c>
      <c r="K238" t="s">
        <v>597</v>
      </c>
      <c r="M238" t="s">
        <v>499</v>
      </c>
    </row>
    <row r="239" spans="1:13">
      <c r="A239" t="s">
        <v>579</v>
      </c>
      <c r="B239" t="s">
        <v>604</v>
      </c>
      <c r="C239" t="s">
        <v>28</v>
      </c>
      <c r="D239" t="s">
        <v>581</v>
      </c>
      <c r="E239" t="s">
        <v>605</v>
      </c>
      <c r="F239" t="s">
        <v>486</v>
      </c>
      <c r="G239">
        <f>HYPERLINK("http://clipc-services.ceda.ac.uk/dreq/u/478c43820503be64675fb49227d2f999.html","web")</f>
        <v>0</v>
      </c>
      <c r="J239" t="s">
        <v>606</v>
      </c>
      <c r="K239" t="s">
        <v>597</v>
      </c>
      <c r="M239" t="s">
        <v>486</v>
      </c>
    </row>
    <row r="240" spans="1:13">
      <c r="A240" t="s">
        <v>579</v>
      </c>
      <c r="B240" t="s">
        <v>607</v>
      </c>
      <c r="C240" t="s">
        <v>28</v>
      </c>
      <c r="D240" t="s">
        <v>581</v>
      </c>
      <c r="E240" t="s">
        <v>608</v>
      </c>
      <c r="F240" t="s">
        <v>499</v>
      </c>
      <c r="G240">
        <f>HYPERLINK("http://clipc-services.ceda.ac.uk/dreq/u/007c5380d1b91abef954c3b97871f018.html","web")</f>
        <v>0</v>
      </c>
      <c r="J240" t="s">
        <v>609</v>
      </c>
      <c r="K240" t="s">
        <v>597</v>
      </c>
      <c r="M240" t="s">
        <v>499</v>
      </c>
    </row>
    <row r="241" spans="1:13">
      <c r="A241" t="s">
        <v>579</v>
      </c>
      <c r="B241" t="s">
        <v>491</v>
      </c>
      <c r="C241" t="s">
        <v>28</v>
      </c>
      <c r="D241" t="s">
        <v>581</v>
      </c>
      <c r="E241" t="s">
        <v>492</v>
      </c>
      <c r="F241" t="s">
        <v>61</v>
      </c>
      <c r="G241">
        <f>HYPERLINK("http://clipc-services.ceda.ac.uk/dreq/u/bb27046ce21470dfbbecdd4f7eca546a.html","web")</f>
        <v>0</v>
      </c>
      <c r="J241" t="s">
        <v>493</v>
      </c>
      <c r="K241" t="s">
        <v>597</v>
      </c>
      <c r="M241" t="s">
        <v>61</v>
      </c>
    </row>
    <row r="242" spans="1:13">
      <c r="A242" t="s">
        <v>579</v>
      </c>
      <c r="B242" t="s">
        <v>494</v>
      </c>
      <c r="C242" t="s">
        <v>28</v>
      </c>
      <c r="D242" t="s">
        <v>581</v>
      </c>
      <c r="E242" t="s">
        <v>495</v>
      </c>
      <c r="F242" t="s">
        <v>486</v>
      </c>
      <c r="G242">
        <f>HYPERLINK("http://clipc-services.ceda.ac.uk/dreq/u/64c32fcf490e2e5e9918a5401fa48424.html","web")</f>
        <v>0</v>
      </c>
      <c r="J242" t="s">
        <v>496</v>
      </c>
      <c r="K242" t="s">
        <v>597</v>
      </c>
      <c r="M242" t="s">
        <v>486</v>
      </c>
    </row>
    <row r="243" spans="1:13">
      <c r="A243" t="s">
        <v>579</v>
      </c>
      <c r="B243" t="s">
        <v>497</v>
      </c>
      <c r="C243" t="s">
        <v>28</v>
      </c>
      <c r="D243" t="s">
        <v>581</v>
      </c>
      <c r="E243" t="s">
        <v>498</v>
      </c>
      <c r="F243" t="s">
        <v>499</v>
      </c>
      <c r="G243">
        <f>HYPERLINK("http://clipc-services.ceda.ac.uk/dreq/u/84115d24881654a3deceba63b22cba06.html","web")</f>
        <v>0</v>
      </c>
      <c r="J243" t="s">
        <v>500</v>
      </c>
      <c r="K243" t="s">
        <v>597</v>
      </c>
      <c r="M243" t="s">
        <v>499</v>
      </c>
    </row>
    <row r="244" spans="1:13">
      <c r="A244" t="s">
        <v>579</v>
      </c>
      <c r="B244" t="s">
        <v>501</v>
      </c>
      <c r="C244" t="s">
        <v>28</v>
      </c>
      <c r="D244" t="s">
        <v>581</v>
      </c>
      <c r="E244" t="s">
        <v>502</v>
      </c>
      <c r="F244" t="s">
        <v>61</v>
      </c>
      <c r="G244">
        <f>HYPERLINK("http://clipc-services.ceda.ac.uk/dreq/u/f56a3a44b60650b58309b1d8cf58b913.html","web")</f>
        <v>0</v>
      </c>
      <c r="J244" t="s">
        <v>503</v>
      </c>
      <c r="K244" t="s">
        <v>597</v>
      </c>
      <c r="M244" t="s">
        <v>61</v>
      </c>
    </row>
    <row r="245" spans="1:13">
      <c r="A245" t="s">
        <v>579</v>
      </c>
      <c r="B245" t="s">
        <v>610</v>
      </c>
      <c r="C245" t="s">
        <v>28</v>
      </c>
      <c r="D245" t="s">
        <v>611</v>
      </c>
      <c r="E245" t="s">
        <v>599</v>
      </c>
      <c r="F245" t="s">
        <v>499</v>
      </c>
      <c r="G245">
        <f>HYPERLINK("http://clipc-services.ceda.ac.uk/dreq/u/b21073e1a8fa421ecd21766bc8442acd.html","web")</f>
        <v>0</v>
      </c>
      <c r="J245" t="s">
        <v>600</v>
      </c>
      <c r="K245" t="s">
        <v>597</v>
      </c>
      <c r="M245" t="s">
        <v>499</v>
      </c>
    </row>
    <row r="246" spans="1:13">
      <c r="A246" t="s">
        <v>579</v>
      </c>
      <c r="B246" t="s">
        <v>612</v>
      </c>
      <c r="C246" t="s">
        <v>28</v>
      </c>
      <c r="D246" t="s">
        <v>611</v>
      </c>
      <c r="E246" t="s">
        <v>602</v>
      </c>
      <c r="F246" t="s">
        <v>499</v>
      </c>
      <c r="G246">
        <f>HYPERLINK("http://clipc-services.ceda.ac.uk/dreq/u/00460a02b5fde2d2bc592e8ac81af0c5.html","web")</f>
        <v>0</v>
      </c>
      <c r="J246" t="s">
        <v>603</v>
      </c>
      <c r="K246" t="s">
        <v>597</v>
      </c>
      <c r="M246" t="s">
        <v>499</v>
      </c>
    </row>
    <row r="247" spans="1:13">
      <c r="A247" t="s">
        <v>579</v>
      </c>
      <c r="B247" t="s">
        <v>613</v>
      </c>
      <c r="C247" t="s">
        <v>28</v>
      </c>
      <c r="D247" t="s">
        <v>611</v>
      </c>
      <c r="E247" t="s">
        <v>608</v>
      </c>
      <c r="F247" t="s">
        <v>499</v>
      </c>
      <c r="G247">
        <f>HYPERLINK("http://clipc-services.ceda.ac.uk/dreq/u/007c5380d1b91abef954c3b97871f018.html","web")</f>
        <v>0</v>
      </c>
      <c r="J247" t="s">
        <v>609</v>
      </c>
      <c r="K247" t="s">
        <v>597</v>
      </c>
      <c r="M247" t="s">
        <v>499</v>
      </c>
    </row>
    <row r="248" spans="1:13">
      <c r="A248" t="s">
        <v>579</v>
      </c>
      <c r="B248" t="s">
        <v>614</v>
      </c>
      <c r="C248" t="s">
        <v>28</v>
      </c>
      <c r="D248" t="s">
        <v>611</v>
      </c>
      <c r="E248" t="s">
        <v>495</v>
      </c>
      <c r="F248" t="s">
        <v>486</v>
      </c>
      <c r="G248">
        <f>HYPERLINK("http://clipc-services.ceda.ac.uk/dreq/u/64c32fcf490e2e5e9918a5401fa48424.html","web")</f>
        <v>0</v>
      </c>
      <c r="J248" t="s">
        <v>496</v>
      </c>
      <c r="K248" t="s">
        <v>597</v>
      </c>
      <c r="M248" t="s">
        <v>486</v>
      </c>
    </row>
    <row r="249" spans="1:13">
      <c r="A249" t="s">
        <v>579</v>
      </c>
      <c r="B249" t="s">
        <v>615</v>
      </c>
      <c r="C249" t="s">
        <v>28</v>
      </c>
      <c r="D249" t="s">
        <v>611</v>
      </c>
      <c r="E249" t="s">
        <v>498</v>
      </c>
      <c r="F249" t="s">
        <v>499</v>
      </c>
      <c r="G249">
        <f>HYPERLINK("http://clipc-services.ceda.ac.uk/dreq/u/84115d24881654a3deceba63b22cba06.html","web")</f>
        <v>0</v>
      </c>
      <c r="J249" t="s">
        <v>500</v>
      </c>
      <c r="K249" t="s">
        <v>597</v>
      </c>
      <c r="M249" t="s">
        <v>499</v>
      </c>
    </row>
    <row r="250" spans="1:13">
      <c r="A250" t="s">
        <v>579</v>
      </c>
      <c r="B250" t="s">
        <v>252</v>
      </c>
      <c r="C250" t="s">
        <v>16</v>
      </c>
      <c r="D250" t="s">
        <v>581</v>
      </c>
      <c r="E250" t="s">
        <v>253</v>
      </c>
      <c r="F250" t="s">
        <v>39</v>
      </c>
      <c r="G250">
        <f>HYPERLINK("http://clipc-services.ceda.ac.uk/dreq/u/44471dd9799293cef70ac63fcdd2476e.html","web")</f>
        <v>0</v>
      </c>
      <c r="J250" t="s">
        <v>254</v>
      </c>
      <c r="K250" t="s">
        <v>584</v>
      </c>
      <c r="M250" t="s">
        <v>39</v>
      </c>
    </row>
    <row r="252" spans="1:13">
      <c r="A252" t="s">
        <v>616</v>
      </c>
      <c r="B252" t="s">
        <v>118</v>
      </c>
      <c r="C252" t="s">
        <v>16</v>
      </c>
      <c r="D252" t="s">
        <v>617</v>
      </c>
      <c r="E252" t="s">
        <v>120</v>
      </c>
      <c r="F252" t="s">
        <v>121</v>
      </c>
      <c r="G252">
        <f>HYPERLINK("http://clipc-services.ceda.ac.uk/dreq/u/4c69515bfc84c5cb5624e94228f58351.html","web")</f>
        <v>0</v>
      </c>
      <c r="J252" t="s">
        <v>122</v>
      </c>
      <c r="K252" t="s">
        <v>618</v>
      </c>
      <c r="M252" t="s">
        <v>121</v>
      </c>
    </row>
    <row r="253" spans="1:13">
      <c r="A253" t="s">
        <v>616</v>
      </c>
      <c r="B253" t="s">
        <v>619</v>
      </c>
      <c r="C253" t="s">
        <v>16</v>
      </c>
      <c r="D253" t="s">
        <v>620</v>
      </c>
      <c r="E253" t="s">
        <v>621</v>
      </c>
      <c r="G253">
        <f>HYPERLINK("http://clipc-services.ceda.ac.uk/dreq/u/962e51dc-267b-11e7-96a5-ac72891c3257.html","web")</f>
        <v>0</v>
      </c>
      <c r="J253" t="s">
        <v>622</v>
      </c>
      <c r="K253" t="s">
        <v>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2019-02-14T17:10:18Z</dcterms:created>
  <dcterms:modified xsi:type="dcterms:W3CDTF">2019-02-14T17:10:18Z</dcterms:modified>
</cp:coreProperties>
</file>