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<sst xmlns="http://schemas.openxmlformats.org/spreadsheetml/2006/main" count="3957" uniqueCount="1156">
  <si>
    <t>Table</t>
  </si>
  <si>
    <t>variable</t>
  </si>
  <si>
    <t>prio</t>
  </si>
  <si>
    <t>Dimension format of variable</t>
  </si>
  <si>
    <t>variable long name</t>
  </si>
  <si>
    <t>link</t>
  </si>
  <si>
    <t>comment</t>
  </si>
  <si>
    <t>comment author</t>
  </si>
  <si>
    <t>extensive variable description</t>
  </si>
  <si>
    <t>list of MIPs which request this variable</t>
  </si>
  <si>
    <t>Efx</t>
  </si>
  <si>
    <t>vegHeight</t>
  </si>
  <si>
    <t>2</t>
  </si>
  <si>
    <t>longitude latitude</t>
  </si>
  <si>
    <t>canopy height</t>
  </si>
  <si>
    <t>Can not be produced by LPJ-GUESS: Only tree that has a height</t>
  </si>
  <si>
    <t>David Warlind</t>
  </si>
  <si>
    <t>Height is the vertical distance above the surface. 'Canopy' means the plant or vegetation canopy.</t>
  </si>
  <si>
    <t>CMIP,DCPP,PMIP</t>
  </si>
  <si>
    <t>rlu</t>
  </si>
  <si>
    <t>1</t>
  </si>
  <si>
    <t>alevel spectband</t>
  </si>
  <si>
    <t>Upwelling Longwave Radiation</t>
  </si>
  <si>
    <t>Not available in IFS: All Up and downwelling radiation is only at the TOA and the surface available in IFS standard output</t>
  </si>
  <si>
    <t>Twan &amp; Thomas</t>
  </si>
  <si>
    <t>Upwelling longwave radiation (includes the fluxes at the surface and TOA)</t>
  </si>
  <si>
    <t>RFMIP</t>
  </si>
  <si>
    <t>rsu</t>
  </si>
  <si>
    <t>Upwelling Shortwave Radiation</t>
  </si>
  <si>
    <t>Upwelling shortwave radiation  (includes also the fluxes at the surface and top of atmosphere)</t>
  </si>
  <si>
    <t>rld</t>
  </si>
  <si>
    <t>Downwelling Longwave Radiation</t>
  </si>
  <si>
    <t>Downwelling Longwave Radiation (includes the fluxes at the surface and TOA)</t>
  </si>
  <si>
    <t>rsd</t>
  </si>
  <si>
    <t>Downwelling Shortwave Radiation</t>
  </si>
  <si>
    <t>Downwelling shortwave radiation (includes the fluxes at the surface and top-of-atmosphere)</t>
  </si>
  <si>
    <t>6hrLev</t>
  </si>
  <si>
    <t>bs550aer</t>
  </si>
  <si>
    <t>longitude latitude time lambda550nm</t>
  </si>
  <si>
    <t>Aerosol backscatter coefficient</t>
  </si>
  <si>
    <t>Not available in IFS, neither in TM5.</t>
  </si>
  <si>
    <t>Aerosol  Backscatter at 550nm and 180 degrees, computed from extinction and lidar ratio</t>
  </si>
  <si>
    <t>AerChemMIP</t>
  </si>
  <si>
    <t>Oyr</t>
  </si>
  <si>
    <t>dissicabio</t>
  </si>
  <si>
    <t>longitude latitude olevel time</t>
  </si>
  <si>
    <t>Abiotic Dissolved Inorganic Carbon Concentration</t>
  </si>
  <si>
    <t>Not available in PISCES</t>
  </si>
  <si>
    <t>Raffaele Bernardello</t>
  </si>
  <si>
    <t>Abiotic Dissolved inorganic carbon (CO3+HCO3+H2CO3) concentration</t>
  </si>
  <si>
    <t>AerChemMIP,CMIP,GeoMIP,LUMIP,OMIP</t>
  </si>
  <si>
    <t>dissi13c</t>
  </si>
  <si>
    <t>Dissolved Inorganic 13Carbon Concentration</t>
  </si>
  <si>
    <t>Dissolved inorganic 14carbon (CO3+HCO3+H2CO3) concentration</t>
  </si>
  <si>
    <t>talknat</t>
  </si>
  <si>
    <t>Natural Total Alkalinity</t>
  </si>
  <si>
    <t xml:space="preserve">Not available in NEMO-OPA. </t>
  </si>
  <si>
    <t>Torben</t>
  </si>
  <si>
    <t>total alkalinity equivalent concentration (including carbonate, borate, phosphorus, silicon, and nitrogen components) at preindustrial atmospheric xCO2</t>
  </si>
  <si>
    <t>AerChemMIP,C4MIP,CMIP,GeoMIP,LUMIP,OMIP</t>
  </si>
  <si>
    <t>phabio</t>
  </si>
  <si>
    <t>Abiotic pH</t>
  </si>
  <si>
    <t>negative log10 of hydrogen ion concentration with the concentration expressed as mol H kg-1 (abiotic component)..</t>
  </si>
  <si>
    <t>chldiaz</t>
  </si>
  <si>
    <t>Mass Concentration of Diazotrophs expressed as Chlorophyll in sea water</t>
  </si>
  <si>
    <t>Probably not in NEMO-PISCES (at least not found in the relevant xml files). BSC check?</t>
  </si>
  <si>
    <t>Chlorophyll concentration from the diazotrophic phytoplankton component alone</t>
  </si>
  <si>
    <t>AerChemMIP,CMIP,GeoMIP,LUMIP,OMIP,VIACSAB</t>
  </si>
  <si>
    <t>chlcalc</t>
  </si>
  <si>
    <t>Mass Concentration of Calcareous Phytoplankton expressed as Chlorophyll in sea water</t>
  </si>
  <si>
    <t>chlorophyll concentration from the calcite-producing phytoplankton component alone</t>
  </si>
  <si>
    <t>chlpico</t>
  </si>
  <si>
    <t>Mass Concentration of Picophytoplankton expressed as Chlorophyll in sea water</t>
  </si>
  <si>
    <t>chlorophyll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</si>
  <si>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</si>
  <si>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</si>
  <si>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</si>
  <si>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</si>
  <si>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</si>
  <si>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</si>
  <si>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</si>
  <si>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</si>
  <si>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</si>
  <si>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</si>
  <si>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</si>
  <si>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</si>
  <si>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dmso</t>
  </si>
  <si>
    <t>Mole Concentration of Dimethyl Sulphide in sea water</t>
  </si>
  <si>
    <t>Mole concentration of dimethyl sulphide in water</t>
  </si>
  <si>
    <t>parag</t>
  </si>
  <si>
    <t>Aragonite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</si>
  <si>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</si>
  <si>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expn</t>
  </si>
  <si>
    <t>Sinking Particulate Organic Nitrogen Flux</t>
  </si>
  <si>
    <t>Not available inLPJ-GUESS. Not available in PISCES, which means not available in NEMO.</t>
  </si>
  <si>
    <t>David Warlind, Raffaele Bernardello</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</si>
  <si>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</si>
  <si>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expp</t>
  </si>
  <si>
    <t>Sinking Particulate Organic Phosphorus Flux</t>
  </si>
  <si>
    <t>expfe</t>
  </si>
  <si>
    <t>Sinking Particulate Iron Flux</t>
  </si>
  <si>
    <t>Can not be produced by LPJ-GUESS: Pisces?</t>
  </si>
  <si>
    <t>expsi</t>
  </si>
  <si>
    <t>Sinking Particulate Silica Flux</t>
  </si>
  <si>
    <t>AerChemMIP,CMIP,GeoMIP,LUMIP,OMIP,PMIP,VIACSAB</t>
  </si>
  <si>
    <t>expcalc</t>
  </si>
  <si>
    <t>Sinking Calcite Flux</t>
  </si>
  <si>
    <t>Downward flux of Calcite</t>
  </si>
  <si>
    <t>exparag</t>
  </si>
  <si>
    <t>Sinking Aragonite Flux</t>
  </si>
  <si>
    <t>Downward flux of Aragonite</t>
  </si>
  <si>
    <t>darag</t>
  </si>
  <si>
    <t>Aragonite Dissolution</t>
  </si>
  <si>
    <t>Rate of change of Aragonite carbon mole concentration  due to dissolution</t>
  </si>
  <si>
    <t>ppdiat</t>
  </si>
  <si>
    <t>3</t>
  </si>
  <si>
    <t>Net Primary Organic Carbon Production by Diatoms</t>
  </si>
  <si>
    <t>Primary (organic carbon) production by the diatom component alone</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</si>
  <si>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</si>
  <si>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</si>
  <si>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</si>
  <si>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</si>
  <si>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</si>
  <si>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</si>
  <si>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</si>
  <si>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</si>
  <si>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</si>
  <si>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ppmisc</t>
  </si>
  <si>
    <t>Net Primary Organic Carbon Production by Other Phytoplankton</t>
  </si>
  <si>
    <t>Primary (organic carbon) production by other phytoplankton components alone</t>
  </si>
  <si>
    <t>bddtdic</t>
  </si>
  <si>
    <t>Rate of Change of Dissolved Inorganic Carbon due to Biological Activity</t>
  </si>
  <si>
    <t>Net total of biological terms in time rate of change of dissolved inorganic carbon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</si>
  <si>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</si>
  <si>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</si>
  <si>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</si>
  <si>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</si>
  <si>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</si>
  <si>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</si>
  <si>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bddtdife</t>
  </si>
  <si>
    <t>Rate of Change of Dissolved Inorganic Iron due to Biological Activity</t>
  </si>
  <si>
    <t>Net total of biological terms in time rate of change of dissolved inorganic iron</t>
  </si>
  <si>
    <t>bddtdisi</t>
  </si>
  <si>
    <t>Rate of Change of Dissolved Inorganic silicon due to Biological Activity</t>
  </si>
  <si>
    <t>Net of biological terms in time rate of change of dissolved inorganic silicon</t>
  </si>
  <si>
    <t>bddtalk</t>
  </si>
  <si>
    <t>Rate of Change of Alkalinity due to Biological Activity</t>
  </si>
  <si>
    <t>Net total of biological terms in time rate of change of alkalinity</t>
  </si>
  <si>
    <t>fescav</t>
  </si>
  <si>
    <t>Nonbiogenic Iron Scavenging</t>
  </si>
  <si>
    <t>Dissolved Fe removed through nonbiogenic scavenging onto particles</t>
  </si>
  <si>
    <t>fgco2nat</t>
  </si>
  <si>
    <t>longitude latitude time</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</si>
  <si>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</si>
  <si>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</si>
  <si>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</si>
  <si>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</si>
  <si>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</si>
  <si>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</si>
  <si>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</si>
  <si>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</si>
  <si>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</si>
  <si>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Abiotic 13CO2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</si>
  <si>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</si>
  <si>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CFday</t>
  </si>
  <si>
    <t>ccb</t>
  </si>
  <si>
    <t>Air Pressure at Convective Cloud Base</t>
  </si>
  <si>
    <t>Too much effort?: convective cloud cover ccc[128185 i.e in table 128] &gt; 0.5 or &gt; 0.0, this mask combine with cloud base height cbh[228023], therafter with surface pressure sp[134] and lapse rate the cct can be calculated</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</si>
  <si>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</si>
  <si>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CFMIP,HighResMIP</t>
  </si>
  <si>
    <t>cct</t>
  </si>
  <si>
    <t>Air Pressure at Convective Cloud Top</t>
  </si>
  <si>
    <t>No cloud top height in IFS output, thus no</t>
  </si>
  <si>
    <t>Gijs &amp; Thomas</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</si>
  <si>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</si>
  <si>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mc</t>
  </si>
  <si>
    <t>longitude latitude alevhalf time</t>
  </si>
  <si>
    <t>Convective Mass Flux</t>
  </si>
  <si>
    <t>Too much effort?: IFS var in PEXTRA, the CUFLXN routine produces PFMU (MASSFLUX IN UPDRAFTS) and PFMD (MASSFLUX DOWNDRAFTS) KG/(M2*S) which can be combined. Which gib code?, via?: sources/ifs-36r4/src/ifs/phys_ec/callpar.F90 in variables PGFL(JL,JK,YERA40(5)%MP) and PGFL(JL,JK,YERA40(6)%MP)</t>
  </si>
  <si>
    <t>The net mass flux should represent the difference between the updraft and downdraft components.  The flux is computed as the mass divided by the area of the grid cell.</t>
  </si>
  <si>
    <t>clcalipso</t>
  </si>
  <si>
    <t>longitude latitude alt40 time</t>
  </si>
  <si>
    <t>CALIPSO Cloud Fraction</t>
  </si>
  <si>
    <t>COSP output, currently not available from IFS</t>
  </si>
  <si>
    <t>Klaus</t>
  </si>
  <si>
    <t>Percentage cloud cover at CALIPSO standard heights.</t>
  </si>
  <si>
    <t>clisccp</t>
  </si>
  <si>
    <t>longitude latitude plev7c tau time</t>
  </si>
  <si>
    <t>ISCCP Cloud Area Fraction</t>
  </si>
  <si>
    <t>Percentage cloud cover in optical depth categories.</t>
  </si>
  <si>
    <t>EdayZ</t>
  </si>
  <si>
    <t>vtem</t>
  </si>
  <si>
    <t>latitude plev39 time</t>
  </si>
  <si>
    <t>Transformed Eulerian Mean northward wind</t>
  </si>
  <si>
    <t>Not available in IFS.</t>
  </si>
  <si>
    <t>Transformed Eulerian Mean Diagnostics v*, meridional component of the residual meridional circulation (v*, w*) derived from 6 hr or higher frequency data fields (use instantaneous daily fields or 12 hr fields if the 6 hr data are not available).</t>
  </si>
  <si>
    <t>DynVar</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</si>
  <si>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</si>
  <si>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</si>
  <si>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</si>
  <si>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epfy</t>
  </si>
  <si>
    <t>Northward Component of the Eliassen-Palm Flux</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</si>
  <si>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</si>
  <si>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</si>
  <si>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</si>
  <si>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</si>
  <si>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utendepfd</t>
  </si>
  <si>
    <t>Tendency of eastward wind due to Eliassen-Palm Flux divergence</t>
  </si>
  <si>
    <t>Tendency of the zonal mean zonal wind due to the divergence of the Eliassen-Palm flux.</t>
  </si>
  <si>
    <t>utendogw</t>
  </si>
  <si>
    <t>u-tendency orographic gravity wave drag</t>
  </si>
  <si>
    <t>Not separately available in IFS.</t>
  </si>
  <si>
    <t>Tendency of the eastward wind by parameterized orographic gravity waves.</t>
  </si>
  <si>
    <t>utendnogw</t>
  </si>
  <si>
    <t>u-tendency nonorographic gravity wave drag</t>
  </si>
  <si>
    <t>Tendency of the eastward wind by parameterized nonorographic gravity waves.</t>
  </si>
  <si>
    <t>psitem</t>
  </si>
  <si>
    <t>Transformed Eulerian Mean mass stramfunction</t>
  </si>
  <si>
    <t>Residual mass streamfunction, computed from vstar and integrated from the top of the atmosphere (on the native model grid). Reference: Andrews et al (1987): Middle Atmospheric Dynamics. Academic Press.</t>
  </si>
  <si>
    <t>utendvtem</t>
  </si>
  <si>
    <t>Rendency of eastward wind due to TEM northward advection and Coriolis term</t>
  </si>
  <si>
    <t>Tendency of zonally averaged eastward wind, by the residual upward wind advection (on the native model grid). Reference: Andrews et al (1987): Middle Atmospheric Dynamics. Academic Press.</t>
  </si>
  <si>
    <t>utendwtem</t>
  </si>
  <si>
    <t>Rendency of eastward wind due to TEM upward advection</t>
  </si>
  <si>
    <t>Tendency of zonally averaged eastward wind, by the residual northward wind advection (on the native model grid). Reference: Andrews et al (1987): Middle Atmospheric Dynamics. Academic Press.</t>
  </si>
  <si>
    <t>LImon</t>
  </si>
  <si>
    <t>agesno</t>
  </si>
  <si>
    <t>Snow Age</t>
  </si>
  <si>
    <t>Can not be produced by LPJ-GUESS or else</t>
  </si>
  <si>
    <t>David Warlind &amp; Thomas</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</si>
  <si>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</si>
  <si>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</si>
  <si>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tpf</t>
  </si>
  <si>
    <t>Permafrost Layer Thickness</t>
  </si>
  <si>
    <t>Not available in PISM or H-TESSEL.</t>
  </si>
  <si>
    <t>Shuting</t>
  </si>
  <si>
    <t>The mean thickness of the permafrost layer in the land portion of the grid cell.  Reported as zero in permafrost-free regions.</t>
  </si>
  <si>
    <t>C4MIP,CMIP,FAFMIP,GMMIP,GeoMIP,HighResMIP,LS3MIP,LUMIP,PMIP,VIACSAB,VolMIP</t>
  </si>
  <si>
    <t>CFsubhr</t>
  </si>
  <si>
    <t>alevhalf site time1</t>
  </si>
  <si>
    <t>AerChemMIP,CFMIP</t>
  </si>
  <si>
    <t>rlucs</t>
  </si>
  <si>
    <t>Upwelling Clear-Sky Longwave Radiation</t>
  </si>
  <si>
    <t>Upwelling clear-sky longwave radiation  (includes the fluxes at the surface and TOA)</t>
  </si>
  <si>
    <t>rsucs</t>
  </si>
  <si>
    <t>Upwelling Clear-Sky Shortwave Radiation</t>
  </si>
  <si>
    <t>Not available: All Up and downwelling radiation is only at the TOA and the surface available in IFS standard output</t>
  </si>
  <si>
    <t>Upwelling clear-sky shortwave radiation  (includes the fluxes at the surface and TOA)</t>
  </si>
  <si>
    <t>rldcs</t>
  </si>
  <si>
    <t>Downwelling Clear-Sky Longwave Radiation</t>
  </si>
  <si>
    <t>Downwelling clear-sky longwave radiation (includes the fluxes at the surface and TOA)</t>
  </si>
  <si>
    <t>rsdcs</t>
  </si>
  <si>
    <t>Downwelling Clear-Sky Shortwave Radiation</t>
  </si>
  <si>
    <t>Downwelling clear-sky shortwave radiation (includes the fluxes at the surface and top-of-atmosphere)</t>
  </si>
  <si>
    <t>tnta</t>
  </si>
  <si>
    <t>alevel site time1</t>
  </si>
  <si>
    <t>Tendency of Air Temperature due to Advection</t>
  </si>
  <si>
    <t>Not available in IFS, it would require additional coding in IFS. Note that Gijs checked with ECMWF that the T-tendency from explicit dynamics (grib 128.93)  is not the same as T-tendency due to advection, see https://software.ecmwf.int/wiki/pages/viewpage.action?pageId=97384581.</t>
  </si>
  <si>
    <t>Twan, Thomas &amp; Gijs</t>
  </si>
  <si>
    <t>tntmp</t>
  </si>
  <si>
    <t>Tendency of Air Temperature due to Model Physics</t>
  </si>
  <si>
    <t>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</si>
  <si>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</si>
  <si>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tntscpbl</t>
  </si>
  <si>
    <t>Tendency of Air Temperature Due to Stratiform Cloud and Precipitation and Boundary Layer Mixing</t>
  </si>
  <si>
    <t>Not available in IFS. This is not requested for a model like IFS (see description).</t>
  </si>
  <si>
    <t>Tendency of Air Temperature Due to Stratiform Cloud and Precipitation and Boundary Layer Mixing (to be specified only in  models which do not separate cloud, precipitation and boundary layer terms.  Includes all boundary layer terms including diffusive ones.)</t>
  </si>
  <si>
    <t>tnhusa</t>
  </si>
  <si>
    <t>Tendency of Specific Humidity due to Advection</t>
  </si>
  <si>
    <t>Not available in IFS, it would require additional coding in IFS. Note that Gijs checked with ECMWF that the q-tendency from explicit dynamics (grib 128.94)  is not the same as q-tendency due to advection, see https://software.ecmwf.int/wiki/pages/viewpage.action?pageId=97384581.</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</si>
  <si>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</si>
  <si>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</si>
  <si>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</si>
  <si>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</si>
  <si>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</si>
  <si>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This is not requested for a model like IFS (see description).</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</si>
  <si>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</si>
  <si>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evu</t>
  </si>
  <si>
    <t>Eddy Viscosity Coefficient for Momentum Variables</t>
  </si>
  <si>
    <t>Vertical diffusion coefficient for momentum due to parametrised eddies</t>
  </si>
  <si>
    <t>edt</t>
  </si>
  <si>
    <t>Eddy Diffusivity Coefficient for Temperature Variable</t>
  </si>
  <si>
    <t>Vertical diffusion coefficient for temperature due to parametrised eddies</t>
  </si>
  <si>
    <t>site time1</t>
  </si>
  <si>
    <t>ci</t>
  </si>
  <si>
    <t>Fraction of Time Convection Occurs</t>
  </si>
  <si>
    <t>Not in IFS output, thus no</t>
  </si>
  <si>
    <t>Thomas</t>
  </si>
  <si>
    <t>Fraction of time that convection occurs in the grid cell.</t>
  </si>
  <si>
    <t>sci</t>
  </si>
  <si>
    <t>Fraction of Time Shallow Convection Occurs</t>
  </si>
  <si>
    <t>Fraction of time that shallow convection occurs in the grid cell.</t>
  </si>
  <si>
    <t>Odec</t>
  </si>
  <si>
    <t>msftmrho</t>
  </si>
  <si>
    <t>latitude rho basin time</t>
  </si>
  <si>
    <t>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</si>
  <si>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</si>
  <si>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Overturning mass streamfunction arising from all advective mass transport processes, resolved and parameterized.</t>
  </si>
  <si>
    <t>CMIP,OMIP</t>
  </si>
  <si>
    <t>msftmz</t>
  </si>
  <si>
    <t>latitude olevel basin time</t>
  </si>
  <si>
    <t>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</si>
  <si>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Etienne Tourigny</t>
  </si>
  <si>
    <t>sfriver</t>
  </si>
  <si>
    <t>Salt Flux into Sea Water from Rivers</t>
  </si>
  <si>
    <t>Not available in NEMO-OPA, i.e. it makes no sence to make it availble because it is zero. It looks like it is assumed zero in NEMO, not 100% sure though.</t>
  </si>
  <si>
    <t>This field is physical, and it arises when rivers carry a nonzero salt content.  Often this is zero, with rivers assumed to be fresh.</t>
  </si>
  <si>
    <t>3hr</t>
  </si>
  <si>
    <t>rsdsdiff</t>
  </si>
  <si>
    <t>Surface Diffuse Downwelling Shortwave Radiation</t>
  </si>
  <si>
    <t>No, probably not. There is a GRIB code: 228242 (=242 in table 228), no idea if it can be used in EC-Earth. Give up this one?</t>
  </si>
  <si>
    <t>Gijs &amp; Klaus</t>
  </si>
  <si>
    <t>CMIP,HighResMIP,VIACSAB</t>
  </si>
  <si>
    <t>SImon</t>
  </si>
  <si>
    <t>sisnconc</t>
  </si>
  <si>
    <t>Snow area fraction</t>
  </si>
  <si>
    <t>Not available in PISCES. Not available in LIM.</t>
  </si>
  <si>
    <t>Raffaele Bernardello, David Docquier, Thomas Reerink</t>
  </si>
  <si>
    <t>Fraction of sea ice, by area, which is covered by snow, giving equal weight to every square metre of sea ice . Exclude snow that lies on land or land ice.</t>
  </si>
  <si>
    <t>C4MIP,CFMIP,CMIP,DAMIP,FAFMIP,GMMIP,GeoMIP,HighResMIP,LS3MIP,PMIP,RFMIP,SIMIP</t>
  </si>
  <si>
    <t>siflswutop</t>
  </si>
  <si>
    <t>Upwelling Shortwave Flux over Sea Ice</t>
  </si>
  <si>
    <t>Not available in NEMO-LIM. Though potentially possible to provide by NEMO-LIM, but not in the current output of NEMO-LIM.</t>
  </si>
  <si>
    <t>David Docquier</t>
  </si>
  <si>
    <t>The upwelling shortwave flux over sea ice (always negative)</t>
  </si>
  <si>
    <t>C4MIP,CMIP,FAFMIP,GMMIP,GeoMIP,HighResMIP,LS3MIP,PMIP,RFMIP,SIMIP</t>
  </si>
  <si>
    <t>sifllwdtop</t>
  </si>
  <si>
    <t>Downwelling longwave flux over sea ice</t>
  </si>
  <si>
    <t>Not available in NEMO-LIM (qns_ice, non-solar heat flux, takes into account longwave, sensible and latent heat fluxes)</t>
  </si>
  <si>
    <t>the downwelling longwave flux over sea ice (always positive)</t>
  </si>
  <si>
    <t>sifllwutop</t>
  </si>
  <si>
    <t>Upwelling Longwave Flux over Sea Ice</t>
  </si>
  <si>
    <t>the upwelling longwave flux over sea ice (always negative)</t>
  </si>
  <si>
    <t>siflsenstop</t>
  </si>
  <si>
    <t>Net upward sensible heat flux over sea ice</t>
  </si>
  <si>
    <t>the net sensible heat flux over sea ice</t>
  </si>
  <si>
    <t>C4MIP,CMIP,DCPP,FAFMIP,GMMIP,GeoMIP,HighResMIP,LS3MIP,PMIP,RFMIP,SIMIP</t>
  </si>
  <si>
    <t>sifllatstop</t>
  </si>
  <si>
    <t>Net latent heat flux over sea ice</t>
  </si>
  <si>
    <t>the net latent heat flux over sea ice</t>
  </si>
  <si>
    <t>simassacrossline</t>
  </si>
  <si>
    <t>siline time</t>
  </si>
  <si>
    <t>Sea mass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</si>
  <si>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</si>
  <si>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CFmon</t>
  </si>
  <si>
    <t>AerChemMIP,CFMIP,DAMIP,GeoMIP,HighResMIP,PMIP</t>
  </si>
  <si>
    <t>longitude latitude alevel time</t>
  </si>
  <si>
    <t>Eddy Viscosity Coefficients for Momentum</t>
  </si>
  <si>
    <t>AerChemMIP,CFMIP,DAMIP,GeoMIP,HighResMIP</t>
  </si>
  <si>
    <t>Eddy Diffusivity Coefficients for Temperature</t>
  </si>
  <si>
    <t>clc</t>
  </si>
  <si>
    <t>Convective Cloud Area Fraction</t>
  </si>
  <si>
    <t>Include only convective cloud.</t>
  </si>
  <si>
    <t>cls</t>
  </si>
  <si>
    <t>Stratiform Cloud Area Fraction</t>
  </si>
  <si>
    <t>Not available in IFS. This can not just be linked with one of these layers: grib 128.186, 128.187 or 128.188</t>
  </si>
  <si>
    <t>AerChemMIP,CFMIP,GeoMIP,HighResMIP,PMIP</t>
  </si>
  <si>
    <t>mcu</t>
  </si>
  <si>
    <t>Updraft Convective Mass Flux</t>
  </si>
  <si>
    <t>Not available in IFS. This can not just be linked with one of these layers: grib 128.186, 128.187 or 128.189</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</si>
  <si>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</si>
  <si>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rsut4co2</t>
  </si>
  <si>
    <t>TOA Outgoing Shortwave Radiation in 4XCO2 Atmosphere</t>
  </si>
  <si>
    <t>--why 4XCO2 label - data request error?</t>
  </si>
  <si>
    <t>TOA Outgoing Shortwave Radiation calculated using carbon dioxide concentrations increased fourfold</t>
  </si>
  <si>
    <t>AerChemMIP,CFMIP,HighResMIP</t>
  </si>
  <si>
    <t>rlut4co2</t>
  </si>
  <si>
    <t>TOA Outgoing Longwave Radiation 4XCO2 Atmosphere</t>
  </si>
  <si>
    <t>Top-of-atmosphere outgoing longwave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</si>
  <si>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</si>
  <si>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</si>
  <si>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</si>
  <si>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rlutcs4co2</t>
  </si>
  <si>
    <t>TOA Outgoing Clear-Sky Longwave Radiation 4XCO2 Atmosphere</t>
  </si>
  <si>
    <t>Top-of-atmosphere outgoing clear-sky longwave radiation calculated using carbon dioxide concentrations increased fourfold</t>
  </si>
  <si>
    <t>rlu4co2</t>
  </si>
  <si>
    <t>Upwelling Longwave Radiation 4XCO2 Atmosphere</t>
  </si>
  <si>
    <t>Upwelling longwave radiation calculated using carbon dioxide concentrations increased fourfold (includes the fluxes at the surface and TOA)</t>
  </si>
  <si>
    <t>rsu4co2</t>
  </si>
  <si>
    <t>Upwelling Shortwave Radiation 4XCO2 Atmosphere</t>
  </si>
  <si>
    <t>Upwelling Shortwave Radiation calculated using carbon dioxide concentrations increased fourfold</t>
  </si>
  <si>
    <t>rld4co2</t>
  </si>
  <si>
    <t>Downwelling Longwave Radiation 4XCO2 Atmosphere</t>
  </si>
  <si>
    <t>Downwelling longwave radiation calculated using carbon dioxide concentrations increased fourfold (includes the fluxes at the surface and TOA)</t>
  </si>
  <si>
    <t>rsd4co2</t>
  </si>
  <si>
    <t>Downwelling Shortwave Radiation 4XCO2 Atmosphere</t>
  </si>
  <si>
    <t>Downwelling shortwave radiation calculated using carbon dioxide concentrations increased fourfold</t>
  </si>
  <si>
    <t>rlucs4co2</t>
  </si>
  <si>
    <t>Upwelling Clear-Sky Longwave Radiation 4XCO2 Atmosphere</t>
  </si>
  <si>
    <t>Upwelling clear-sky longwave radiation calculated using carbon dioxide concentrations increased fourfold (includes the fluxes at the surface and TOA)</t>
  </si>
  <si>
    <t>rsucs4co2</t>
  </si>
  <si>
    <t>Upwelling Clear-Sky Shortwave Radiation 4XCO2 Atmosphere</t>
  </si>
  <si>
    <t>Upwelling clear-sky shortwave radiation calculated using carbon dioxide concentrations increased fourfold</t>
  </si>
  <si>
    <t>rldcs4co2</t>
  </si>
  <si>
    <t>Downwelling Clear-Sky Longwave Radiation 4XCO2 Atmosphere</t>
  </si>
  <si>
    <t>Downwelling clear-sky longwave radiation calculated using carbon dioxide concentrations increased fourfold (includes the fluxes at the surface and TOA)</t>
  </si>
  <si>
    <t>rsdcs4co2</t>
  </si>
  <si>
    <t>Downwelling Clear-Sky Shortwave Radiation 4XCO2 Atmosphere</t>
  </si>
  <si>
    <t>Downwelling clear-sky shortwave radiation calculated using carbon dioxide concentrations increased fourfold</t>
  </si>
  <si>
    <t>ISCCP Percentage Cloud Area</t>
  </si>
  <si>
    <t>AerChemMIP,CFMIP,DAMIP,HighResMIP,PMIP,RFMIP</t>
  </si>
  <si>
    <t>CALIPSO Percentage Cloud Cover</t>
  </si>
  <si>
    <t>AerChemMIP,CFMIP,DAMIP,HighResMIP,RFMIP</t>
  </si>
  <si>
    <t>Omon</t>
  </si>
  <si>
    <t>pso</t>
  </si>
  <si>
    <t>Sea Water Pressure at Sea Water Surface</t>
  </si>
  <si>
    <t>Not available in NEMO.</t>
  </si>
  <si>
    <t>The surface called 'surface' means the lower boundary of the atmosphere.  'Sea water pressure' is the pressure that exists in the medium of sea water.  It includes the pressure due to overlying sea water, sea ice, air and any other medium that may be present.</t>
  </si>
  <si>
    <t>AerChemMIP,C4MIP,CMIP,DAMIP,GMMIP,GeoMIP,HighResMIP,LS3MIP,OMIP,VIACSAB</t>
  </si>
  <si>
    <t>dissicabioos</t>
  </si>
  <si>
    <t>Surface Abiotic Dissolved Inorganic Carbon Concentration</t>
  </si>
  <si>
    <t>AerChemMIP,C4MIP,CMIP,GMMIP,GeoMIP,HighResMIP,LS3MIP,OMIP</t>
  </si>
  <si>
    <t>dissi13cos</t>
  </si>
  <si>
    <t>Surface Dissolved Inorganic 13Carbon Concentration</t>
  </si>
  <si>
    <t>o2satos</t>
  </si>
  <si>
    <t>Surface 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</si>
  <si>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</si>
  <si>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AerChemMIP,C4MIP,CMIP,DAMIP,DCPP,GMMIP,GeoMIP,HighResMIP,LS3MIP,OMIP,VolMIP</t>
  </si>
  <si>
    <t>AerChemMIP,C4MIP,CMIP,DAMIP,GMMIP,GeoMIP,HighResMIP,LS3MIP,OMIP,VolMIP</t>
  </si>
  <si>
    <t>msftyrho</t>
  </si>
  <si>
    <t>Ocean Y Overturning Mass Streamfunction</t>
  </si>
  <si>
    <t>Not available in NEMO-OPA before CMIP6 starts. NEMO-OPA - I guess it's the same as above only rotated in case y does not align exactly with north-south direction.</t>
  </si>
  <si>
    <t>AerChemMIP,C4MIP,CMIP,DAMIP,GMMIP,GeoMIP,HighResMIP,LS3MIP,OMIP</t>
  </si>
  <si>
    <t>msftmzmpa</t>
  </si>
  <si>
    <t>ocean meridional overturning mass streamfunction due to parameterized mesoscale advection</t>
  </si>
  <si>
    <t>Not available in NEMO-OPA before CMIP6 starts.</t>
  </si>
  <si>
    <t>CMIP5 called this 'due to Bolus Advection'.  Name change respects the more general physics of the mesoscale parameterizations.</t>
  </si>
  <si>
    <t>AerChemMIP,C4MIP,CMIP,DAMIP,DCPP,GMMIP,GeoMIP,HighResMIP,LS3MIP,OMIP</t>
  </si>
  <si>
    <t>msftmrhompa</t>
  </si>
  <si>
    <t>msftyzmpa</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</si>
  <si>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</si>
  <si>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</si>
  <si>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</si>
  <si>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</si>
  <si>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</si>
  <si>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msftyzsmpa</t>
  </si>
  <si>
    <t>ocean Y overturning mass streamfunction due to parameterized submesoscale advection</t>
  </si>
  <si>
    <t>hfbasinpmdiff</t>
  </si>
  <si>
    <t>latitude basin time</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</si>
  <si>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</si>
  <si>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</si>
  <si>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</si>
  <si>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</si>
  <si>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</si>
  <si>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</si>
  <si>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</si>
  <si>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</si>
  <si>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mfo</t>
  </si>
  <si>
    <t>oline time</t>
  </si>
  <si>
    <t>Sea Water Transport</t>
  </si>
  <si>
    <t>Transport across_line means that which crosses a particular line on the Earth's surface; formally this means the integral along the line of the normal component of the transport.</t>
  </si>
  <si>
    <t>AerChemMIP,C4MIP,CMIP,GMMIP,GeoMIP,HighResMIP,LS3MIP,OMIP,VIACSAB,VolMIP</t>
  </si>
  <si>
    <t>ficeberg</t>
  </si>
  <si>
    <t>Water Flux into Sea Water From Icebergs</t>
  </si>
  <si>
    <t>computed as the iceberg melt water  flux into the ocean divided by the area of the ocean portion of the grid cell.</t>
  </si>
  <si>
    <t>AerChemMIP,C4MIP,CMIP,GMMIP,GeoMIP,HighResMIP,ISMIP6,LS3MIP,OMIP,VolMIP</t>
  </si>
  <si>
    <t>vsfpr</t>
  </si>
  <si>
    <t>Virtual Salt Flux into Sea Water due to Rainfall</t>
  </si>
  <si>
    <t>zero for models using real water fluxes.</t>
  </si>
  <si>
    <t>AerChemMIP,C4MIP,CMIP,GMMIP,GeoMIP,HighResMIP,LS3MIP,OMIP,VIACSAB</t>
  </si>
  <si>
    <t>vsfevap</t>
  </si>
  <si>
    <t>Virtual Salt Flux into Sea Water due to Evaporation</t>
  </si>
  <si>
    <t>vsfriver</t>
  </si>
  <si>
    <t>Virtual Salt Flux into Sea Water From Rivers</t>
  </si>
  <si>
    <t>vsf</t>
  </si>
  <si>
    <t>Virtual Salt Flux into Sea Water</t>
  </si>
  <si>
    <t>It is set to zero in models which receive a real water flux.</t>
  </si>
  <si>
    <t>AerChemMIP,C4MIP,CMIP,DCPP,GMMIP,GeoMIP,HighResMIP,LS3MIP,OMIP,VIACSAB</t>
  </si>
  <si>
    <t>hfsifrazil</t>
  </si>
  <si>
    <t>Heat Flux into Sea Water due to Frazil Ice Formation</t>
  </si>
  <si>
    <t>Not available in NEMO-LIM, not in NEMO anywhere</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</si>
  <si>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</si>
  <si>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hfsifrazil2d</t>
  </si>
  <si>
    <t>AerChemMIP,C4MIP,CMIP,GMMIP,GeoMIP,HighResMIP,LS3MIP,OMIP,VolMIP</t>
  </si>
  <si>
    <t>tauucorr</t>
  </si>
  <si>
    <t>Surface Downward X Stress Correction</t>
  </si>
  <si>
    <t>Not available in NEMO-OPA.</t>
  </si>
  <si>
    <t>This is the stress on the liquid ocean from overlying atmosphere, sea ice, ice shelf, etc.</t>
  </si>
  <si>
    <t>tauvcorr</t>
  </si>
  <si>
    <t>Surface Downward Y Stress Correction</t>
  </si>
  <si>
    <t>AerChemMIP,C4MIP,CMIP,GMMIP,GeoMIP,HighResMIP,LS3MIP,LUMIP,OMIP</t>
  </si>
  <si>
    <t>intparag</t>
  </si>
  <si>
    <t>Vertically integrated aragonite production</t>
  </si>
  <si>
    <t>epn100</t>
  </si>
  <si>
    <t>longitude latitude time depth100m</t>
  </si>
  <si>
    <t>Downward Flux of Particulate Nitrogen</t>
  </si>
  <si>
    <t>epp100</t>
  </si>
  <si>
    <t>Downward Flux of Particulate Phosphorus</t>
  </si>
  <si>
    <t>eparag100</t>
  </si>
  <si>
    <t>Downward Flux of Aragonite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</si>
  <si>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</si>
  <si>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intdoc</t>
  </si>
  <si>
    <t>Dissolved Organic Carbon Content</t>
  </si>
  <si>
    <t>Vertically integrated DOC (explicit pools only)</t>
  </si>
  <si>
    <t>spco2abio</t>
  </si>
  <si>
    <t>longitude latitude time depth0m</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</si>
  <si>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</si>
  <si>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</si>
  <si>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AerChemMIP,C4MIP,CMIP,GMMIP,GeoMIP,HighResMIP,LS3MIP,LUMIP,OMIP,PMIP</t>
  </si>
  <si>
    <t>fgdms</t>
  </si>
  <si>
    <t>Surface Upward Flux of DMS</t>
  </si>
  <si>
    <t>Gas exchange flux of DMS (positive into atmosphere)</t>
  </si>
  <si>
    <t>frn</t>
  </si>
  <si>
    <t>Nitrogen Loss to Sediments and through Denitrification</t>
  </si>
  <si>
    <t>'Content'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</si>
  <si>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</si>
  <si>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</si>
  <si>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</si>
  <si>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zsatcalc</t>
  </si>
  <si>
    <t>Calcite Saturation Depth</t>
  </si>
  <si>
    <t>Depth of calcite saturation horizon (0 if undersaturated at all depths, and missing saturated through whole depth; if two or more horizons exist, then the shallowest is reported)</t>
  </si>
  <si>
    <t>zsatarag</t>
  </si>
  <si>
    <t>Aragonite Saturation Depth</t>
  </si>
  <si>
    <t>Depth of aragonite saturation horizon (0 if undersaturated at all depths, 'missing' if supersaturated at all depths; if multiple horizons exist, the shallowest should be taken).</t>
  </si>
  <si>
    <t>fddtdic</t>
  </si>
  <si>
    <t>longitude latitude time olayer100m</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</si>
  <si>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</si>
  <si>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</si>
  <si>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fddtdin</t>
  </si>
  <si>
    <t>Rate of Change of Net Dissolved Inorganic Nitrogen</t>
  </si>
  <si>
    <t>Net time rate of change of nitrogen nutrients (e.g. NO3+NH4)</t>
  </si>
  <si>
    <t>fddtdip</t>
  </si>
  <si>
    <t>Rate of Change of Net Dissolved Inorganic Phosphate</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</si>
  <si>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</si>
  <si>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</si>
  <si>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</si>
  <si>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</si>
  <si>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</si>
  <si>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</si>
  <si>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</si>
  <si>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</si>
  <si>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</si>
  <si>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</si>
  <si>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fbddtdic</t>
  </si>
  <si>
    <t>vertical integral of net biological terms in time rate of change of dissolved inorganic carbon</t>
  </si>
  <si>
    <t>fbddtdin</t>
  </si>
  <si>
    <t>Rate of Change of Dissolved Inorganic Nitrogen due to Biological Activity</t>
  </si>
  <si>
    <t>vertical integral of net biological terms in time rate of change of nitrogen nutrients (e.g. NO3+NH4)</t>
  </si>
  <si>
    <t>fbddtdip</t>
  </si>
  <si>
    <t>Rate of Change of Dissolved Inorganic Phosphorus due to Biological Activity</t>
  </si>
  <si>
    <t>vertical integral of net biological terms in time rate of change of phosphate</t>
  </si>
  <si>
    <t>fbddtdife</t>
  </si>
  <si>
    <t>vertical integral of net biological terms in time rate of change of dissolved inorganic iron</t>
  </si>
  <si>
    <t>fbddtdisi</t>
  </si>
  <si>
    <t>Rate of Change of Dissolved Inorganic Silicon due to Biological Activity</t>
  </si>
  <si>
    <t>vertical integral of net biological terms in time rate of change of dissolved inorganic silicate</t>
  </si>
  <si>
    <t>fbddtalk</t>
  </si>
  <si>
    <t>Rate of Change of Biological Alkalinity due to Biological Activity</t>
  </si>
  <si>
    <t>vertical integral of net biological terms in time rate of change of alkalinity</t>
  </si>
  <si>
    <t>phypico</t>
  </si>
  <si>
    <t>Mole Concentration of Picophytoplankton expressed as Carbon in sea water</t>
  </si>
  <si>
    <t>carbon concentration from the picophytoplankton (&lt;2 um) component alone</t>
  </si>
  <si>
    <t>EmonZ</t>
  </si>
  <si>
    <t>zmtnt</t>
  </si>
  <si>
    <t>Zonal Mean Diabatic Heating Rates</t>
  </si>
  <si>
    <t>Not available. Not available in IFS.</t>
  </si>
  <si>
    <t>The diabatic heating rates due to all the processes that may change potential temperature</t>
  </si>
  <si>
    <t>DAMIP</t>
  </si>
  <si>
    <t>jo3</t>
  </si>
  <si>
    <t>photoloysis rate of O3</t>
  </si>
  <si>
    <t>Not available. Not available in IFS. TM5 can produce this, but not in stratosphere. So skip.</t>
  </si>
  <si>
    <t>sum of rates o3 -&gt; o1d+o2 and o3 -&gt; o+o2</t>
  </si>
  <si>
    <t>jo2</t>
  </si>
  <si>
    <t>photoloysis rate of O2</t>
  </si>
  <si>
    <t>Not available. Not available in IFS. Not available in TM5.</t>
  </si>
  <si>
    <t>Rate of photolysis of molecular oxygen to atomic oxygen (o2 -&gt; o1d+o)</t>
  </si>
  <si>
    <t>oxprod</t>
  </si>
  <si>
    <t>total Ox production rate</t>
  </si>
  <si>
    <t>total production rate of o+o1d+o3 including o2 photolysis and all o3 producing reactions</t>
  </si>
  <si>
    <t>oxloss</t>
  </si>
  <si>
    <t>total Ox loss rate</t>
  </si>
  <si>
    <t>total chemical loss rate for o+o1d+o3</t>
  </si>
  <si>
    <t>vmrox</t>
  </si>
  <si>
    <t>mole fraction of o and o3 and o1d</t>
  </si>
  <si>
    <t>Mole Fraction of Ox</t>
  </si>
  <si>
    <t>DynVar,VolMIP</t>
  </si>
  <si>
    <t>tntrl</t>
  </si>
  <si>
    <t>Longwave heating rate</t>
  </si>
  <si>
    <t>Not available in IFS output without additional effort. Only total heating rate due to radiation.</t>
  </si>
  <si>
    <t>Tendency of air temperature due to longwave radiative heating</t>
  </si>
  <si>
    <t>tntrs</t>
  </si>
  <si>
    <t>Shortwave heating rate</t>
  </si>
  <si>
    <t>Tendency of air temperature due to shortwave radiative heating</t>
  </si>
  <si>
    <t>tntrlcs</t>
  </si>
  <si>
    <t>Tendency of Air Temperature due to Clear Sky Longwave Radiative Heating</t>
  </si>
  <si>
    <t>tntrscs</t>
  </si>
  <si>
    <t>Tendency of Air Temperature due to Clear Sky Shortwave Radiative Heating</t>
  </si>
  <si>
    <t>tntscp</t>
  </si>
  <si>
    <t>Tendency of Air Temperature Due to Stratiform Clouds and Precipitation</t>
  </si>
  <si>
    <t>DAMIP,DCPP,DynVar,HighResMIP,VolMIP</t>
  </si>
  <si>
    <t>HighResMIP</t>
  </si>
  <si>
    <t>Amon</t>
  </si>
  <si>
    <t>AerChemMIP,C4MIP,CFMIP,CMIP,DAMIP,FAFMIP,GMMIP,GeoMIP,HighResMIP,LS3MIP,LUMIP,RFMIP,VolMIP</t>
  </si>
  <si>
    <t>AerChemMIP,C4MIP,CFMIP,CMIP,DAMIP,FAFMIP,GMMIP,GeoMIP,HighResMIP,ISMIP6,LS3MIP,LUMIP,PMIP,RFMIP,VIACSAB,VolMIP</t>
  </si>
  <si>
    <t>AerChemMIP,C4MIP,CFMIP,CMIP,DAMIP,FAFMIP,GMMIP,GeoMIP,HighResMIP,ISMIP6,LS3MIP,LUMIP,RFMIP,VIACSAB,VolMIP</t>
  </si>
  <si>
    <t>AerChemMIP,C4MIP,CFMIP,CMIP,DAMIP,FAFMIP,GMMIP,GeoMIP,HighResMIP,LS3MIP,LUMIP,RFMIP,VIACSAB,VolMIP</t>
  </si>
  <si>
    <t>n2o</t>
  </si>
  <si>
    <t>longitude latitude plev19 time</t>
  </si>
  <si>
    <t>Mole Fraction of N2O</t>
  </si>
  <si>
    <t>Component not available in TM5. It is one of the prescribed greenhouse gases in IFS. WMO grib code: 210063, but not available in IFS output.</t>
  </si>
  <si>
    <t>Tommi Bergman</t>
  </si>
  <si>
    <t>Mole fraction is used in the construction mole_fraction_of_X_in_Y, where X is a material constituent of Y.   The chemical formula of  nitrous oxide is N2O.</t>
  </si>
  <si>
    <t>AerChemMIP,C4MIP,CFMIP,CMIP,DAMIP,FAFMIP,GMMIP,GeoMIP,HighResMIP,LS3MIP,LUMIP,PMIP,RFMIP,VolMIP</t>
  </si>
  <si>
    <t>n2oClim</t>
  </si>
  <si>
    <t>longitude latitude plev19 time2</t>
  </si>
  <si>
    <t>Not available in the AOGCM, neither in TM5.</t>
  </si>
  <si>
    <t>Twan, Tommi Bergman</t>
  </si>
  <si>
    <t>n2oglobal</t>
  </si>
  <si>
    <t>time</t>
  </si>
  <si>
    <t>Global Mean Mole Fraction of N2O</t>
  </si>
  <si>
    <t>Global mean Nitrous Oxide (N2O)</t>
  </si>
  <si>
    <t>n2oglobalClim</t>
  </si>
  <si>
    <t>time2</t>
  </si>
  <si>
    <t>6hrPlev</t>
  </si>
  <si>
    <t>prhmax</t>
  </si>
  <si>
    <t>Maximum Hourly Precipitation Rate</t>
  </si>
  <si>
    <t>In accordance with common usage in geophysical disciplines, 'flux' implies per unit area, called 'flux density' in physics.</t>
  </si>
  <si>
    <t>DCPP</t>
  </si>
  <si>
    <t>wsgmax100m</t>
  </si>
  <si>
    <t>longitude latitude time height100m</t>
  </si>
  <si>
    <t>Maximum Wind Speed of Gust at 100m</t>
  </si>
  <si>
    <t>Wind speed gust maximum at 100m above surface</t>
  </si>
  <si>
    <t>VIACSAB</t>
  </si>
  <si>
    <t>AERmon</t>
  </si>
  <si>
    <t>aoanh</t>
  </si>
  <si>
    <t>Tracer age of air Northern Hemisphere</t>
  </si>
  <si>
    <t>Component not available in TM5</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</si>
  <si>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</si>
  <si>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</si>
  <si>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</si>
  <si>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</si>
  <si>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Mole fraction is used in the construction mole_fraction_of_X_in_Y, where X is a material constituent of Y.</t>
  </si>
  <si>
    <t>ccn</t>
  </si>
  <si>
    <t>cloud condensation nuclei concentration at liquid cloud top</t>
  </si>
  <si>
    <t>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</si>
  <si>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Declan, Thomas</t>
  </si>
  <si>
    <t>proposed name: number_concentration_of_ambient_aerosol_in_air_at_liquid_water_cloud_top</t>
  </si>
  <si>
    <t>AerChemMIP,DAMIP,HighResMIP</t>
  </si>
  <si>
    <t>chepasoa</t>
  </si>
  <si>
    <t>total net production of anthropogenic secondary organic aerosol</t>
  </si>
  <si>
    <t>anthropogenic part of chepsoa</t>
  </si>
  <si>
    <t>cod</t>
  </si>
  <si>
    <t>cloud optical depth</t>
  </si>
  <si>
    <t>Declan, Gijs &amp; Thomas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</si>
  <si>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</si>
  <si>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</si>
  <si>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</si>
  <si>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</si>
  <si>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</si>
  <si>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</si>
  <si>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</si>
  <si>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</si>
  <si>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</si>
  <si>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</si>
  <si>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</si>
  <si>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</si>
  <si>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</si>
  <si>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</si>
  <si>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</si>
  <si>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</si>
  <si>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N2O volume mixing ratio</t>
  </si>
  <si>
    <t>od550bb</t>
  </si>
  <si>
    <t>bb aod@550nm</t>
  </si>
  <si>
    <t>total organic aerosol AOD due to biomass burning (excluding so4, nitrate BB components)</t>
  </si>
  <si>
    <t>AerChemMIP,DAMIP,HighResMIP,RFMIP</t>
  </si>
  <si>
    <t>photo1d</t>
  </si>
  <si>
    <t>photolysis rate of O3 to O1d</t>
  </si>
  <si>
    <t>proposed name: photolysis_rate_of_ozone_to_O1D</t>
  </si>
  <si>
    <t>pod0</t>
  </si>
  <si>
    <t>Phytotoxic ozone dose</t>
  </si>
  <si>
    <t>Not available in TM5.</t>
  </si>
  <si>
    <t>Tommi, Twan &amp; Thomas</t>
  </si>
  <si>
    <t>Accumulated stomatal ozone flux over the threshold of 0 mol m-2 s-1; Computation: Time Integral of (hourly above canopy ozone concentration * stomatal conductance * Rc/(Rb+Rc) )</t>
  </si>
  <si>
    <t>reffclwtop</t>
  </si>
  <si>
    <t>cloud-top effective droplet radius</t>
  </si>
  <si>
    <t>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</si>
  <si>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</si>
  <si>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AerChemMIP,DAMIP,GeoMIP,HighResMIP</t>
  </si>
  <si>
    <t>AerChemMIP,CFMIP,DAMIP,PMIP</t>
  </si>
  <si>
    <t>AerChemMIP,CFMIP,DAMIP</t>
  </si>
  <si>
    <t>ttop</t>
  </si>
  <si>
    <t>air temperature at cloud top</t>
  </si>
  <si>
    <t>Not available yet in IFS output but it would be possible to implement.</t>
  </si>
  <si>
    <t>Declan</t>
  </si>
  <si>
    <t>cloud_top refers to the top of the highest cloud. Air temperature is the bulk temperature of the air, not the surface (skin) temperature.</t>
  </si>
  <si>
    <t>E3hrPt</t>
  </si>
  <si>
    <t>longitude latitude alt40 time1</t>
  </si>
  <si>
    <t>CFMIP</t>
  </si>
  <si>
    <t>parasolRefl</t>
  </si>
  <si>
    <t>longitude latitude sza5 time1</t>
  </si>
  <si>
    <t>PARASOL Reflectance</t>
  </si>
  <si>
    <t>COSP output currently not available from IFS</t>
  </si>
  <si>
    <t>Simulated reflectance from PARASOL as seen at the top of the atmosphere for 5 solar zenith angles. Valid only over ocean and for one viewing direction (viewing zenith angle of 30 degrees and relative azimuth angle 320 degrees).</t>
  </si>
  <si>
    <t>longitude latitude plev7c tau time1</t>
  </si>
  <si>
    <t>albdiffbnd</t>
  </si>
  <si>
    <t>longitude latitude spectband time1</t>
  </si>
  <si>
    <t>Diffuse surface albedo for each band</t>
  </si>
  <si>
    <t xml:space="preserve">Not available: In IFS it is not possible to distinguish output in spectral intervals. </t>
  </si>
  <si>
    <t>albdirbnd</t>
  </si>
  <si>
    <t>Direct surface albedo for each band</t>
  </si>
  <si>
    <t>solbnd</t>
  </si>
  <si>
    <t>Top-of-Atmosphere Solar Insolation for each band</t>
  </si>
  <si>
    <t>Solar irradiance at a horizontal surface at top of atmosphere.</t>
  </si>
  <si>
    <t>aeroptbnd</t>
  </si>
  <si>
    <t>longitude latitude alevel spectband time1</t>
  </si>
  <si>
    <t>Aerosol level extinction optical depth for each band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</si>
  <si>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</si>
  <si>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aerssabnd</t>
  </si>
  <si>
    <t>Aerosol level single-scattering albedo for each band</t>
  </si>
  <si>
    <t>'Single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</si>
  <si>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aerasymbnd</t>
  </si>
  <si>
    <t>Aerosol level asymmetry parameter for each band</t>
  </si>
  <si>
    <t>rsutcsafbnd</t>
  </si>
  <si>
    <t>TOA Outgoing Clear-Sky, Aerosol-Free Shortwave Radiation in Bands</t>
  </si>
  <si>
    <t>Calculated in the absence of aerosols and clouds, following Ghan (2013, ACP). This requires a double-call in the radiation code with precisely the same meteorology.</t>
  </si>
  <si>
    <t>rsdscsafbnd</t>
  </si>
  <si>
    <t>Surface Downwelling Clear-Sky, Aerosol-Free Shortwave Radiation in Bands</t>
  </si>
  <si>
    <t>rsuscsafbnd</t>
  </si>
  <si>
    <t>Surface Upwelling Clear-Sky, Aerosol-Free Shortwave Radiation in Bands</t>
  </si>
  <si>
    <t>Calculated in the absence of aerosols and clouds, following Ghan (ACP, 2013). This requires a double-call in the radiation code with precisely the same meteorology.</t>
  </si>
  <si>
    <t>rsutcsbnd</t>
  </si>
  <si>
    <t>TOA Outgoing Clear-Sky Shortwave Radiation for each band</t>
  </si>
  <si>
    <t>Calculated with aerosols but without clouds. This is a standard clear-sky calculation</t>
  </si>
  <si>
    <t>rsdscsbnd</t>
  </si>
  <si>
    <t>Surface Downwelling Clear-Sky Shortwave Radiation for each band</t>
  </si>
  <si>
    <t>rsuscsbnd</t>
  </si>
  <si>
    <t>Surface Upwelling Clear-Sky Shortwave Radiation for each band</t>
  </si>
  <si>
    <t>rsucsaf</t>
  </si>
  <si>
    <t>longitude latitude alevel time1</t>
  </si>
  <si>
    <t>Upwelling Clean-Clear-Sky Shortwave Radiation at each level</t>
  </si>
  <si>
    <t>Calculated in the absence of aerosols and clouds (following Ghan). This requires a double-call in the radiation code with precisely the same meteorology.</t>
  </si>
  <si>
    <t>rsdcsaf</t>
  </si>
  <si>
    <t>Downwelling Clean-Clear-Sky Shortwave Radiation at each level</t>
  </si>
  <si>
    <t>rsucsafbnd</t>
  </si>
  <si>
    <t>Upwelling Clear-Sky, Aerosol-Free Shortwave Radiation in Bands</t>
  </si>
  <si>
    <t>rsdcsafbnd</t>
  </si>
  <si>
    <t>Downwelling Clear-Sky, Aerosol-Free, Shortwave Radiation in Bands</t>
  </si>
  <si>
    <t>rsucsbnd</t>
  </si>
  <si>
    <t>Upwelling Clear-Sky Shortwave Radiation at each level for each band</t>
  </si>
  <si>
    <t>rsdcsbnd</t>
  </si>
  <si>
    <t>Downwelling Clear-Sky Shortwave Radiation at each level for each band</t>
  </si>
  <si>
    <t>longitude latitude alevhalf time1</t>
  </si>
  <si>
    <t>Esubhr</t>
  </si>
  <si>
    <t>AERday</t>
  </si>
  <si>
    <t>ua10</t>
  </si>
  <si>
    <t>longitude latitude time p10</t>
  </si>
  <si>
    <t>Eastward Wind at 10 hPa</t>
  </si>
  <si>
    <t>Available in IFS, but maybe not so relevant because TM5 doesn't simulate stratospheric ozone</t>
  </si>
  <si>
    <t>Zonal wind on the 10 hPa surface</t>
  </si>
  <si>
    <t>zg10</t>
  </si>
  <si>
    <t>Geopotential Height at 10 hPa</t>
  </si>
  <si>
    <t>Maybe available in IFS, but maybe not so relevant because TM5 doesn't simulate stratospheric ozone</t>
  </si>
  <si>
    <t>Geopotential height on the 10 hPa surface</t>
  </si>
  <si>
    <t>zg100</t>
  </si>
  <si>
    <t>longitude latitude time p100</t>
  </si>
  <si>
    <t>Geopotential Height at 100 hPa</t>
  </si>
  <si>
    <t>Maybe available in IFS, but maybe not so relevant.</t>
  </si>
  <si>
    <t>Geopotential height on the 100 hPa surface</t>
  </si>
  <si>
    <t>Oclim</t>
  </si>
  <si>
    <t>difvtrbo</t>
  </si>
  <si>
    <t>longitude latitude olevel time2</t>
  </si>
  <si>
    <t>Ocean Vertical Tracer Diffusivity due to Background</t>
  </si>
  <si>
    <t>CMIP,FAFMIP,HighResMIP,LUMIP,RFMIP,VIACSAB</t>
  </si>
  <si>
    <t>tnpeot</t>
  </si>
  <si>
    <t>Tendency of Ocean Potential Energy Content due to Tides</t>
  </si>
  <si>
    <t>tnpeotb</t>
  </si>
  <si>
    <t>Tendency of Ocean Potential Energy Content due to Background</t>
  </si>
  <si>
    <t>difvmbo</t>
  </si>
  <si>
    <t>Ocean Vertical Momentum Diffusivity due to Background</t>
  </si>
  <si>
    <t>difvmfdo</t>
  </si>
  <si>
    <t>Ocean Vertical Momentum Diffusivity due to Form Drag</t>
  </si>
  <si>
    <t>Ofx</t>
  </si>
  <si>
    <t>volcello</t>
  </si>
  <si>
    <t>longitude latitude olevel</t>
  </si>
  <si>
    <t>Ocean Grid-Cell Volume</t>
  </si>
  <si>
    <t>grid-cell volume ca. 2000.</t>
  </si>
  <si>
    <t>AerChemMIP,C4MIP,CMIP,DCPP,GMMIP,GeoMIP,LUMIP,OMIP,PMIP</t>
  </si>
  <si>
    <t>6hrPlevPt</t>
  </si>
  <si>
    <t>wbptemp7h</t>
  </si>
  <si>
    <t>longitude latitude plev7h time1</t>
  </si>
  <si>
    <t>wet_bulb_potential_temperature</t>
  </si>
  <si>
    <t>Not available in IFS output.</t>
  </si>
  <si>
    <t>Wet bulb potential temperature</t>
  </si>
  <si>
    <t>Eday</t>
  </si>
  <si>
    <t>mrsfl</t>
  </si>
  <si>
    <t>longitude latitude sdepth time</t>
  </si>
  <si>
    <t>Frozen water content of soil layer</t>
  </si>
  <si>
    <t>Can not be produced by LPJ-GUESS: No frozen fraction</t>
  </si>
  <si>
    <t>in each soil layer, the mass of water in ice phase.  Reported as 'missing' for grid cells occupied entirely by 'sea'</t>
  </si>
  <si>
    <t>C4MIP</t>
  </si>
  <si>
    <t>longitude latitude sza5 time</t>
  </si>
  <si>
    <t>clwvic</t>
  </si>
  <si>
    <t>Convective Condensed Water Path</t>
  </si>
  <si>
    <t>Not available in IFS output, without additional effort.</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</si>
  <si>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</si>
  <si>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DCPP,PMIP</t>
  </si>
  <si>
    <t>tasmaxCrop</t>
  </si>
  <si>
    <t>longitude latitude time height2m</t>
  </si>
  <si>
    <t>Daily Maximum Near-Surface Air Temperature over Crop Tile</t>
  </si>
  <si>
    <t>Not available, not available in H-TESSEL</t>
  </si>
  <si>
    <t>Andrea Alessandri</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</si>
  <si>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</si>
  <si>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</si>
  <si>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</si>
  <si>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</si>
  <si>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hursminCrop</t>
  </si>
  <si>
    <t>Daily Minimum Near-Surface Relative Humidity over Crop Tile</t>
  </si>
  <si>
    <t>minimum near-surface (usually, 2 meter) relative humidity (add cell_method attribute 'time: min')</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</si>
  <si>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</si>
  <si>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</si>
  <si>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</si>
  <si>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</si>
  <si>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</si>
  <si>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</si>
  <si>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</si>
  <si>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</si>
  <si>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</si>
  <si>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Not available</t>
  </si>
  <si>
    <t>The mean age of air is defined as the mean time that a stratospheric air mass has been out of contact with the well-mixed troposphere.</t>
  </si>
  <si>
    <t>AerChemMIP,DynVar,VolMIP</t>
  </si>
  <si>
    <t>vt100</t>
  </si>
  <si>
    <t>latitude time p100</t>
  </si>
  <si>
    <t>Northward heat flux due to eddies</t>
  </si>
  <si>
    <t>Zonally averaged meridional heat flux at 100 hPa as monthly means derived from daily (or higher frequency) fields.</t>
  </si>
  <si>
    <t>CF3hr</t>
  </si>
  <si>
    <t>longitude latitude time1</t>
  </si>
  <si>
    <t>E3hr</t>
  </si>
  <si>
    <t>gpp</t>
  </si>
  <si>
    <t>Carbon Mass Flux out of Atmosphere due to Gross Primary Production on Land</t>
  </si>
  <si>
    <t>Can not be produced by LPJ-GUESS: Finest timestep in LPJ-GUESS is day, so GPP is already reported on that timestep</t>
  </si>
  <si>
    <t>ra</t>
  </si>
  <si>
    <t>Carbon Mass Flux into Atmosphere due to Autotrophic (Plant) Respiration on Land</t>
  </si>
  <si>
    <t>Can not be produced by LPJ-GUESS: Finest timestep in LPJ-GUESS is day, so RA is already reported on that timestep</t>
  </si>
  <si>
    <t>Carbon mass flux per unit area into atmosphere due to autotrophic respiration on land (respiration by producers) [see rh for heterotrophic production]</t>
  </si>
  <si>
    <t>rh</t>
  </si>
  <si>
    <t>Carbon Mass Flux into Atmosphere due to Heterotrophic Respiration on Land</t>
  </si>
  <si>
    <t>Can not be produced by LPJ-GUESS: Finest timestep in LPJ-GUESS is day, so RH is already reported on that timestep</t>
  </si>
  <si>
    <t>Carbon mass flux per unit area into atmosphere due to heterotrophic respiration on land (respiration by consumers)</t>
  </si>
  <si>
    <t>prcsh</t>
  </si>
  <si>
    <t>Precipitation Flux from Shallow Convection</t>
  </si>
  <si>
    <t>Not available in IFS output</t>
  </si>
  <si>
    <t>Convection precipitation from shallow convection</t>
  </si>
  <si>
    <t>Emon</t>
  </si>
  <si>
    <t>co23D</t>
  </si>
  <si>
    <t>3D field of transported CO2</t>
  </si>
  <si>
    <t>report 3D field of model simulated atmospheric CO2 mass mixing ration on model levels</t>
  </si>
  <si>
    <t>cSoilAbove1m</t>
  </si>
  <si>
    <t>longitude latitude time sdepth10</t>
  </si>
  <si>
    <t>Carbon Mass in Soil Pool above 1m Depth</t>
  </si>
  <si>
    <t>Can not be produced by LPJ-GUESS: Only have total soil C, no layers</t>
  </si>
  <si>
    <t>Report missing data over ocean grid cells. For fractional land report value averaged over the land fraction.</t>
  </si>
  <si>
    <t>C4MIP,LUMIP</t>
  </si>
  <si>
    <t>c14Veg</t>
  </si>
  <si>
    <t>Mass of 14C in Vegetation</t>
  </si>
  <si>
    <t>Can not be produced by LPJ-GUESS: No isotopes</t>
  </si>
  <si>
    <t>'Content' indicates a quantity per unit area. 'Vegetation' means any living plants e.g. trees, shrubs, grass. 'C' means the element carbon and '14C' is the radioactive isotope 'carbon-14', having six protons and eight neutrons and used in radiocarbon dating.</t>
  </si>
  <si>
    <t>C4MIP,LUMIP,PMIP</t>
  </si>
  <si>
    <t>c14Litter</t>
  </si>
  <si>
    <t>Mass of 14C in Litter Pool</t>
  </si>
  <si>
    <t>'Content' indicates a quantity per unit area. 'Litter' is dead plant material in or above the soil. 'C' means the element carbon and '14C' is the radioactive isotope 'carbon-14', having six protons and eight neutrons and used in radiocarbon dating.</t>
  </si>
  <si>
    <t>c14Soil</t>
  </si>
  <si>
    <t>Mass of 14C in Soil Pool</t>
  </si>
  <si>
    <t>'Content'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</si>
  <si>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c13Veg</t>
  </si>
  <si>
    <t>Mass of 13C in Vegetation</t>
  </si>
  <si>
    <t>'Content' indicates a quantity per unit area. 'Vegetation' means any living plants e.g. trees, shrubs, grass. 'C' means the element carbon and '13C' is the stable isotope 'carbon-13', having six protons and seven neutrons.</t>
  </si>
  <si>
    <t>c13Litter</t>
  </si>
  <si>
    <t>Mass of 13C in Litter Pool</t>
  </si>
  <si>
    <t>'Content' indicates a quantity per unit area. 'Litter' is dead plant material in or above the soil. 'C' means the element carbon and '13C' is the stable isotope 'carbon-13', having six protons and seven neutrons.</t>
  </si>
  <si>
    <t>c13Soil</t>
  </si>
  <si>
    <t>Mass of 13C in Soil Pool</t>
  </si>
  <si>
    <t>'Content'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</si>
  <si>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c13Land</t>
  </si>
  <si>
    <t>Mass of 13C in all terrestrial carbon pools</t>
  </si>
  <si>
    <t>'Content'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</si>
  <si>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rac14</t>
  </si>
  <si>
    <t>Mass Flux of 14C into Atmosphere due to Autotrophic (Plant) Respiration on Land</t>
  </si>
  <si>
    <t>rhc13</t>
  </si>
  <si>
    <t>Mass Flux of 13C into Atmosphere due to Heterotrophic Respiration on Land</t>
  </si>
  <si>
    <t>dissi14c</t>
  </si>
  <si>
    <t>Concentration of DI14C</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</si>
  <si>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</si>
  <si>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mrlso</t>
  </si>
  <si>
    <t>Soil Liquid Water Content</t>
  </si>
  <si>
    <t>the mass (summed over all all layers) of liquid water.</t>
  </si>
  <si>
    <t>fNVegSoil</t>
  </si>
  <si>
    <t>Total Nitrogen Mass Flux from Vegetation Directly to Soil</t>
  </si>
  <si>
    <t>Can not be produced by LPJ-GUESS: No process that goes directly from veg to soil</t>
  </si>
  <si>
    <t>In some models part of nitrogen (e.g., root exudate) can go directly into the soil pool without entering litter.</t>
  </si>
  <si>
    <t>wtd</t>
  </si>
  <si>
    <t>Water table depth from surface.</t>
  </si>
  <si>
    <t>Can not be produced by LPJ-GUESS: Not calculated in this version</t>
  </si>
  <si>
    <t>Depth is the vertical distance below the surface. The water table is the surface below which the soil is saturated with water such that all pore spaces are filled.</t>
  </si>
  <si>
    <t>mrtws</t>
  </si>
  <si>
    <t>Total water storage in a grid cell</t>
  </si>
  <si>
    <t>Can not be produced by LPJ-GUESS: Don't have water stirage for anything else than for soil</t>
  </si>
  <si>
    <t>Mass of water in all phases and in all components including soil, canopy, vegetation, ice sheets, rivers and ground water.</t>
  </si>
  <si>
    <t>cVegTree</t>
  </si>
  <si>
    <t>Carbon mass in vegetation on tree tiles</t>
  </si>
  <si>
    <t>Can not be produced by LPJ-GUESS: Don't seperate natural vegetation in vegetation type tiles</t>
  </si>
  <si>
    <t>'Content' indicates a quantity per unit area. 'Vegetation' means any plants e.g. trees, shrubs, grass.</t>
  </si>
  <si>
    <t>cVegShrub</t>
  </si>
  <si>
    <t>Carbon mass in vegetation on shrub tiles</t>
  </si>
  <si>
    <t>cVegGrass</t>
  </si>
  <si>
    <t>Carbon mass in vegetation on grass tiles</t>
  </si>
  <si>
    <t>cLitterTree</t>
  </si>
  <si>
    <t>Carbon mass in litter on tree tiles</t>
  </si>
  <si>
    <t>'Content' indicates a quantity per unit area. 'Litter carbon' is dead inorganic material in or above the soil quantified as the mass of carbon which it contains.</t>
  </si>
  <si>
    <t>cLitterShrub</t>
  </si>
  <si>
    <t>Carbon mass in litter on shrub tiles</t>
  </si>
  <si>
    <t>cLitterGrass</t>
  </si>
  <si>
    <t>Carbon mass in litter on grass tiles</t>
  </si>
  <si>
    <t>cSoilTree</t>
  </si>
  <si>
    <t>Carbon mass in soil on tree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</si>
  <si>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</si>
  <si>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cSoilShrub</t>
  </si>
  <si>
    <t>Carbon mass in soil on shrub tiles</t>
  </si>
  <si>
    <t>cSoilGrass</t>
  </si>
  <si>
    <t>Carbon mass in soil on grass tiles</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</si>
  <si>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</si>
  <si>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</si>
  <si>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</si>
  <si>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</si>
  <si>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</si>
  <si>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</si>
  <si>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Can not be produced by LPJ-GUESS: Too much work</t>
  </si>
  <si>
    <t>for models with multiple soil carbon pools, report each pool here. If models also have vertical discretaisation these should be aggregated</t>
  </si>
  <si>
    <t>tSoilPools</t>
  </si>
  <si>
    <t>turnover rate of each model soil carbon pool</t>
  </si>
  <si>
    <t>defined as 1/(turnover time) for each soil pool. Use the same pools reported under cSoilPools</t>
  </si>
  <si>
    <t>fVegLitterSenescence</t>
  </si>
  <si>
    <t>Total Carbon Mass Flux from Vegetation to Litter as a Result of Leaf, Branch, and Root Senescence</t>
  </si>
  <si>
    <t>needed to separate changing vegetation C turnover times resulting from changing allocation versus changing mortality</t>
  </si>
  <si>
    <t>fVegLitterMortality</t>
  </si>
  <si>
    <t>Total Carbon Mass Flux from Vegetation to Litter as a Result of Mortality</t>
  </si>
  <si>
    <t>fVegSoilSenescence</t>
  </si>
  <si>
    <t>Total Carbon Mass Flux from Vegetation to Soil as a result of leaf, branch, and root senescence</t>
  </si>
  <si>
    <t>fVegSoilMortality</t>
  </si>
  <si>
    <t>Total Carbon Mass Flux from Vegetation to Soil as a result of mortality</t>
  </si>
  <si>
    <t>nppStem</t>
  </si>
  <si>
    <t>net primary production allcoated to stem</t>
  </si>
  <si>
    <t>Can not be produced by LPJ-GUESS: Not possible</t>
  </si>
  <si>
    <t>added for completeness with npp_root</t>
  </si>
  <si>
    <t>nppOther</t>
  </si>
  <si>
    <t>net primary production allcoated to other pools (not leaves stem or roots)</t>
  </si>
  <si>
    <t>gppShrub</t>
  </si>
  <si>
    <t>gross primary production on Shrub tiles</t>
  </si>
  <si>
    <t>Can not be produced by LPJ-GUESS: No shrubs in this version</t>
  </si>
  <si>
    <t>Total GPP of shrubs in the gridcell</t>
  </si>
  <si>
    <t>nppShrub</t>
  </si>
  <si>
    <t>net primary production on Shrub tiles</t>
  </si>
  <si>
    <t>Total NPP of shrubs in the gridcell</t>
  </si>
  <si>
    <t>raShrub</t>
  </si>
  <si>
    <t>autotrophic respiration on Shrub tiles</t>
  </si>
  <si>
    <t>Total RA of shrubs in the gridcell</t>
  </si>
  <si>
    <t>rhTree</t>
  </si>
  <si>
    <t>heterotrophic respiration on tree tiles</t>
  </si>
  <si>
    <t>Can not be produced by LPJ-GUESS: Can't seperate rh between vegetation types as they compete for the same space</t>
  </si>
  <si>
    <t>Total RH of trees in the gridcell</t>
  </si>
  <si>
    <t>rhShrub</t>
  </si>
  <si>
    <t>heterotrophic respiration on Shrub tiles</t>
  </si>
  <si>
    <t>Total RH of shrubs in the gridcell</t>
  </si>
  <si>
    <t>rhGrass</t>
  </si>
  <si>
    <t>heterotrophic respiration on grass tiles</t>
  </si>
  <si>
    <t>Total RH of grass in the gridcell</t>
  </si>
  <si>
    <t>vegHeightGrass</t>
  </si>
  <si>
    <t>Vegetation height averaged over the grass fraction of a grid cell.</t>
  </si>
  <si>
    <t>Can not be produced by LPJ-GUESS: grass doesn't have a height</t>
  </si>
  <si>
    <t>vegHeightShrub</t>
  </si>
  <si>
    <t>Vegetation height averaged over the shrub fraction of a grid cell.</t>
  </si>
  <si>
    <t>vegHeightCrop</t>
  </si>
  <si>
    <t>Vegetation height averaged over the crop fraction of a grid cell.</t>
  </si>
  <si>
    <t>Can not be produced by LPJ-GUESS: crop doesn't have a height</t>
  </si>
  <si>
    <t>vegHeightPasture</t>
  </si>
  <si>
    <t>Vegetation height averaged over the pasture fraction of a grid cell.</t>
  </si>
  <si>
    <t>wetlandCH4prod</t>
  </si>
  <si>
    <t>Grid averaged methane production (methanogenesis) from wetlands</t>
  </si>
  <si>
    <t>Can not be produced by LPJ-GUESS: Not in this version</t>
  </si>
  <si>
    <t>wetlandCH4cons</t>
  </si>
  <si>
    <t>Grid averaged methane consuption (methanotrophy) from wetlands</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</si>
  <si>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</si>
  <si>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fN2O</t>
  </si>
  <si>
    <t>Total land N2O flux</t>
  </si>
  <si>
    <t>fNOx</t>
  </si>
  <si>
    <t>Total land NOx flux</t>
  </si>
  <si>
    <t>DAMIP,DynVar,VolMIP</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</si>
  <si>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</si>
  <si>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</si>
  <si>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</si>
  <si>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GeoMIP</t>
  </si>
  <si>
    <t>cMisc</t>
  </si>
  <si>
    <t>Carbon Mass in Other Living Compartments on Land</t>
  </si>
  <si>
    <t>Can not be produced by LPJ-GUESS: Don't have this in LPJ-GUESS</t>
  </si>
  <si>
    <t>e.g., labile, fruits, reserves, etc.</t>
  </si>
  <si>
    <t>AerChemMIP,CMIP,FAFMIP,GMMIP,GeoMIP,HighResMIP,LS3MIP,RFMIP,VolMIP</t>
  </si>
  <si>
    <t>tasLut</t>
  </si>
  <si>
    <t>longitude latitude landUse time height2m</t>
  </si>
  <si>
    <t>near-surface air temperature (2m above displacement height, i.e. t_ref) on land use tile</t>
  </si>
  <si>
    <t>Can not be produced by either LPJ-GUESS or H-TESSEL.</t>
  </si>
  <si>
    <t>David Warlind &amp; Andrea Alessandri</t>
  </si>
  <si>
    <t>Air temperature is the bulk temperature of the air, not the surface (skin) temperature.</t>
  </si>
  <si>
    <t>LUMIP</t>
  </si>
  <si>
    <t>tslsiLut</t>
  </si>
  <si>
    <t>longitude latitude landUse time</t>
  </si>
  <si>
    <t>Surface Temperature on Landuse Tile</t>
  </si>
  <si>
    <t>Surface temperature (i.e. temperature at which long-wave radiation emitted)</t>
  </si>
  <si>
    <t>hussLut</t>
  </si>
  <si>
    <t>near-surface specific humidity on land use tile</t>
  </si>
  <si>
    <t>Normally, the specific humidity should be reported at the 2 meter height</t>
  </si>
  <si>
    <t>hflsLut</t>
  </si>
  <si>
    <t>latent heat flux on land 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</si>
  <si>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</si>
  <si>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</si>
  <si>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 use tile</t>
  </si>
  <si>
    <t>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</si>
  <si>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rsusLut</t>
  </si>
  <si>
    <t>Surface Upwelling Shortwave  on Land 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</si>
  <si>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</si>
  <si>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rlusLut</t>
  </si>
  <si>
    <t>Surface Upwelling Longwave on Land 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</si>
  <si>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</si>
  <si>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sweLut</t>
  </si>
  <si>
    <t>snow water equivalent on land use tile</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</si>
  <si>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</si>
  <si>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</si>
  <si>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</si>
  <si>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O18p</t>
  </si>
  <si>
    <t>18O in total precipitation</t>
  </si>
  <si>
    <t>Roche - LSCE</t>
  </si>
  <si>
    <t>PMIP</t>
  </si>
  <si>
    <t>O18s</t>
  </si>
  <si>
    <t>18O in solid precipitation</t>
  </si>
  <si>
    <t>H2p</t>
  </si>
  <si>
    <t>2H in total precipitation</t>
  </si>
  <si>
    <t>H2s</t>
  </si>
  <si>
    <t>2H in solid precipitation</t>
  </si>
  <si>
    <t>O17p</t>
  </si>
  <si>
    <t>17O in total precipitation</t>
  </si>
  <si>
    <t>O17s</t>
  </si>
  <si>
    <t>17O in solid precipitation</t>
  </si>
  <si>
    <t>O18wv</t>
  </si>
  <si>
    <t>O18 in water vapor</t>
  </si>
  <si>
    <t>O17wv</t>
  </si>
  <si>
    <t>O17 in water vapor</t>
  </si>
  <si>
    <t>H2wv</t>
  </si>
  <si>
    <t>H2 in water vapor</t>
  </si>
  <si>
    <t>C4MIP,DAMIP,HighResMIP,LUMIP,PMIP</t>
  </si>
  <si>
    <t>wetlandFrac</t>
  </si>
  <si>
    <t>longitude latitude time typewetla</t>
  </si>
  <si>
    <t>Fraction of a grid cell covered by wetland.</t>
  </si>
  <si>
    <t>Report only one year if specified fraction is used, or time series if values are determined dynamically.</t>
  </si>
  <si>
    <t>c14Land</t>
  </si>
  <si>
    <t>Mass of 14C in all terrestrial carbon pools</t>
  </si>
  <si>
    <t>'Content'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</si>
  <si>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wetlandCH4</t>
  </si>
  <si>
    <t>Grid averaged methane emissions from wetlands</t>
  </si>
  <si>
    <t>gppc14</t>
  </si>
  <si>
    <t>Mass Flux of 14C out of Atmosphere due to Gross Primary Production on Land</t>
  </si>
  <si>
    <t>rhc14</t>
  </si>
  <si>
    <t>Mass Flux of 14C into Atmosphere due to Heterotrophic Respiration on Land</t>
  </si>
  <si>
    <t>netAtmosLandC14Flux</t>
  </si>
  <si>
    <t>Net Mass Flux of 14C between atmosphere and land (positive into land) as a result of all processes.</t>
  </si>
  <si>
    <t>gppc13</t>
  </si>
  <si>
    <t>Mass Flux of 13C out of Atmosphere due to Gross Primary Production on Land</t>
  </si>
  <si>
    <t>rac13</t>
  </si>
  <si>
    <t>Mass Flux of 13C into Atmosphere due to Autotrophic (Plant) Respiration on Land</t>
  </si>
  <si>
    <t>netAtmosLandC13Flux</t>
  </si>
  <si>
    <t>Net Mass Flux of 13C between atmosphere and land (positive into land) as a result of all processes.</t>
  </si>
  <si>
    <t>fg14co2</t>
  </si>
  <si>
    <t>Total air-sea flux of 14CO2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</si>
  <si>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</si>
  <si>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od550so4so</t>
  </si>
  <si>
    <t>Stratospheric Optical depth at 550 nm (sulphate only) 2D-field (here we limit the computation of OD to the stratosphere only)</t>
  </si>
  <si>
    <t>Not available.</t>
  </si>
  <si>
    <t>Balkanski - LSCE</t>
  </si>
  <si>
    <t>swtoacsdust</t>
  </si>
  <si>
    <t>clear sky sw-rf dust at toa</t>
  </si>
  <si>
    <t>Not available in IFS or TM5</t>
  </si>
  <si>
    <t>proposed name: toa_instantaneous_shortwave_forcing_due_to_dust_ambient_aerosol_assuming_clear_sky</t>
  </si>
  <si>
    <t>swtoaasdust</t>
  </si>
  <si>
    <t>all sky sw-rf dust at toa</t>
  </si>
  <si>
    <t>proposed name: toa_instantaneous_shortwave_forcing_due_to_dust_ambient_aerosol</t>
  </si>
  <si>
    <t>lwtoaasdust</t>
  </si>
  <si>
    <t>all sky lw-rf dust at toa</t>
  </si>
  <si>
    <t>proposed name: toa_instantaneous_longwave_forcing_due_to_dust_ambient_aerosol</t>
  </si>
  <si>
    <t>lwtoacsaer</t>
  </si>
  <si>
    <t>clear sky lw-rf aerosols at toa</t>
  </si>
  <si>
    <t>proposed name: toa_instantaneous_longwave_forcing_due_to_ambient_aerosol_assuming_clear_sky</t>
  </si>
  <si>
    <t>od443dust</t>
  </si>
  <si>
    <t>Optical thickness at 443 nm Dust</t>
  </si>
  <si>
    <t>Not available in TM5. Although it would be possible at a very near frequency.</t>
  </si>
  <si>
    <t>od865dust</t>
  </si>
  <si>
    <t>Optical thickness at 865 nm Dust</t>
  </si>
  <si>
    <t>lwtoacsdust</t>
  </si>
  <si>
    <t>Clear-sky TOA Longwave radiative flux due to Dust</t>
  </si>
  <si>
    <t>swsrfcsdust</t>
  </si>
  <si>
    <t>Clear-sky Surface Shortwave radiative flux due to Dust</t>
  </si>
  <si>
    <t>swsrfasdust</t>
  </si>
  <si>
    <t>All-sky Surface Shortwave radiative flux due to Dust</t>
  </si>
  <si>
    <t>lwsrfcsdust</t>
  </si>
  <si>
    <t>Clear-sky Surface Longwave radiative flux due to Dust</t>
  </si>
  <si>
    <t>lwsrfasdust</t>
  </si>
  <si>
    <t>All-sky Surface Longwave radiative flux due to Dust</t>
  </si>
  <si>
    <t>Lmon</t>
  </si>
  <si>
    <t>mrfso</t>
  </si>
  <si>
    <t>Soil Frozen Water Content</t>
  </si>
  <si>
    <t>The mass per unit area (summed over all model layers) of frozen water.</t>
  </si>
  <si>
    <t>AerChemMIP,C4MIP,CFMIP,CMIP,DCPP,FAFMIP,GMMIP,GeoMIP,HighResMIP,LS3MIP,LUMIP,PMIP,RFMIP,VIACSAB,VolMIP</t>
  </si>
  <si>
    <t>burntFractionAll</t>
  </si>
  <si>
    <t>longitude latitude time typeburnt</t>
  </si>
  <si>
    <t>Percentage of Entire Grid cell  that is Covered by Burnt Vegetation (All Classes)</t>
  </si>
  <si>
    <t>Can not be produced by LPJ-GUESS: Not calculated in LPJ-GUESS</t>
  </si>
  <si>
    <t>Percentage of grid cell burned due to all fires including natural and anthropogenic fires and those associated with anthropogenic land use change</t>
  </si>
  <si>
    <t>AerChemMIP,C4MIP,CFMIP,CMIP,FAFMIP,GMMIP,GeoMIP,HighResMIP,LS3MIP,LUMIP,PMIP,RFMIP,VIACSAB,VolMIP</t>
  </si>
  <si>
    <t>AerChemMIP,C4MIP,CMIP,DCPP,FAFMIP,GMMIP,GeoMIP,HighResMIP,LS3MIP,LUMIP,PMIP,RFMIP,VIACSAB,VolMIP</t>
  </si>
  <si>
    <t>fVegSoil</t>
  </si>
  <si>
    <t>Total Carbon Mass Flux from Vegetation Directly to Soil</t>
  </si>
  <si>
    <t>Can not be produced by LPJ-GUESS: No process that does this</t>
  </si>
  <si>
    <t>Carbon mass flux per unit area from vegetation directly into soil, without intermediate conversion to litter.</t>
  </si>
  <si>
    <t>AerChemMIP,C4MIP,CMIP,FAFMIP,GMMIP,GeoMIP,HighResMIP,LS3MIP,LUMIP,PMIP,RFMIP,VIACSAB,VolMIP</t>
  </si>
  <si>
    <t>treeFracPrimDec</t>
  </si>
  <si>
    <t>longitude latitude time typepdec</t>
  </si>
  <si>
    <t>Total Primary Deciduous Tree Fraction</t>
  </si>
  <si>
    <t>Percentage of the entire grid cell  that is covered by total primary deciduous trees.</t>
  </si>
  <si>
    <t>AerChemMIP,CMIP,FAFMIP,GMMIP,GeoMIP,HighResMIP,LS3MIP,RFMIP,VIACSAB,VolMIP</t>
  </si>
  <si>
    <t>treeFracPrimEver</t>
  </si>
  <si>
    <t>longitude latitude time typepever</t>
  </si>
  <si>
    <t>Total Primary Evergreen Tree Cover Fraction</t>
  </si>
  <si>
    <t>Percentage of entire grid cell  that is covered by primary evergreen trees.</t>
  </si>
  <si>
    <t>treeFracSecDec</t>
  </si>
  <si>
    <t>longitude latitude time typesdec</t>
  </si>
  <si>
    <t>Total Secondary Deciduous Tree Cover Fraction</t>
  </si>
  <si>
    <t>Percentage of entire grid cell  that is covered by secondary deciduous trees.</t>
  </si>
  <si>
    <t>treeFracSecEver</t>
  </si>
  <si>
    <t>longitude latitude time typesever</t>
  </si>
  <si>
    <t>Total Secondary Evergreen Tree Cover Fraction</t>
  </si>
  <si>
    <t>Percentage of entire grid cell  that is covered by secondary evergreen trees.</t>
  </si>
  <si>
    <t>c3PftFrac</t>
  </si>
  <si>
    <t>longitude latitude time typec3pft</t>
  </si>
  <si>
    <t>Total C3 PFT Cover Fraction</t>
  </si>
  <si>
    <t>Percentage of entire grid cell  that is covered by C3 PFTs (including grass, crops, and trees).</t>
  </si>
  <si>
    <t>AerChemMIP,CMIP,FAFMIP,GMMIP,GeoMIP,HighResMIP,LS3MIP,PMIP,RFMIP,VIACSAB,VolMIP</t>
  </si>
  <si>
    <t>c4PftFrac</t>
  </si>
  <si>
    <t>longitude latitude time typec4pft</t>
  </si>
  <si>
    <t>Total C4 PFT Cover Fraction</t>
  </si>
  <si>
    <t>Percentage of entire grid cell  that is covered by C4 PFTs (including grass and crops).</t>
  </si>
  <si>
    <t>nppLeaf</t>
  </si>
  <si>
    <t>Carbon Mass Flux due to NPP Allocation to Leaf</t>
  </si>
  <si>
    <t>This is the rate of carbon uptake by leaves due to NPP</t>
  </si>
  <si>
    <t>AerChemMIP,C4MIP,CMIP,FAFMIP,GMMIP,GeoMIP,HighResMIP,LS3MIP,LUMIP,RFMIP,VIACSAB,VolMIP</t>
  </si>
  <si>
    <t>nppWood</t>
  </si>
  <si>
    <t>Carbon Mass Flux due to NPP Allocation to Wood</t>
  </si>
  <si>
    <t>This is the rate of carbon uptake by wood due to NPP</t>
  </si>
  <si>
    <t>nppRoot</t>
  </si>
  <si>
    <t>Carbon Mass Flux due to NPP Allocation to Roots</t>
  </si>
  <si>
    <t>This is the rate of carbon uptake by roots due to NPP</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</si>
</sst>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72"/>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200.7109375" customWidth="1"/>
    <col min="10" max="10" width="80.7109375" customWidth="1"/>
  </cols>
  <sheetData>
    <row r="1" spans="1:10">
      <c r="A1" s="1" t="s">
        <v>0</v>
      </c>
      <c r="B1" s="1" t="s">
        <v>1</v>
      </c>
      <c r="C1" s="1" t="s">
        <v>2</v>
      </c>
      <c r="D1" s="1" t="s">
        <v>3</v>
      </c>
      <c r="E1" s="1" t="s">
        <v>4</v>
      </c>
      <c r="F1" s="1" t="s">
        <v>5</v>
      </c>
      <c r="G1" s="1" t="s">
        <v>6</v>
      </c>
      <c r="H1" s="1" t="s">
        <v>7</v>
      </c>
      <c r="I1" s="1" t="s">
        <v>8</v>
      </c>
      <c r="J1" s="1" t="s">
        <v>9</v>
      </c>
    </row>
    <row r="3" spans="1:10">
      <c r="A3" t="s">
        <v>10</v>
      </c>
      <c r="B3" t="s">
        <v>11</v>
      </c>
      <c r="C3" t="s">
        <v>12</v>
      </c>
      <c r="D3" t="s">
        <v>13</v>
      </c>
      <c r="E3" t="s">
        <v>14</v>
      </c>
      <c r="F3">
        <f>HYPERLINK("http://clipc-services.ceda.ac.uk/dreq/u/59170cbe-9e49-11e5-803c-0d0b866b59f3.html","web")</f>
        <v>0</v>
      </c>
      <c r="G3" t="s">
        <v>15</v>
      </c>
      <c r="H3" t="s">
        <v>16</v>
      </c>
      <c r="I3" t="s">
        <v>17</v>
      </c>
      <c r="J3" t="s">
        <v>18</v>
      </c>
    </row>
    <row r="4" spans="1:10">
      <c r="A4" t="s">
        <v>10</v>
      </c>
      <c r="B4" t="s">
        <v>19</v>
      </c>
      <c r="C4" t="s">
        <v>20</v>
      </c>
      <c r="D4" t="s">
        <v>21</v>
      </c>
      <c r="E4" t="s">
        <v>22</v>
      </c>
      <c r="F4">
        <f>HYPERLINK("http://clipc-services.ceda.ac.uk/dreq/u/bcfeacf77d49ef51a6ee66a1ab0ebcb4.html","web")</f>
        <v>0</v>
      </c>
      <c r="G4" t="s">
        <v>23</v>
      </c>
      <c r="H4" t="s">
        <v>24</v>
      </c>
      <c r="I4" t="s">
        <v>25</v>
      </c>
      <c r="J4" t="s">
        <v>26</v>
      </c>
    </row>
    <row r="5" spans="1:10">
      <c r="A5" t="s">
        <v>10</v>
      </c>
      <c r="B5" t="s">
        <v>27</v>
      </c>
      <c r="C5" t="s">
        <v>20</v>
      </c>
      <c r="D5" t="s">
        <v>21</v>
      </c>
      <c r="E5" t="s">
        <v>28</v>
      </c>
      <c r="F5">
        <f>HYPERLINK("http://clipc-services.ceda.ac.uk/dreq/u/c323f38340e4846931ad4891232d839d.html","web")</f>
        <v>0</v>
      </c>
      <c r="G5" t="s">
        <v>23</v>
      </c>
      <c r="H5" t="s">
        <v>24</v>
      </c>
      <c r="I5" t="s">
        <v>29</v>
      </c>
      <c r="J5" t="s">
        <v>26</v>
      </c>
    </row>
    <row r="6" spans="1:10">
      <c r="A6" t="s">
        <v>10</v>
      </c>
      <c r="B6" t="s">
        <v>30</v>
      </c>
      <c r="C6" t="s">
        <v>20</v>
      </c>
      <c r="D6" t="s">
        <v>21</v>
      </c>
      <c r="E6" t="s">
        <v>31</v>
      </c>
      <c r="F6">
        <f>HYPERLINK("http://clipc-services.ceda.ac.uk/dreq/u/c432bfbfc0e7f4403f91af39736ff61c.html","web")</f>
        <v>0</v>
      </c>
      <c r="G6" t="s">
        <v>23</v>
      </c>
      <c r="H6" t="s">
        <v>24</v>
      </c>
      <c r="I6" t="s">
        <v>32</v>
      </c>
      <c r="J6" t="s">
        <v>26</v>
      </c>
    </row>
    <row r="7" spans="1:10">
      <c r="A7" t="s">
        <v>10</v>
      </c>
      <c r="B7" t="s">
        <v>33</v>
      </c>
      <c r="C7" t="s">
        <v>20</v>
      </c>
      <c r="D7" t="s">
        <v>21</v>
      </c>
      <c r="E7" t="s">
        <v>34</v>
      </c>
      <c r="F7">
        <f>HYPERLINK("http://clipc-services.ceda.ac.uk/dreq/u/eb9ac643cd9c73cae960d6d2db7b901d.html","web")</f>
        <v>0</v>
      </c>
      <c r="G7" t="s">
        <v>23</v>
      </c>
      <c r="H7" t="s">
        <v>24</v>
      </c>
      <c r="I7" t="s">
        <v>35</v>
      </c>
      <c r="J7" t="s">
        <v>26</v>
      </c>
    </row>
    <row r="9" spans="1:10">
      <c r="A9" t="s">
        <v>36</v>
      </c>
      <c r="B9" t="s">
        <v>37</v>
      </c>
      <c r="C9" t="s">
        <v>20</v>
      </c>
      <c r="D9" t="s">
        <v>38</v>
      </c>
      <c r="E9" t="s">
        <v>39</v>
      </c>
      <c r="F9">
        <f>HYPERLINK("http://clipc-services.ceda.ac.uk/dreq/u/c9a77f2a-c5f0-11e6-ac20-5404a60d96b5.html","web")</f>
        <v>0</v>
      </c>
      <c r="G9" t="s">
        <v>40</v>
      </c>
      <c r="H9" t="s">
        <v>24</v>
      </c>
      <c r="I9" t="s">
        <v>41</v>
      </c>
      <c r="J9" t="s">
        <v>42</v>
      </c>
    </row>
    <row r="11" spans="1:10">
      <c r="A11" t="s">
        <v>43</v>
      </c>
      <c r="B11" t="s">
        <v>44</v>
      </c>
      <c r="C11" t="s">
        <v>20</v>
      </c>
      <c r="D11" t="s">
        <v>45</v>
      </c>
      <c r="E11" t="s">
        <v>46</v>
      </c>
      <c r="F11">
        <f>HYPERLINK("http://clipc-services.ceda.ac.uk/dreq/u/55febff83b78e06576947e1c0e5b7a7d.html","web")</f>
        <v>0</v>
      </c>
      <c r="G11" t="s">
        <v>47</v>
      </c>
      <c r="H11" t="s">
        <v>48</v>
      </c>
      <c r="I11" t="s">
        <v>49</v>
      </c>
      <c r="J11" t="s">
        <v>50</v>
      </c>
    </row>
    <row r="12" spans="1:10">
      <c r="A12" t="s">
        <v>43</v>
      </c>
      <c r="B12" t="s">
        <v>51</v>
      </c>
      <c r="C12" t="s">
        <v>20</v>
      </c>
      <c r="D12" t="s">
        <v>45</v>
      </c>
      <c r="E12" t="s">
        <v>52</v>
      </c>
      <c r="F12">
        <f>HYPERLINK("http://clipc-services.ceda.ac.uk/dreq/u/59175660-9e49-11e5-803c-0d0b866b59f3.html","web")</f>
        <v>0</v>
      </c>
      <c r="G12" t="s">
        <v>47</v>
      </c>
      <c r="H12" t="s">
        <v>48</v>
      </c>
      <c r="I12" t="s">
        <v>53</v>
      </c>
      <c r="J12" t="s">
        <v>50</v>
      </c>
    </row>
    <row r="13" spans="1:10">
      <c r="A13" t="s">
        <v>43</v>
      </c>
      <c r="B13" t="s">
        <v>54</v>
      </c>
      <c r="C13" t="s">
        <v>20</v>
      </c>
      <c r="D13" t="s">
        <v>45</v>
      </c>
      <c r="E13" t="s">
        <v>55</v>
      </c>
      <c r="F13">
        <f>HYPERLINK("http://clipc-services.ceda.ac.uk/dreq/u/ba20ea537eb672813c5a364655855b38.html","web")</f>
        <v>0</v>
      </c>
      <c r="G13" t="s">
        <v>56</v>
      </c>
      <c r="H13" t="s">
        <v>57</v>
      </c>
      <c r="I13" t="s">
        <v>58</v>
      </c>
      <c r="J13" t="s">
        <v>59</v>
      </c>
    </row>
    <row r="14" spans="1:10">
      <c r="A14" t="s">
        <v>43</v>
      </c>
      <c r="B14" t="s">
        <v>60</v>
      </c>
      <c r="C14" t="s">
        <v>20</v>
      </c>
      <c r="D14" t="s">
        <v>45</v>
      </c>
      <c r="E14" t="s">
        <v>61</v>
      </c>
      <c r="F14">
        <f>HYPERLINK("http://clipc-services.ceda.ac.uk/dreq/u/c977c2da-c5f0-11e6-ac20-5404a60d96b5.html","web")</f>
        <v>0</v>
      </c>
      <c r="G14" t="s">
        <v>47</v>
      </c>
      <c r="H14" t="s">
        <v>48</v>
      </c>
      <c r="I14" t="s">
        <v>62</v>
      </c>
      <c r="J14" t="s">
        <v>50</v>
      </c>
    </row>
    <row r="15" spans="1:10">
      <c r="A15" t="s">
        <v>43</v>
      </c>
      <c r="B15" t="s">
        <v>63</v>
      </c>
      <c r="C15" t="s">
        <v>12</v>
      </c>
      <c r="D15" t="s">
        <v>45</v>
      </c>
      <c r="E15" t="s">
        <v>64</v>
      </c>
      <c r="F15">
        <f>HYPERLINK("http://clipc-services.ceda.ac.uk/dreq/u/171d617ceca8a4351f53d090c0ead89c.html","web")</f>
        <v>0</v>
      </c>
      <c r="G15" t="s">
        <v>65</v>
      </c>
      <c r="H15" t="s">
        <v>57</v>
      </c>
      <c r="I15" t="s">
        <v>66</v>
      </c>
      <c r="J15" t="s">
        <v>67</v>
      </c>
    </row>
    <row r="16" spans="1:10">
      <c r="A16" t="s">
        <v>43</v>
      </c>
      <c r="B16" t="s">
        <v>68</v>
      </c>
      <c r="C16" t="s">
        <v>12</v>
      </c>
      <c r="D16" t="s">
        <v>45</v>
      </c>
      <c r="E16" t="s">
        <v>69</v>
      </c>
      <c r="F16">
        <f>HYPERLINK("http://clipc-services.ceda.ac.uk/dreq/u/df96c61c07957da1c4e8212f0553fa98.html","web")</f>
        <v>0</v>
      </c>
      <c r="G16" t="s">
        <v>65</v>
      </c>
      <c r="H16" t="s">
        <v>57</v>
      </c>
      <c r="I16" t="s">
        <v>70</v>
      </c>
      <c r="J16" t="s">
        <v>67</v>
      </c>
    </row>
    <row r="17" spans="1:10">
      <c r="A17" t="s">
        <v>43</v>
      </c>
      <c r="B17" t="s">
        <v>71</v>
      </c>
      <c r="C17" t="s">
        <v>12</v>
      </c>
      <c r="D17" t="s">
        <v>45</v>
      </c>
      <c r="E17" t="s">
        <v>72</v>
      </c>
      <c r="F17">
        <f>HYPERLINK("http://clipc-services.ceda.ac.uk/dreq/u/edc3d019be9c383abbd82a4d5fad43ca.html","web")</f>
        <v>0</v>
      </c>
      <c r="G17" t="s">
        <v>65</v>
      </c>
      <c r="H17" t="s">
        <v>57</v>
      </c>
      <c r="I17" t="s">
        <v>73</v>
      </c>
      <c r="J17" t="s">
        <v>67</v>
      </c>
    </row>
    <row r="18" spans="1:10">
      <c r="A18" t="s">
        <v>43</v>
      </c>
      <c r="B18" t="s">
        <v>74</v>
      </c>
      <c r="C18" t="s">
        <v>12</v>
      </c>
      <c r="D18" t="s">
        <v>45</v>
      </c>
      <c r="E18" t="s">
        <v>75</v>
      </c>
      <c r="F18">
        <f>HYPERLINK("http://clipc-services.ceda.ac.uk/dreq/u/14e5a31ac93e26c50f8c01ed9a032168.html","web")</f>
        <v>0</v>
      </c>
      <c r="G18" t="s">
        <v>65</v>
      </c>
      <c r="H18" t="s">
        <v>57</v>
      </c>
      <c r="I18" t="s">
        <v>76</v>
      </c>
      <c r="J18" t="s">
        <v>67</v>
      </c>
    </row>
    <row r="19" spans="1:10">
      <c r="A19" t="s">
        <v>43</v>
      </c>
      <c r="B19" t="s">
        <v>77</v>
      </c>
      <c r="C19" t="s">
        <v>12</v>
      </c>
      <c r="D19" t="s">
        <v>45</v>
      </c>
      <c r="E19" t="s">
        <v>78</v>
      </c>
      <c r="F19">
        <f>HYPERLINK("http://clipc-services.ceda.ac.uk/dreq/u/562c99ff069851867df730ed9531c796.html","web")</f>
        <v>0</v>
      </c>
      <c r="G19" t="s">
        <v>65</v>
      </c>
      <c r="H19" t="s">
        <v>57</v>
      </c>
      <c r="I19" t="s">
        <v>79</v>
      </c>
      <c r="J19" t="s">
        <v>67</v>
      </c>
    </row>
    <row r="20" spans="1:10">
      <c r="A20" t="s">
        <v>43</v>
      </c>
      <c r="B20" t="s">
        <v>80</v>
      </c>
      <c r="C20" t="s">
        <v>12</v>
      </c>
      <c r="D20" t="s">
        <v>45</v>
      </c>
      <c r="E20" t="s">
        <v>81</v>
      </c>
      <c r="F20">
        <f>HYPERLINK("http://clipc-services.ceda.ac.uk/dreq/u/80f337469efdd0d5392ad995a90fd15c.html","web")</f>
        <v>0</v>
      </c>
      <c r="G20" t="s">
        <v>65</v>
      </c>
      <c r="H20" t="s">
        <v>57</v>
      </c>
      <c r="I20" t="s">
        <v>82</v>
      </c>
      <c r="J20" t="s">
        <v>67</v>
      </c>
    </row>
    <row r="21" spans="1:10">
      <c r="A21" t="s">
        <v>43</v>
      </c>
      <c r="B21" t="s">
        <v>83</v>
      </c>
      <c r="C21" t="s">
        <v>12</v>
      </c>
      <c r="D21" t="s">
        <v>45</v>
      </c>
      <c r="E21" t="s">
        <v>84</v>
      </c>
      <c r="F21">
        <f>HYPERLINK("http://clipc-services.ceda.ac.uk/dreq/u/1ae710e405acc14b368f55d9205be258.html","web")</f>
        <v>0</v>
      </c>
      <c r="G21" t="s">
        <v>65</v>
      </c>
      <c r="H21" t="s">
        <v>57</v>
      </c>
      <c r="I21" t="s">
        <v>85</v>
      </c>
      <c r="J21" t="s">
        <v>67</v>
      </c>
    </row>
    <row r="22" spans="1:10">
      <c r="A22" t="s">
        <v>43</v>
      </c>
      <c r="B22" t="s">
        <v>86</v>
      </c>
      <c r="C22" t="s">
        <v>12</v>
      </c>
      <c r="D22" t="s">
        <v>45</v>
      </c>
      <c r="E22" t="s">
        <v>87</v>
      </c>
      <c r="F22">
        <f>HYPERLINK("http://clipc-services.ceda.ac.uk/dreq/u/bdce9878-233e-11e6-a788-5404a60d96b5.html","web")</f>
        <v>0</v>
      </c>
      <c r="G22" t="s">
        <v>65</v>
      </c>
      <c r="H22" t="s">
        <v>57</v>
      </c>
      <c r="I22" t="s">
        <v>88</v>
      </c>
      <c r="J22" t="s">
        <v>67</v>
      </c>
    </row>
    <row r="23" spans="1:10">
      <c r="A23" t="s">
        <v>43</v>
      </c>
      <c r="B23" t="s">
        <v>89</v>
      </c>
      <c r="C23" t="s">
        <v>12</v>
      </c>
      <c r="D23" t="s">
        <v>45</v>
      </c>
      <c r="E23" t="s">
        <v>90</v>
      </c>
      <c r="F23">
        <f>HYPERLINK("http://clipc-services.ceda.ac.uk/dreq/u/6aec29521de81a361630aac9ffc69f8f.html","web")</f>
        <v>0</v>
      </c>
      <c r="G23" t="s">
        <v>65</v>
      </c>
      <c r="H23" t="s">
        <v>57</v>
      </c>
      <c r="I23" t="s">
        <v>91</v>
      </c>
      <c r="J23" t="s">
        <v>67</v>
      </c>
    </row>
    <row r="24" spans="1:10">
      <c r="A24" t="s">
        <v>43</v>
      </c>
      <c r="B24" t="s">
        <v>92</v>
      </c>
      <c r="C24" t="s">
        <v>12</v>
      </c>
      <c r="D24" t="s">
        <v>45</v>
      </c>
      <c r="E24" t="s">
        <v>93</v>
      </c>
      <c r="F24">
        <f>HYPERLINK("http://clipc-services.ceda.ac.uk/dreq/u/6fc1dd9341ca569ad866695db9878618.html","web")</f>
        <v>0</v>
      </c>
      <c r="G24" t="s">
        <v>94</v>
      </c>
      <c r="H24" t="s">
        <v>95</v>
      </c>
      <c r="I24" t="s">
        <v>96</v>
      </c>
      <c r="J24" t="s">
        <v>67</v>
      </c>
    </row>
    <row r="25" spans="1:10">
      <c r="A25" t="s">
        <v>43</v>
      </c>
      <c r="B25" t="s">
        <v>97</v>
      </c>
      <c r="C25" t="s">
        <v>12</v>
      </c>
      <c r="D25" t="s">
        <v>45</v>
      </c>
      <c r="E25" t="s">
        <v>98</v>
      </c>
      <c r="F25">
        <f>HYPERLINK("http://clipc-services.ceda.ac.uk/dreq/u/60f0a8f8a0311f9c386e64e0b62cf3bd.html","web")</f>
        <v>0</v>
      </c>
      <c r="G25" t="s">
        <v>94</v>
      </c>
      <c r="H25" t="s">
        <v>95</v>
      </c>
      <c r="I25" t="s">
        <v>96</v>
      </c>
      <c r="J25" t="s">
        <v>67</v>
      </c>
    </row>
    <row r="26" spans="1:10">
      <c r="A26" t="s">
        <v>43</v>
      </c>
      <c r="B26" t="s">
        <v>99</v>
      </c>
      <c r="C26" t="s">
        <v>12</v>
      </c>
      <c r="D26" t="s">
        <v>45</v>
      </c>
      <c r="E26" t="s">
        <v>100</v>
      </c>
      <c r="F26">
        <f>HYPERLINK("http://clipc-services.ceda.ac.uk/dreq/u/e52528e8-dd83-11e5-9194-ac72891c3257.html","web")</f>
        <v>0</v>
      </c>
      <c r="G26" t="s">
        <v>101</v>
      </c>
      <c r="H26" t="s">
        <v>16</v>
      </c>
      <c r="I26" t="s">
        <v>96</v>
      </c>
      <c r="J26" t="s">
        <v>50</v>
      </c>
    </row>
    <row r="27" spans="1:10">
      <c r="A27" t="s">
        <v>43</v>
      </c>
      <c r="B27" t="s">
        <v>102</v>
      </c>
      <c r="C27" t="s">
        <v>12</v>
      </c>
      <c r="D27" t="s">
        <v>45</v>
      </c>
      <c r="E27" t="s">
        <v>103</v>
      </c>
      <c r="F27">
        <f>HYPERLINK("http://clipc-services.ceda.ac.uk/dreq/u/236430ceeb7aa3d23577b3a03d13f7fb.html","web")</f>
        <v>0</v>
      </c>
      <c r="G27" t="s">
        <v>101</v>
      </c>
      <c r="H27" t="s">
        <v>16</v>
      </c>
      <c r="I27" t="s">
        <v>96</v>
      </c>
      <c r="J27" t="s">
        <v>104</v>
      </c>
    </row>
    <row r="28" spans="1:10">
      <c r="A28" t="s">
        <v>43</v>
      </c>
      <c r="B28" t="s">
        <v>105</v>
      </c>
      <c r="C28" t="s">
        <v>12</v>
      </c>
      <c r="D28" t="s">
        <v>45</v>
      </c>
      <c r="E28" t="s">
        <v>106</v>
      </c>
      <c r="F28">
        <f>HYPERLINK("http://clipc-services.ceda.ac.uk/dreq/u/71480abb30ae62d262fcea6cfdd753cf.html","web")</f>
        <v>0</v>
      </c>
      <c r="G28" t="s">
        <v>101</v>
      </c>
      <c r="H28" t="s">
        <v>16</v>
      </c>
      <c r="I28" t="s">
        <v>107</v>
      </c>
      <c r="J28" t="s">
        <v>104</v>
      </c>
    </row>
    <row r="29" spans="1:10">
      <c r="A29" t="s">
        <v>43</v>
      </c>
      <c r="B29" t="s">
        <v>108</v>
      </c>
      <c r="C29" t="s">
        <v>12</v>
      </c>
      <c r="D29" t="s">
        <v>45</v>
      </c>
      <c r="E29" t="s">
        <v>109</v>
      </c>
      <c r="F29">
        <f>HYPERLINK("http://clipc-services.ceda.ac.uk/dreq/u/684d3f3543045a89ecbb0ca81ba6705f.html","web")</f>
        <v>0</v>
      </c>
      <c r="G29" t="s">
        <v>94</v>
      </c>
      <c r="H29" t="s">
        <v>95</v>
      </c>
      <c r="I29" t="s">
        <v>110</v>
      </c>
      <c r="J29" t="s">
        <v>67</v>
      </c>
    </row>
    <row r="30" spans="1:10">
      <c r="A30" t="s">
        <v>43</v>
      </c>
      <c r="B30" t="s">
        <v>111</v>
      </c>
      <c r="C30" t="s">
        <v>12</v>
      </c>
      <c r="D30" t="s">
        <v>45</v>
      </c>
      <c r="E30" t="s">
        <v>112</v>
      </c>
      <c r="F30">
        <f>HYPERLINK("http://clipc-services.ceda.ac.uk/dreq/u/402d88cf81105fe603118df92bb9eecb.html","web")</f>
        <v>0</v>
      </c>
      <c r="G30" t="s">
        <v>65</v>
      </c>
      <c r="H30" t="s">
        <v>57</v>
      </c>
      <c r="I30" t="s">
        <v>113</v>
      </c>
      <c r="J30" t="s">
        <v>67</v>
      </c>
    </row>
    <row r="31" spans="1:10">
      <c r="A31" t="s">
        <v>43</v>
      </c>
      <c r="B31" t="s">
        <v>114</v>
      </c>
      <c r="C31" t="s">
        <v>115</v>
      </c>
      <c r="D31" t="s">
        <v>45</v>
      </c>
      <c r="E31" t="s">
        <v>116</v>
      </c>
      <c r="F31">
        <f>HYPERLINK("http://clipc-services.ceda.ac.uk/dreq/u/e525bed4-dd83-11e5-9194-ac72891c3257.html","web")</f>
        <v>0</v>
      </c>
      <c r="G31" t="s">
        <v>101</v>
      </c>
      <c r="H31" t="s">
        <v>16</v>
      </c>
      <c r="I31" t="s">
        <v>117</v>
      </c>
      <c r="J31" t="s">
        <v>50</v>
      </c>
    </row>
    <row r="32" spans="1:10">
      <c r="A32" t="s">
        <v>43</v>
      </c>
      <c r="B32" t="s">
        <v>118</v>
      </c>
      <c r="C32" t="s">
        <v>115</v>
      </c>
      <c r="D32" t="s">
        <v>45</v>
      </c>
      <c r="E32" t="s">
        <v>119</v>
      </c>
      <c r="F32">
        <f>HYPERLINK("http://clipc-services.ceda.ac.uk/dreq/u/e52644bc-dd83-11e5-9194-ac72891c3257.html","web")</f>
        <v>0</v>
      </c>
      <c r="G32" t="s">
        <v>94</v>
      </c>
      <c r="H32" t="s">
        <v>95</v>
      </c>
      <c r="I32" t="s">
        <v>120</v>
      </c>
      <c r="J32" t="s">
        <v>50</v>
      </c>
    </row>
    <row r="33" spans="1:10">
      <c r="A33" t="s">
        <v>43</v>
      </c>
      <c r="B33" t="s">
        <v>121</v>
      </c>
      <c r="C33" t="s">
        <v>115</v>
      </c>
      <c r="D33" t="s">
        <v>45</v>
      </c>
      <c r="E33" t="s">
        <v>122</v>
      </c>
      <c r="F33">
        <f>HYPERLINK("http://clipc-services.ceda.ac.uk/dreq/u/e526caea-dd83-11e5-9194-ac72891c3257.html","web")</f>
        <v>0</v>
      </c>
      <c r="G33" t="s">
        <v>94</v>
      </c>
      <c r="H33" t="s">
        <v>95</v>
      </c>
      <c r="I33" t="s">
        <v>123</v>
      </c>
      <c r="J33" t="s">
        <v>50</v>
      </c>
    </row>
    <row r="34" spans="1:10">
      <c r="A34" t="s">
        <v>43</v>
      </c>
      <c r="B34" t="s">
        <v>124</v>
      </c>
      <c r="C34" t="s">
        <v>115</v>
      </c>
      <c r="D34" t="s">
        <v>45</v>
      </c>
      <c r="E34" t="s">
        <v>125</v>
      </c>
      <c r="F34">
        <f>HYPERLINK("http://clipc-services.ceda.ac.uk/dreq/u/e527532a-dd83-11e5-9194-ac72891c3257.html","web")</f>
        <v>0</v>
      </c>
      <c r="G34" t="s">
        <v>94</v>
      </c>
      <c r="H34" t="s">
        <v>95</v>
      </c>
      <c r="I34" t="s">
        <v>126</v>
      </c>
      <c r="J34" t="s">
        <v>50</v>
      </c>
    </row>
    <row r="35" spans="1:10">
      <c r="A35" t="s">
        <v>43</v>
      </c>
      <c r="B35" t="s">
        <v>127</v>
      </c>
      <c r="C35" t="s">
        <v>115</v>
      </c>
      <c r="D35" t="s">
        <v>45</v>
      </c>
      <c r="E35" t="s">
        <v>128</v>
      </c>
      <c r="F35">
        <f>HYPERLINK("http://clipc-services.ceda.ac.uk/dreq/u/e5278b06-dd83-11e5-9194-ac72891c3257.html","web")</f>
        <v>0</v>
      </c>
      <c r="G35" t="s">
        <v>101</v>
      </c>
      <c r="H35" t="s">
        <v>16</v>
      </c>
      <c r="I35" t="s">
        <v>129</v>
      </c>
      <c r="J35" t="s">
        <v>50</v>
      </c>
    </row>
    <row r="36" spans="1:10">
      <c r="A36" t="s">
        <v>43</v>
      </c>
      <c r="B36" t="s">
        <v>130</v>
      </c>
      <c r="C36" t="s">
        <v>115</v>
      </c>
      <c r="D36" t="s">
        <v>45</v>
      </c>
      <c r="E36" t="s">
        <v>131</v>
      </c>
      <c r="F36">
        <f>HYPERLINK("http://clipc-services.ceda.ac.uk/dreq/u/1df32c1e9440e03187aa8253e1a0f2d9.html","web")</f>
        <v>0</v>
      </c>
      <c r="G36" t="s">
        <v>65</v>
      </c>
      <c r="H36" t="s">
        <v>57</v>
      </c>
      <c r="I36" t="s">
        <v>132</v>
      </c>
      <c r="J36" t="s">
        <v>67</v>
      </c>
    </row>
    <row r="37" spans="1:10">
      <c r="A37" t="s">
        <v>43</v>
      </c>
      <c r="B37" t="s">
        <v>133</v>
      </c>
      <c r="C37" t="s">
        <v>115</v>
      </c>
      <c r="D37" t="s">
        <v>45</v>
      </c>
      <c r="E37" t="s">
        <v>134</v>
      </c>
      <c r="F37">
        <f>HYPERLINK("http://clipc-services.ceda.ac.uk/dreq/u/c075ee7167ef3bc43fef7ce624f960af.html","web")</f>
        <v>0</v>
      </c>
      <c r="G37" t="s">
        <v>65</v>
      </c>
      <c r="H37" t="s">
        <v>57</v>
      </c>
      <c r="I37" t="s">
        <v>135</v>
      </c>
      <c r="J37" t="s">
        <v>67</v>
      </c>
    </row>
    <row r="38" spans="1:10">
      <c r="A38" t="s">
        <v>43</v>
      </c>
      <c r="B38" t="s">
        <v>136</v>
      </c>
      <c r="C38" t="s">
        <v>115</v>
      </c>
      <c r="D38" t="s">
        <v>45</v>
      </c>
      <c r="E38" t="s">
        <v>137</v>
      </c>
      <c r="F38">
        <f>HYPERLINK("http://clipc-services.ceda.ac.uk/dreq/u/cc3eb19e60c00c77520c2cbf58c322b1.html","web")</f>
        <v>0</v>
      </c>
      <c r="G38" t="s">
        <v>65</v>
      </c>
      <c r="H38" t="s">
        <v>57</v>
      </c>
      <c r="I38" t="s">
        <v>138</v>
      </c>
      <c r="J38" t="s">
        <v>67</v>
      </c>
    </row>
    <row r="39" spans="1:10">
      <c r="A39" t="s">
        <v>43</v>
      </c>
      <c r="B39" t="s">
        <v>139</v>
      </c>
      <c r="C39" t="s">
        <v>115</v>
      </c>
      <c r="D39" t="s">
        <v>45</v>
      </c>
      <c r="E39" t="s">
        <v>140</v>
      </c>
      <c r="F39">
        <f>HYPERLINK("http://clipc-services.ceda.ac.uk/dreq/u/6674625c225f14aa8d6795d1df244c28.html","web")</f>
        <v>0</v>
      </c>
      <c r="G39" t="s">
        <v>65</v>
      </c>
      <c r="H39" t="s">
        <v>57</v>
      </c>
      <c r="I39" t="s">
        <v>141</v>
      </c>
      <c r="J39" t="s">
        <v>67</v>
      </c>
    </row>
    <row r="40" spans="1:10">
      <c r="A40" t="s">
        <v>43</v>
      </c>
      <c r="B40" t="s">
        <v>142</v>
      </c>
      <c r="C40" t="s">
        <v>115</v>
      </c>
      <c r="D40" t="s">
        <v>45</v>
      </c>
      <c r="E40" t="s">
        <v>143</v>
      </c>
      <c r="F40">
        <f>HYPERLINK("http://clipc-services.ceda.ac.uk/dreq/u/2157a343384243be18fe8a06826aecb5.html","web")</f>
        <v>0</v>
      </c>
      <c r="G40" t="s">
        <v>65</v>
      </c>
      <c r="H40" t="s">
        <v>57</v>
      </c>
      <c r="I40" t="s">
        <v>144</v>
      </c>
      <c r="J40" t="s">
        <v>67</v>
      </c>
    </row>
    <row r="41" spans="1:10">
      <c r="A41" t="s">
        <v>43</v>
      </c>
      <c r="B41" t="s">
        <v>145</v>
      </c>
      <c r="C41" t="s">
        <v>115</v>
      </c>
      <c r="D41" t="s">
        <v>45</v>
      </c>
      <c r="E41" t="s">
        <v>146</v>
      </c>
      <c r="F41">
        <f>HYPERLINK("http://clipc-services.ceda.ac.uk/dreq/u/e5a8a5a5c4ff0920fa237e5274df57ba.html","web")</f>
        <v>0</v>
      </c>
      <c r="G41" t="s">
        <v>65</v>
      </c>
      <c r="H41" t="s">
        <v>57</v>
      </c>
      <c r="I41" t="s">
        <v>147</v>
      </c>
      <c r="J41" t="s">
        <v>67</v>
      </c>
    </row>
    <row r="42" spans="1:10">
      <c r="A42" t="s">
        <v>43</v>
      </c>
      <c r="B42" t="s">
        <v>148</v>
      </c>
      <c r="C42" t="s">
        <v>115</v>
      </c>
      <c r="D42" t="s">
        <v>45</v>
      </c>
      <c r="E42" t="s">
        <v>149</v>
      </c>
      <c r="F42">
        <f>HYPERLINK("http://clipc-services.ceda.ac.uk/dreq/u/9a9dda6b54b64f67bda703c77465cceb.html","web")</f>
        <v>0</v>
      </c>
      <c r="G42" t="s">
        <v>65</v>
      </c>
      <c r="H42" t="s">
        <v>57</v>
      </c>
      <c r="I42" t="s">
        <v>150</v>
      </c>
      <c r="J42" t="s">
        <v>67</v>
      </c>
    </row>
    <row r="43" spans="1:10">
      <c r="A43" t="s">
        <v>43</v>
      </c>
      <c r="B43" t="s">
        <v>151</v>
      </c>
      <c r="C43" t="s">
        <v>20</v>
      </c>
      <c r="D43" t="s">
        <v>152</v>
      </c>
      <c r="E43" t="s">
        <v>153</v>
      </c>
      <c r="F43">
        <f>HYPERLINK("http://clipc-services.ceda.ac.uk/dreq/u/97c037c3357f24c4e06c07123224b400.html","web")</f>
        <v>0</v>
      </c>
      <c r="G43" t="s">
        <v>101</v>
      </c>
      <c r="H43" t="s">
        <v>16</v>
      </c>
      <c r="I43" t="s">
        <v>154</v>
      </c>
      <c r="J43" t="s">
        <v>50</v>
      </c>
    </row>
    <row r="44" spans="1:10">
      <c r="A44" t="s">
        <v>43</v>
      </c>
      <c r="B44" t="s">
        <v>155</v>
      </c>
      <c r="C44" t="s">
        <v>20</v>
      </c>
      <c r="D44" t="s">
        <v>152</v>
      </c>
      <c r="E44" t="s">
        <v>156</v>
      </c>
      <c r="F44">
        <f>HYPERLINK("http://clipc-services.ceda.ac.uk/dreq/u/042e575e61a271e122d317ca7b39dcb4.html","web")</f>
        <v>0</v>
      </c>
      <c r="G44" t="s">
        <v>94</v>
      </c>
      <c r="H44" t="s">
        <v>95</v>
      </c>
      <c r="I44" t="s">
        <v>157</v>
      </c>
      <c r="J44" t="s">
        <v>50</v>
      </c>
    </row>
    <row r="45" spans="1:10">
      <c r="A45" t="s">
        <v>43</v>
      </c>
      <c r="B45" t="s">
        <v>158</v>
      </c>
      <c r="C45" t="s">
        <v>20</v>
      </c>
      <c r="D45" t="s">
        <v>152</v>
      </c>
      <c r="E45" t="s">
        <v>159</v>
      </c>
      <c r="F45">
        <f>HYPERLINK("http://clipc-services.ceda.ac.uk/dreq/u/f36046ab9a8a24ce4d7431e2defd9cf6.html","web")</f>
        <v>0</v>
      </c>
      <c r="G45" t="s">
        <v>101</v>
      </c>
      <c r="H45" t="s">
        <v>16</v>
      </c>
      <c r="I45" t="s">
        <v>160</v>
      </c>
      <c r="J45" t="s">
        <v>50</v>
      </c>
    </row>
    <row r="46" spans="1:10">
      <c r="A46" t="s">
        <v>43</v>
      </c>
      <c r="B46" t="s">
        <v>161</v>
      </c>
      <c r="C46" t="s">
        <v>20</v>
      </c>
      <c r="D46" t="s">
        <v>152</v>
      </c>
      <c r="E46" t="s">
        <v>162</v>
      </c>
      <c r="F46">
        <f>HYPERLINK("http://clipc-services.ceda.ac.uk/dreq/u/590e5b82-9e49-11e5-803c-0d0b866b59f3.html","web")</f>
        <v>0</v>
      </c>
      <c r="G46" t="s">
        <v>47</v>
      </c>
      <c r="H46" t="s">
        <v>48</v>
      </c>
      <c r="I46" t="s">
        <v>163</v>
      </c>
      <c r="J46" t="s">
        <v>50</v>
      </c>
    </row>
    <row r="48" spans="1:10">
      <c r="A48" t="s">
        <v>164</v>
      </c>
      <c r="B48" t="s">
        <v>165</v>
      </c>
      <c r="C48" t="s">
        <v>20</v>
      </c>
      <c r="D48" t="s">
        <v>152</v>
      </c>
      <c r="E48" t="s">
        <v>166</v>
      </c>
      <c r="F48">
        <f>HYPERLINK("http://clipc-services.ceda.ac.uk/dreq/u/13484743dd3369c69df93379e6dafbb5.html","web")</f>
        <v>0</v>
      </c>
      <c r="G48" t="s">
        <v>167</v>
      </c>
      <c r="I48" t="s">
        <v>168</v>
      </c>
      <c r="J48" t="s">
        <v>169</v>
      </c>
    </row>
    <row r="49" spans="1:10">
      <c r="A49" t="s">
        <v>164</v>
      </c>
      <c r="B49" t="s">
        <v>170</v>
      </c>
      <c r="C49" t="s">
        <v>20</v>
      </c>
      <c r="D49" t="s">
        <v>152</v>
      </c>
      <c r="E49" t="s">
        <v>171</v>
      </c>
      <c r="F49">
        <f>HYPERLINK("http://clipc-services.ceda.ac.uk/dreq/u/0062272a6a4176b8c32af87642b062c5.html","web")</f>
        <v>0</v>
      </c>
      <c r="G49" t="s">
        <v>172</v>
      </c>
      <c r="H49" t="s">
        <v>173</v>
      </c>
      <c r="I49" t="s">
        <v>174</v>
      </c>
      <c r="J49" t="s">
        <v>169</v>
      </c>
    </row>
    <row r="50" spans="1:10">
      <c r="A50" t="s">
        <v>164</v>
      </c>
      <c r="B50" t="s">
        <v>175</v>
      </c>
      <c r="C50" t="s">
        <v>20</v>
      </c>
      <c r="D50" t="s">
        <v>176</v>
      </c>
      <c r="E50" t="s">
        <v>177</v>
      </c>
      <c r="F50">
        <f>HYPERLINK("http://clipc-services.ceda.ac.uk/dreq/u/6d790fe4caa7feff46a41ae7b3811e52.html","web")</f>
        <v>0</v>
      </c>
      <c r="G50" t="s">
        <v>178</v>
      </c>
      <c r="I50" t="s">
        <v>179</v>
      </c>
      <c r="J50" t="s">
        <v>169</v>
      </c>
    </row>
    <row r="51" spans="1:10">
      <c r="A51" t="s">
        <v>164</v>
      </c>
      <c r="B51" t="s">
        <v>180</v>
      </c>
      <c r="C51" t="s">
        <v>20</v>
      </c>
      <c r="D51" t="s">
        <v>181</v>
      </c>
      <c r="E51" t="s">
        <v>182</v>
      </c>
      <c r="F51">
        <f>HYPERLINK("http://clipc-services.ceda.ac.uk/dreq/u/400e5707b65c01e31f2ec6a59dd3983b.html","web")</f>
        <v>0</v>
      </c>
      <c r="G51" t="s">
        <v>183</v>
      </c>
      <c r="H51" t="s">
        <v>184</v>
      </c>
      <c r="I51" t="s">
        <v>185</v>
      </c>
      <c r="J51" t="s">
        <v>169</v>
      </c>
    </row>
    <row r="52" spans="1:10">
      <c r="A52" t="s">
        <v>164</v>
      </c>
      <c r="B52" t="s">
        <v>186</v>
      </c>
      <c r="C52" t="s">
        <v>20</v>
      </c>
      <c r="D52" t="s">
        <v>187</v>
      </c>
      <c r="E52" t="s">
        <v>188</v>
      </c>
      <c r="F52">
        <f>HYPERLINK("http://clipc-services.ceda.ac.uk/dreq/u/fa7666d61b92de5bad1ad76561b8b850.html","web")</f>
        <v>0</v>
      </c>
      <c r="G52" t="s">
        <v>183</v>
      </c>
      <c r="H52" t="s">
        <v>184</v>
      </c>
      <c r="I52" t="s">
        <v>189</v>
      </c>
      <c r="J52" t="s">
        <v>169</v>
      </c>
    </row>
    <row r="54" spans="1:10">
      <c r="A54" t="s">
        <v>190</v>
      </c>
      <c r="B54" t="s">
        <v>191</v>
      </c>
      <c r="C54" t="s">
        <v>20</v>
      </c>
      <c r="D54" t="s">
        <v>192</v>
      </c>
      <c r="E54" t="s">
        <v>193</v>
      </c>
      <c r="F54">
        <f>HYPERLINK("http://clipc-services.ceda.ac.uk/dreq/u/ba7be4134a9cf4838434bf204d80b903.html","web")</f>
        <v>0</v>
      </c>
      <c r="G54" t="s">
        <v>194</v>
      </c>
      <c r="H54" t="s">
        <v>24</v>
      </c>
      <c r="I54" t="s">
        <v>195</v>
      </c>
      <c r="J54" t="s">
        <v>196</v>
      </c>
    </row>
    <row r="55" spans="1:10">
      <c r="A55" t="s">
        <v>190</v>
      </c>
      <c r="B55" t="s">
        <v>197</v>
      </c>
      <c r="C55" t="s">
        <v>20</v>
      </c>
      <c r="D55" t="s">
        <v>192</v>
      </c>
      <c r="E55" t="s">
        <v>198</v>
      </c>
      <c r="F55">
        <f>HYPERLINK("http://clipc-services.ceda.ac.uk/dreq/u/c64364df884a3cebaa7aebb664260776.html","web")</f>
        <v>0</v>
      </c>
      <c r="G55" t="s">
        <v>194</v>
      </c>
      <c r="H55" t="s">
        <v>24</v>
      </c>
      <c r="I55" t="s">
        <v>199</v>
      </c>
      <c r="J55" t="s">
        <v>196</v>
      </c>
    </row>
    <row r="56" spans="1:10">
      <c r="A56" t="s">
        <v>190</v>
      </c>
      <c r="B56" t="s">
        <v>200</v>
      </c>
      <c r="C56" t="s">
        <v>20</v>
      </c>
      <c r="D56" t="s">
        <v>192</v>
      </c>
      <c r="E56" t="s">
        <v>201</v>
      </c>
      <c r="F56">
        <f>HYPERLINK("http://clipc-services.ceda.ac.uk/dreq/u/9522ca96d0b066ebe8defd5541de0582.html","web")</f>
        <v>0</v>
      </c>
      <c r="G56" t="s">
        <v>194</v>
      </c>
      <c r="H56" t="s">
        <v>24</v>
      </c>
      <c r="I56" t="s">
        <v>202</v>
      </c>
      <c r="J56" t="s">
        <v>196</v>
      </c>
    </row>
    <row r="57" spans="1:10">
      <c r="A57" t="s">
        <v>190</v>
      </c>
      <c r="B57" t="s">
        <v>203</v>
      </c>
      <c r="C57" t="s">
        <v>20</v>
      </c>
      <c r="D57" t="s">
        <v>192</v>
      </c>
      <c r="E57" t="s">
        <v>204</v>
      </c>
      <c r="F57">
        <f>HYPERLINK("http://clipc-services.ceda.ac.uk/dreq/u/85631e0f7a8fdcb10737a525f4134181.html","web")</f>
        <v>0</v>
      </c>
      <c r="G57" t="s">
        <v>194</v>
      </c>
      <c r="H57" t="s">
        <v>24</v>
      </c>
      <c r="I57" t="s">
        <v>205</v>
      </c>
      <c r="J57" t="s">
        <v>196</v>
      </c>
    </row>
    <row r="58" spans="1:10">
      <c r="A58" t="s">
        <v>190</v>
      </c>
      <c r="B58" t="s">
        <v>206</v>
      </c>
      <c r="C58" t="s">
        <v>20</v>
      </c>
      <c r="D58" t="s">
        <v>192</v>
      </c>
      <c r="E58" t="s">
        <v>207</v>
      </c>
      <c r="F58">
        <f>HYPERLINK("http://clipc-services.ceda.ac.uk/dreq/u/590fa2bc-9e49-11e5-803c-0d0b866b59f3.html","web")</f>
        <v>0</v>
      </c>
      <c r="G58" t="s">
        <v>194</v>
      </c>
      <c r="H58" t="s">
        <v>24</v>
      </c>
      <c r="I58" t="s">
        <v>208</v>
      </c>
      <c r="J58" t="s">
        <v>196</v>
      </c>
    </row>
    <row r="59" spans="1:10">
      <c r="A59" t="s">
        <v>190</v>
      </c>
      <c r="B59" t="s">
        <v>209</v>
      </c>
      <c r="C59" t="s">
        <v>20</v>
      </c>
      <c r="D59" t="s">
        <v>192</v>
      </c>
      <c r="E59" t="s">
        <v>210</v>
      </c>
      <c r="F59">
        <f>HYPERLINK("http://clipc-services.ceda.ac.uk/dreq/u/590ed5a8-9e49-11e5-803c-0d0b866b59f3.html","web")</f>
        <v>0</v>
      </c>
      <c r="G59" t="s">
        <v>211</v>
      </c>
      <c r="H59" t="s">
        <v>24</v>
      </c>
      <c r="I59" t="s">
        <v>212</v>
      </c>
      <c r="J59" t="s">
        <v>196</v>
      </c>
    </row>
    <row r="60" spans="1:10">
      <c r="A60" t="s">
        <v>190</v>
      </c>
      <c r="B60" t="s">
        <v>213</v>
      </c>
      <c r="C60" t="s">
        <v>20</v>
      </c>
      <c r="D60" t="s">
        <v>192</v>
      </c>
      <c r="E60" t="s">
        <v>214</v>
      </c>
      <c r="F60">
        <f>HYPERLINK("http://clipc-services.ceda.ac.uk/dreq/u/590e85a8-9e49-11e5-803c-0d0b866b59f3.html","web")</f>
        <v>0</v>
      </c>
      <c r="G60" t="s">
        <v>211</v>
      </c>
      <c r="H60" t="s">
        <v>24</v>
      </c>
      <c r="I60" t="s">
        <v>215</v>
      </c>
      <c r="J60" t="s">
        <v>196</v>
      </c>
    </row>
    <row r="61" spans="1:10">
      <c r="A61" t="s">
        <v>190</v>
      </c>
      <c r="B61" t="s">
        <v>216</v>
      </c>
      <c r="C61" t="s">
        <v>20</v>
      </c>
      <c r="D61" t="s">
        <v>192</v>
      </c>
      <c r="E61" t="s">
        <v>217</v>
      </c>
      <c r="F61">
        <f>HYPERLINK("http://clipc-services.ceda.ac.uk/dreq/u/59137716-9e49-11e5-803c-0d0b866b59f3.html","web")</f>
        <v>0</v>
      </c>
      <c r="G61" t="s">
        <v>194</v>
      </c>
      <c r="H61" t="s">
        <v>24</v>
      </c>
      <c r="I61" t="s">
        <v>218</v>
      </c>
      <c r="J61" t="s">
        <v>196</v>
      </c>
    </row>
    <row r="62" spans="1:10">
      <c r="A62" t="s">
        <v>190</v>
      </c>
      <c r="B62" t="s">
        <v>219</v>
      </c>
      <c r="C62" t="s">
        <v>20</v>
      </c>
      <c r="D62" t="s">
        <v>192</v>
      </c>
      <c r="E62" t="s">
        <v>220</v>
      </c>
      <c r="F62">
        <f>HYPERLINK("http://clipc-services.ceda.ac.uk/dreq/u/590e48f4-9e49-11e5-803c-0d0b866b59f3.html","web")</f>
        <v>0</v>
      </c>
      <c r="G62" t="s">
        <v>194</v>
      </c>
      <c r="H62" t="s">
        <v>24</v>
      </c>
      <c r="I62" t="s">
        <v>221</v>
      </c>
      <c r="J62" t="s">
        <v>196</v>
      </c>
    </row>
    <row r="63" spans="1:10">
      <c r="A63" t="s">
        <v>190</v>
      </c>
      <c r="B63" t="s">
        <v>222</v>
      </c>
      <c r="C63" t="s">
        <v>20</v>
      </c>
      <c r="D63" t="s">
        <v>192</v>
      </c>
      <c r="E63" t="s">
        <v>223</v>
      </c>
      <c r="F63">
        <f>HYPERLINK("http://clipc-services.ceda.ac.uk/dreq/u/590e883c-9e49-11e5-803c-0d0b866b59f3.html","web")</f>
        <v>0</v>
      </c>
      <c r="G63" t="s">
        <v>194</v>
      </c>
      <c r="H63" t="s">
        <v>24</v>
      </c>
      <c r="I63" t="s">
        <v>224</v>
      </c>
      <c r="J63" t="s">
        <v>196</v>
      </c>
    </row>
    <row r="65" spans="1:10">
      <c r="A65" t="s">
        <v>225</v>
      </c>
      <c r="B65" t="s">
        <v>226</v>
      </c>
      <c r="C65" t="s">
        <v>20</v>
      </c>
      <c r="D65" t="s">
        <v>152</v>
      </c>
      <c r="E65" t="s">
        <v>227</v>
      </c>
      <c r="F65">
        <f>HYPERLINK("http://clipc-services.ceda.ac.uk/dreq/u/51e0588121783d77407236e0d2eb5d14.html","web")</f>
        <v>0</v>
      </c>
      <c r="G65" t="s">
        <v>228</v>
      </c>
      <c r="H65" t="s">
        <v>229</v>
      </c>
      <c r="I65" t="s">
        <v>230</v>
      </c>
      <c r="J65" t="s">
        <v>231</v>
      </c>
    </row>
    <row r="66" spans="1:10">
      <c r="A66" t="s">
        <v>225</v>
      </c>
      <c r="B66" t="s">
        <v>232</v>
      </c>
      <c r="C66" t="s">
        <v>115</v>
      </c>
      <c r="D66" t="s">
        <v>152</v>
      </c>
      <c r="E66" t="s">
        <v>233</v>
      </c>
      <c r="F66">
        <f>HYPERLINK("http://clipc-services.ceda.ac.uk/dreq/u/3e437daab5bc69123a859ad361babc59.html","web")</f>
        <v>0</v>
      </c>
      <c r="G66" t="s">
        <v>234</v>
      </c>
      <c r="H66" t="s">
        <v>235</v>
      </c>
      <c r="I66" t="s">
        <v>236</v>
      </c>
      <c r="J66" t="s">
        <v>237</v>
      </c>
    </row>
    <row r="68" spans="1:10">
      <c r="A68" t="s">
        <v>238</v>
      </c>
      <c r="B68" t="s">
        <v>175</v>
      </c>
      <c r="C68" t="s">
        <v>20</v>
      </c>
      <c r="D68" t="s">
        <v>239</v>
      </c>
      <c r="E68" t="s">
        <v>177</v>
      </c>
      <c r="F68">
        <f>HYPERLINK("http://clipc-services.ceda.ac.uk/dreq/u/6d790fe4caa7feff46a41ae7b3811e52.html","web")</f>
        <v>0</v>
      </c>
      <c r="G68" t="s">
        <v>178</v>
      </c>
      <c r="I68" t="s">
        <v>179</v>
      </c>
      <c r="J68" t="s">
        <v>240</v>
      </c>
    </row>
    <row r="69" spans="1:10">
      <c r="A69" t="s">
        <v>238</v>
      </c>
      <c r="B69" t="s">
        <v>19</v>
      </c>
      <c r="C69" t="s">
        <v>20</v>
      </c>
      <c r="D69" t="s">
        <v>239</v>
      </c>
      <c r="E69" t="s">
        <v>22</v>
      </c>
      <c r="F69">
        <f>HYPERLINK("http://clipc-services.ceda.ac.uk/dreq/u/bcfeacf77d49ef51a6ee66a1ab0ebcb4.html","web")</f>
        <v>0</v>
      </c>
      <c r="G69" t="s">
        <v>23</v>
      </c>
      <c r="H69" t="s">
        <v>24</v>
      </c>
      <c r="I69" t="s">
        <v>25</v>
      </c>
      <c r="J69" t="s">
        <v>240</v>
      </c>
    </row>
    <row r="70" spans="1:10">
      <c r="A70" t="s">
        <v>238</v>
      </c>
      <c r="B70" t="s">
        <v>27</v>
      </c>
      <c r="C70" t="s">
        <v>20</v>
      </c>
      <c r="D70" t="s">
        <v>239</v>
      </c>
      <c r="E70" t="s">
        <v>28</v>
      </c>
      <c r="F70">
        <f>HYPERLINK("http://clipc-services.ceda.ac.uk/dreq/u/c323f38340e4846931ad4891232d839d.html","web")</f>
        <v>0</v>
      </c>
      <c r="G70" t="s">
        <v>23</v>
      </c>
      <c r="H70" t="s">
        <v>24</v>
      </c>
      <c r="I70" t="s">
        <v>29</v>
      </c>
      <c r="J70" t="s">
        <v>240</v>
      </c>
    </row>
    <row r="71" spans="1:10">
      <c r="A71" t="s">
        <v>238</v>
      </c>
      <c r="B71" t="s">
        <v>30</v>
      </c>
      <c r="C71" t="s">
        <v>20</v>
      </c>
      <c r="D71" t="s">
        <v>239</v>
      </c>
      <c r="E71" t="s">
        <v>31</v>
      </c>
      <c r="F71">
        <f>HYPERLINK("http://clipc-services.ceda.ac.uk/dreq/u/c432bfbfc0e7f4403f91af39736ff61c.html","web")</f>
        <v>0</v>
      </c>
      <c r="G71" t="s">
        <v>23</v>
      </c>
      <c r="H71" t="s">
        <v>24</v>
      </c>
      <c r="I71" t="s">
        <v>32</v>
      </c>
      <c r="J71" t="s">
        <v>240</v>
      </c>
    </row>
    <row r="72" spans="1:10">
      <c r="A72" t="s">
        <v>238</v>
      </c>
      <c r="B72" t="s">
        <v>33</v>
      </c>
      <c r="C72" t="s">
        <v>20</v>
      </c>
      <c r="D72" t="s">
        <v>239</v>
      </c>
      <c r="E72" t="s">
        <v>34</v>
      </c>
      <c r="F72">
        <f>HYPERLINK("http://clipc-services.ceda.ac.uk/dreq/u/eb9ac643cd9c73cae960d6d2db7b901d.html","web")</f>
        <v>0</v>
      </c>
      <c r="G72" t="s">
        <v>23</v>
      </c>
      <c r="H72" t="s">
        <v>24</v>
      </c>
      <c r="I72" t="s">
        <v>35</v>
      </c>
      <c r="J72" t="s">
        <v>240</v>
      </c>
    </row>
    <row r="73" spans="1:10">
      <c r="A73" t="s">
        <v>238</v>
      </c>
      <c r="B73" t="s">
        <v>241</v>
      </c>
      <c r="C73" t="s">
        <v>20</v>
      </c>
      <c r="D73" t="s">
        <v>239</v>
      </c>
      <c r="E73" t="s">
        <v>242</v>
      </c>
      <c r="F73">
        <f>HYPERLINK("http://clipc-services.ceda.ac.uk/dreq/u/a8607fe15cb4f2997228523340233d91.html","web")</f>
        <v>0</v>
      </c>
      <c r="G73" t="s">
        <v>23</v>
      </c>
      <c r="H73" t="s">
        <v>24</v>
      </c>
      <c r="I73" t="s">
        <v>243</v>
      </c>
      <c r="J73" t="s">
        <v>240</v>
      </c>
    </row>
    <row r="74" spans="1:10">
      <c r="A74" t="s">
        <v>238</v>
      </c>
      <c r="B74" t="s">
        <v>244</v>
      </c>
      <c r="C74" t="s">
        <v>20</v>
      </c>
      <c r="D74" t="s">
        <v>239</v>
      </c>
      <c r="E74" t="s">
        <v>245</v>
      </c>
      <c r="F74">
        <f>HYPERLINK("http://clipc-services.ceda.ac.uk/dreq/u/eb72b66b6365daed79aefeda9d3d30b5.html","web")</f>
        <v>0</v>
      </c>
      <c r="G74" t="s">
        <v>246</v>
      </c>
      <c r="H74" t="s">
        <v>24</v>
      </c>
      <c r="I74" t="s">
        <v>247</v>
      </c>
      <c r="J74" t="s">
        <v>240</v>
      </c>
    </row>
    <row r="75" spans="1:10">
      <c r="A75" t="s">
        <v>238</v>
      </c>
      <c r="B75" t="s">
        <v>248</v>
      </c>
      <c r="C75" t="s">
        <v>20</v>
      </c>
      <c r="D75" t="s">
        <v>239</v>
      </c>
      <c r="E75" t="s">
        <v>249</v>
      </c>
      <c r="F75">
        <f>HYPERLINK("http://clipc-services.ceda.ac.uk/dreq/u/e79eb59d74038643b2201bb0556e720a.html","web")</f>
        <v>0</v>
      </c>
      <c r="G75" t="s">
        <v>23</v>
      </c>
      <c r="H75" t="s">
        <v>24</v>
      </c>
      <c r="I75" t="s">
        <v>250</v>
      </c>
      <c r="J75" t="s">
        <v>240</v>
      </c>
    </row>
    <row r="76" spans="1:10">
      <c r="A76" t="s">
        <v>238</v>
      </c>
      <c r="B76" t="s">
        <v>251</v>
      </c>
      <c r="C76" t="s">
        <v>20</v>
      </c>
      <c r="D76" t="s">
        <v>239</v>
      </c>
      <c r="E76" t="s">
        <v>252</v>
      </c>
      <c r="F76">
        <f>HYPERLINK("http://clipc-services.ceda.ac.uk/dreq/u/38806cec3ba894d7745fada80c9f6fe6.html","web")</f>
        <v>0</v>
      </c>
      <c r="G76" t="s">
        <v>246</v>
      </c>
      <c r="H76" t="s">
        <v>24</v>
      </c>
      <c r="I76" t="s">
        <v>253</v>
      </c>
      <c r="J76" t="s">
        <v>240</v>
      </c>
    </row>
    <row r="77" spans="1:10">
      <c r="A77" t="s">
        <v>238</v>
      </c>
      <c r="B77" t="s">
        <v>254</v>
      </c>
      <c r="C77" t="s">
        <v>20</v>
      </c>
      <c r="D77" t="s">
        <v>255</v>
      </c>
      <c r="E77" t="s">
        <v>256</v>
      </c>
      <c r="F77">
        <f>HYPERLINK("http://clipc-services.ceda.ac.uk/dreq/u/ea55d8afe6bacbfa1029c0048717eaaa.html","web")</f>
        <v>0</v>
      </c>
      <c r="G77" t="s">
        <v>257</v>
      </c>
      <c r="H77" t="s">
        <v>258</v>
      </c>
      <c r="I77" t="s">
        <v>256</v>
      </c>
      <c r="J77" t="s">
        <v>240</v>
      </c>
    </row>
    <row r="78" spans="1:10">
      <c r="A78" t="s">
        <v>238</v>
      </c>
      <c r="B78" t="s">
        <v>259</v>
      </c>
      <c r="C78" t="s">
        <v>20</v>
      </c>
      <c r="D78" t="s">
        <v>255</v>
      </c>
      <c r="E78" t="s">
        <v>260</v>
      </c>
      <c r="F78">
        <f>HYPERLINK("http://clipc-services.ceda.ac.uk/dreq/u/621681bc7c376de66228fdde13b97516.html","web")</f>
        <v>0</v>
      </c>
      <c r="G78" t="s">
        <v>261</v>
      </c>
      <c r="H78" t="s">
        <v>24</v>
      </c>
      <c r="I78" t="s">
        <v>262</v>
      </c>
      <c r="J78" t="s">
        <v>240</v>
      </c>
    </row>
    <row r="79" spans="1:10">
      <c r="A79" t="s">
        <v>238</v>
      </c>
      <c r="B79" t="s">
        <v>263</v>
      </c>
      <c r="C79" t="s">
        <v>20</v>
      </c>
      <c r="D79" t="s">
        <v>255</v>
      </c>
      <c r="E79" t="s">
        <v>264</v>
      </c>
      <c r="F79">
        <f>HYPERLINK("http://clipc-services.ceda.ac.uk/dreq/u/475dc209e9f9cd51eedee4d26caf9f67.html","web")</f>
        <v>0</v>
      </c>
      <c r="G79" t="s">
        <v>265</v>
      </c>
      <c r="H79" t="s">
        <v>258</v>
      </c>
      <c r="I79" t="s">
        <v>266</v>
      </c>
      <c r="J79" t="s">
        <v>240</v>
      </c>
    </row>
    <row r="80" spans="1:10">
      <c r="A80" t="s">
        <v>238</v>
      </c>
      <c r="B80" t="s">
        <v>267</v>
      </c>
      <c r="C80" t="s">
        <v>20</v>
      </c>
      <c r="D80" t="s">
        <v>255</v>
      </c>
      <c r="E80" t="s">
        <v>268</v>
      </c>
      <c r="F80">
        <f>HYPERLINK("http://clipc-services.ceda.ac.uk/dreq/u/150d0829eec06aeaf75d22d08d328ffa.html","web")</f>
        <v>0</v>
      </c>
      <c r="G80" t="s">
        <v>269</v>
      </c>
      <c r="H80" t="s">
        <v>258</v>
      </c>
      <c r="I80" t="s">
        <v>268</v>
      </c>
      <c r="J80" t="s">
        <v>240</v>
      </c>
    </row>
    <row r="81" spans="1:10">
      <c r="A81" t="s">
        <v>238</v>
      </c>
      <c r="B81" t="s">
        <v>270</v>
      </c>
      <c r="C81" t="s">
        <v>20</v>
      </c>
      <c r="D81" t="s">
        <v>255</v>
      </c>
      <c r="E81" t="s">
        <v>271</v>
      </c>
      <c r="F81">
        <f>HYPERLINK("http://clipc-services.ceda.ac.uk/dreq/u/2c8cb564bae033f641135194947da163.html","web")</f>
        <v>0</v>
      </c>
      <c r="G81" t="s">
        <v>194</v>
      </c>
      <c r="H81" t="s">
        <v>258</v>
      </c>
      <c r="I81" t="s">
        <v>272</v>
      </c>
      <c r="J81" t="s">
        <v>240</v>
      </c>
    </row>
    <row r="82" spans="1:10">
      <c r="A82" t="s">
        <v>238</v>
      </c>
      <c r="B82" t="s">
        <v>273</v>
      </c>
      <c r="C82" t="s">
        <v>20</v>
      </c>
      <c r="D82" t="s">
        <v>255</v>
      </c>
      <c r="E82" t="s">
        <v>274</v>
      </c>
      <c r="F82">
        <f>HYPERLINK("http://clipc-services.ceda.ac.uk/dreq/u/9e9e7476986ece18ce380652eaabe342.html","web")</f>
        <v>0</v>
      </c>
      <c r="G82" t="s">
        <v>275</v>
      </c>
      <c r="H82" t="s">
        <v>258</v>
      </c>
      <c r="I82" t="s">
        <v>276</v>
      </c>
      <c r="J82" t="s">
        <v>240</v>
      </c>
    </row>
    <row r="83" spans="1:10">
      <c r="A83" t="s">
        <v>238</v>
      </c>
      <c r="B83" t="s">
        <v>277</v>
      </c>
      <c r="C83" t="s">
        <v>20</v>
      </c>
      <c r="D83" t="s">
        <v>255</v>
      </c>
      <c r="E83" t="s">
        <v>278</v>
      </c>
      <c r="F83">
        <f>HYPERLINK("http://clipc-services.ceda.ac.uk/dreq/u/52c137a21845ae294b27ad40eaca096d.html","web")</f>
        <v>0</v>
      </c>
      <c r="G83" t="s">
        <v>194</v>
      </c>
      <c r="H83" t="s">
        <v>24</v>
      </c>
      <c r="I83" t="s">
        <v>279</v>
      </c>
      <c r="J83" t="s">
        <v>240</v>
      </c>
    </row>
    <row r="84" spans="1:10">
      <c r="A84" t="s">
        <v>238</v>
      </c>
      <c r="B84" t="s">
        <v>280</v>
      </c>
      <c r="C84" t="s">
        <v>20</v>
      </c>
      <c r="D84" t="s">
        <v>255</v>
      </c>
      <c r="E84" t="s">
        <v>281</v>
      </c>
      <c r="F84">
        <f>HYPERLINK("http://clipc-services.ceda.ac.uk/dreq/u/c373986159daf18eee63ca731d52b6f7.html","web")</f>
        <v>0</v>
      </c>
      <c r="G84" t="s">
        <v>194</v>
      </c>
      <c r="H84" t="s">
        <v>24</v>
      </c>
      <c r="I84" t="s">
        <v>282</v>
      </c>
      <c r="J84" t="s">
        <v>240</v>
      </c>
    </row>
    <row r="85" spans="1:10">
      <c r="A85" t="s">
        <v>238</v>
      </c>
      <c r="B85" t="s">
        <v>165</v>
      </c>
      <c r="C85" t="s">
        <v>20</v>
      </c>
      <c r="D85" t="s">
        <v>283</v>
      </c>
      <c r="E85" t="s">
        <v>166</v>
      </c>
      <c r="F85">
        <f>HYPERLINK("http://clipc-services.ceda.ac.uk/dreq/u/13484743dd3369c69df93379e6dafbb5.html","web")</f>
        <v>0</v>
      </c>
      <c r="G85" t="s">
        <v>167</v>
      </c>
      <c r="I85" t="s">
        <v>168</v>
      </c>
      <c r="J85" t="s">
        <v>240</v>
      </c>
    </row>
    <row r="86" spans="1:10">
      <c r="A86" t="s">
        <v>238</v>
      </c>
      <c r="B86" t="s">
        <v>170</v>
      </c>
      <c r="C86" t="s">
        <v>20</v>
      </c>
      <c r="D86" t="s">
        <v>283</v>
      </c>
      <c r="E86" t="s">
        <v>171</v>
      </c>
      <c r="F86">
        <f>HYPERLINK("http://clipc-services.ceda.ac.uk/dreq/u/0062272a6a4176b8c32af87642b062c5.html","web")</f>
        <v>0</v>
      </c>
      <c r="G86" t="s">
        <v>172</v>
      </c>
      <c r="H86" t="s">
        <v>173</v>
      </c>
      <c r="I86" t="s">
        <v>174</v>
      </c>
      <c r="J86" t="s">
        <v>240</v>
      </c>
    </row>
    <row r="87" spans="1:10">
      <c r="A87" t="s">
        <v>238</v>
      </c>
      <c r="B87" t="s">
        <v>284</v>
      </c>
      <c r="C87" t="s">
        <v>20</v>
      </c>
      <c r="D87" t="s">
        <v>283</v>
      </c>
      <c r="E87" t="s">
        <v>285</v>
      </c>
      <c r="F87">
        <f>HYPERLINK("http://clipc-services.ceda.ac.uk/dreq/u/29fae9ea0f236a3eb144026e1bafde28.html","web")</f>
        <v>0</v>
      </c>
      <c r="G87" t="s">
        <v>286</v>
      </c>
      <c r="H87" t="s">
        <v>287</v>
      </c>
      <c r="I87" t="s">
        <v>288</v>
      </c>
      <c r="J87" t="s">
        <v>240</v>
      </c>
    </row>
    <row r="88" spans="1:10">
      <c r="A88" t="s">
        <v>238</v>
      </c>
      <c r="B88" t="s">
        <v>289</v>
      </c>
      <c r="C88" t="s">
        <v>20</v>
      </c>
      <c r="D88" t="s">
        <v>283</v>
      </c>
      <c r="E88" t="s">
        <v>290</v>
      </c>
      <c r="F88">
        <f>HYPERLINK("http://clipc-services.ceda.ac.uk/dreq/u/8de0f30b91b15720398fc10fd712a182.html","web")</f>
        <v>0</v>
      </c>
      <c r="G88" t="s">
        <v>286</v>
      </c>
      <c r="H88" t="s">
        <v>173</v>
      </c>
      <c r="I88" t="s">
        <v>291</v>
      </c>
      <c r="J88" t="s">
        <v>240</v>
      </c>
    </row>
    <row r="90" spans="1:10">
      <c r="A90" t="s">
        <v>292</v>
      </c>
      <c r="B90" t="s">
        <v>293</v>
      </c>
      <c r="C90" t="s">
        <v>20</v>
      </c>
      <c r="D90" t="s">
        <v>294</v>
      </c>
      <c r="E90" t="s">
        <v>295</v>
      </c>
      <c r="F90">
        <f>HYPERLINK("http://clipc-services.ceda.ac.uk/dreq/u/faeffb2438794e8400143533d61d1623.html","web")</f>
        <v>0</v>
      </c>
      <c r="G90" t="s">
        <v>296</v>
      </c>
      <c r="H90" t="s">
        <v>48</v>
      </c>
      <c r="I90" t="s">
        <v>297</v>
      </c>
      <c r="J90" t="s">
        <v>298</v>
      </c>
    </row>
    <row r="91" spans="1:10">
      <c r="A91" t="s">
        <v>292</v>
      </c>
      <c r="B91" t="s">
        <v>299</v>
      </c>
      <c r="C91" t="s">
        <v>20</v>
      </c>
      <c r="D91" t="s">
        <v>300</v>
      </c>
      <c r="E91" t="s">
        <v>295</v>
      </c>
      <c r="F91">
        <f>HYPERLINK("http://clipc-services.ceda.ac.uk/dreq/u/fe8d7416c92bdae56503590599286800.html","web")</f>
        <v>0</v>
      </c>
      <c r="G91" t="s">
        <v>301</v>
      </c>
      <c r="H91" t="s">
        <v>302</v>
      </c>
      <c r="I91" t="s">
        <v>297</v>
      </c>
      <c r="J91" t="s">
        <v>298</v>
      </c>
    </row>
    <row r="92" spans="1:10">
      <c r="A92" t="s">
        <v>292</v>
      </c>
      <c r="B92" t="s">
        <v>303</v>
      </c>
      <c r="C92" t="s">
        <v>20</v>
      </c>
      <c r="D92" t="s">
        <v>152</v>
      </c>
      <c r="E92" t="s">
        <v>304</v>
      </c>
      <c r="F92">
        <f>HYPERLINK("http://clipc-services.ceda.ac.uk/dreq/u/ced45b8b1f2797c54425755202dce533.html","web")</f>
        <v>0</v>
      </c>
      <c r="G92" t="s">
        <v>305</v>
      </c>
      <c r="H92" t="s">
        <v>48</v>
      </c>
      <c r="I92" t="s">
        <v>306</v>
      </c>
      <c r="J92" t="s">
        <v>298</v>
      </c>
    </row>
    <row r="94" spans="1:10">
      <c r="A94" t="s">
        <v>307</v>
      </c>
      <c r="B94" t="s">
        <v>308</v>
      </c>
      <c r="C94" t="s">
        <v>20</v>
      </c>
      <c r="D94" t="s">
        <v>152</v>
      </c>
      <c r="E94" t="s">
        <v>309</v>
      </c>
      <c r="F94">
        <f>HYPERLINK("http://clipc-services.ceda.ac.uk/dreq/u/f27656eeae247192e82aa1032c911399.html","web")</f>
        <v>0</v>
      </c>
      <c r="G94" t="s">
        <v>310</v>
      </c>
      <c r="H94" t="s">
        <v>311</v>
      </c>
      <c r="J94" t="s">
        <v>312</v>
      </c>
    </row>
    <row r="96" spans="1:10">
      <c r="A96" t="s">
        <v>313</v>
      </c>
      <c r="B96" t="s">
        <v>314</v>
      </c>
      <c r="C96" t="s">
        <v>20</v>
      </c>
      <c r="D96" t="s">
        <v>152</v>
      </c>
      <c r="E96" t="s">
        <v>315</v>
      </c>
      <c r="F96">
        <f>HYPERLINK("http://clipc-services.ceda.ac.uk/dreq/u/590d38b0-9e49-11e5-803c-0d0b866b59f3.html","web")</f>
        <v>0</v>
      </c>
      <c r="G96" t="s">
        <v>316</v>
      </c>
      <c r="H96" t="s">
        <v>317</v>
      </c>
      <c r="I96" t="s">
        <v>318</v>
      </c>
      <c r="J96" t="s">
        <v>319</v>
      </c>
    </row>
    <row r="97" spans="1:10">
      <c r="A97" t="s">
        <v>313</v>
      </c>
      <c r="B97" t="s">
        <v>320</v>
      </c>
      <c r="C97" t="s">
        <v>12</v>
      </c>
      <c r="D97" t="s">
        <v>152</v>
      </c>
      <c r="E97" t="s">
        <v>321</v>
      </c>
      <c r="F97">
        <f>HYPERLINK("http://clipc-services.ceda.ac.uk/dreq/u/5917e51c-9e49-11e5-803c-0d0b866b59f3.html","web")</f>
        <v>0</v>
      </c>
      <c r="G97" t="s">
        <v>322</v>
      </c>
      <c r="H97" t="s">
        <v>323</v>
      </c>
      <c r="I97" t="s">
        <v>324</v>
      </c>
      <c r="J97" t="s">
        <v>325</v>
      </c>
    </row>
    <row r="98" spans="1:10">
      <c r="A98" t="s">
        <v>313</v>
      </c>
      <c r="B98" t="s">
        <v>326</v>
      </c>
      <c r="C98" t="s">
        <v>12</v>
      </c>
      <c r="D98" t="s">
        <v>152</v>
      </c>
      <c r="E98" t="s">
        <v>327</v>
      </c>
      <c r="F98">
        <f>HYPERLINK("http://clipc-services.ceda.ac.uk/dreq/u/590e9656-9e49-11e5-803c-0d0b866b59f3.html","web")</f>
        <v>0</v>
      </c>
      <c r="G98" t="s">
        <v>328</v>
      </c>
      <c r="H98" t="s">
        <v>323</v>
      </c>
      <c r="I98" t="s">
        <v>329</v>
      </c>
      <c r="J98" t="s">
        <v>325</v>
      </c>
    </row>
    <row r="99" spans="1:10">
      <c r="A99" t="s">
        <v>313</v>
      </c>
      <c r="B99" t="s">
        <v>330</v>
      </c>
      <c r="C99" t="s">
        <v>12</v>
      </c>
      <c r="D99" t="s">
        <v>152</v>
      </c>
      <c r="E99" t="s">
        <v>331</v>
      </c>
      <c r="F99">
        <f>HYPERLINK("http://clipc-services.ceda.ac.uk/dreq/u/591733d8-9e49-11e5-803c-0d0b866b59f3.html","web")</f>
        <v>0</v>
      </c>
      <c r="G99" t="s">
        <v>322</v>
      </c>
      <c r="H99" t="s">
        <v>323</v>
      </c>
      <c r="I99" t="s">
        <v>332</v>
      </c>
      <c r="J99" t="s">
        <v>325</v>
      </c>
    </row>
    <row r="100" spans="1:10">
      <c r="A100" t="s">
        <v>313</v>
      </c>
      <c r="B100" t="s">
        <v>333</v>
      </c>
      <c r="C100" t="s">
        <v>12</v>
      </c>
      <c r="D100" t="s">
        <v>152</v>
      </c>
      <c r="E100" t="s">
        <v>334</v>
      </c>
      <c r="F100">
        <f>HYPERLINK("http://clipc-services.ceda.ac.uk/dreq/u/590dbb78-9e49-11e5-803c-0d0b866b59f3.html","web")</f>
        <v>0</v>
      </c>
      <c r="G100" t="s">
        <v>322</v>
      </c>
      <c r="H100" t="s">
        <v>323</v>
      </c>
      <c r="I100" t="s">
        <v>335</v>
      </c>
      <c r="J100" t="s">
        <v>336</v>
      </c>
    </row>
    <row r="101" spans="1:10">
      <c r="A101" t="s">
        <v>313</v>
      </c>
      <c r="B101" t="s">
        <v>337</v>
      </c>
      <c r="C101" t="s">
        <v>12</v>
      </c>
      <c r="D101" t="s">
        <v>152</v>
      </c>
      <c r="E101" t="s">
        <v>338</v>
      </c>
      <c r="F101">
        <f>HYPERLINK("http://clipc-services.ceda.ac.uk/dreq/u/59131140-9e49-11e5-803c-0d0b866b59f3.html","web")</f>
        <v>0</v>
      </c>
      <c r="G101" t="s">
        <v>322</v>
      </c>
      <c r="H101" t="s">
        <v>323</v>
      </c>
      <c r="I101" t="s">
        <v>339</v>
      </c>
      <c r="J101" t="s">
        <v>336</v>
      </c>
    </row>
    <row r="102" spans="1:10">
      <c r="A102" t="s">
        <v>313</v>
      </c>
      <c r="B102" t="s">
        <v>340</v>
      </c>
      <c r="C102" t="s">
        <v>12</v>
      </c>
      <c r="D102" t="s">
        <v>341</v>
      </c>
      <c r="E102" t="s">
        <v>342</v>
      </c>
      <c r="F102">
        <f>HYPERLINK("http://clipc-services.ceda.ac.uk/dreq/u/7309e7f8-7a68-11e6-8db2-ac72891c3257.html","web")</f>
        <v>0</v>
      </c>
      <c r="G102" t="s">
        <v>322</v>
      </c>
      <c r="H102" t="s">
        <v>323</v>
      </c>
      <c r="I102" t="s">
        <v>343</v>
      </c>
      <c r="J102" t="s">
        <v>325</v>
      </c>
    </row>
    <row r="104" spans="1:10">
      <c r="A104" t="s">
        <v>344</v>
      </c>
      <c r="B104" t="s">
        <v>19</v>
      </c>
      <c r="C104" t="s">
        <v>20</v>
      </c>
      <c r="D104" t="s">
        <v>176</v>
      </c>
      <c r="E104" t="s">
        <v>22</v>
      </c>
      <c r="F104">
        <f>HYPERLINK("http://clipc-services.ceda.ac.uk/dreq/u/bcfeacf77d49ef51a6ee66a1ab0ebcb4.html","web")</f>
        <v>0</v>
      </c>
      <c r="G104" t="s">
        <v>23</v>
      </c>
      <c r="H104" t="s">
        <v>24</v>
      </c>
      <c r="I104" t="s">
        <v>25</v>
      </c>
      <c r="J104" t="s">
        <v>345</v>
      </c>
    </row>
    <row r="105" spans="1:10">
      <c r="A105" t="s">
        <v>344</v>
      </c>
      <c r="B105" t="s">
        <v>27</v>
      </c>
      <c r="C105" t="s">
        <v>20</v>
      </c>
      <c r="D105" t="s">
        <v>176</v>
      </c>
      <c r="E105" t="s">
        <v>28</v>
      </c>
      <c r="F105">
        <f>HYPERLINK("http://clipc-services.ceda.ac.uk/dreq/u/c323f38340e4846931ad4891232d839d.html","web")</f>
        <v>0</v>
      </c>
      <c r="G105" t="s">
        <v>23</v>
      </c>
      <c r="H105" t="s">
        <v>24</v>
      </c>
      <c r="I105" t="s">
        <v>29</v>
      </c>
      <c r="J105" t="s">
        <v>345</v>
      </c>
    </row>
    <row r="106" spans="1:10">
      <c r="A106" t="s">
        <v>344</v>
      </c>
      <c r="B106" t="s">
        <v>30</v>
      </c>
      <c r="C106" t="s">
        <v>20</v>
      </c>
      <c r="D106" t="s">
        <v>176</v>
      </c>
      <c r="E106" t="s">
        <v>31</v>
      </c>
      <c r="F106">
        <f>HYPERLINK("http://clipc-services.ceda.ac.uk/dreq/u/c432bfbfc0e7f4403f91af39736ff61c.html","web")</f>
        <v>0</v>
      </c>
      <c r="G106" t="s">
        <v>23</v>
      </c>
      <c r="H106" t="s">
        <v>24</v>
      </c>
      <c r="I106" t="s">
        <v>32</v>
      </c>
      <c r="J106" t="s">
        <v>345</v>
      </c>
    </row>
    <row r="107" spans="1:10">
      <c r="A107" t="s">
        <v>344</v>
      </c>
      <c r="B107" t="s">
        <v>33</v>
      </c>
      <c r="C107" t="s">
        <v>20</v>
      </c>
      <c r="D107" t="s">
        <v>176</v>
      </c>
      <c r="E107" t="s">
        <v>34</v>
      </c>
      <c r="F107">
        <f>HYPERLINK("http://clipc-services.ceda.ac.uk/dreq/u/eb9ac643cd9c73cae960d6d2db7b901d.html","web")</f>
        <v>0</v>
      </c>
      <c r="G107" t="s">
        <v>23</v>
      </c>
      <c r="H107" t="s">
        <v>24</v>
      </c>
      <c r="I107" t="s">
        <v>35</v>
      </c>
      <c r="J107" t="s">
        <v>345</v>
      </c>
    </row>
    <row r="108" spans="1:10">
      <c r="A108" t="s">
        <v>344</v>
      </c>
      <c r="B108" t="s">
        <v>241</v>
      </c>
      <c r="C108" t="s">
        <v>20</v>
      </c>
      <c r="D108" t="s">
        <v>176</v>
      </c>
      <c r="E108" t="s">
        <v>242</v>
      </c>
      <c r="F108">
        <f>HYPERLINK("http://clipc-services.ceda.ac.uk/dreq/u/a8607fe15cb4f2997228523340233d91.html","web")</f>
        <v>0</v>
      </c>
      <c r="G108" t="s">
        <v>23</v>
      </c>
      <c r="H108" t="s">
        <v>24</v>
      </c>
      <c r="I108" t="s">
        <v>243</v>
      </c>
      <c r="J108" t="s">
        <v>345</v>
      </c>
    </row>
    <row r="109" spans="1:10">
      <c r="A109" t="s">
        <v>344</v>
      </c>
      <c r="B109" t="s">
        <v>244</v>
      </c>
      <c r="C109" t="s">
        <v>20</v>
      </c>
      <c r="D109" t="s">
        <v>176</v>
      </c>
      <c r="E109" t="s">
        <v>245</v>
      </c>
      <c r="F109">
        <f>HYPERLINK("http://clipc-services.ceda.ac.uk/dreq/u/eb72b66b6365daed79aefeda9d3d30b5.html","web")</f>
        <v>0</v>
      </c>
      <c r="G109" t="s">
        <v>246</v>
      </c>
      <c r="H109" t="s">
        <v>24</v>
      </c>
      <c r="I109" t="s">
        <v>247</v>
      </c>
      <c r="J109" t="s">
        <v>345</v>
      </c>
    </row>
    <row r="110" spans="1:10">
      <c r="A110" t="s">
        <v>344</v>
      </c>
      <c r="B110" t="s">
        <v>248</v>
      </c>
      <c r="C110" t="s">
        <v>20</v>
      </c>
      <c r="D110" t="s">
        <v>176</v>
      </c>
      <c r="E110" t="s">
        <v>249</v>
      </c>
      <c r="F110">
        <f>HYPERLINK("http://clipc-services.ceda.ac.uk/dreq/u/e79eb59d74038643b2201bb0556e720a.html","web")</f>
        <v>0</v>
      </c>
      <c r="G110" t="s">
        <v>23</v>
      </c>
      <c r="H110" t="s">
        <v>24</v>
      </c>
      <c r="I110" t="s">
        <v>250</v>
      </c>
      <c r="J110" t="s">
        <v>345</v>
      </c>
    </row>
    <row r="111" spans="1:10">
      <c r="A111" t="s">
        <v>344</v>
      </c>
      <c r="B111" t="s">
        <v>251</v>
      </c>
      <c r="C111" t="s">
        <v>20</v>
      </c>
      <c r="D111" t="s">
        <v>176</v>
      </c>
      <c r="E111" t="s">
        <v>252</v>
      </c>
      <c r="F111">
        <f>HYPERLINK("http://clipc-services.ceda.ac.uk/dreq/u/38806cec3ba894d7745fada80c9f6fe6.html","web")</f>
        <v>0</v>
      </c>
      <c r="G111" t="s">
        <v>246</v>
      </c>
      <c r="H111" t="s">
        <v>24</v>
      </c>
      <c r="I111" t="s">
        <v>253</v>
      </c>
      <c r="J111" t="s">
        <v>345</v>
      </c>
    </row>
    <row r="112" spans="1:10">
      <c r="A112" t="s">
        <v>344</v>
      </c>
      <c r="B112" t="s">
        <v>254</v>
      </c>
      <c r="C112" t="s">
        <v>20</v>
      </c>
      <c r="D112" t="s">
        <v>346</v>
      </c>
      <c r="E112" t="s">
        <v>256</v>
      </c>
      <c r="F112">
        <f>HYPERLINK("http://clipc-services.ceda.ac.uk/dreq/u/ea55d8afe6bacbfa1029c0048717eaaa.html","web")</f>
        <v>0</v>
      </c>
      <c r="G112" t="s">
        <v>257</v>
      </c>
      <c r="H112" t="s">
        <v>258</v>
      </c>
      <c r="I112" t="s">
        <v>256</v>
      </c>
      <c r="J112" t="s">
        <v>345</v>
      </c>
    </row>
    <row r="113" spans="1:10">
      <c r="A113" t="s">
        <v>344</v>
      </c>
      <c r="B113" t="s">
        <v>259</v>
      </c>
      <c r="C113" t="s">
        <v>20</v>
      </c>
      <c r="D113" t="s">
        <v>346</v>
      </c>
      <c r="E113" t="s">
        <v>260</v>
      </c>
      <c r="F113">
        <f>HYPERLINK("http://clipc-services.ceda.ac.uk/dreq/u/621681bc7c376de66228fdde13b97516.html","web")</f>
        <v>0</v>
      </c>
      <c r="G113" t="s">
        <v>261</v>
      </c>
      <c r="H113" t="s">
        <v>24</v>
      </c>
      <c r="I113" t="s">
        <v>262</v>
      </c>
      <c r="J113" t="s">
        <v>345</v>
      </c>
    </row>
    <row r="114" spans="1:10">
      <c r="A114" t="s">
        <v>344</v>
      </c>
      <c r="B114" t="s">
        <v>263</v>
      </c>
      <c r="C114" t="s">
        <v>20</v>
      </c>
      <c r="D114" t="s">
        <v>346</v>
      </c>
      <c r="E114" t="s">
        <v>264</v>
      </c>
      <c r="F114">
        <f>HYPERLINK("http://clipc-services.ceda.ac.uk/dreq/u/475dc209e9f9cd51eedee4d26caf9f67.html","web")</f>
        <v>0</v>
      </c>
      <c r="G114" t="s">
        <v>265</v>
      </c>
      <c r="H114" t="s">
        <v>258</v>
      </c>
      <c r="I114" t="s">
        <v>266</v>
      </c>
      <c r="J114" t="s">
        <v>345</v>
      </c>
    </row>
    <row r="115" spans="1:10">
      <c r="A115" t="s">
        <v>344</v>
      </c>
      <c r="B115" t="s">
        <v>267</v>
      </c>
      <c r="C115" t="s">
        <v>20</v>
      </c>
      <c r="D115" t="s">
        <v>346</v>
      </c>
      <c r="E115" t="s">
        <v>268</v>
      </c>
      <c r="F115">
        <f>HYPERLINK("http://clipc-services.ceda.ac.uk/dreq/u/150d0829eec06aeaf75d22d08d328ffa.html","web")</f>
        <v>0</v>
      </c>
      <c r="G115" t="s">
        <v>269</v>
      </c>
      <c r="H115" t="s">
        <v>258</v>
      </c>
      <c r="I115" t="s">
        <v>268</v>
      </c>
      <c r="J115" t="s">
        <v>345</v>
      </c>
    </row>
    <row r="116" spans="1:10">
      <c r="A116" t="s">
        <v>344</v>
      </c>
      <c r="B116" t="s">
        <v>270</v>
      </c>
      <c r="C116" t="s">
        <v>20</v>
      </c>
      <c r="D116" t="s">
        <v>346</v>
      </c>
      <c r="E116" t="s">
        <v>271</v>
      </c>
      <c r="F116">
        <f>HYPERLINK("http://clipc-services.ceda.ac.uk/dreq/u/2c8cb564bae033f641135194947da163.html","web")</f>
        <v>0</v>
      </c>
      <c r="G116" t="s">
        <v>194</v>
      </c>
      <c r="H116" t="s">
        <v>258</v>
      </c>
      <c r="I116" t="s">
        <v>272</v>
      </c>
      <c r="J116" t="s">
        <v>345</v>
      </c>
    </row>
    <row r="117" spans="1:10">
      <c r="A117" t="s">
        <v>344</v>
      </c>
      <c r="B117" t="s">
        <v>273</v>
      </c>
      <c r="C117" t="s">
        <v>20</v>
      </c>
      <c r="D117" t="s">
        <v>346</v>
      </c>
      <c r="E117" t="s">
        <v>274</v>
      </c>
      <c r="F117">
        <f>HYPERLINK("http://clipc-services.ceda.ac.uk/dreq/u/9e9e7476986ece18ce380652eaabe342.html","web")</f>
        <v>0</v>
      </c>
      <c r="G117" t="s">
        <v>275</v>
      </c>
      <c r="H117" t="s">
        <v>258</v>
      </c>
      <c r="I117" t="s">
        <v>276</v>
      </c>
      <c r="J117" t="s">
        <v>345</v>
      </c>
    </row>
    <row r="118" spans="1:10">
      <c r="A118" t="s">
        <v>344</v>
      </c>
      <c r="B118" t="s">
        <v>277</v>
      </c>
      <c r="C118" t="s">
        <v>20</v>
      </c>
      <c r="D118" t="s">
        <v>346</v>
      </c>
      <c r="E118" t="s">
        <v>347</v>
      </c>
      <c r="F118">
        <f>HYPERLINK("http://clipc-services.ceda.ac.uk/dreq/u/52c137a21845ae294b27ad40eaca096d.html","web")</f>
        <v>0</v>
      </c>
      <c r="G118" t="s">
        <v>194</v>
      </c>
      <c r="H118" t="s">
        <v>24</v>
      </c>
      <c r="I118" t="s">
        <v>279</v>
      </c>
      <c r="J118" t="s">
        <v>348</v>
      </c>
    </row>
    <row r="119" spans="1:10">
      <c r="A119" t="s">
        <v>344</v>
      </c>
      <c r="B119" t="s">
        <v>280</v>
      </c>
      <c r="C119" t="s">
        <v>20</v>
      </c>
      <c r="D119" t="s">
        <v>346</v>
      </c>
      <c r="E119" t="s">
        <v>349</v>
      </c>
      <c r="F119">
        <f>HYPERLINK("http://clipc-services.ceda.ac.uk/dreq/u/c373986159daf18eee63ca731d52b6f7.html","web")</f>
        <v>0</v>
      </c>
      <c r="G119" t="s">
        <v>194</v>
      </c>
      <c r="H119" t="s">
        <v>24</v>
      </c>
      <c r="I119" t="s">
        <v>282</v>
      </c>
      <c r="J119" t="s">
        <v>348</v>
      </c>
    </row>
    <row r="120" spans="1:10">
      <c r="A120" t="s">
        <v>344</v>
      </c>
      <c r="B120" t="s">
        <v>350</v>
      </c>
      <c r="C120" t="s">
        <v>12</v>
      </c>
      <c r="D120" t="s">
        <v>346</v>
      </c>
      <c r="E120" t="s">
        <v>351</v>
      </c>
      <c r="F120">
        <f>HYPERLINK("http://clipc-services.ceda.ac.uk/dreq/u/1aefc13bd27020244fe1cfd706ce1041.html","web")</f>
        <v>0</v>
      </c>
      <c r="G120" t="s">
        <v>194</v>
      </c>
      <c r="H120" t="s">
        <v>173</v>
      </c>
      <c r="I120" t="s">
        <v>352</v>
      </c>
      <c r="J120" t="s">
        <v>345</v>
      </c>
    </row>
    <row r="121" spans="1:10">
      <c r="A121" t="s">
        <v>344</v>
      </c>
      <c r="B121" t="s">
        <v>353</v>
      </c>
      <c r="C121" t="s">
        <v>12</v>
      </c>
      <c r="D121" t="s">
        <v>346</v>
      </c>
      <c r="E121" t="s">
        <v>354</v>
      </c>
      <c r="F121">
        <f>HYPERLINK("http://clipc-services.ceda.ac.uk/dreq/u/2cd1940e7201d5adb02ba157a74fc33e.html","web")</f>
        <v>0</v>
      </c>
      <c r="G121" t="s">
        <v>355</v>
      </c>
      <c r="H121" t="s">
        <v>287</v>
      </c>
      <c r="J121" t="s">
        <v>356</v>
      </c>
    </row>
    <row r="122" spans="1:10">
      <c r="A122" t="s">
        <v>344</v>
      </c>
      <c r="B122" t="s">
        <v>357</v>
      </c>
      <c r="C122" t="s">
        <v>12</v>
      </c>
      <c r="D122" t="s">
        <v>176</v>
      </c>
      <c r="E122" t="s">
        <v>358</v>
      </c>
      <c r="F122">
        <f>HYPERLINK("http://clipc-services.ceda.ac.uk/dreq/u/62aa098b13f86fa22de1a874536a64ae.html","web")</f>
        <v>0</v>
      </c>
      <c r="G122" t="s">
        <v>359</v>
      </c>
      <c r="H122" t="s">
        <v>287</v>
      </c>
      <c r="I122" t="s">
        <v>360</v>
      </c>
      <c r="J122" t="s">
        <v>348</v>
      </c>
    </row>
    <row r="123" spans="1:10">
      <c r="A123" t="s">
        <v>344</v>
      </c>
      <c r="B123" t="s">
        <v>361</v>
      </c>
      <c r="C123" t="s">
        <v>20</v>
      </c>
      <c r="D123" t="s">
        <v>152</v>
      </c>
      <c r="E123" t="s">
        <v>362</v>
      </c>
      <c r="F123">
        <f>HYPERLINK("http://clipc-services.ceda.ac.uk/dreq/u/58bbe37eb1035d22ab051fcfa10c67d9.html","web")</f>
        <v>0</v>
      </c>
      <c r="G123" t="s">
        <v>363</v>
      </c>
      <c r="H123" t="s">
        <v>24</v>
      </c>
      <c r="I123" t="s">
        <v>364</v>
      </c>
      <c r="J123" t="s">
        <v>365</v>
      </c>
    </row>
    <row r="124" spans="1:10">
      <c r="A124" t="s">
        <v>344</v>
      </c>
      <c r="B124" t="s">
        <v>366</v>
      </c>
      <c r="C124" t="s">
        <v>20</v>
      </c>
      <c r="D124" t="s">
        <v>152</v>
      </c>
      <c r="E124" t="s">
        <v>367</v>
      </c>
      <c r="F124">
        <f>HYPERLINK("http://clipc-services.ceda.ac.uk/dreq/u/0888eef64215cf18affe93ca142c95ad.html","web")</f>
        <v>0</v>
      </c>
      <c r="G124" t="s">
        <v>363</v>
      </c>
      <c r="H124" t="s">
        <v>24</v>
      </c>
      <c r="I124" t="s">
        <v>368</v>
      </c>
      <c r="J124" t="s">
        <v>365</v>
      </c>
    </row>
    <row r="125" spans="1:10">
      <c r="A125" t="s">
        <v>344</v>
      </c>
      <c r="B125" t="s">
        <v>369</v>
      </c>
      <c r="C125" t="s">
        <v>20</v>
      </c>
      <c r="D125" t="s">
        <v>152</v>
      </c>
      <c r="E125" t="s">
        <v>370</v>
      </c>
      <c r="F125">
        <f>HYPERLINK("http://clipc-services.ceda.ac.uk/dreq/u/827d0f8093c7858a784e5fda140a6e12.html","web")</f>
        <v>0</v>
      </c>
      <c r="G125" t="s">
        <v>363</v>
      </c>
      <c r="H125" t="s">
        <v>24</v>
      </c>
      <c r="I125" t="s">
        <v>371</v>
      </c>
      <c r="J125" t="s">
        <v>365</v>
      </c>
    </row>
    <row r="126" spans="1:10">
      <c r="A126" t="s">
        <v>344</v>
      </c>
      <c r="B126" t="s">
        <v>372</v>
      </c>
      <c r="C126" t="s">
        <v>20</v>
      </c>
      <c r="D126" t="s">
        <v>152</v>
      </c>
      <c r="E126" t="s">
        <v>373</v>
      </c>
      <c r="F126">
        <f>HYPERLINK("http://clipc-services.ceda.ac.uk/dreq/u/71a3667c9d9a8b9af56e22757461b7d0.html","web")</f>
        <v>0</v>
      </c>
      <c r="G126" t="s">
        <v>363</v>
      </c>
      <c r="H126" t="s">
        <v>24</v>
      </c>
      <c r="I126" t="s">
        <v>374</v>
      </c>
      <c r="J126" t="s">
        <v>365</v>
      </c>
    </row>
    <row r="127" spans="1:10">
      <c r="A127" t="s">
        <v>344</v>
      </c>
      <c r="B127" t="s">
        <v>375</v>
      </c>
      <c r="C127" t="s">
        <v>20</v>
      </c>
      <c r="D127" t="s">
        <v>176</v>
      </c>
      <c r="E127" t="s">
        <v>376</v>
      </c>
      <c r="F127">
        <f>HYPERLINK("http://clipc-services.ceda.ac.uk/dreq/u/01918a16b5ac9dbbe932d83357c06a21.html","web")</f>
        <v>0</v>
      </c>
      <c r="G127" t="s">
        <v>363</v>
      </c>
      <c r="H127" t="s">
        <v>24</v>
      </c>
      <c r="I127" t="s">
        <v>377</v>
      </c>
      <c r="J127" t="s">
        <v>365</v>
      </c>
    </row>
    <row r="128" spans="1:10">
      <c r="A128" t="s">
        <v>344</v>
      </c>
      <c r="B128" t="s">
        <v>378</v>
      </c>
      <c r="C128" t="s">
        <v>20</v>
      </c>
      <c r="D128" t="s">
        <v>176</v>
      </c>
      <c r="E128" t="s">
        <v>379</v>
      </c>
      <c r="F128">
        <f>HYPERLINK("http://clipc-services.ceda.ac.uk/dreq/u/8e5acd3e73d41006a677b5e77fe383f7.html","web")</f>
        <v>0</v>
      </c>
      <c r="G128" t="s">
        <v>363</v>
      </c>
      <c r="H128" t="s">
        <v>24</v>
      </c>
      <c r="I128" t="s">
        <v>380</v>
      </c>
      <c r="J128" t="s">
        <v>365</v>
      </c>
    </row>
    <row r="129" spans="1:10">
      <c r="A129" t="s">
        <v>344</v>
      </c>
      <c r="B129" t="s">
        <v>381</v>
      </c>
      <c r="C129" t="s">
        <v>20</v>
      </c>
      <c r="D129" t="s">
        <v>176</v>
      </c>
      <c r="E129" t="s">
        <v>382</v>
      </c>
      <c r="F129">
        <f>HYPERLINK("http://clipc-services.ceda.ac.uk/dreq/u/e0279cf7335a5b9292a1a3c8f70a32a2.html","web")</f>
        <v>0</v>
      </c>
      <c r="G129" t="s">
        <v>363</v>
      </c>
      <c r="H129" t="s">
        <v>24</v>
      </c>
      <c r="I129" t="s">
        <v>383</v>
      </c>
      <c r="J129" t="s">
        <v>365</v>
      </c>
    </row>
    <row r="130" spans="1:10">
      <c r="A130" t="s">
        <v>344</v>
      </c>
      <c r="B130" t="s">
        <v>384</v>
      </c>
      <c r="C130" t="s">
        <v>20</v>
      </c>
      <c r="D130" t="s">
        <v>176</v>
      </c>
      <c r="E130" t="s">
        <v>385</v>
      </c>
      <c r="F130">
        <f>HYPERLINK("http://clipc-services.ceda.ac.uk/dreq/u/6248574ebce5bf9fde3841735c9108bc.html","web")</f>
        <v>0</v>
      </c>
      <c r="G130" t="s">
        <v>363</v>
      </c>
      <c r="H130" t="s">
        <v>24</v>
      </c>
      <c r="I130" t="s">
        <v>386</v>
      </c>
      <c r="J130" t="s">
        <v>365</v>
      </c>
    </row>
    <row r="131" spans="1:10">
      <c r="A131" t="s">
        <v>344</v>
      </c>
      <c r="B131" t="s">
        <v>387</v>
      </c>
      <c r="C131" t="s">
        <v>20</v>
      </c>
      <c r="D131" t="s">
        <v>176</v>
      </c>
      <c r="E131" t="s">
        <v>388</v>
      </c>
      <c r="F131">
        <f>HYPERLINK("http://clipc-services.ceda.ac.uk/dreq/u/5951b6df2bd5a02e11213ea42620fa89.html","web")</f>
        <v>0</v>
      </c>
      <c r="G131" t="s">
        <v>363</v>
      </c>
      <c r="H131" t="s">
        <v>24</v>
      </c>
      <c r="I131" t="s">
        <v>389</v>
      </c>
      <c r="J131" t="s">
        <v>365</v>
      </c>
    </row>
    <row r="132" spans="1:10">
      <c r="A132" t="s">
        <v>344</v>
      </c>
      <c r="B132" t="s">
        <v>390</v>
      </c>
      <c r="C132" t="s">
        <v>20</v>
      </c>
      <c r="D132" t="s">
        <v>176</v>
      </c>
      <c r="E132" t="s">
        <v>391</v>
      </c>
      <c r="F132">
        <f>HYPERLINK("http://clipc-services.ceda.ac.uk/dreq/u/bef5e52ab3ef55640ab0133c34c9dec2.html","web")</f>
        <v>0</v>
      </c>
      <c r="G132" t="s">
        <v>363</v>
      </c>
      <c r="H132" t="s">
        <v>24</v>
      </c>
      <c r="I132" t="s">
        <v>392</v>
      </c>
      <c r="J132" t="s">
        <v>365</v>
      </c>
    </row>
    <row r="133" spans="1:10">
      <c r="A133" t="s">
        <v>344</v>
      </c>
      <c r="B133" t="s">
        <v>393</v>
      </c>
      <c r="C133" t="s">
        <v>20</v>
      </c>
      <c r="D133" t="s">
        <v>176</v>
      </c>
      <c r="E133" t="s">
        <v>394</v>
      </c>
      <c r="F133">
        <f>HYPERLINK("http://clipc-services.ceda.ac.uk/dreq/u/bc0982cd4cc45a7ad96524f549a468c4.html","web")</f>
        <v>0</v>
      </c>
      <c r="G133" t="s">
        <v>363</v>
      </c>
      <c r="H133" t="s">
        <v>24</v>
      </c>
      <c r="I133" t="s">
        <v>395</v>
      </c>
      <c r="J133" t="s">
        <v>365</v>
      </c>
    </row>
    <row r="134" spans="1:10">
      <c r="A134" t="s">
        <v>344</v>
      </c>
      <c r="B134" t="s">
        <v>396</v>
      </c>
      <c r="C134" t="s">
        <v>20</v>
      </c>
      <c r="D134" t="s">
        <v>176</v>
      </c>
      <c r="E134" t="s">
        <v>397</v>
      </c>
      <c r="F134">
        <f>HYPERLINK("http://clipc-services.ceda.ac.uk/dreq/u/b8acc50c52fa48b40a4512d06d2d6435.html","web")</f>
        <v>0</v>
      </c>
      <c r="G134" t="s">
        <v>363</v>
      </c>
      <c r="H134" t="s">
        <v>24</v>
      </c>
      <c r="I134" t="s">
        <v>398</v>
      </c>
      <c r="J134" t="s">
        <v>365</v>
      </c>
    </row>
    <row r="135" spans="1:10">
      <c r="A135" t="s">
        <v>344</v>
      </c>
      <c r="B135" t="s">
        <v>186</v>
      </c>
      <c r="C135" t="s">
        <v>20</v>
      </c>
      <c r="D135" t="s">
        <v>187</v>
      </c>
      <c r="E135" t="s">
        <v>399</v>
      </c>
      <c r="F135">
        <f>HYPERLINK("http://clipc-services.ceda.ac.uk/dreq/u/fa7666d61b92de5bad1ad76561b8b850.html","web")</f>
        <v>0</v>
      </c>
      <c r="G135" t="s">
        <v>183</v>
      </c>
      <c r="H135" t="s">
        <v>184</v>
      </c>
      <c r="I135" t="s">
        <v>189</v>
      </c>
      <c r="J135" t="s">
        <v>400</v>
      </c>
    </row>
    <row r="136" spans="1:10">
      <c r="A136" t="s">
        <v>344</v>
      </c>
      <c r="B136" t="s">
        <v>180</v>
      </c>
      <c r="C136" t="s">
        <v>20</v>
      </c>
      <c r="D136" t="s">
        <v>181</v>
      </c>
      <c r="E136" t="s">
        <v>401</v>
      </c>
      <c r="F136">
        <f>HYPERLINK("http://clipc-services.ceda.ac.uk/dreq/u/400e5707b65c01e31f2ec6a59dd3983b.html","web")</f>
        <v>0</v>
      </c>
      <c r="G136" t="s">
        <v>183</v>
      </c>
      <c r="H136" t="s">
        <v>184</v>
      </c>
      <c r="I136" t="s">
        <v>185</v>
      </c>
      <c r="J136" t="s">
        <v>402</v>
      </c>
    </row>
    <row r="138" spans="1:10">
      <c r="A138" t="s">
        <v>403</v>
      </c>
      <c r="B138" t="s">
        <v>404</v>
      </c>
      <c r="C138" t="s">
        <v>20</v>
      </c>
      <c r="D138" t="s">
        <v>152</v>
      </c>
      <c r="E138" t="s">
        <v>405</v>
      </c>
      <c r="F138">
        <f>HYPERLINK("http://clipc-services.ceda.ac.uk/dreq/u/d94709e6b579bccccccc914ba3531feb.html","web")</f>
        <v>0</v>
      </c>
      <c r="G138" t="s">
        <v>406</v>
      </c>
      <c r="I138" t="s">
        <v>407</v>
      </c>
      <c r="J138" t="s">
        <v>408</v>
      </c>
    </row>
    <row r="139" spans="1:10">
      <c r="A139" t="s">
        <v>403</v>
      </c>
      <c r="B139" t="s">
        <v>409</v>
      </c>
      <c r="C139" t="s">
        <v>20</v>
      </c>
      <c r="D139" t="s">
        <v>152</v>
      </c>
      <c r="E139" t="s">
        <v>410</v>
      </c>
      <c r="F139">
        <f>HYPERLINK("http://clipc-services.ceda.ac.uk/dreq/u/c96c5576-c5f0-11e6-ac20-5404a60d96b5.html","web")</f>
        <v>0</v>
      </c>
      <c r="G139" t="s">
        <v>47</v>
      </c>
      <c r="H139" t="s">
        <v>48</v>
      </c>
      <c r="I139" t="s">
        <v>49</v>
      </c>
      <c r="J139" t="s">
        <v>411</v>
      </c>
    </row>
    <row r="140" spans="1:10">
      <c r="A140" t="s">
        <v>403</v>
      </c>
      <c r="B140" t="s">
        <v>412</v>
      </c>
      <c r="C140" t="s">
        <v>20</v>
      </c>
      <c r="D140" t="s">
        <v>152</v>
      </c>
      <c r="E140" t="s">
        <v>413</v>
      </c>
      <c r="F140">
        <f>HYPERLINK("http://clipc-services.ceda.ac.uk/dreq/u/c96c720e-c5f0-11e6-ac20-5404a60d96b5.html","web")</f>
        <v>0</v>
      </c>
      <c r="G140" t="s">
        <v>47</v>
      </c>
      <c r="H140" t="s">
        <v>48</v>
      </c>
      <c r="I140" t="s">
        <v>53</v>
      </c>
      <c r="J140" t="s">
        <v>411</v>
      </c>
    </row>
    <row r="141" spans="1:10">
      <c r="A141" t="s">
        <v>403</v>
      </c>
      <c r="B141" t="s">
        <v>414</v>
      </c>
      <c r="C141" t="s">
        <v>20</v>
      </c>
      <c r="D141" t="s">
        <v>152</v>
      </c>
      <c r="E141" t="s">
        <v>415</v>
      </c>
      <c r="F141">
        <f>HYPERLINK("http://clipc-services.ceda.ac.uk/dreq/u/c96daba6-c5f0-11e6-ac20-5404a60d96b5.html","web")</f>
        <v>0</v>
      </c>
      <c r="G141" t="s">
        <v>47</v>
      </c>
      <c r="H141" t="s">
        <v>48</v>
      </c>
      <c r="I141" t="s">
        <v>416</v>
      </c>
      <c r="J141" t="s">
        <v>411</v>
      </c>
    </row>
    <row r="142" spans="1:10">
      <c r="A142" t="s">
        <v>403</v>
      </c>
      <c r="B142" t="s">
        <v>299</v>
      </c>
      <c r="C142" t="s">
        <v>20</v>
      </c>
      <c r="D142" t="s">
        <v>300</v>
      </c>
      <c r="E142" t="s">
        <v>295</v>
      </c>
      <c r="F142">
        <f>HYPERLINK("http://clipc-services.ceda.ac.uk/dreq/u/fe8d7416c92bdae56503590599286800.html","web")</f>
        <v>0</v>
      </c>
      <c r="G142" t="s">
        <v>301</v>
      </c>
      <c r="H142" t="s">
        <v>302</v>
      </c>
      <c r="I142" t="s">
        <v>297</v>
      </c>
      <c r="J142" t="s">
        <v>417</v>
      </c>
    </row>
    <row r="143" spans="1:10">
      <c r="A143" t="s">
        <v>403</v>
      </c>
      <c r="B143" t="s">
        <v>293</v>
      </c>
      <c r="C143" t="s">
        <v>20</v>
      </c>
      <c r="D143" t="s">
        <v>294</v>
      </c>
      <c r="E143" t="s">
        <v>295</v>
      </c>
      <c r="F143">
        <f>HYPERLINK("http://clipc-services.ceda.ac.uk/dreq/u/faeffb2438794e8400143533d61d1623.html","web")</f>
        <v>0</v>
      </c>
      <c r="G143" t="s">
        <v>296</v>
      </c>
      <c r="H143" t="s">
        <v>48</v>
      </c>
      <c r="I143" t="s">
        <v>297</v>
      </c>
      <c r="J143" t="s">
        <v>418</v>
      </c>
    </row>
    <row r="144" spans="1:10">
      <c r="A144" t="s">
        <v>403</v>
      </c>
      <c r="B144" t="s">
        <v>419</v>
      </c>
      <c r="C144" t="s">
        <v>20</v>
      </c>
      <c r="D144" t="s">
        <v>294</v>
      </c>
      <c r="E144" t="s">
        <v>420</v>
      </c>
      <c r="F144">
        <f>HYPERLINK("http://clipc-services.ceda.ac.uk/dreq/u/29a3aaf848070fb8ff4ecb7aa2dfa2eb.html","web")</f>
        <v>0</v>
      </c>
      <c r="G144" t="s">
        <v>421</v>
      </c>
      <c r="H144" t="s">
        <v>48</v>
      </c>
      <c r="I144" t="s">
        <v>297</v>
      </c>
      <c r="J144" t="s">
        <v>422</v>
      </c>
    </row>
    <row r="145" spans="1:10">
      <c r="A145" t="s">
        <v>403</v>
      </c>
      <c r="B145" t="s">
        <v>423</v>
      </c>
      <c r="C145" t="s">
        <v>20</v>
      </c>
      <c r="D145" t="s">
        <v>300</v>
      </c>
      <c r="E145" t="s">
        <v>424</v>
      </c>
      <c r="F145">
        <f>HYPERLINK("http://clipc-services.ceda.ac.uk/dreq/u/bd75f065fbaddd5d92f4767c6d6baaff.html","web")</f>
        <v>0</v>
      </c>
      <c r="G145" t="s">
        <v>425</v>
      </c>
      <c r="H145" t="s">
        <v>48</v>
      </c>
      <c r="I145" t="s">
        <v>426</v>
      </c>
      <c r="J145" t="s">
        <v>427</v>
      </c>
    </row>
    <row r="146" spans="1:10">
      <c r="A146" t="s">
        <v>403</v>
      </c>
      <c r="B146" t="s">
        <v>428</v>
      </c>
      <c r="C146" t="s">
        <v>20</v>
      </c>
      <c r="D146" t="s">
        <v>294</v>
      </c>
      <c r="E146" t="s">
        <v>424</v>
      </c>
      <c r="F146">
        <f>HYPERLINK("http://clipc-services.ceda.ac.uk/dreq/u/54bc1fc90fca4b22cd73cc18e3f6ec07.html","web")</f>
        <v>0</v>
      </c>
      <c r="G146" t="s">
        <v>425</v>
      </c>
      <c r="H146" t="s">
        <v>48</v>
      </c>
      <c r="I146" t="s">
        <v>426</v>
      </c>
      <c r="J146" t="s">
        <v>422</v>
      </c>
    </row>
    <row r="147" spans="1:10">
      <c r="A147" t="s">
        <v>403</v>
      </c>
      <c r="B147" t="s">
        <v>429</v>
      </c>
      <c r="C147" t="s">
        <v>20</v>
      </c>
      <c r="D147" t="s">
        <v>300</v>
      </c>
      <c r="E147" t="s">
        <v>430</v>
      </c>
      <c r="F147">
        <f>HYPERLINK("http://clipc-services.ceda.ac.uk/dreq/u/481469b8223841a5382d43e7c6ae204e.html","web")</f>
        <v>0</v>
      </c>
      <c r="G147" t="s">
        <v>425</v>
      </c>
      <c r="H147" t="s">
        <v>48</v>
      </c>
      <c r="I147" t="s">
        <v>426</v>
      </c>
      <c r="J147" t="s">
        <v>422</v>
      </c>
    </row>
    <row r="148" spans="1:10">
      <c r="A148" t="s">
        <v>403</v>
      </c>
      <c r="B148" t="s">
        <v>431</v>
      </c>
      <c r="C148" t="s">
        <v>20</v>
      </c>
      <c r="D148" t="s">
        <v>294</v>
      </c>
      <c r="E148" t="s">
        <v>430</v>
      </c>
      <c r="F148">
        <f>HYPERLINK("http://clipc-services.ceda.ac.uk/dreq/u/66a6e45b205b239932b72fa67a6500ed.html","web")</f>
        <v>0</v>
      </c>
      <c r="G148" t="s">
        <v>425</v>
      </c>
      <c r="H148" t="s">
        <v>48</v>
      </c>
      <c r="I148" t="s">
        <v>426</v>
      </c>
      <c r="J148" t="s">
        <v>418</v>
      </c>
    </row>
    <row r="149" spans="1:10">
      <c r="A149" t="s">
        <v>403</v>
      </c>
      <c r="B149" t="s">
        <v>432</v>
      </c>
      <c r="C149" t="s">
        <v>20</v>
      </c>
      <c r="D149" t="s">
        <v>300</v>
      </c>
      <c r="E149" t="s">
        <v>433</v>
      </c>
      <c r="F149">
        <f>HYPERLINK("http://clipc-services.ceda.ac.uk/dreq/u/136d81b44d45d8f7c549469ff69a74a7.html","web")</f>
        <v>0</v>
      </c>
      <c r="G149" t="s">
        <v>425</v>
      </c>
      <c r="H149" t="s">
        <v>48</v>
      </c>
      <c r="I149" t="s">
        <v>434</v>
      </c>
      <c r="J149" t="s">
        <v>422</v>
      </c>
    </row>
    <row r="150" spans="1:10">
      <c r="A150" t="s">
        <v>403</v>
      </c>
      <c r="B150" t="s">
        <v>435</v>
      </c>
      <c r="C150" t="s">
        <v>20</v>
      </c>
      <c r="D150" t="s">
        <v>300</v>
      </c>
      <c r="E150" t="s">
        <v>436</v>
      </c>
      <c r="F150">
        <f>HYPERLINK("http://clipc-services.ceda.ac.uk/dreq/u/2ac2d8645abddc0eb9fe53a7ea680465.html","web")</f>
        <v>0</v>
      </c>
      <c r="G150" t="s">
        <v>425</v>
      </c>
      <c r="H150" t="s">
        <v>48</v>
      </c>
      <c r="I150" t="s">
        <v>434</v>
      </c>
      <c r="J150" t="s">
        <v>422</v>
      </c>
    </row>
    <row r="151" spans="1:10">
      <c r="A151" t="s">
        <v>403</v>
      </c>
      <c r="B151" t="s">
        <v>437</v>
      </c>
      <c r="C151" t="s">
        <v>20</v>
      </c>
      <c r="D151" t="s">
        <v>438</v>
      </c>
      <c r="E151" t="s">
        <v>439</v>
      </c>
      <c r="F151">
        <f>HYPERLINK("http://clipc-services.ceda.ac.uk/dreq/u/88f1496a06008de969d5913384e6cb17.html","web")</f>
        <v>0</v>
      </c>
      <c r="G151" t="s">
        <v>425</v>
      </c>
      <c r="H151" t="s">
        <v>48</v>
      </c>
      <c r="I151" t="s">
        <v>440</v>
      </c>
      <c r="J151" t="s">
        <v>422</v>
      </c>
    </row>
    <row r="152" spans="1:10">
      <c r="A152" t="s">
        <v>403</v>
      </c>
      <c r="B152" t="s">
        <v>441</v>
      </c>
      <c r="C152" t="s">
        <v>20</v>
      </c>
      <c r="D152" t="s">
        <v>438</v>
      </c>
      <c r="E152" t="s">
        <v>442</v>
      </c>
      <c r="F152">
        <f>HYPERLINK("http://clipc-services.ceda.ac.uk/dreq/u/cfc72744e73c1f6116661e251316c04f.html","web")</f>
        <v>0</v>
      </c>
      <c r="G152" t="s">
        <v>425</v>
      </c>
      <c r="H152" t="s">
        <v>48</v>
      </c>
      <c r="I152" t="s">
        <v>443</v>
      </c>
      <c r="J152" t="s">
        <v>422</v>
      </c>
    </row>
    <row r="153" spans="1:10">
      <c r="A153" t="s">
        <v>403</v>
      </c>
      <c r="B153" t="s">
        <v>444</v>
      </c>
      <c r="C153" t="s">
        <v>20</v>
      </c>
      <c r="D153" t="s">
        <v>438</v>
      </c>
      <c r="E153" t="s">
        <v>445</v>
      </c>
      <c r="F153">
        <f>HYPERLINK("http://clipc-services.ceda.ac.uk/dreq/u/2e3e882a650986c1fdc5df05f5f10263.html","web")</f>
        <v>0</v>
      </c>
      <c r="G153" t="s">
        <v>425</v>
      </c>
      <c r="H153" t="s">
        <v>48</v>
      </c>
      <c r="I153" t="s">
        <v>446</v>
      </c>
      <c r="J153" t="s">
        <v>422</v>
      </c>
    </row>
    <row r="154" spans="1:10">
      <c r="A154" t="s">
        <v>403</v>
      </c>
      <c r="B154" t="s">
        <v>447</v>
      </c>
      <c r="C154" t="s">
        <v>12</v>
      </c>
      <c r="D154" t="s">
        <v>448</v>
      </c>
      <c r="E154" t="s">
        <v>449</v>
      </c>
      <c r="F154">
        <f>HYPERLINK("http://clipc-services.ceda.ac.uk/dreq/u/91d62d57f0a58495fdf4358dc3ba1165.html","web")</f>
        <v>0</v>
      </c>
      <c r="G154" t="s">
        <v>56</v>
      </c>
      <c r="H154" t="s">
        <v>57</v>
      </c>
      <c r="I154" t="s">
        <v>450</v>
      </c>
      <c r="J154" t="s">
        <v>451</v>
      </c>
    </row>
    <row r="155" spans="1:10">
      <c r="A155" t="s">
        <v>403</v>
      </c>
      <c r="B155" t="s">
        <v>452</v>
      </c>
      <c r="C155" t="s">
        <v>12</v>
      </c>
      <c r="D155" t="s">
        <v>45</v>
      </c>
      <c r="E155" t="s">
        <v>453</v>
      </c>
      <c r="F155">
        <f>HYPERLINK("http://clipc-services.ceda.ac.uk/dreq/u/0638f32ebcc32d63faad121d5a83e3be.html","web")</f>
        <v>0</v>
      </c>
      <c r="G155" t="s">
        <v>56</v>
      </c>
      <c r="H155" t="s">
        <v>57</v>
      </c>
      <c r="I155" t="s">
        <v>454</v>
      </c>
      <c r="J155" t="s">
        <v>455</v>
      </c>
    </row>
    <row r="156" spans="1:10">
      <c r="A156" t="s">
        <v>403</v>
      </c>
      <c r="B156" t="s">
        <v>456</v>
      </c>
      <c r="C156" t="s">
        <v>12</v>
      </c>
      <c r="D156" t="s">
        <v>152</v>
      </c>
      <c r="E156" t="s">
        <v>457</v>
      </c>
      <c r="F156">
        <f>HYPERLINK("http://clipc-services.ceda.ac.uk/dreq/u/7002f5a3bc5218f16a39f3dfabf42244.html","web")</f>
        <v>0</v>
      </c>
      <c r="G156" t="s">
        <v>56</v>
      </c>
      <c r="H156" t="s">
        <v>57</v>
      </c>
      <c r="I156" t="s">
        <v>458</v>
      </c>
      <c r="J156" t="s">
        <v>459</v>
      </c>
    </row>
    <row r="157" spans="1:10">
      <c r="A157" t="s">
        <v>403</v>
      </c>
      <c r="B157" t="s">
        <v>460</v>
      </c>
      <c r="C157" t="s">
        <v>12</v>
      </c>
      <c r="D157" t="s">
        <v>152</v>
      </c>
      <c r="E157" t="s">
        <v>461</v>
      </c>
      <c r="F157">
        <f>HYPERLINK("http://clipc-services.ceda.ac.uk/dreq/u/b76d616f8f03bb60a0dffa023dfd0525.html","web")</f>
        <v>0</v>
      </c>
      <c r="G157" t="s">
        <v>56</v>
      </c>
      <c r="H157" t="s">
        <v>57</v>
      </c>
      <c r="I157" t="s">
        <v>458</v>
      </c>
      <c r="J157" t="s">
        <v>459</v>
      </c>
    </row>
    <row r="158" spans="1:10">
      <c r="A158" t="s">
        <v>403</v>
      </c>
      <c r="B158" t="s">
        <v>462</v>
      </c>
      <c r="C158" t="s">
        <v>12</v>
      </c>
      <c r="D158" t="s">
        <v>152</v>
      </c>
      <c r="E158" t="s">
        <v>463</v>
      </c>
      <c r="F158">
        <f>HYPERLINK("http://clipc-services.ceda.ac.uk/dreq/u/86e9eba62a2d7875705086a75ba7f78c.html","web")</f>
        <v>0</v>
      </c>
      <c r="G158" t="s">
        <v>56</v>
      </c>
      <c r="H158" t="s">
        <v>57</v>
      </c>
      <c r="I158" t="s">
        <v>458</v>
      </c>
      <c r="J158" t="s">
        <v>459</v>
      </c>
    </row>
    <row r="159" spans="1:10">
      <c r="A159" t="s">
        <v>403</v>
      </c>
      <c r="B159" t="s">
        <v>464</v>
      </c>
      <c r="C159" t="s">
        <v>12</v>
      </c>
      <c r="D159" t="s">
        <v>152</v>
      </c>
      <c r="E159" t="s">
        <v>465</v>
      </c>
      <c r="F159">
        <f>HYPERLINK("http://clipc-services.ceda.ac.uk/dreq/u/f45dc6b68a774051705e099da83e79cf.html","web")</f>
        <v>0</v>
      </c>
      <c r="G159" t="s">
        <v>56</v>
      </c>
      <c r="H159" t="s">
        <v>57</v>
      </c>
      <c r="I159" t="s">
        <v>466</v>
      </c>
      <c r="J159" t="s">
        <v>467</v>
      </c>
    </row>
    <row r="160" spans="1:10">
      <c r="A160" t="s">
        <v>403</v>
      </c>
      <c r="B160" t="s">
        <v>303</v>
      </c>
      <c r="C160" t="s">
        <v>20</v>
      </c>
      <c r="D160" t="s">
        <v>152</v>
      </c>
      <c r="E160" t="s">
        <v>304</v>
      </c>
      <c r="F160">
        <f>HYPERLINK("http://clipc-services.ceda.ac.uk/dreq/u/ced45b8b1f2797c54425755202dce533.html","web")</f>
        <v>0</v>
      </c>
      <c r="G160" t="s">
        <v>305</v>
      </c>
      <c r="H160" t="s">
        <v>48</v>
      </c>
      <c r="I160" t="s">
        <v>306</v>
      </c>
      <c r="J160" t="s">
        <v>408</v>
      </c>
    </row>
    <row r="161" spans="1:10">
      <c r="A161" t="s">
        <v>403</v>
      </c>
      <c r="B161" t="s">
        <v>468</v>
      </c>
      <c r="C161" t="s">
        <v>20</v>
      </c>
      <c r="D161" t="s">
        <v>45</v>
      </c>
      <c r="E161" t="s">
        <v>469</v>
      </c>
      <c r="F161">
        <f>HYPERLINK("http://clipc-services.ceda.ac.uk/dreq/u/1b7e762395c4de9ec5c5c7bda3ce3781.html","web")</f>
        <v>0</v>
      </c>
      <c r="G161" t="s">
        <v>470</v>
      </c>
      <c r="H161" t="s">
        <v>48</v>
      </c>
      <c r="I161" t="s">
        <v>471</v>
      </c>
      <c r="J161" t="s">
        <v>418</v>
      </c>
    </row>
    <row r="162" spans="1:10">
      <c r="A162" t="s">
        <v>403</v>
      </c>
      <c r="B162" t="s">
        <v>472</v>
      </c>
      <c r="C162" t="s">
        <v>20</v>
      </c>
      <c r="D162" t="s">
        <v>152</v>
      </c>
      <c r="E162" t="s">
        <v>469</v>
      </c>
      <c r="F162">
        <f>HYPERLINK("http://clipc-services.ceda.ac.uk/dreq/u/1b7e762395c4de9ec5c5c7bda3ce3781.html","web")</f>
        <v>0</v>
      </c>
      <c r="G162" t="s">
        <v>470</v>
      </c>
      <c r="H162" t="s">
        <v>48</v>
      </c>
      <c r="I162" t="s">
        <v>471</v>
      </c>
      <c r="J162" t="s">
        <v>473</v>
      </c>
    </row>
    <row r="163" spans="1:10">
      <c r="A163" t="s">
        <v>403</v>
      </c>
      <c r="B163" t="s">
        <v>474</v>
      </c>
      <c r="C163" t="s">
        <v>20</v>
      </c>
      <c r="D163" t="s">
        <v>152</v>
      </c>
      <c r="E163" t="s">
        <v>475</v>
      </c>
      <c r="F163">
        <f>HYPERLINK("http://clipc-services.ceda.ac.uk/dreq/u/06942529e05aac1e9a39ca1f5737af2f.html","web")</f>
        <v>0</v>
      </c>
      <c r="G163" t="s">
        <v>476</v>
      </c>
      <c r="H163" t="s">
        <v>48</v>
      </c>
      <c r="I163" t="s">
        <v>477</v>
      </c>
      <c r="J163" t="s">
        <v>459</v>
      </c>
    </row>
    <row r="164" spans="1:10">
      <c r="A164" t="s">
        <v>403</v>
      </c>
      <c r="B164" t="s">
        <v>478</v>
      </c>
      <c r="C164" t="s">
        <v>20</v>
      </c>
      <c r="D164" t="s">
        <v>152</v>
      </c>
      <c r="E164" t="s">
        <v>479</v>
      </c>
      <c r="F164">
        <f>HYPERLINK("http://clipc-services.ceda.ac.uk/dreq/u/ab495084beb82a29c24bf6c226fd0e57.html","web")</f>
        <v>0</v>
      </c>
      <c r="G164" t="s">
        <v>476</v>
      </c>
      <c r="H164" t="s">
        <v>48</v>
      </c>
      <c r="I164" t="s">
        <v>477</v>
      </c>
      <c r="J164" t="s">
        <v>459</v>
      </c>
    </row>
    <row r="165" spans="1:10">
      <c r="A165" t="s">
        <v>403</v>
      </c>
      <c r="B165" t="s">
        <v>86</v>
      </c>
      <c r="C165" t="s">
        <v>115</v>
      </c>
      <c r="D165" t="s">
        <v>45</v>
      </c>
      <c r="E165" t="s">
        <v>87</v>
      </c>
      <c r="F165">
        <f>HYPERLINK("http://clipc-services.ceda.ac.uk/dreq/u/bdce9878-233e-11e6-a788-5404a60d96b5.html","web")</f>
        <v>0</v>
      </c>
      <c r="G165" t="s">
        <v>65</v>
      </c>
      <c r="H165" t="s">
        <v>57</v>
      </c>
      <c r="I165" t="s">
        <v>88</v>
      </c>
      <c r="J165" t="s">
        <v>480</v>
      </c>
    </row>
    <row r="166" spans="1:10">
      <c r="A166" t="s">
        <v>403</v>
      </c>
      <c r="B166" t="s">
        <v>481</v>
      </c>
      <c r="C166" t="s">
        <v>115</v>
      </c>
      <c r="D166" t="s">
        <v>152</v>
      </c>
      <c r="E166" t="s">
        <v>90</v>
      </c>
      <c r="F166">
        <f>HYPERLINK("http://clipc-services.ceda.ac.uk/dreq/u/baf651d5dbd448df196faedae8a97b22.html","web")</f>
        <v>0</v>
      </c>
      <c r="G166" t="s">
        <v>56</v>
      </c>
      <c r="H166" t="s">
        <v>57</v>
      </c>
      <c r="I166" t="s">
        <v>482</v>
      </c>
      <c r="J166" t="s">
        <v>459</v>
      </c>
    </row>
    <row r="167" spans="1:10">
      <c r="A167" t="s">
        <v>403</v>
      </c>
      <c r="B167" t="s">
        <v>483</v>
      </c>
      <c r="C167" t="s">
        <v>115</v>
      </c>
      <c r="D167" t="s">
        <v>484</v>
      </c>
      <c r="E167" t="s">
        <v>485</v>
      </c>
      <c r="F167">
        <f>HYPERLINK("http://clipc-services.ceda.ac.uk/dreq/u/5a17eb002c56c129c27f6e2b8e0c06d7.html","web")</f>
        <v>0</v>
      </c>
      <c r="G167" t="s">
        <v>56</v>
      </c>
      <c r="H167" t="s">
        <v>57</v>
      </c>
      <c r="I167" t="s">
        <v>96</v>
      </c>
      <c r="J167" t="s">
        <v>411</v>
      </c>
    </row>
    <row r="168" spans="1:10">
      <c r="A168" t="s">
        <v>403</v>
      </c>
      <c r="B168" t="s">
        <v>486</v>
      </c>
      <c r="C168" t="s">
        <v>115</v>
      </c>
      <c r="D168" t="s">
        <v>484</v>
      </c>
      <c r="E168" t="s">
        <v>487</v>
      </c>
      <c r="F168">
        <f>HYPERLINK("http://clipc-services.ceda.ac.uk/dreq/u/600c9692a7eaef4037565fa8846ae6ba.html","web")</f>
        <v>0</v>
      </c>
      <c r="G168" t="s">
        <v>56</v>
      </c>
      <c r="H168" t="s">
        <v>57</v>
      </c>
      <c r="I168" t="s">
        <v>96</v>
      </c>
      <c r="J168" t="s">
        <v>411</v>
      </c>
    </row>
    <row r="169" spans="1:10">
      <c r="A169" t="s">
        <v>403</v>
      </c>
      <c r="B169" t="s">
        <v>488</v>
      </c>
      <c r="C169" t="s">
        <v>20</v>
      </c>
      <c r="D169" t="s">
        <v>484</v>
      </c>
      <c r="E169" t="s">
        <v>489</v>
      </c>
      <c r="F169">
        <f>HYPERLINK("http://clipc-services.ceda.ac.uk/dreq/u/f43d7527cd48c992f075339b2bbbf9ef.html","web")</f>
        <v>0</v>
      </c>
      <c r="G169" t="s">
        <v>47</v>
      </c>
      <c r="H169" t="s">
        <v>48</v>
      </c>
      <c r="I169" t="s">
        <v>490</v>
      </c>
      <c r="J169" t="s">
        <v>408</v>
      </c>
    </row>
    <row r="170" spans="1:10">
      <c r="A170" t="s">
        <v>403</v>
      </c>
      <c r="B170" t="s">
        <v>491</v>
      </c>
      <c r="C170" t="s">
        <v>12</v>
      </c>
      <c r="D170" t="s">
        <v>152</v>
      </c>
      <c r="E170" t="s">
        <v>492</v>
      </c>
      <c r="F170">
        <f>HYPERLINK("http://clipc-services.ceda.ac.uk/dreq/u/a1bd45ea349a310ceaec3f0c417f8aa5.html","web")</f>
        <v>0</v>
      </c>
      <c r="G170" t="s">
        <v>56</v>
      </c>
      <c r="H170" t="s">
        <v>57</v>
      </c>
      <c r="I170" t="s">
        <v>493</v>
      </c>
      <c r="J170" t="s">
        <v>411</v>
      </c>
    </row>
    <row r="171" spans="1:10">
      <c r="A171" t="s">
        <v>403</v>
      </c>
      <c r="B171" t="s">
        <v>494</v>
      </c>
      <c r="C171" t="s">
        <v>20</v>
      </c>
      <c r="D171" t="s">
        <v>495</v>
      </c>
      <c r="E171" t="s">
        <v>496</v>
      </c>
      <c r="F171">
        <f>HYPERLINK("http://clipc-services.ceda.ac.uk/dreq/u/c972ffd4-c5f0-11e6-ac20-5404a60d96b5.html","web")</f>
        <v>0</v>
      </c>
      <c r="G171" t="s">
        <v>47</v>
      </c>
      <c r="H171" t="s">
        <v>48</v>
      </c>
      <c r="I171" t="s">
        <v>497</v>
      </c>
      <c r="J171" t="s">
        <v>411</v>
      </c>
    </row>
    <row r="172" spans="1:10">
      <c r="A172" t="s">
        <v>403</v>
      </c>
      <c r="B172" t="s">
        <v>151</v>
      </c>
      <c r="C172" t="s">
        <v>20</v>
      </c>
      <c r="D172" t="s">
        <v>495</v>
      </c>
      <c r="E172" t="s">
        <v>153</v>
      </c>
      <c r="F172">
        <f>HYPERLINK("http://clipc-services.ceda.ac.uk/dreq/u/97c037c3357f24c4e06c07123224b400.html","web")</f>
        <v>0</v>
      </c>
      <c r="G172" t="s">
        <v>101</v>
      </c>
      <c r="H172" t="s">
        <v>16</v>
      </c>
      <c r="I172" t="s">
        <v>154</v>
      </c>
      <c r="J172" t="s">
        <v>411</v>
      </c>
    </row>
    <row r="173" spans="1:10">
      <c r="A173" t="s">
        <v>403</v>
      </c>
      <c r="B173" t="s">
        <v>155</v>
      </c>
      <c r="C173" t="s">
        <v>20</v>
      </c>
      <c r="D173" t="s">
        <v>495</v>
      </c>
      <c r="E173" t="s">
        <v>156</v>
      </c>
      <c r="F173">
        <f>HYPERLINK("http://clipc-services.ceda.ac.uk/dreq/u/042e575e61a271e122d317ca7b39dcb4.html","web")</f>
        <v>0</v>
      </c>
      <c r="G173" t="s">
        <v>94</v>
      </c>
      <c r="H173" t="s">
        <v>95</v>
      </c>
      <c r="I173" t="s">
        <v>157</v>
      </c>
      <c r="J173" t="s">
        <v>411</v>
      </c>
    </row>
    <row r="174" spans="1:10">
      <c r="A174" t="s">
        <v>403</v>
      </c>
      <c r="B174" t="s">
        <v>158</v>
      </c>
      <c r="C174" t="s">
        <v>20</v>
      </c>
      <c r="D174" t="s">
        <v>495</v>
      </c>
      <c r="E174" t="s">
        <v>159</v>
      </c>
      <c r="F174">
        <f>HYPERLINK("http://clipc-services.ceda.ac.uk/dreq/u/f36046ab9a8a24ce4d7431e2defd9cf6.html","web")</f>
        <v>0</v>
      </c>
      <c r="G174" t="s">
        <v>101</v>
      </c>
      <c r="H174" t="s">
        <v>16</v>
      </c>
      <c r="I174" t="s">
        <v>160</v>
      </c>
      <c r="J174" t="s">
        <v>411</v>
      </c>
    </row>
    <row r="175" spans="1:10">
      <c r="A175" t="s">
        <v>403</v>
      </c>
      <c r="B175" t="s">
        <v>161</v>
      </c>
      <c r="C175" t="s">
        <v>20</v>
      </c>
      <c r="D175" t="s">
        <v>495</v>
      </c>
      <c r="E175" t="s">
        <v>162</v>
      </c>
      <c r="F175">
        <f>HYPERLINK("http://clipc-services.ceda.ac.uk/dreq/u/590e5b82-9e49-11e5-803c-0d0b866b59f3.html","web")</f>
        <v>0</v>
      </c>
      <c r="G175" t="s">
        <v>47</v>
      </c>
      <c r="H175" t="s">
        <v>48</v>
      </c>
      <c r="I175" t="s">
        <v>163</v>
      </c>
      <c r="J175" t="s">
        <v>498</v>
      </c>
    </row>
    <row r="176" spans="1:10">
      <c r="A176" t="s">
        <v>403</v>
      </c>
      <c r="B176" t="s">
        <v>499</v>
      </c>
      <c r="C176" t="s">
        <v>115</v>
      </c>
      <c r="D176" t="s">
        <v>495</v>
      </c>
      <c r="E176" t="s">
        <v>500</v>
      </c>
      <c r="F176">
        <f>HYPERLINK("http://clipc-services.ceda.ac.uk/dreq/u/190f38cb06f9a1f3133c3dcf66e0421e.html","web")</f>
        <v>0</v>
      </c>
      <c r="G176" t="s">
        <v>94</v>
      </c>
      <c r="H176" t="s">
        <v>95</v>
      </c>
      <c r="I176" t="s">
        <v>501</v>
      </c>
      <c r="J176" t="s">
        <v>459</v>
      </c>
    </row>
    <row r="177" spans="1:10">
      <c r="A177" t="s">
        <v>403</v>
      </c>
      <c r="B177" t="s">
        <v>502</v>
      </c>
      <c r="C177" t="s">
        <v>115</v>
      </c>
      <c r="D177" t="s">
        <v>152</v>
      </c>
      <c r="E177" t="s">
        <v>503</v>
      </c>
      <c r="F177">
        <f>HYPERLINK("http://clipc-services.ceda.ac.uk/dreq/u/c73793c9a403918cf29279cbc374d509.html","web")</f>
        <v>0</v>
      </c>
      <c r="G177" t="s">
        <v>56</v>
      </c>
      <c r="H177" t="s">
        <v>57</v>
      </c>
      <c r="I177" t="s">
        <v>504</v>
      </c>
      <c r="J177" t="s">
        <v>459</v>
      </c>
    </row>
    <row r="178" spans="1:10">
      <c r="A178" t="s">
        <v>403</v>
      </c>
      <c r="B178" t="s">
        <v>505</v>
      </c>
      <c r="C178" t="s">
        <v>115</v>
      </c>
      <c r="D178" t="s">
        <v>152</v>
      </c>
      <c r="E178" t="s">
        <v>506</v>
      </c>
      <c r="F178">
        <f>HYPERLINK("http://clipc-services.ceda.ac.uk/dreq/u/ae3a674b4f541f95d2b05da4a84507e7.html","web")</f>
        <v>0</v>
      </c>
      <c r="G178" t="s">
        <v>56</v>
      </c>
      <c r="H178" t="s">
        <v>57</v>
      </c>
      <c r="I178" t="s">
        <v>507</v>
      </c>
      <c r="J178" t="s">
        <v>459</v>
      </c>
    </row>
    <row r="179" spans="1:10">
      <c r="A179" t="s">
        <v>403</v>
      </c>
      <c r="B179" t="s">
        <v>508</v>
      </c>
      <c r="C179" t="s">
        <v>115</v>
      </c>
      <c r="D179" t="s">
        <v>152</v>
      </c>
      <c r="E179" t="s">
        <v>509</v>
      </c>
      <c r="F179">
        <f>HYPERLINK("http://clipc-services.ceda.ac.uk/dreq/u/7324bbd4b756759ef380f305fe5856b2.html","web")</f>
        <v>0</v>
      </c>
      <c r="G179" t="s">
        <v>56</v>
      </c>
      <c r="H179" t="s">
        <v>57</v>
      </c>
      <c r="I179" t="s">
        <v>510</v>
      </c>
      <c r="J179" t="s">
        <v>459</v>
      </c>
    </row>
    <row r="180" spans="1:10">
      <c r="A180" t="s">
        <v>403</v>
      </c>
      <c r="B180" t="s">
        <v>511</v>
      </c>
      <c r="C180" t="s">
        <v>115</v>
      </c>
      <c r="D180" t="s">
        <v>152</v>
      </c>
      <c r="E180" t="s">
        <v>512</v>
      </c>
      <c r="F180">
        <f>HYPERLINK("http://clipc-services.ceda.ac.uk/dreq/u/f4b0302d898785a6003754fe9b097690.html","web")</f>
        <v>0</v>
      </c>
      <c r="G180" t="s">
        <v>56</v>
      </c>
      <c r="H180" t="s">
        <v>57</v>
      </c>
      <c r="I180" t="s">
        <v>513</v>
      </c>
      <c r="J180" t="s">
        <v>459</v>
      </c>
    </row>
    <row r="181" spans="1:10">
      <c r="A181" t="s">
        <v>403</v>
      </c>
      <c r="B181" t="s">
        <v>514</v>
      </c>
      <c r="C181" t="s">
        <v>115</v>
      </c>
      <c r="D181" t="s">
        <v>515</v>
      </c>
      <c r="E181" t="s">
        <v>516</v>
      </c>
      <c r="F181">
        <f>HYPERLINK("http://clipc-services.ceda.ac.uk/dreq/u/1333394a296e7f8af6c9bad15cb9778d.html","web")</f>
        <v>0</v>
      </c>
      <c r="G181" t="s">
        <v>101</v>
      </c>
      <c r="H181" t="s">
        <v>16</v>
      </c>
      <c r="I181" t="s">
        <v>517</v>
      </c>
      <c r="J181" t="s">
        <v>459</v>
      </c>
    </row>
    <row r="182" spans="1:10">
      <c r="A182" t="s">
        <v>403</v>
      </c>
      <c r="B182" t="s">
        <v>518</v>
      </c>
      <c r="C182" t="s">
        <v>115</v>
      </c>
      <c r="D182" t="s">
        <v>515</v>
      </c>
      <c r="E182" t="s">
        <v>519</v>
      </c>
      <c r="F182">
        <f>HYPERLINK("http://clipc-services.ceda.ac.uk/dreq/u/d3e6e20c91db32a83bcf3d8d8d9dafd3.html","web")</f>
        <v>0</v>
      </c>
      <c r="G182" t="s">
        <v>101</v>
      </c>
      <c r="H182" t="s">
        <v>16</v>
      </c>
      <c r="I182" t="s">
        <v>520</v>
      </c>
      <c r="J182" t="s">
        <v>411</v>
      </c>
    </row>
    <row r="183" spans="1:10">
      <c r="A183" t="s">
        <v>403</v>
      </c>
      <c r="B183" t="s">
        <v>521</v>
      </c>
      <c r="C183" t="s">
        <v>115</v>
      </c>
      <c r="D183" t="s">
        <v>515</v>
      </c>
      <c r="E183" t="s">
        <v>522</v>
      </c>
      <c r="F183">
        <f>HYPERLINK("http://clipc-services.ceda.ac.uk/dreq/u/80a2832b0619764647393e3815ff399b.html","web")</f>
        <v>0</v>
      </c>
      <c r="G183" t="s">
        <v>101</v>
      </c>
      <c r="H183" t="s">
        <v>16</v>
      </c>
      <c r="I183" t="s">
        <v>523</v>
      </c>
      <c r="J183" t="s">
        <v>411</v>
      </c>
    </row>
    <row r="184" spans="1:10">
      <c r="A184" t="s">
        <v>403</v>
      </c>
      <c r="B184" t="s">
        <v>524</v>
      </c>
      <c r="C184" t="s">
        <v>115</v>
      </c>
      <c r="D184" t="s">
        <v>515</v>
      </c>
      <c r="E184" t="s">
        <v>525</v>
      </c>
      <c r="F184">
        <f>HYPERLINK("http://clipc-services.ceda.ac.uk/dreq/u/df087f7801b9ca8b671eba159de9b6e7.html","web")</f>
        <v>0</v>
      </c>
      <c r="G184" t="s">
        <v>101</v>
      </c>
      <c r="H184" t="s">
        <v>16</v>
      </c>
      <c r="I184" t="s">
        <v>526</v>
      </c>
      <c r="J184" t="s">
        <v>411</v>
      </c>
    </row>
    <row r="185" spans="1:10">
      <c r="A185" t="s">
        <v>403</v>
      </c>
      <c r="B185" t="s">
        <v>527</v>
      </c>
      <c r="C185" t="s">
        <v>115</v>
      </c>
      <c r="D185" t="s">
        <v>515</v>
      </c>
      <c r="E185" t="s">
        <v>528</v>
      </c>
      <c r="F185">
        <f>HYPERLINK("http://clipc-services.ceda.ac.uk/dreq/u/ee10c562c1164acf3bf03955dd6fc00d.html","web")</f>
        <v>0</v>
      </c>
      <c r="G185" t="s">
        <v>101</v>
      </c>
      <c r="H185" t="s">
        <v>16</v>
      </c>
      <c r="I185" t="s">
        <v>529</v>
      </c>
      <c r="J185" t="s">
        <v>411</v>
      </c>
    </row>
    <row r="186" spans="1:10">
      <c r="A186" t="s">
        <v>403</v>
      </c>
      <c r="B186" t="s">
        <v>530</v>
      </c>
      <c r="C186" t="s">
        <v>115</v>
      </c>
      <c r="D186" t="s">
        <v>515</v>
      </c>
      <c r="E186" t="s">
        <v>531</v>
      </c>
      <c r="F186">
        <f>HYPERLINK("http://clipc-services.ceda.ac.uk/dreq/u/3e0c9853afc682db9a950cc5bc3c1c3a.html","web")</f>
        <v>0</v>
      </c>
      <c r="G186" t="s">
        <v>101</v>
      </c>
      <c r="H186" t="s">
        <v>16</v>
      </c>
      <c r="I186" t="s">
        <v>532</v>
      </c>
      <c r="J186" t="s">
        <v>459</v>
      </c>
    </row>
    <row r="187" spans="1:10">
      <c r="A187" t="s">
        <v>403</v>
      </c>
      <c r="B187" t="s">
        <v>533</v>
      </c>
      <c r="C187" t="s">
        <v>115</v>
      </c>
      <c r="D187" t="s">
        <v>515</v>
      </c>
      <c r="E187" t="s">
        <v>131</v>
      </c>
      <c r="F187">
        <f>HYPERLINK("http://clipc-services.ceda.ac.uk/dreq/u/0f19e65613afd83f8d9b888d2067ced4.html","web")</f>
        <v>0</v>
      </c>
      <c r="G187" t="s">
        <v>94</v>
      </c>
      <c r="H187" t="s">
        <v>95</v>
      </c>
      <c r="I187" t="s">
        <v>534</v>
      </c>
      <c r="J187" t="s">
        <v>459</v>
      </c>
    </row>
    <row r="188" spans="1:10">
      <c r="A188" t="s">
        <v>403</v>
      </c>
      <c r="B188" t="s">
        <v>535</v>
      </c>
      <c r="C188" t="s">
        <v>115</v>
      </c>
      <c r="D188" t="s">
        <v>515</v>
      </c>
      <c r="E188" t="s">
        <v>536</v>
      </c>
      <c r="F188">
        <f>HYPERLINK("http://clipc-services.ceda.ac.uk/dreq/u/6c19638a0652fcbc6c6ff8455c536445.html","web")</f>
        <v>0</v>
      </c>
      <c r="G188" t="s">
        <v>94</v>
      </c>
      <c r="H188" t="s">
        <v>95</v>
      </c>
      <c r="I188" t="s">
        <v>537</v>
      </c>
      <c r="J188" t="s">
        <v>411</v>
      </c>
    </row>
    <row r="189" spans="1:10">
      <c r="A189" t="s">
        <v>403</v>
      </c>
      <c r="B189" t="s">
        <v>538</v>
      </c>
      <c r="C189" t="s">
        <v>115</v>
      </c>
      <c r="D189" t="s">
        <v>515</v>
      </c>
      <c r="E189" t="s">
        <v>539</v>
      </c>
      <c r="F189">
        <f>HYPERLINK("http://clipc-services.ceda.ac.uk/dreq/u/2f046f30404d6cfcd5286a2a7f12d8fa.html","web")</f>
        <v>0</v>
      </c>
      <c r="G189" t="s">
        <v>94</v>
      </c>
      <c r="H189" t="s">
        <v>95</v>
      </c>
      <c r="I189" t="s">
        <v>540</v>
      </c>
      <c r="J189" t="s">
        <v>411</v>
      </c>
    </row>
    <row r="190" spans="1:10">
      <c r="A190" t="s">
        <v>403</v>
      </c>
      <c r="B190" t="s">
        <v>541</v>
      </c>
      <c r="C190" t="s">
        <v>115</v>
      </c>
      <c r="D190" t="s">
        <v>515</v>
      </c>
      <c r="E190" t="s">
        <v>140</v>
      </c>
      <c r="F190">
        <f>HYPERLINK("http://clipc-services.ceda.ac.uk/dreq/u/52ebeea7464b9fc011a92f21e65d6a7a.html","web")</f>
        <v>0</v>
      </c>
      <c r="G190" t="s">
        <v>94</v>
      </c>
      <c r="H190" t="s">
        <v>95</v>
      </c>
      <c r="I190" t="s">
        <v>542</v>
      </c>
      <c r="J190" t="s">
        <v>411</v>
      </c>
    </row>
    <row r="191" spans="1:10">
      <c r="A191" t="s">
        <v>403</v>
      </c>
      <c r="B191" t="s">
        <v>543</v>
      </c>
      <c r="C191" t="s">
        <v>115</v>
      </c>
      <c r="D191" t="s">
        <v>515</v>
      </c>
      <c r="E191" t="s">
        <v>544</v>
      </c>
      <c r="F191">
        <f>HYPERLINK("http://clipc-services.ceda.ac.uk/dreq/u/18060c6741a6b65c90435d19adfbbc98.html","web")</f>
        <v>0</v>
      </c>
      <c r="G191" t="s">
        <v>94</v>
      </c>
      <c r="H191" t="s">
        <v>95</v>
      </c>
      <c r="I191" t="s">
        <v>545</v>
      </c>
      <c r="J191" t="s">
        <v>411</v>
      </c>
    </row>
    <row r="192" spans="1:10">
      <c r="A192" t="s">
        <v>403</v>
      </c>
      <c r="B192" t="s">
        <v>546</v>
      </c>
      <c r="C192" t="s">
        <v>115</v>
      </c>
      <c r="D192" t="s">
        <v>515</v>
      </c>
      <c r="E192" t="s">
        <v>547</v>
      </c>
      <c r="F192">
        <f>HYPERLINK("http://clipc-services.ceda.ac.uk/dreq/u/d66b7d75af3d1ed4e83b2f15a51ca731.html","web")</f>
        <v>0</v>
      </c>
      <c r="G192" t="s">
        <v>94</v>
      </c>
      <c r="H192" t="s">
        <v>95</v>
      </c>
      <c r="I192" t="s">
        <v>548</v>
      </c>
      <c r="J192" t="s">
        <v>411</v>
      </c>
    </row>
    <row r="193" spans="1:10">
      <c r="A193" t="s">
        <v>403</v>
      </c>
      <c r="B193" t="s">
        <v>44</v>
      </c>
      <c r="C193" t="s">
        <v>12</v>
      </c>
      <c r="D193" t="s">
        <v>495</v>
      </c>
      <c r="E193" t="s">
        <v>46</v>
      </c>
      <c r="F193">
        <f>HYPERLINK("http://clipc-services.ceda.ac.uk/dreq/u/55febff83b78e06576947e1c0e5b7a7d.html","web")</f>
        <v>0</v>
      </c>
      <c r="G193" t="s">
        <v>47</v>
      </c>
      <c r="H193" t="s">
        <v>48</v>
      </c>
      <c r="I193" t="s">
        <v>49</v>
      </c>
      <c r="J193" t="s">
        <v>422</v>
      </c>
    </row>
    <row r="194" spans="1:10">
      <c r="A194" t="s">
        <v>403</v>
      </c>
      <c r="B194" t="s">
        <v>51</v>
      </c>
      <c r="C194" t="s">
        <v>12</v>
      </c>
      <c r="D194" t="s">
        <v>495</v>
      </c>
      <c r="E194" t="s">
        <v>52</v>
      </c>
      <c r="F194">
        <f>HYPERLINK("http://clipc-services.ceda.ac.uk/dreq/u/59175660-9e49-11e5-803c-0d0b866b59f3.html","web")</f>
        <v>0</v>
      </c>
      <c r="G194" t="s">
        <v>47</v>
      </c>
      <c r="H194" t="s">
        <v>48</v>
      </c>
      <c r="I194" t="s">
        <v>53</v>
      </c>
      <c r="J194" t="s">
        <v>498</v>
      </c>
    </row>
    <row r="195" spans="1:10">
      <c r="A195" t="s">
        <v>403</v>
      </c>
      <c r="B195" t="s">
        <v>549</v>
      </c>
      <c r="C195" t="s">
        <v>12</v>
      </c>
      <c r="D195" t="s">
        <v>495</v>
      </c>
      <c r="E195" t="s">
        <v>550</v>
      </c>
      <c r="F195">
        <f>HYPERLINK("http://clipc-services.ceda.ac.uk/dreq/u/3aa265a13ddf4caa82a8e1e3d4482f42.html","web")</f>
        <v>0</v>
      </c>
      <c r="G195" t="s">
        <v>56</v>
      </c>
      <c r="H195" t="s">
        <v>57</v>
      </c>
      <c r="I195" t="s">
        <v>551</v>
      </c>
      <c r="J195" t="s">
        <v>459</v>
      </c>
    </row>
    <row r="196" spans="1:10">
      <c r="A196" t="s">
        <v>403</v>
      </c>
      <c r="B196" t="s">
        <v>54</v>
      </c>
      <c r="C196" t="s">
        <v>12</v>
      </c>
      <c r="D196" t="s">
        <v>495</v>
      </c>
      <c r="E196" t="s">
        <v>55</v>
      </c>
      <c r="F196">
        <f>HYPERLINK("http://clipc-services.ceda.ac.uk/dreq/u/ba20ea537eb672813c5a364655855b38.html","web")</f>
        <v>0</v>
      </c>
      <c r="G196" t="s">
        <v>56</v>
      </c>
      <c r="H196" t="s">
        <v>57</v>
      </c>
      <c r="I196" t="s">
        <v>58</v>
      </c>
      <c r="J196" t="s">
        <v>422</v>
      </c>
    </row>
    <row r="197" spans="1:10">
      <c r="A197" t="s">
        <v>403</v>
      </c>
      <c r="B197" t="s">
        <v>60</v>
      </c>
      <c r="C197" t="s">
        <v>12</v>
      </c>
      <c r="D197" t="s">
        <v>495</v>
      </c>
      <c r="E197" t="s">
        <v>61</v>
      </c>
      <c r="F197">
        <f>HYPERLINK("http://clipc-services.ceda.ac.uk/dreq/u/c977c2da-c5f0-11e6-ac20-5404a60d96b5.html","web")</f>
        <v>0</v>
      </c>
      <c r="G197" t="s">
        <v>47</v>
      </c>
      <c r="H197" t="s">
        <v>48</v>
      </c>
      <c r="I197" t="s">
        <v>62</v>
      </c>
      <c r="J197" t="s">
        <v>411</v>
      </c>
    </row>
    <row r="198" spans="1:10">
      <c r="A198" t="s">
        <v>403</v>
      </c>
      <c r="B198" t="s">
        <v>63</v>
      </c>
      <c r="C198" t="s">
        <v>12</v>
      </c>
      <c r="D198" t="s">
        <v>495</v>
      </c>
      <c r="E198" t="s">
        <v>64</v>
      </c>
      <c r="F198">
        <f>HYPERLINK("http://clipc-services.ceda.ac.uk/dreq/u/171d617ceca8a4351f53d090c0ead89c.html","web")</f>
        <v>0</v>
      </c>
      <c r="G198" t="s">
        <v>65</v>
      </c>
      <c r="H198" t="s">
        <v>57</v>
      </c>
      <c r="I198" t="s">
        <v>66</v>
      </c>
      <c r="J198" t="s">
        <v>411</v>
      </c>
    </row>
    <row r="199" spans="1:10">
      <c r="A199" t="s">
        <v>403</v>
      </c>
      <c r="B199" t="s">
        <v>68</v>
      </c>
      <c r="C199" t="s">
        <v>12</v>
      </c>
      <c r="D199" t="s">
        <v>495</v>
      </c>
      <c r="E199" t="s">
        <v>69</v>
      </c>
      <c r="F199">
        <f>HYPERLINK("http://clipc-services.ceda.ac.uk/dreq/u/df96c61c07957da1c4e8212f0553fa98.html","web")</f>
        <v>0</v>
      </c>
      <c r="G199" t="s">
        <v>65</v>
      </c>
      <c r="H199" t="s">
        <v>57</v>
      </c>
      <c r="I199" t="s">
        <v>70</v>
      </c>
      <c r="J199" t="s">
        <v>411</v>
      </c>
    </row>
    <row r="200" spans="1:10">
      <c r="A200" t="s">
        <v>403</v>
      </c>
      <c r="B200" t="s">
        <v>71</v>
      </c>
      <c r="C200" t="s">
        <v>12</v>
      </c>
      <c r="D200" t="s">
        <v>495</v>
      </c>
      <c r="E200" t="s">
        <v>72</v>
      </c>
      <c r="F200">
        <f>HYPERLINK("http://clipc-services.ceda.ac.uk/dreq/u/edc3d019be9c383abbd82a4d5fad43ca.html","web")</f>
        <v>0</v>
      </c>
      <c r="G200" t="s">
        <v>65</v>
      </c>
      <c r="H200" t="s">
        <v>57</v>
      </c>
      <c r="I200" t="s">
        <v>73</v>
      </c>
      <c r="J200" t="s">
        <v>411</v>
      </c>
    </row>
    <row r="201" spans="1:10">
      <c r="A201" t="s">
        <v>403</v>
      </c>
      <c r="B201" t="s">
        <v>74</v>
      </c>
      <c r="C201" t="s">
        <v>12</v>
      </c>
      <c r="D201" t="s">
        <v>495</v>
      </c>
      <c r="E201" t="s">
        <v>75</v>
      </c>
      <c r="F201">
        <f>HYPERLINK("http://clipc-services.ceda.ac.uk/dreq/u/14e5a31ac93e26c50f8c01ed9a032168.html","web")</f>
        <v>0</v>
      </c>
      <c r="G201" t="s">
        <v>65</v>
      </c>
      <c r="H201" t="s">
        <v>57</v>
      </c>
      <c r="I201" t="s">
        <v>76</v>
      </c>
      <c r="J201" t="s">
        <v>411</v>
      </c>
    </row>
    <row r="202" spans="1:10">
      <c r="A202" t="s">
        <v>403</v>
      </c>
      <c r="B202" t="s">
        <v>77</v>
      </c>
      <c r="C202" t="s">
        <v>12</v>
      </c>
      <c r="D202" t="s">
        <v>495</v>
      </c>
      <c r="E202" t="s">
        <v>78</v>
      </c>
      <c r="F202">
        <f>HYPERLINK("http://clipc-services.ceda.ac.uk/dreq/u/562c99ff069851867df730ed9531c796.html","web")</f>
        <v>0</v>
      </c>
      <c r="G202" t="s">
        <v>65</v>
      </c>
      <c r="H202" t="s">
        <v>57</v>
      </c>
      <c r="I202" t="s">
        <v>79</v>
      </c>
      <c r="J202" t="s">
        <v>411</v>
      </c>
    </row>
    <row r="203" spans="1:10">
      <c r="A203" t="s">
        <v>403</v>
      </c>
      <c r="B203" t="s">
        <v>80</v>
      </c>
      <c r="C203" t="s">
        <v>12</v>
      </c>
      <c r="D203" t="s">
        <v>495</v>
      </c>
      <c r="E203" t="s">
        <v>81</v>
      </c>
      <c r="F203">
        <f>HYPERLINK("http://clipc-services.ceda.ac.uk/dreq/u/80f337469efdd0d5392ad995a90fd15c.html","web")</f>
        <v>0</v>
      </c>
      <c r="G203" t="s">
        <v>65</v>
      </c>
      <c r="H203" t="s">
        <v>57</v>
      </c>
      <c r="I203" t="s">
        <v>82</v>
      </c>
      <c r="J203" t="s">
        <v>411</v>
      </c>
    </row>
    <row r="204" spans="1:10">
      <c r="A204" t="s">
        <v>403</v>
      </c>
      <c r="B204" t="s">
        <v>83</v>
      </c>
      <c r="C204" t="s">
        <v>12</v>
      </c>
      <c r="D204" t="s">
        <v>495</v>
      </c>
      <c r="E204" t="s">
        <v>84</v>
      </c>
      <c r="F204">
        <f>HYPERLINK("http://clipc-services.ceda.ac.uk/dreq/u/1ae710e405acc14b368f55d9205be258.html","web")</f>
        <v>0</v>
      </c>
      <c r="G204" t="s">
        <v>65</v>
      </c>
      <c r="H204" t="s">
        <v>57</v>
      </c>
      <c r="I204" t="s">
        <v>85</v>
      </c>
      <c r="J204" t="s">
        <v>411</v>
      </c>
    </row>
    <row r="206" spans="1:10">
      <c r="A206" t="s">
        <v>552</v>
      </c>
      <c r="B206" t="s">
        <v>553</v>
      </c>
      <c r="C206" t="s">
        <v>20</v>
      </c>
      <c r="D206" t="s">
        <v>192</v>
      </c>
      <c r="E206" t="s">
        <v>554</v>
      </c>
      <c r="F206">
        <f>HYPERLINK("http://clipc-services.ceda.ac.uk/dreq/u/00efa75221917486576896481325ce2f.html","web")</f>
        <v>0</v>
      </c>
      <c r="G206" t="s">
        <v>555</v>
      </c>
      <c r="H206" t="s">
        <v>24</v>
      </c>
      <c r="I206" t="s">
        <v>556</v>
      </c>
      <c r="J206" t="s">
        <v>557</v>
      </c>
    </row>
    <row r="207" spans="1:10">
      <c r="A207" t="s">
        <v>552</v>
      </c>
      <c r="B207" t="s">
        <v>558</v>
      </c>
      <c r="C207" t="s">
        <v>20</v>
      </c>
      <c r="D207" t="s">
        <v>192</v>
      </c>
      <c r="E207" t="s">
        <v>559</v>
      </c>
      <c r="F207">
        <f>HYPERLINK("http://clipc-services.ceda.ac.uk/dreq/u/59137fd6-9e49-11e5-803c-0d0b866b59f3.html","web")</f>
        <v>0</v>
      </c>
      <c r="G207" t="s">
        <v>560</v>
      </c>
      <c r="H207" t="s">
        <v>24</v>
      </c>
      <c r="I207" t="s">
        <v>561</v>
      </c>
      <c r="J207" t="s">
        <v>557</v>
      </c>
    </row>
    <row r="208" spans="1:10">
      <c r="A208" t="s">
        <v>552</v>
      </c>
      <c r="B208" t="s">
        <v>562</v>
      </c>
      <c r="C208" t="s">
        <v>20</v>
      </c>
      <c r="D208" t="s">
        <v>192</v>
      </c>
      <c r="E208" t="s">
        <v>563</v>
      </c>
      <c r="F208">
        <f>HYPERLINK("http://clipc-services.ceda.ac.uk/dreq/u/59137d56-9e49-11e5-803c-0d0b866b59f3.html","web")</f>
        <v>0</v>
      </c>
      <c r="G208" t="s">
        <v>564</v>
      </c>
      <c r="H208" t="s">
        <v>24</v>
      </c>
      <c r="I208" t="s">
        <v>565</v>
      </c>
      <c r="J208" t="s">
        <v>557</v>
      </c>
    </row>
    <row r="209" spans="1:10">
      <c r="A209" t="s">
        <v>552</v>
      </c>
      <c r="B209" t="s">
        <v>566</v>
      </c>
      <c r="C209" t="s">
        <v>20</v>
      </c>
      <c r="D209" t="s">
        <v>192</v>
      </c>
      <c r="E209" t="s">
        <v>567</v>
      </c>
      <c r="F209">
        <f>HYPERLINK("http://clipc-services.ceda.ac.uk/dreq/u/5917ff52-9e49-11e5-803c-0d0b866b59f3.html","web")</f>
        <v>0</v>
      </c>
      <c r="G209" t="s">
        <v>564</v>
      </c>
      <c r="H209" t="s">
        <v>24</v>
      </c>
      <c r="I209" t="s">
        <v>568</v>
      </c>
      <c r="J209" t="s">
        <v>557</v>
      </c>
    </row>
    <row r="210" spans="1:10">
      <c r="A210" t="s">
        <v>552</v>
      </c>
      <c r="B210" t="s">
        <v>569</v>
      </c>
      <c r="C210" t="s">
        <v>20</v>
      </c>
      <c r="D210" t="s">
        <v>192</v>
      </c>
      <c r="E210" t="s">
        <v>570</v>
      </c>
      <c r="F210">
        <f>HYPERLINK("http://clipc-services.ceda.ac.uk/dreq/u/590db8c6-9e49-11e5-803c-0d0b866b59f3.html","web")</f>
        <v>0</v>
      </c>
      <c r="G210" t="s">
        <v>564</v>
      </c>
      <c r="H210" t="s">
        <v>24</v>
      </c>
      <c r="I210" t="s">
        <v>571</v>
      </c>
      <c r="J210" t="s">
        <v>557</v>
      </c>
    </row>
    <row r="211" spans="1:10">
      <c r="A211" t="s">
        <v>552</v>
      </c>
      <c r="B211" t="s">
        <v>572</v>
      </c>
      <c r="C211" t="s">
        <v>20</v>
      </c>
      <c r="D211" t="s">
        <v>192</v>
      </c>
      <c r="E211" t="s">
        <v>573</v>
      </c>
      <c r="F211">
        <f>HYPERLINK("http://clipc-services.ceda.ac.uk/dreq/u/e51c1fc2-00a7-11e6-a8a4-5404a60d96b5.html","web")</f>
        <v>0</v>
      </c>
      <c r="G211" t="s">
        <v>564</v>
      </c>
      <c r="H211" t="s">
        <v>24</v>
      </c>
      <c r="I211" t="s">
        <v>574</v>
      </c>
      <c r="J211" t="s">
        <v>557</v>
      </c>
    </row>
    <row r="212" spans="1:10">
      <c r="A212" t="s">
        <v>552</v>
      </c>
      <c r="B212" t="s">
        <v>259</v>
      </c>
      <c r="C212" t="s">
        <v>20</v>
      </c>
      <c r="D212" t="s">
        <v>192</v>
      </c>
      <c r="E212" t="s">
        <v>260</v>
      </c>
      <c r="F212">
        <f>HYPERLINK("http://clipc-services.ceda.ac.uk/dreq/u/621681bc7c376de66228fdde13b97516.html","web")</f>
        <v>0</v>
      </c>
      <c r="G212" t="s">
        <v>261</v>
      </c>
      <c r="H212" t="s">
        <v>24</v>
      </c>
      <c r="I212" t="s">
        <v>262</v>
      </c>
      <c r="J212" t="s">
        <v>575</v>
      </c>
    </row>
    <row r="213" spans="1:10">
      <c r="A213" t="s">
        <v>552</v>
      </c>
      <c r="B213" t="s">
        <v>576</v>
      </c>
      <c r="C213" t="s">
        <v>115</v>
      </c>
      <c r="D213" t="s">
        <v>192</v>
      </c>
      <c r="E213" t="s">
        <v>577</v>
      </c>
      <c r="F213">
        <f>HYPERLINK("http://clipc-services.ceda.ac.uk/dreq/u/5917483c-9e49-11e5-803c-0d0b866b59f3.html","web")</f>
        <v>0</v>
      </c>
      <c r="G213" t="s">
        <v>578</v>
      </c>
      <c r="H213" t="s">
        <v>24</v>
      </c>
      <c r="I213" t="s">
        <v>579</v>
      </c>
      <c r="J213" t="s">
        <v>575</v>
      </c>
    </row>
    <row r="214" spans="1:10">
      <c r="A214" t="s">
        <v>552</v>
      </c>
      <c r="B214" t="s">
        <v>580</v>
      </c>
      <c r="C214" t="s">
        <v>115</v>
      </c>
      <c r="D214" t="s">
        <v>192</v>
      </c>
      <c r="E214" t="s">
        <v>581</v>
      </c>
      <c r="F214">
        <f>HYPERLINK("http://clipc-services.ceda.ac.uk/dreq/u/59173c0c-9e49-11e5-803c-0d0b866b59f3.html","web")</f>
        <v>0</v>
      </c>
      <c r="G214" t="s">
        <v>578</v>
      </c>
      <c r="H214" t="s">
        <v>24</v>
      </c>
      <c r="I214" t="s">
        <v>582</v>
      </c>
      <c r="J214" t="s">
        <v>575</v>
      </c>
    </row>
    <row r="215" spans="1:10">
      <c r="A215" t="s">
        <v>552</v>
      </c>
      <c r="B215" t="s">
        <v>583</v>
      </c>
      <c r="C215" t="s">
        <v>20</v>
      </c>
      <c r="D215" t="s">
        <v>192</v>
      </c>
      <c r="E215" t="s">
        <v>584</v>
      </c>
      <c r="F215">
        <f>HYPERLINK("http://clipc-services.ceda.ac.uk/dreq/u/59170a02-9e49-11e5-803c-0d0b866b59f3.html","web")</f>
        <v>0</v>
      </c>
      <c r="G215" t="s">
        <v>194</v>
      </c>
      <c r="H215" t="s">
        <v>173</v>
      </c>
      <c r="I215" t="s">
        <v>584</v>
      </c>
      <c r="J215" t="s">
        <v>575</v>
      </c>
    </row>
    <row r="216" spans="1:10">
      <c r="A216" t="s">
        <v>552</v>
      </c>
      <c r="B216" t="s">
        <v>585</v>
      </c>
      <c r="C216" t="s">
        <v>20</v>
      </c>
      <c r="D216" t="s">
        <v>192</v>
      </c>
      <c r="E216" t="s">
        <v>586</v>
      </c>
      <c r="F216">
        <f>HYPERLINK("http://clipc-services.ceda.ac.uk/dreq/u/5913d86e-9e49-11e5-803c-0d0b866b59f3.html","web")</f>
        <v>0</v>
      </c>
      <c r="G216" t="s">
        <v>194</v>
      </c>
      <c r="H216" t="s">
        <v>173</v>
      </c>
      <c r="I216" t="s">
        <v>586</v>
      </c>
      <c r="J216" t="s">
        <v>575</v>
      </c>
    </row>
    <row r="217" spans="1:10">
      <c r="A217" t="s">
        <v>552</v>
      </c>
      <c r="B217" t="s">
        <v>587</v>
      </c>
      <c r="C217" t="s">
        <v>20</v>
      </c>
      <c r="D217" t="s">
        <v>192</v>
      </c>
      <c r="E217" t="s">
        <v>588</v>
      </c>
      <c r="F217">
        <f>HYPERLINK("http://clipc-services.ceda.ac.uk/dreq/u/5913d602-9e49-11e5-803c-0d0b866b59f3.html","web")</f>
        <v>0</v>
      </c>
      <c r="G217" t="s">
        <v>194</v>
      </c>
      <c r="H217" t="s">
        <v>173</v>
      </c>
      <c r="J217" t="s">
        <v>575</v>
      </c>
    </row>
    <row r="218" spans="1:10">
      <c r="A218" t="s">
        <v>552</v>
      </c>
      <c r="B218" t="s">
        <v>203</v>
      </c>
      <c r="C218" t="s">
        <v>20</v>
      </c>
      <c r="D218" t="s">
        <v>192</v>
      </c>
      <c r="E218" t="s">
        <v>204</v>
      </c>
      <c r="F218">
        <f>HYPERLINK("http://clipc-services.ceda.ac.uk/dreq/u/85631e0f7a8fdcb10737a525f4134181.html","web")</f>
        <v>0</v>
      </c>
      <c r="G218" t="s">
        <v>194</v>
      </c>
      <c r="H218" t="s">
        <v>24</v>
      </c>
      <c r="I218" t="s">
        <v>205</v>
      </c>
      <c r="J218" t="s">
        <v>589</v>
      </c>
    </row>
    <row r="219" spans="1:10">
      <c r="A219" t="s">
        <v>552</v>
      </c>
      <c r="B219" t="s">
        <v>200</v>
      </c>
      <c r="C219" t="s">
        <v>12</v>
      </c>
      <c r="D219" t="s">
        <v>192</v>
      </c>
      <c r="E219" t="s">
        <v>201</v>
      </c>
      <c r="F219">
        <f>HYPERLINK("http://clipc-services.ceda.ac.uk/dreq/u/9522ca96d0b066ebe8defd5541de0582.html","web")</f>
        <v>0</v>
      </c>
      <c r="G219" t="s">
        <v>194</v>
      </c>
      <c r="H219" t="s">
        <v>24</v>
      </c>
      <c r="I219" t="s">
        <v>202</v>
      </c>
      <c r="J219" t="s">
        <v>589</v>
      </c>
    </row>
    <row r="220" spans="1:10">
      <c r="A220" t="s">
        <v>552</v>
      </c>
      <c r="B220" t="s">
        <v>206</v>
      </c>
      <c r="C220" t="s">
        <v>12</v>
      </c>
      <c r="D220" t="s">
        <v>192</v>
      </c>
      <c r="E220" t="s">
        <v>207</v>
      </c>
      <c r="F220">
        <f>HYPERLINK("http://clipc-services.ceda.ac.uk/dreq/u/590fa2bc-9e49-11e5-803c-0d0b866b59f3.html","web")</f>
        <v>0</v>
      </c>
      <c r="G220" t="s">
        <v>194</v>
      </c>
      <c r="H220" t="s">
        <v>24</v>
      </c>
      <c r="I220" t="s">
        <v>208</v>
      </c>
      <c r="J220" t="s">
        <v>589</v>
      </c>
    </row>
    <row r="221" spans="1:10">
      <c r="A221" t="s">
        <v>552</v>
      </c>
      <c r="B221" t="s">
        <v>191</v>
      </c>
      <c r="C221" t="s">
        <v>12</v>
      </c>
      <c r="D221" t="s">
        <v>192</v>
      </c>
      <c r="E221" t="s">
        <v>193</v>
      </c>
      <c r="F221">
        <f>HYPERLINK("http://clipc-services.ceda.ac.uk/dreq/u/ba7be4134a9cf4838434bf204d80b903.html","web")</f>
        <v>0</v>
      </c>
      <c r="G221" t="s">
        <v>194</v>
      </c>
      <c r="H221" t="s">
        <v>24</v>
      </c>
      <c r="I221" t="s">
        <v>195</v>
      </c>
      <c r="J221" t="s">
        <v>589</v>
      </c>
    </row>
    <row r="222" spans="1:10">
      <c r="A222" t="s">
        <v>552</v>
      </c>
      <c r="B222" t="s">
        <v>197</v>
      </c>
      <c r="C222" t="s">
        <v>12</v>
      </c>
      <c r="D222" t="s">
        <v>192</v>
      </c>
      <c r="E222" t="s">
        <v>198</v>
      </c>
      <c r="F222">
        <f>HYPERLINK("http://clipc-services.ceda.ac.uk/dreq/u/c64364df884a3cebaa7aebb664260776.html","web")</f>
        <v>0</v>
      </c>
      <c r="G222" t="s">
        <v>194</v>
      </c>
      <c r="H222" t="s">
        <v>24</v>
      </c>
      <c r="I222" t="s">
        <v>199</v>
      </c>
      <c r="J222" t="s">
        <v>589</v>
      </c>
    </row>
    <row r="223" spans="1:10">
      <c r="A223" t="s">
        <v>552</v>
      </c>
      <c r="B223" t="s">
        <v>213</v>
      </c>
      <c r="C223" t="s">
        <v>12</v>
      </c>
      <c r="D223" t="s">
        <v>192</v>
      </c>
      <c r="E223" t="s">
        <v>214</v>
      </c>
      <c r="F223">
        <f>HYPERLINK("http://clipc-services.ceda.ac.uk/dreq/u/590e85a8-9e49-11e5-803c-0d0b866b59f3.html","web")</f>
        <v>0</v>
      </c>
      <c r="G223" t="s">
        <v>211</v>
      </c>
      <c r="H223" t="s">
        <v>24</v>
      </c>
      <c r="I223" t="s">
        <v>215</v>
      </c>
      <c r="J223" t="s">
        <v>590</v>
      </c>
    </row>
    <row r="225" spans="1:10">
      <c r="A225" t="s">
        <v>591</v>
      </c>
      <c r="B225" t="s">
        <v>165</v>
      </c>
      <c r="C225" t="s">
        <v>20</v>
      </c>
      <c r="D225" t="s">
        <v>152</v>
      </c>
      <c r="E225" t="s">
        <v>166</v>
      </c>
      <c r="F225">
        <f>HYPERLINK("http://clipc-services.ceda.ac.uk/dreq/u/13484743dd3369c69df93379e6dafbb5.html","web")</f>
        <v>0</v>
      </c>
      <c r="G225" t="s">
        <v>167</v>
      </c>
      <c r="I225" t="s">
        <v>168</v>
      </c>
      <c r="J225" t="s">
        <v>592</v>
      </c>
    </row>
    <row r="226" spans="1:10">
      <c r="A226" t="s">
        <v>591</v>
      </c>
      <c r="B226" t="s">
        <v>170</v>
      </c>
      <c r="C226" t="s">
        <v>20</v>
      </c>
      <c r="D226" t="s">
        <v>152</v>
      </c>
      <c r="E226" t="s">
        <v>171</v>
      </c>
      <c r="F226">
        <f>HYPERLINK("http://clipc-services.ceda.ac.uk/dreq/u/0062272a6a4176b8c32af87642b062c5.html","web")</f>
        <v>0</v>
      </c>
      <c r="G226" t="s">
        <v>172</v>
      </c>
      <c r="H226" t="s">
        <v>173</v>
      </c>
      <c r="I226" t="s">
        <v>174</v>
      </c>
      <c r="J226" t="s">
        <v>592</v>
      </c>
    </row>
    <row r="227" spans="1:10">
      <c r="A227" t="s">
        <v>591</v>
      </c>
      <c r="B227" t="s">
        <v>284</v>
      </c>
      <c r="C227" t="s">
        <v>20</v>
      </c>
      <c r="D227" t="s">
        <v>152</v>
      </c>
      <c r="E227" t="s">
        <v>285</v>
      </c>
      <c r="F227">
        <f>HYPERLINK("http://clipc-services.ceda.ac.uk/dreq/u/29fae9ea0f236a3eb144026e1bafde28.html","web")</f>
        <v>0</v>
      </c>
      <c r="G227" t="s">
        <v>286</v>
      </c>
      <c r="H227" t="s">
        <v>287</v>
      </c>
      <c r="I227" t="s">
        <v>288</v>
      </c>
      <c r="J227" t="s">
        <v>593</v>
      </c>
    </row>
    <row r="228" spans="1:10">
      <c r="A228" t="s">
        <v>591</v>
      </c>
      <c r="B228" t="s">
        <v>289</v>
      </c>
      <c r="C228" t="s">
        <v>20</v>
      </c>
      <c r="D228" t="s">
        <v>152</v>
      </c>
      <c r="E228" t="s">
        <v>290</v>
      </c>
      <c r="F228">
        <f>HYPERLINK("http://clipc-services.ceda.ac.uk/dreq/u/8de0f30b91b15720398fc10fd712a182.html","web")</f>
        <v>0</v>
      </c>
      <c r="G228" t="s">
        <v>286</v>
      </c>
      <c r="H228" t="s">
        <v>173</v>
      </c>
      <c r="I228" t="s">
        <v>291</v>
      </c>
      <c r="J228" t="s">
        <v>594</v>
      </c>
    </row>
    <row r="229" spans="1:10">
      <c r="A229" t="s">
        <v>591</v>
      </c>
      <c r="B229" t="s">
        <v>175</v>
      </c>
      <c r="C229" t="s">
        <v>20</v>
      </c>
      <c r="D229" t="s">
        <v>176</v>
      </c>
      <c r="E229" t="s">
        <v>177</v>
      </c>
      <c r="F229">
        <f>HYPERLINK("http://clipc-services.ceda.ac.uk/dreq/u/6d790fe4caa7feff46a41ae7b3811e52.html","web")</f>
        <v>0</v>
      </c>
      <c r="G229" t="s">
        <v>178</v>
      </c>
      <c r="I229" t="s">
        <v>179</v>
      </c>
      <c r="J229" t="s">
        <v>595</v>
      </c>
    </row>
    <row r="230" spans="1:10">
      <c r="A230" t="s">
        <v>591</v>
      </c>
      <c r="B230" t="s">
        <v>596</v>
      </c>
      <c r="C230" t="s">
        <v>20</v>
      </c>
      <c r="D230" t="s">
        <v>597</v>
      </c>
      <c r="E230" t="s">
        <v>598</v>
      </c>
      <c r="F230">
        <f>HYPERLINK("http://clipc-services.ceda.ac.uk/dreq/u/942125e5a461fef57b1477b9a2bd5fa0.html","web")</f>
        <v>0</v>
      </c>
      <c r="G230" t="s">
        <v>599</v>
      </c>
      <c r="H230" t="s">
        <v>600</v>
      </c>
      <c r="I230" t="s">
        <v>601</v>
      </c>
      <c r="J230" t="s">
        <v>602</v>
      </c>
    </row>
    <row r="231" spans="1:10">
      <c r="A231" t="s">
        <v>591</v>
      </c>
      <c r="B231" t="s">
        <v>603</v>
      </c>
      <c r="C231" t="s">
        <v>20</v>
      </c>
      <c r="D231" t="s">
        <v>604</v>
      </c>
      <c r="E231" t="s">
        <v>598</v>
      </c>
      <c r="F231">
        <f>HYPERLINK("http://clipc-services.ceda.ac.uk/dreq/u/942125e5a461fef57b1477b9a2bd5fa0.html","web")</f>
        <v>0</v>
      </c>
      <c r="G231" t="s">
        <v>605</v>
      </c>
      <c r="H231" t="s">
        <v>606</v>
      </c>
      <c r="I231" t="s">
        <v>601</v>
      </c>
      <c r="J231" t="s">
        <v>602</v>
      </c>
    </row>
    <row r="232" spans="1:10">
      <c r="A232" t="s">
        <v>591</v>
      </c>
      <c r="B232" t="s">
        <v>607</v>
      </c>
      <c r="C232" t="s">
        <v>20</v>
      </c>
      <c r="D232" t="s">
        <v>608</v>
      </c>
      <c r="E232" t="s">
        <v>609</v>
      </c>
      <c r="F232">
        <f>HYPERLINK("http://clipc-services.ceda.ac.uk/dreq/u/09c328529f2fac58c1b016da33ba394c.html","web")</f>
        <v>0</v>
      </c>
      <c r="G232" t="s">
        <v>605</v>
      </c>
      <c r="H232" t="s">
        <v>606</v>
      </c>
      <c r="I232" t="s">
        <v>610</v>
      </c>
      <c r="J232" t="s">
        <v>602</v>
      </c>
    </row>
    <row r="233" spans="1:10">
      <c r="A233" t="s">
        <v>591</v>
      </c>
      <c r="B233" t="s">
        <v>611</v>
      </c>
      <c r="C233" t="s">
        <v>20</v>
      </c>
      <c r="D233" t="s">
        <v>612</v>
      </c>
      <c r="E233" t="s">
        <v>609</v>
      </c>
      <c r="F233">
        <f>HYPERLINK("http://clipc-services.ceda.ac.uk/dreq/u/09c328529f2fac58c1b016da33ba394c.html","web")</f>
        <v>0</v>
      </c>
      <c r="G233" t="s">
        <v>605</v>
      </c>
      <c r="H233" t="s">
        <v>606</v>
      </c>
      <c r="I233" t="s">
        <v>610</v>
      </c>
      <c r="J233" t="s">
        <v>602</v>
      </c>
    </row>
    <row r="235" spans="1:10">
      <c r="A235" t="s">
        <v>613</v>
      </c>
      <c r="B235" t="s">
        <v>614</v>
      </c>
      <c r="C235" t="s">
        <v>115</v>
      </c>
      <c r="D235" t="s">
        <v>152</v>
      </c>
      <c r="E235" t="s">
        <v>615</v>
      </c>
      <c r="F235">
        <f>HYPERLINK("http://clipc-services.ceda.ac.uk/dreq/u/7553003ead183dd3276108b6311a337f.html","web")</f>
        <v>0</v>
      </c>
      <c r="G235" t="s">
        <v>194</v>
      </c>
      <c r="H235" t="s">
        <v>173</v>
      </c>
      <c r="I235" t="s">
        <v>616</v>
      </c>
      <c r="J235" t="s">
        <v>617</v>
      </c>
    </row>
    <row r="236" spans="1:10">
      <c r="A236" t="s">
        <v>613</v>
      </c>
      <c r="B236" t="s">
        <v>618</v>
      </c>
      <c r="C236" t="s">
        <v>20</v>
      </c>
      <c r="D236" t="s">
        <v>619</v>
      </c>
      <c r="E236" t="s">
        <v>620</v>
      </c>
      <c r="F236">
        <f>HYPERLINK("http://clipc-services.ceda.ac.uk/dreq/u/e4b039da-b621-11e6-bbe2-ac72891c3257.html","web")</f>
        <v>0</v>
      </c>
      <c r="G236" t="s">
        <v>194</v>
      </c>
      <c r="H236" t="s">
        <v>173</v>
      </c>
      <c r="I236" t="s">
        <v>621</v>
      </c>
      <c r="J236" t="s">
        <v>622</v>
      </c>
    </row>
    <row r="238" spans="1:10">
      <c r="A238" t="s">
        <v>623</v>
      </c>
      <c r="B238" t="s">
        <v>624</v>
      </c>
      <c r="C238" t="s">
        <v>20</v>
      </c>
      <c r="D238" t="s">
        <v>346</v>
      </c>
      <c r="E238" t="s">
        <v>625</v>
      </c>
      <c r="F238">
        <f>HYPERLINK("http://clipc-services.ceda.ac.uk/dreq/u/98114e26-b896-11e6-a189-5404a60d96b5.html","web")</f>
        <v>0</v>
      </c>
      <c r="G238" t="s">
        <v>626</v>
      </c>
      <c r="H238" t="s">
        <v>600</v>
      </c>
      <c r="I238" t="s">
        <v>627</v>
      </c>
      <c r="J238" t="s">
        <v>628</v>
      </c>
    </row>
    <row r="239" spans="1:10">
      <c r="A239" t="s">
        <v>623</v>
      </c>
      <c r="B239" t="s">
        <v>629</v>
      </c>
      <c r="C239" t="s">
        <v>20</v>
      </c>
      <c r="D239" t="s">
        <v>346</v>
      </c>
      <c r="E239" t="s">
        <v>630</v>
      </c>
      <c r="F239">
        <f>HYPERLINK("http://clipc-services.ceda.ac.uk/dreq/u/e8d5bdfd24b275f0530646361967483d.html","web")</f>
        <v>0</v>
      </c>
      <c r="G239" t="s">
        <v>626</v>
      </c>
      <c r="H239" t="s">
        <v>600</v>
      </c>
      <c r="I239" t="s">
        <v>631</v>
      </c>
      <c r="J239" t="s">
        <v>628</v>
      </c>
    </row>
    <row r="240" spans="1:10">
      <c r="A240" t="s">
        <v>623</v>
      </c>
      <c r="B240" t="s">
        <v>632</v>
      </c>
      <c r="C240" t="s">
        <v>20</v>
      </c>
      <c r="D240" t="s">
        <v>152</v>
      </c>
      <c r="E240" t="s">
        <v>633</v>
      </c>
      <c r="F240">
        <f>HYPERLINK("http://clipc-services.ceda.ac.uk/dreq/u/5fb2c6633cdd98673b7b12d257575460.html","web")</f>
        <v>0</v>
      </c>
      <c r="G240" t="s">
        <v>634</v>
      </c>
      <c r="H240" t="s">
        <v>635</v>
      </c>
      <c r="I240" t="s">
        <v>636</v>
      </c>
      <c r="J240" t="s">
        <v>637</v>
      </c>
    </row>
    <row r="241" spans="1:10">
      <c r="A241" t="s">
        <v>623</v>
      </c>
      <c r="B241" t="s">
        <v>638</v>
      </c>
      <c r="C241" t="s">
        <v>20</v>
      </c>
      <c r="D241" t="s">
        <v>152</v>
      </c>
      <c r="E241" t="s">
        <v>639</v>
      </c>
      <c r="F241">
        <f>HYPERLINK("http://clipc-services.ceda.ac.uk/dreq/u/4ffc1f50b844980dbbae006dbcfca869.html","web")</f>
        <v>0</v>
      </c>
      <c r="G241" t="s">
        <v>626</v>
      </c>
      <c r="H241" t="s">
        <v>600</v>
      </c>
      <c r="I241" t="s">
        <v>640</v>
      </c>
      <c r="J241" t="s">
        <v>637</v>
      </c>
    </row>
    <row r="242" spans="1:10">
      <c r="A242" t="s">
        <v>623</v>
      </c>
      <c r="B242" t="s">
        <v>641</v>
      </c>
      <c r="C242" t="s">
        <v>20</v>
      </c>
      <c r="D242" t="s">
        <v>152</v>
      </c>
      <c r="E242" t="s">
        <v>642</v>
      </c>
      <c r="F242">
        <f>HYPERLINK("http://clipc-services.ceda.ac.uk/dreq/u/db3d77eebc6dc2fbcab4e0f894e46037.html","web")</f>
        <v>0</v>
      </c>
      <c r="G242" t="s">
        <v>194</v>
      </c>
      <c r="H242" t="s">
        <v>643</v>
      </c>
      <c r="I242" t="s">
        <v>644</v>
      </c>
      <c r="J242" t="s">
        <v>637</v>
      </c>
    </row>
    <row r="243" spans="1:10">
      <c r="A243" t="s">
        <v>623</v>
      </c>
      <c r="B243" t="s">
        <v>645</v>
      </c>
      <c r="C243" t="s">
        <v>20</v>
      </c>
      <c r="D243" t="s">
        <v>152</v>
      </c>
      <c r="E243" t="s">
        <v>646</v>
      </c>
      <c r="F243">
        <f>HYPERLINK("http://clipc-services.ceda.ac.uk/dreq/u/ea546e38aa8fc0e021f03e746e1adb10.html","web")</f>
        <v>0</v>
      </c>
      <c r="G243" t="s">
        <v>626</v>
      </c>
      <c r="H243" t="s">
        <v>600</v>
      </c>
      <c r="I243" t="s">
        <v>647</v>
      </c>
      <c r="J243" t="s">
        <v>637</v>
      </c>
    </row>
    <row r="244" spans="1:10">
      <c r="A244" t="s">
        <v>623</v>
      </c>
      <c r="B244" t="s">
        <v>648</v>
      </c>
      <c r="C244" t="s">
        <v>20</v>
      </c>
      <c r="D244" t="s">
        <v>152</v>
      </c>
      <c r="E244" t="s">
        <v>649</v>
      </c>
      <c r="F244">
        <f>HYPERLINK("http://clipc-services.ceda.ac.uk/dreq/u/691673a210102ac652eed2b784dd2ab4.html","web")</f>
        <v>0</v>
      </c>
      <c r="G244" t="s">
        <v>626</v>
      </c>
      <c r="H244" t="s">
        <v>600</v>
      </c>
      <c r="I244" t="s">
        <v>650</v>
      </c>
      <c r="J244" t="s">
        <v>637</v>
      </c>
    </row>
    <row r="245" spans="1:10">
      <c r="A245" t="s">
        <v>623</v>
      </c>
      <c r="B245" t="s">
        <v>651</v>
      </c>
      <c r="C245" t="s">
        <v>20</v>
      </c>
      <c r="D245" t="s">
        <v>152</v>
      </c>
      <c r="E245" t="s">
        <v>652</v>
      </c>
      <c r="F245">
        <f>HYPERLINK("http://clipc-services.ceda.ac.uk/dreq/u/a4e52f0f3833b395c09c73f1b6f3f748.html","web")</f>
        <v>0</v>
      </c>
      <c r="G245" t="s">
        <v>626</v>
      </c>
      <c r="H245" t="s">
        <v>600</v>
      </c>
      <c r="I245" t="s">
        <v>653</v>
      </c>
      <c r="J245" t="s">
        <v>637</v>
      </c>
    </row>
    <row r="246" spans="1:10">
      <c r="A246" t="s">
        <v>623</v>
      </c>
      <c r="B246" t="s">
        <v>654</v>
      </c>
      <c r="C246" t="s">
        <v>20</v>
      </c>
      <c r="D246" t="s">
        <v>346</v>
      </c>
      <c r="E246" t="s">
        <v>655</v>
      </c>
      <c r="F246">
        <f>HYPERLINK("http://clipc-services.ceda.ac.uk/dreq/u/cc8f92a2635774d636748ec8007c4bab.html","web")</f>
        <v>0</v>
      </c>
      <c r="G246" t="s">
        <v>626</v>
      </c>
      <c r="H246" t="s">
        <v>600</v>
      </c>
      <c r="I246" t="s">
        <v>656</v>
      </c>
      <c r="J246" t="s">
        <v>628</v>
      </c>
    </row>
    <row r="247" spans="1:10">
      <c r="A247" t="s">
        <v>623</v>
      </c>
      <c r="B247" t="s">
        <v>657</v>
      </c>
      <c r="C247" t="s">
        <v>20</v>
      </c>
      <c r="D247" t="s">
        <v>346</v>
      </c>
      <c r="E247" t="s">
        <v>658</v>
      </c>
      <c r="F247">
        <f>HYPERLINK("http://clipc-services.ceda.ac.uk/dreq/u/2b133ea2-1b42-11e6-a696-35cd2d8034df.html","web")</f>
        <v>0</v>
      </c>
      <c r="G247" t="s">
        <v>626</v>
      </c>
      <c r="H247" t="s">
        <v>600</v>
      </c>
      <c r="I247" t="s">
        <v>659</v>
      </c>
      <c r="J247" t="s">
        <v>628</v>
      </c>
    </row>
    <row r="248" spans="1:10">
      <c r="A248" t="s">
        <v>623</v>
      </c>
      <c r="B248" t="s">
        <v>596</v>
      </c>
      <c r="C248" t="s">
        <v>20</v>
      </c>
      <c r="D248" t="s">
        <v>346</v>
      </c>
      <c r="E248" t="s">
        <v>660</v>
      </c>
      <c r="F248">
        <f>HYPERLINK("http://clipc-services.ceda.ac.uk/dreq/u/942125e5a461fef57b1477b9a2bd5fa0.html","web")</f>
        <v>0</v>
      </c>
      <c r="G248" t="s">
        <v>599</v>
      </c>
      <c r="H248" t="s">
        <v>600</v>
      </c>
      <c r="I248" t="s">
        <v>601</v>
      </c>
      <c r="J248" t="s">
        <v>628</v>
      </c>
    </row>
    <row r="249" spans="1:10">
      <c r="A249" t="s">
        <v>623</v>
      </c>
      <c r="B249" t="s">
        <v>661</v>
      </c>
      <c r="C249" t="s">
        <v>20</v>
      </c>
      <c r="D249" t="s">
        <v>38</v>
      </c>
      <c r="E249" t="s">
        <v>662</v>
      </c>
      <c r="F249">
        <f>HYPERLINK("http://clipc-services.ceda.ac.uk/dreq/u/a0c10a4b65d3b79db581a649058a08b1.html","web")</f>
        <v>0</v>
      </c>
      <c r="G249" t="s">
        <v>626</v>
      </c>
      <c r="H249" t="s">
        <v>600</v>
      </c>
      <c r="I249" t="s">
        <v>663</v>
      </c>
      <c r="J249" t="s">
        <v>664</v>
      </c>
    </row>
    <row r="250" spans="1:10">
      <c r="A250" t="s">
        <v>623</v>
      </c>
      <c r="B250" t="s">
        <v>665</v>
      </c>
      <c r="C250" t="s">
        <v>20</v>
      </c>
      <c r="D250" t="s">
        <v>346</v>
      </c>
      <c r="E250" t="s">
        <v>666</v>
      </c>
      <c r="F250">
        <f>HYPERLINK("http://clipc-services.ceda.ac.uk/dreq/u/a2609abee6ecd5d535a48e29ae70e852.html","web")</f>
        <v>0</v>
      </c>
      <c r="G250" t="s">
        <v>626</v>
      </c>
      <c r="H250" t="s">
        <v>600</v>
      </c>
      <c r="I250" t="s">
        <v>667</v>
      </c>
      <c r="J250" t="s">
        <v>628</v>
      </c>
    </row>
    <row r="251" spans="1:10">
      <c r="A251" t="s">
        <v>623</v>
      </c>
      <c r="B251" t="s">
        <v>668</v>
      </c>
      <c r="C251" t="s">
        <v>20</v>
      </c>
      <c r="D251" t="s">
        <v>152</v>
      </c>
      <c r="E251" t="s">
        <v>669</v>
      </c>
      <c r="F251">
        <f>HYPERLINK("http://clipc-services.ceda.ac.uk/dreq/u/c9a5b6b8-c5f0-11e6-ac20-5404a60d96b5.html","web")</f>
        <v>0</v>
      </c>
      <c r="G251" t="s">
        <v>670</v>
      </c>
      <c r="H251" t="s">
        <v>671</v>
      </c>
      <c r="I251" t="s">
        <v>672</v>
      </c>
      <c r="J251" t="s">
        <v>637</v>
      </c>
    </row>
    <row r="252" spans="1:10">
      <c r="A252" t="s">
        <v>623</v>
      </c>
      <c r="B252" t="s">
        <v>673</v>
      </c>
      <c r="C252" t="s">
        <v>20</v>
      </c>
      <c r="D252" t="s">
        <v>152</v>
      </c>
      <c r="E252" t="s">
        <v>674</v>
      </c>
      <c r="F252">
        <f>HYPERLINK("http://clipc-services.ceda.ac.uk/dreq/u/83d1d066c3325c7402b6265eee068056.html","web")</f>
        <v>0</v>
      </c>
      <c r="G252" t="s">
        <v>675</v>
      </c>
      <c r="H252" t="s">
        <v>635</v>
      </c>
      <c r="I252" t="s">
        <v>676</v>
      </c>
      <c r="J252" t="s">
        <v>677</v>
      </c>
    </row>
    <row r="253" spans="1:10">
      <c r="A253" t="s">
        <v>623</v>
      </c>
      <c r="B253" t="s">
        <v>576</v>
      </c>
      <c r="C253" t="s">
        <v>20</v>
      </c>
      <c r="D253" t="s">
        <v>346</v>
      </c>
      <c r="E253" t="s">
        <v>577</v>
      </c>
      <c r="F253">
        <f>HYPERLINK("http://clipc-services.ceda.ac.uk/dreq/u/5917483c-9e49-11e5-803c-0d0b866b59f3.html","web")</f>
        <v>0</v>
      </c>
      <c r="G253" t="s">
        <v>578</v>
      </c>
      <c r="H253" t="s">
        <v>24</v>
      </c>
      <c r="I253" t="s">
        <v>579</v>
      </c>
      <c r="J253" t="s">
        <v>678</v>
      </c>
    </row>
    <row r="254" spans="1:10">
      <c r="A254" t="s">
        <v>623</v>
      </c>
      <c r="B254" t="s">
        <v>580</v>
      </c>
      <c r="C254" t="s">
        <v>20</v>
      </c>
      <c r="D254" t="s">
        <v>346</v>
      </c>
      <c r="E254" t="s">
        <v>581</v>
      </c>
      <c r="F254">
        <f>HYPERLINK("http://clipc-services.ceda.ac.uk/dreq/u/59173c0c-9e49-11e5-803c-0d0b866b59f3.html","web")</f>
        <v>0</v>
      </c>
      <c r="G254" t="s">
        <v>578</v>
      </c>
      <c r="H254" t="s">
        <v>24</v>
      </c>
      <c r="I254" t="s">
        <v>582</v>
      </c>
      <c r="J254" t="s">
        <v>679</v>
      </c>
    </row>
    <row r="255" spans="1:10">
      <c r="A255" t="s">
        <v>623</v>
      </c>
      <c r="B255" t="s">
        <v>680</v>
      </c>
      <c r="C255" t="s">
        <v>20</v>
      </c>
      <c r="D255" t="s">
        <v>152</v>
      </c>
      <c r="E255" t="s">
        <v>681</v>
      </c>
      <c r="F255">
        <f>HYPERLINK("http://clipc-services.ceda.ac.uk/dreq/u/c26eed24b27782de78cfab86e3d3b2d2.html","web")</f>
        <v>0</v>
      </c>
      <c r="G255" t="s">
        <v>682</v>
      </c>
      <c r="H255" t="s">
        <v>683</v>
      </c>
      <c r="I255" t="s">
        <v>684</v>
      </c>
      <c r="J255" t="s">
        <v>637</v>
      </c>
    </row>
    <row r="257" spans="1:10">
      <c r="A257" t="s">
        <v>685</v>
      </c>
      <c r="B257" t="s">
        <v>180</v>
      </c>
      <c r="C257" t="s">
        <v>20</v>
      </c>
      <c r="D257" t="s">
        <v>686</v>
      </c>
      <c r="E257" t="s">
        <v>182</v>
      </c>
      <c r="F257">
        <f>HYPERLINK("http://clipc-services.ceda.ac.uk/dreq/u/400e5707b65c01e31f2ec6a59dd3983b.html","web")</f>
        <v>0</v>
      </c>
      <c r="G257" t="s">
        <v>183</v>
      </c>
      <c r="H257" t="s">
        <v>184</v>
      </c>
      <c r="I257" t="s">
        <v>185</v>
      </c>
      <c r="J257" t="s">
        <v>687</v>
      </c>
    </row>
    <row r="258" spans="1:10">
      <c r="A258" t="s">
        <v>685</v>
      </c>
      <c r="B258" t="s">
        <v>688</v>
      </c>
      <c r="C258" t="s">
        <v>20</v>
      </c>
      <c r="D258" t="s">
        <v>689</v>
      </c>
      <c r="E258" t="s">
        <v>690</v>
      </c>
      <c r="F258">
        <f>HYPERLINK("http://clipc-services.ceda.ac.uk/dreq/u/a06b8e83250b870d9f39dc1f6534efcb.html","web")</f>
        <v>0</v>
      </c>
      <c r="G258" t="s">
        <v>691</v>
      </c>
      <c r="H258" t="s">
        <v>184</v>
      </c>
      <c r="I258" t="s">
        <v>692</v>
      </c>
      <c r="J258" t="s">
        <v>687</v>
      </c>
    </row>
    <row r="259" spans="1:10">
      <c r="A259" t="s">
        <v>685</v>
      </c>
      <c r="B259" t="s">
        <v>186</v>
      </c>
      <c r="C259" t="s">
        <v>12</v>
      </c>
      <c r="D259" t="s">
        <v>693</v>
      </c>
      <c r="E259" t="s">
        <v>399</v>
      </c>
      <c r="F259">
        <f>HYPERLINK("http://clipc-services.ceda.ac.uk/dreq/u/fa7666d61b92de5bad1ad76561b8b850.html","web")</f>
        <v>0</v>
      </c>
      <c r="G259" t="s">
        <v>183</v>
      </c>
      <c r="H259" t="s">
        <v>184</v>
      </c>
      <c r="I259" t="s">
        <v>189</v>
      </c>
      <c r="J259" t="s">
        <v>169</v>
      </c>
    </row>
    <row r="260" spans="1:10">
      <c r="A260" t="s">
        <v>685</v>
      </c>
      <c r="B260" t="s">
        <v>694</v>
      </c>
      <c r="C260" t="s">
        <v>20</v>
      </c>
      <c r="D260" t="s">
        <v>695</v>
      </c>
      <c r="E260" t="s">
        <v>696</v>
      </c>
      <c r="F260">
        <f>HYPERLINK("http://clipc-services.ceda.ac.uk/dreq/u/59139cfa-9e49-11e5-803c-0d0b866b59f3.html","web")</f>
        <v>0</v>
      </c>
      <c r="G260" t="s">
        <v>697</v>
      </c>
      <c r="H260" t="s">
        <v>24</v>
      </c>
      <c r="J260" t="s">
        <v>26</v>
      </c>
    </row>
    <row r="261" spans="1:10">
      <c r="A261" t="s">
        <v>685</v>
      </c>
      <c r="B261" t="s">
        <v>698</v>
      </c>
      <c r="C261" t="s">
        <v>20</v>
      </c>
      <c r="D261" t="s">
        <v>695</v>
      </c>
      <c r="E261" t="s">
        <v>699</v>
      </c>
      <c r="F261">
        <f>HYPERLINK("http://clipc-services.ceda.ac.uk/dreq/u/590f3f16-9e49-11e5-803c-0d0b866b59f3.html","web")</f>
        <v>0</v>
      </c>
      <c r="G261" t="s">
        <v>697</v>
      </c>
      <c r="H261" t="s">
        <v>24</v>
      </c>
      <c r="J261" t="s">
        <v>26</v>
      </c>
    </row>
    <row r="262" spans="1:10">
      <c r="A262" t="s">
        <v>685</v>
      </c>
      <c r="B262" t="s">
        <v>700</v>
      </c>
      <c r="C262" t="s">
        <v>20</v>
      </c>
      <c r="D262" t="s">
        <v>695</v>
      </c>
      <c r="E262" t="s">
        <v>701</v>
      </c>
      <c r="F262">
        <f>HYPERLINK("http://clipc-services.ceda.ac.uk/dreq/u/af7306dc-a0da-11e6-bc63-ac72891c3257.html","web")</f>
        <v>0</v>
      </c>
      <c r="G262" t="s">
        <v>697</v>
      </c>
      <c r="H262" t="s">
        <v>24</v>
      </c>
      <c r="I262" t="s">
        <v>702</v>
      </c>
      <c r="J262" t="s">
        <v>26</v>
      </c>
    </row>
    <row r="263" spans="1:10">
      <c r="A263" t="s">
        <v>685</v>
      </c>
      <c r="B263" t="s">
        <v>703</v>
      </c>
      <c r="C263" t="s">
        <v>20</v>
      </c>
      <c r="D263" t="s">
        <v>704</v>
      </c>
      <c r="E263" t="s">
        <v>705</v>
      </c>
      <c r="F263">
        <f>HYPERLINK("http://clipc-services.ceda.ac.uk/dreq/u/afd8ba4a-a0da-11e6-bc63-ac72891c3257.html","web")</f>
        <v>0</v>
      </c>
      <c r="G263" t="s">
        <v>697</v>
      </c>
      <c r="H263" t="s">
        <v>24</v>
      </c>
      <c r="I263" t="s">
        <v>706</v>
      </c>
      <c r="J263" t="s">
        <v>26</v>
      </c>
    </row>
    <row r="264" spans="1:10">
      <c r="A264" t="s">
        <v>685</v>
      </c>
      <c r="B264" t="s">
        <v>707</v>
      </c>
      <c r="C264" t="s">
        <v>20</v>
      </c>
      <c r="D264" t="s">
        <v>704</v>
      </c>
      <c r="E264" t="s">
        <v>708</v>
      </c>
      <c r="F264">
        <f>HYPERLINK("http://clipc-services.ceda.ac.uk/dreq/u/b02eb8b4-a0da-11e6-bc63-ac72891c3257.html","web")</f>
        <v>0</v>
      </c>
      <c r="G264" t="s">
        <v>697</v>
      </c>
      <c r="H264" t="s">
        <v>24</v>
      </c>
      <c r="I264" t="s">
        <v>709</v>
      </c>
      <c r="J264" t="s">
        <v>26</v>
      </c>
    </row>
    <row r="265" spans="1:10">
      <c r="A265" t="s">
        <v>685</v>
      </c>
      <c r="B265" t="s">
        <v>710</v>
      </c>
      <c r="C265" t="s">
        <v>20</v>
      </c>
      <c r="D265" t="s">
        <v>704</v>
      </c>
      <c r="E265" t="s">
        <v>711</v>
      </c>
      <c r="F265">
        <f>HYPERLINK("http://clipc-services.ceda.ac.uk/dreq/u/b089240c-a0da-11e6-bc63-ac72891c3257.html","web")</f>
        <v>0</v>
      </c>
      <c r="G265" t="s">
        <v>697</v>
      </c>
      <c r="H265" t="s">
        <v>24</v>
      </c>
      <c r="J265" t="s">
        <v>26</v>
      </c>
    </row>
    <row r="266" spans="1:10">
      <c r="A266" t="s">
        <v>685</v>
      </c>
      <c r="B266" t="s">
        <v>712</v>
      </c>
      <c r="C266" t="s">
        <v>20</v>
      </c>
      <c r="D266" t="s">
        <v>695</v>
      </c>
      <c r="E266" t="s">
        <v>713</v>
      </c>
      <c r="F266">
        <f>HYPERLINK("http://clipc-services.ceda.ac.uk/dreq/u/3819950e-a0dc-11e6-bc63-ac72891c3257.html","web")</f>
        <v>0</v>
      </c>
      <c r="G266" t="s">
        <v>697</v>
      </c>
      <c r="H266" t="s">
        <v>24</v>
      </c>
      <c r="I266" t="s">
        <v>714</v>
      </c>
      <c r="J266" t="s">
        <v>26</v>
      </c>
    </row>
    <row r="267" spans="1:10">
      <c r="A267" t="s">
        <v>685</v>
      </c>
      <c r="B267" t="s">
        <v>715</v>
      </c>
      <c r="C267" t="s">
        <v>20</v>
      </c>
      <c r="D267" t="s">
        <v>695</v>
      </c>
      <c r="E267" t="s">
        <v>716</v>
      </c>
      <c r="F267">
        <f>HYPERLINK("http://clipc-services.ceda.ac.uk/dreq/u/386fb33a-a0dc-11e6-bc63-ac72891c3257.html","web")</f>
        <v>0</v>
      </c>
      <c r="G267" t="s">
        <v>697</v>
      </c>
      <c r="H267" t="s">
        <v>24</v>
      </c>
      <c r="I267" t="s">
        <v>714</v>
      </c>
      <c r="J267" t="s">
        <v>26</v>
      </c>
    </row>
    <row r="268" spans="1:10">
      <c r="A268" t="s">
        <v>685</v>
      </c>
      <c r="B268" t="s">
        <v>717</v>
      </c>
      <c r="C268" t="s">
        <v>20</v>
      </c>
      <c r="D268" t="s">
        <v>695</v>
      </c>
      <c r="E268" t="s">
        <v>718</v>
      </c>
      <c r="F268">
        <f>HYPERLINK("http://clipc-services.ceda.ac.uk/dreq/u/38bd2912-a0dc-11e6-bc63-ac72891c3257.html","web")</f>
        <v>0</v>
      </c>
      <c r="G268" t="s">
        <v>697</v>
      </c>
      <c r="H268" t="s">
        <v>24</v>
      </c>
      <c r="I268" t="s">
        <v>719</v>
      </c>
      <c r="J268" t="s">
        <v>26</v>
      </c>
    </row>
    <row r="269" spans="1:10">
      <c r="A269" t="s">
        <v>685</v>
      </c>
      <c r="B269" t="s">
        <v>720</v>
      </c>
      <c r="C269" t="s">
        <v>20</v>
      </c>
      <c r="D269" t="s">
        <v>695</v>
      </c>
      <c r="E269" t="s">
        <v>721</v>
      </c>
      <c r="F269">
        <f>HYPERLINK("http://clipc-services.ceda.ac.uk/dreq/u/3912bdc8-a0dc-11e6-bc63-ac72891c3257.html","web")</f>
        <v>0</v>
      </c>
      <c r="G269" t="s">
        <v>697</v>
      </c>
      <c r="H269" t="s">
        <v>24</v>
      </c>
      <c r="I269" t="s">
        <v>722</v>
      </c>
      <c r="J269" t="s">
        <v>26</v>
      </c>
    </row>
    <row r="270" spans="1:10">
      <c r="A270" t="s">
        <v>685</v>
      </c>
      <c r="B270" t="s">
        <v>723</v>
      </c>
      <c r="C270" t="s">
        <v>20</v>
      </c>
      <c r="D270" t="s">
        <v>695</v>
      </c>
      <c r="E270" t="s">
        <v>724</v>
      </c>
      <c r="F270">
        <f>HYPERLINK("http://clipc-services.ceda.ac.uk/dreq/u/398683d4-a0dc-11e6-bc63-ac72891c3257.html","web")</f>
        <v>0</v>
      </c>
      <c r="G270" t="s">
        <v>697</v>
      </c>
      <c r="H270" t="s">
        <v>24</v>
      </c>
      <c r="I270" t="s">
        <v>722</v>
      </c>
      <c r="J270" t="s">
        <v>26</v>
      </c>
    </row>
    <row r="271" spans="1:10">
      <c r="A271" t="s">
        <v>685</v>
      </c>
      <c r="B271" t="s">
        <v>725</v>
      </c>
      <c r="C271" t="s">
        <v>20</v>
      </c>
      <c r="D271" t="s">
        <v>695</v>
      </c>
      <c r="E271" t="s">
        <v>726</v>
      </c>
      <c r="F271">
        <f>HYPERLINK("http://clipc-services.ceda.ac.uk/dreq/u/39d8c78e-a0dc-11e6-bc63-ac72891c3257.html","web")</f>
        <v>0</v>
      </c>
      <c r="G271" t="s">
        <v>697</v>
      </c>
      <c r="H271" t="s">
        <v>24</v>
      </c>
      <c r="I271" t="s">
        <v>722</v>
      </c>
      <c r="J271" t="s">
        <v>26</v>
      </c>
    </row>
    <row r="272" spans="1:10">
      <c r="A272" t="s">
        <v>685</v>
      </c>
      <c r="B272" t="s">
        <v>727</v>
      </c>
      <c r="C272" t="s">
        <v>20</v>
      </c>
      <c r="D272" t="s">
        <v>728</v>
      </c>
      <c r="E272" t="s">
        <v>729</v>
      </c>
      <c r="F272">
        <f>HYPERLINK("http://clipc-services.ceda.ac.uk/dreq/u/ea313ee8-a0de-11e6-bc63-ac72891c3257.html","web")</f>
        <v>0</v>
      </c>
      <c r="G272" t="s">
        <v>246</v>
      </c>
      <c r="H272" t="s">
        <v>24</v>
      </c>
      <c r="I272" t="s">
        <v>730</v>
      </c>
      <c r="J272" t="s">
        <v>26</v>
      </c>
    </row>
    <row r="273" spans="1:10">
      <c r="A273" t="s">
        <v>685</v>
      </c>
      <c r="B273" t="s">
        <v>731</v>
      </c>
      <c r="C273" t="s">
        <v>20</v>
      </c>
      <c r="D273" t="s">
        <v>728</v>
      </c>
      <c r="E273" t="s">
        <v>732</v>
      </c>
      <c r="F273">
        <f>HYPERLINK("http://clipc-services.ceda.ac.uk/dreq/u/ea83846e-a0de-11e6-bc63-ac72891c3257.html","web")</f>
        <v>0</v>
      </c>
      <c r="G273" t="s">
        <v>246</v>
      </c>
      <c r="H273" t="s">
        <v>24</v>
      </c>
      <c r="I273" t="s">
        <v>730</v>
      </c>
      <c r="J273" t="s">
        <v>26</v>
      </c>
    </row>
    <row r="274" spans="1:10">
      <c r="A274" t="s">
        <v>685</v>
      </c>
      <c r="B274" t="s">
        <v>733</v>
      </c>
      <c r="C274" t="s">
        <v>20</v>
      </c>
      <c r="D274" t="s">
        <v>704</v>
      </c>
      <c r="E274" t="s">
        <v>734</v>
      </c>
      <c r="F274">
        <f>HYPERLINK("http://clipc-services.ceda.ac.uk/dreq/u/ead5a730-a0de-11e6-bc63-ac72891c3257.html","web")</f>
        <v>0</v>
      </c>
      <c r="G274" t="s">
        <v>697</v>
      </c>
      <c r="H274" t="s">
        <v>24</v>
      </c>
      <c r="I274" t="s">
        <v>730</v>
      </c>
      <c r="J274" t="s">
        <v>26</v>
      </c>
    </row>
    <row r="275" spans="1:10">
      <c r="A275" t="s">
        <v>685</v>
      </c>
      <c r="B275" t="s">
        <v>735</v>
      </c>
      <c r="C275" t="s">
        <v>20</v>
      </c>
      <c r="D275" t="s">
        <v>704</v>
      </c>
      <c r="E275" t="s">
        <v>736</v>
      </c>
      <c r="F275">
        <f>HYPERLINK("http://clipc-services.ceda.ac.uk/dreq/u/eb28c564-a0de-11e6-bc63-ac72891c3257.html","web")</f>
        <v>0</v>
      </c>
      <c r="G275" t="s">
        <v>697</v>
      </c>
      <c r="H275" t="s">
        <v>24</v>
      </c>
      <c r="I275" t="s">
        <v>730</v>
      </c>
      <c r="J275" t="s">
        <v>26</v>
      </c>
    </row>
    <row r="276" spans="1:10">
      <c r="A276" t="s">
        <v>685</v>
      </c>
      <c r="B276" t="s">
        <v>737</v>
      </c>
      <c r="C276" t="s">
        <v>20</v>
      </c>
      <c r="D276" t="s">
        <v>704</v>
      </c>
      <c r="E276" t="s">
        <v>738</v>
      </c>
      <c r="F276">
        <f>HYPERLINK("http://clipc-services.ceda.ac.uk/dreq/u/eb85339e-a0de-11e6-bc63-ac72891c3257.html","web")</f>
        <v>0</v>
      </c>
      <c r="G276" t="s">
        <v>697</v>
      </c>
      <c r="H276" t="s">
        <v>24</v>
      </c>
      <c r="I276" t="s">
        <v>722</v>
      </c>
      <c r="J276" t="s">
        <v>26</v>
      </c>
    </row>
    <row r="277" spans="1:10">
      <c r="A277" t="s">
        <v>685</v>
      </c>
      <c r="B277" t="s">
        <v>739</v>
      </c>
      <c r="C277" t="s">
        <v>20</v>
      </c>
      <c r="D277" t="s">
        <v>704</v>
      </c>
      <c r="E277" t="s">
        <v>740</v>
      </c>
      <c r="F277">
        <f>HYPERLINK("http://clipc-services.ceda.ac.uk/dreq/u/ebd63780-a0de-11e6-bc63-ac72891c3257.html","web")</f>
        <v>0</v>
      </c>
      <c r="G277" t="s">
        <v>697</v>
      </c>
      <c r="H277" t="s">
        <v>24</v>
      </c>
      <c r="I277" t="s">
        <v>722</v>
      </c>
      <c r="J277" t="s">
        <v>26</v>
      </c>
    </row>
    <row r="278" spans="1:10">
      <c r="A278" t="s">
        <v>685</v>
      </c>
      <c r="B278" t="s">
        <v>244</v>
      </c>
      <c r="C278" t="s">
        <v>20</v>
      </c>
      <c r="D278" t="s">
        <v>741</v>
      </c>
      <c r="E278" t="s">
        <v>245</v>
      </c>
      <c r="F278">
        <f>HYPERLINK("http://clipc-services.ceda.ac.uk/dreq/u/eb72b66b6365daed79aefeda9d3d30b5.html","web")</f>
        <v>0</v>
      </c>
      <c r="G278" t="s">
        <v>246</v>
      </c>
      <c r="H278" t="s">
        <v>24</v>
      </c>
      <c r="I278" t="s">
        <v>247</v>
      </c>
      <c r="J278" t="s">
        <v>26</v>
      </c>
    </row>
    <row r="279" spans="1:10">
      <c r="A279" t="s">
        <v>685</v>
      </c>
      <c r="B279" t="s">
        <v>251</v>
      </c>
      <c r="C279" t="s">
        <v>20</v>
      </c>
      <c r="D279" t="s">
        <v>741</v>
      </c>
      <c r="E279" t="s">
        <v>252</v>
      </c>
      <c r="F279">
        <f>HYPERLINK("http://clipc-services.ceda.ac.uk/dreq/u/38806cec3ba894d7745fada80c9f6fe6.html","web")</f>
        <v>0</v>
      </c>
      <c r="G279" t="s">
        <v>246</v>
      </c>
      <c r="H279" t="s">
        <v>24</v>
      </c>
      <c r="I279" t="s">
        <v>253</v>
      </c>
      <c r="J279" t="s">
        <v>26</v>
      </c>
    </row>
    <row r="280" spans="1:10">
      <c r="A280" t="s">
        <v>685</v>
      </c>
      <c r="B280" t="s">
        <v>596</v>
      </c>
      <c r="C280" t="s">
        <v>20</v>
      </c>
      <c r="D280" t="s">
        <v>728</v>
      </c>
      <c r="E280" t="s">
        <v>660</v>
      </c>
      <c r="F280">
        <f>HYPERLINK("http://clipc-services.ceda.ac.uk/dreq/u/942125e5a461fef57b1477b9a2bd5fa0.html","web")</f>
        <v>0</v>
      </c>
      <c r="G280" t="s">
        <v>599</v>
      </c>
      <c r="H280" t="s">
        <v>600</v>
      </c>
      <c r="I280" t="s">
        <v>601</v>
      </c>
      <c r="J280" t="s">
        <v>26</v>
      </c>
    </row>
    <row r="282" spans="1:10">
      <c r="A282" t="s">
        <v>742</v>
      </c>
      <c r="B282" t="s">
        <v>576</v>
      </c>
      <c r="C282" t="s">
        <v>115</v>
      </c>
      <c r="D282" t="s">
        <v>255</v>
      </c>
      <c r="E282" t="s">
        <v>577</v>
      </c>
      <c r="F282">
        <f>HYPERLINK("http://clipc-services.ceda.ac.uk/dreq/u/5917483c-9e49-11e5-803c-0d0b866b59f3.html","web")</f>
        <v>0</v>
      </c>
      <c r="G282" t="s">
        <v>578</v>
      </c>
      <c r="H282" t="s">
        <v>24</v>
      </c>
      <c r="I282" t="s">
        <v>579</v>
      </c>
      <c r="J282" t="s">
        <v>687</v>
      </c>
    </row>
    <row r="283" spans="1:10">
      <c r="A283" t="s">
        <v>742</v>
      </c>
      <c r="B283" t="s">
        <v>580</v>
      </c>
      <c r="C283" t="s">
        <v>115</v>
      </c>
      <c r="D283" t="s">
        <v>255</v>
      </c>
      <c r="E283" t="s">
        <v>581</v>
      </c>
      <c r="F283">
        <f>HYPERLINK("http://clipc-services.ceda.ac.uk/dreq/u/59173c0c-9e49-11e5-803c-0d0b866b59f3.html","web")</f>
        <v>0</v>
      </c>
      <c r="G283" t="s">
        <v>578</v>
      </c>
      <c r="H283" t="s">
        <v>24</v>
      </c>
      <c r="I283" t="s">
        <v>582</v>
      </c>
      <c r="J283" t="s">
        <v>687</v>
      </c>
    </row>
    <row r="284" spans="1:10">
      <c r="A284" t="s">
        <v>742</v>
      </c>
      <c r="B284" t="s">
        <v>583</v>
      </c>
      <c r="C284" t="s">
        <v>20</v>
      </c>
      <c r="D284" t="s">
        <v>255</v>
      </c>
      <c r="E284" t="s">
        <v>584</v>
      </c>
      <c r="F284">
        <f>HYPERLINK("http://clipc-services.ceda.ac.uk/dreq/u/59170a02-9e49-11e5-803c-0d0b866b59f3.html","web")</f>
        <v>0</v>
      </c>
      <c r="G284" t="s">
        <v>194</v>
      </c>
      <c r="H284" t="s">
        <v>173</v>
      </c>
      <c r="I284" t="s">
        <v>584</v>
      </c>
      <c r="J284" t="s">
        <v>687</v>
      </c>
    </row>
    <row r="285" spans="1:10">
      <c r="A285" t="s">
        <v>742</v>
      </c>
      <c r="B285" t="s">
        <v>585</v>
      </c>
      <c r="C285" t="s">
        <v>20</v>
      </c>
      <c r="D285" t="s">
        <v>255</v>
      </c>
      <c r="E285" t="s">
        <v>586</v>
      </c>
      <c r="F285">
        <f>HYPERLINK("http://clipc-services.ceda.ac.uk/dreq/u/5913d86e-9e49-11e5-803c-0d0b866b59f3.html","web")</f>
        <v>0</v>
      </c>
      <c r="G285" t="s">
        <v>194</v>
      </c>
      <c r="H285" t="s">
        <v>173</v>
      </c>
      <c r="I285" t="s">
        <v>586</v>
      </c>
      <c r="J285" t="s">
        <v>687</v>
      </c>
    </row>
    <row r="286" spans="1:10">
      <c r="A286" t="s">
        <v>742</v>
      </c>
      <c r="B286" t="s">
        <v>587</v>
      </c>
      <c r="C286" t="s">
        <v>20</v>
      </c>
      <c r="D286" t="s">
        <v>255</v>
      </c>
      <c r="E286" t="s">
        <v>588</v>
      </c>
      <c r="F286">
        <f>HYPERLINK("http://clipc-services.ceda.ac.uk/dreq/u/5913d602-9e49-11e5-803c-0d0b866b59f3.html","web")</f>
        <v>0</v>
      </c>
      <c r="G286" t="s">
        <v>194</v>
      </c>
      <c r="H286" t="s">
        <v>173</v>
      </c>
      <c r="J286" t="s">
        <v>687</v>
      </c>
    </row>
    <row r="287" spans="1:10">
      <c r="A287" t="s">
        <v>742</v>
      </c>
      <c r="B287" t="s">
        <v>175</v>
      </c>
      <c r="C287" t="s">
        <v>115</v>
      </c>
      <c r="D287" t="s">
        <v>728</v>
      </c>
      <c r="E287" t="s">
        <v>177</v>
      </c>
      <c r="F287">
        <f>HYPERLINK("http://clipc-services.ceda.ac.uk/dreq/u/6d790fe4caa7feff46a41ae7b3811e52.html","web")</f>
        <v>0</v>
      </c>
      <c r="G287" t="s">
        <v>178</v>
      </c>
      <c r="I287" t="s">
        <v>179</v>
      </c>
      <c r="J287" t="s">
        <v>590</v>
      </c>
    </row>
    <row r="289" spans="1:10">
      <c r="A289" t="s">
        <v>743</v>
      </c>
      <c r="B289" t="s">
        <v>641</v>
      </c>
      <c r="C289" t="s">
        <v>20</v>
      </c>
      <c r="D289" t="s">
        <v>152</v>
      </c>
      <c r="E289" t="s">
        <v>642</v>
      </c>
      <c r="F289">
        <f>HYPERLINK("http://clipc-services.ceda.ac.uk/dreq/u/db3d77eebc6dc2fbcab4e0f894e46037.html","web")</f>
        <v>0</v>
      </c>
      <c r="G289" t="s">
        <v>194</v>
      </c>
      <c r="H289" t="s">
        <v>643</v>
      </c>
      <c r="I289" t="s">
        <v>644</v>
      </c>
      <c r="J289" t="s">
        <v>42</v>
      </c>
    </row>
    <row r="290" spans="1:10">
      <c r="A290" t="s">
        <v>743</v>
      </c>
      <c r="B290" t="s">
        <v>744</v>
      </c>
      <c r="C290" t="s">
        <v>20</v>
      </c>
      <c r="D290" t="s">
        <v>745</v>
      </c>
      <c r="E290" t="s">
        <v>746</v>
      </c>
      <c r="F290">
        <f>HYPERLINK("http://clipc-services.ceda.ac.uk/dreq/u/0cde14f7745a201d47b856579bf6e759.html","web")</f>
        <v>0</v>
      </c>
      <c r="G290" t="s">
        <v>747</v>
      </c>
      <c r="H290" t="s">
        <v>24</v>
      </c>
      <c r="I290" t="s">
        <v>748</v>
      </c>
      <c r="J290" t="s">
        <v>42</v>
      </c>
    </row>
    <row r="291" spans="1:10">
      <c r="A291" t="s">
        <v>743</v>
      </c>
      <c r="B291" t="s">
        <v>749</v>
      </c>
      <c r="C291" t="s">
        <v>20</v>
      </c>
      <c r="D291" t="s">
        <v>745</v>
      </c>
      <c r="E291" t="s">
        <v>750</v>
      </c>
      <c r="F291">
        <f>HYPERLINK("http://clipc-services.ceda.ac.uk/dreq/u/fc0bedbaf6d676fb85fe189310c871a8.html","web")</f>
        <v>0</v>
      </c>
      <c r="G291" t="s">
        <v>751</v>
      </c>
      <c r="H291" t="s">
        <v>24</v>
      </c>
      <c r="I291" t="s">
        <v>752</v>
      </c>
      <c r="J291" t="s">
        <v>42</v>
      </c>
    </row>
    <row r="292" spans="1:10">
      <c r="A292" t="s">
        <v>743</v>
      </c>
      <c r="B292" t="s">
        <v>753</v>
      </c>
      <c r="C292" t="s">
        <v>20</v>
      </c>
      <c r="D292" t="s">
        <v>754</v>
      </c>
      <c r="E292" t="s">
        <v>755</v>
      </c>
      <c r="F292">
        <f>HYPERLINK("http://clipc-services.ceda.ac.uk/dreq/u/b1644981b0abd369ad35fac3fc930873.html","web")</f>
        <v>0</v>
      </c>
      <c r="G292" t="s">
        <v>756</v>
      </c>
      <c r="H292" t="s">
        <v>24</v>
      </c>
      <c r="I292" t="s">
        <v>757</v>
      </c>
      <c r="J292" t="s">
        <v>42</v>
      </c>
    </row>
    <row r="294" spans="1:10">
      <c r="A294" t="s">
        <v>758</v>
      </c>
      <c r="B294" t="s">
        <v>759</v>
      </c>
      <c r="C294" t="s">
        <v>115</v>
      </c>
      <c r="D294" t="s">
        <v>760</v>
      </c>
      <c r="E294" t="s">
        <v>761</v>
      </c>
      <c r="F294">
        <f>HYPERLINK("http://clipc-services.ceda.ac.uk/dreq/u/4fb426293126d528f2bbf902b6ede847.html","web")</f>
        <v>0</v>
      </c>
      <c r="G294" t="s">
        <v>56</v>
      </c>
      <c r="H294" t="s">
        <v>57</v>
      </c>
      <c r="J294" t="s">
        <v>762</v>
      </c>
    </row>
    <row r="295" spans="1:10">
      <c r="A295" t="s">
        <v>758</v>
      </c>
      <c r="B295" t="s">
        <v>763</v>
      </c>
      <c r="C295" t="s">
        <v>115</v>
      </c>
      <c r="D295" t="s">
        <v>760</v>
      </c>
      <c r="E295" t="s">
        <v>764</v>
      </c>
      <c r="F295">
        <f>HYPERLINK("http://clipc-services.ceda.ac.uk/dreq/u/1763f47c438dc252b1317c9861792f50.html","web")</f>
        <v>0</v>
      </c>
      <c r="G295" t="s">
        <v>56</v>
      </c>
      <c r="H295" t="s">
        <v>57</v>
      </c>
      <c r="J295" t="s">
        <v>762</v>
      </c>
    </row>
    <row r="296" spans="1:10">
      <c r="A296" t="s">
        <v>758</v>
      </c>
      <c r="B296" t="s">
        <v>765</v>
      </c>
      <c r="C296" t="s">
        <v>115</v>
      </c>
      <c r="D296" t="s">
        <v>760</v>
      </c>
      <c r="E296" t="s">
        <v>766</v>
      </c>
      <c r="F296">
        <f>HYPERLINK("http://clipc-services.ceda.ac.uk/dreq/u/d00cab8104f1a9e853ebfa511d725462.html","web")</f>
        <v>0</v>
      </c>
      <c r="G296" t="s">
        <v>56</v>
      </c>
      <c r="H296" t="s">
        <v>57</v>
      </c>
      <c r="J296" t="s">
        <v>762</v>
      </c>
    </row>
    <row r="297" spans="1:10">
      <c r="A297" t="s">
        <v>758</v>
      </c>
      <c r="B297" t="s">
        <v>767</v>
      </c>
      <c r="C297" t="s">
        <v>115</v>
      </c>
      <c r="D297" t="s">
        <v>760</v>
      </c>
      <c r="E297" t="s">
        <v>768</v>
      </c>
      <c r="F297">
        <f>HYPERLINK("http://clipc-services.ceda.ac.uk/dreq/u/f94930c327a257dddea9ef9d0e260ed3.html","web")</f>
        <v>0</v>
      </c>
      <c r="G297" t="s">
        <v>56</v>
      </c>
      <c r="H297" t="s">
        <v>57</v>
      </c>
      <c r="J297" t="s">
        <v>762</v>
      </c>
    </row>
    <row r="298" spans="1:10">
      <c r="A298" t="s">
        <v>758</v>
      </c>
      <c r="B298" t="s">
        <v>769</v>
      </c>
      <c r="C298" t="s">
        <v>115</v>
      </c>
      <c r="D298" t="s">
        <v>760</v>
      </c>
      <c r="E298" t="s">
        <v>770</v>
      </c>
      <c r="F298">
        <f>HYPERLINK("http://clipc-services.ceda.ac.uk/dreq/u/62cb333ec6550e64596f563d114977af.html","web")</f>
        <v>0</v>
      </c>
      <c r="G298" t="s">
        <v>56</v>
      </c>
      <c r="H298" t="s">
        <v>57</v>
      </c>
      <c r="J298" t="s">
        <v>762</v>
      </c>
    </row>
    <row r="300" spans="1:10">
      <c r="A300" t="s">
        <v>771</v>
      </c>
      <c r="B300" t="s">
        <v>772</v>
      </c>
      <c r="C300" t="s">
        <v>20</v>
      </c>
      <c r="D300" t="s">
        <v>773</v>
      </c>
      <c r="E300" t="s">
        <v>774</v>
      </c>
      <c r="F300">
        <f>HYPERLINK("http://clipc-services.ceda.ac.uk/dreq/u/4c69515bfc84c5cb5624e94228f58351.html","web")</f>
        <v>0</v>
      </c>
      <c r="G300" t="s">
        <v>476</v>
      </c>
      <c r="H300" t="s">
        <v>48</v>
      </c>
      <c r="I300" t="s">
        <v>775</v>
      </c>
      <c r="J300" t="s">
        <v>776</v>
      </c>
    </row>
    <row r="302" spans="1:10">
      <c r="A302" t="s">
        <v>777</v>
      </c>
      <c r="B302" t="s">
        <v>778</v>
      </c>
      <c r="C302" t="s">
        <v>20</v>
      </c>
      <c r="D302" t="s">
        <v>779</v>
      </c>
      <c r="E302" t="s">
        <v>780</v>
      </c>
      <c r="F302">
        <f>HYPERLINK("http://clipc-services.ceda.ac.uk/dreq/u/5917b704-9e49-11e5-803c-0d0b866b59f3.html","web")</f>
        <v>0</v>
      </c>
      <c r="G302" t="s">
        <v>781</v>
      </c>
      <c r="H302" t="s">
        <v>173</v>
      </c>
      <c r="I302" t="s">
        <v>782</v>
      </c>
      <c r="J302" t="s">
        <v>590</v>
      </c>
    </row>
    <row r="304" spans="1:10">
      <c r="A304" t="s">
        <v>783</v>
      </c>
      <c r="B304" t="s">
        <v>784</v>
      </c>
      <c r="C304" t="s">
        <v>20</v>
      </c>
      <c r="D304" t="s">
        <v>785</v>
      </c>
      <c r="E304" t="s">
        <v>786</v>
      </c>
      <c r="F304">
        <f>HYPERLINK("http://clipc-services.ceda.ac.uk/dreq/u/590d17f4-9e49-11e5-803c-0d0b866b59f3.html","web")</f>
        <v>0</v>
      </c>
      <c r="G304" t="s">
        <v>787</v>
      </c>
      <c r="H304" t="s">
        <v>16</v>
      </c>
      <c r="I304" t="s">
        <v>788</v>
      </c>
      <c r="J304" t="s">
        <v>789</v>
      </c>
    </row>
    <row r="305" spans="1:10">
      <c r="A305" t="s">
        <v>783</v>
      </c>
      <c r="B305" t="s">
        <v>688</v>
      </c>
      <c r="C305" t="s">
        <v>20</v>
      </c>
      <c r="D305" t="s">
        <v>790</v>
      </c>
      <c r="E305" t="s">
        <v>690</v>
      </c>
      <c r="F305">
        <f>HYPERLINK("http://clipc-services.ceda.ac.uk/dreq/u/a06b8e83250b870d9f39dc1f6534efcb.html","web")</f>
        <v>0</v>
      </c>
      <c r="G305" t="s">
        <v>691</v>
      </c>
      <c r="H305" t="s">
        <v>184</v>
      </c>
      <c r="I305" t="s">
        <v>692</v>
      </c>
      <c r="J305" t="s">
        <v>687</v>
      </c>
    </row>
    <row r="306" spans="1:10">
      <c r="A306" t="s">
        <v>783</v>
      </c>
      <c r="B306" t="s">
        <v>791</v>
      </c>
      <c r="C306" t="s">
        <v>20</v>
      </c>
      <c r="D306" t="s">
        <v>152</v>
      </c>
      <c r="E306" t="s">
        <v>792</v>
      </c>
      <c r="F306">
        <f>HYPERLINK("http://clipc-services.ceda.ac.uk/dreq/u/590ef7b8-9e49-11e5-803c-0d0b866b59f3.html","web")</f>
        <v>0</v>
      </c>
      <c r="G306" t="s">
        <v>793</v>
      </c>
      <c r="H306" t="s">
        <v>24</v>
      </c>
      <c r="I306" t="s">
        <v>794</v>
      </c>
      <c r="J306" t="s">
        <v>687</v>
      </c>
    </row>
    <row r="307" spans="1:10">
      <c r="A307" t="s">
        <v>783</v>
      </c>
      <c r="B307" t="s">
        <v>308</v>
      </c>
      <c r="C307" t="s">
        <v>20</v>
      </c>
      <c r="D307" t="s">
        <v>152</v>
      </c>
      <c r="E307" t="s">
        <v>309</v>
      </c>
      <c r="F307">
        <f>HYPERLINK("http://clipc-services.ceda.ac.uk/dreq/u/f27656eeae247192e82aa1032c911399.html","web")</f>
        <v>0</v>
      </c>
      <c r="G307" t="s">
        <v>310</v>
      </c>
      <c r="H307" t="s">
        <v>311</v>
      </c>
      <c r="J307" t="s">
        <v>687</v>
      </c>
    </row>
    <row r="308" spans="1:10">
      <c r="A308" t="s">
        <v>783</v>
      </c>
      <c r="B308" t="s">
        <v>614</v>
      </c>
      <c r="C308" t="s">
        <v>20</v>
      </c>
      <c r="D308" t="s">
        <v>152</v>
      </c>
      <c r="E308" t="s">
        <v>615</v>
      </c>
      <c r="F308">
        <f>HYPERLINK("http://clipc-services.ceda.ac.uk/dreq/u/7553003ead183dd3276108b6311a337f.html","web")</f>
        <v>0</v>
      </c>
      <c r="G308" t="s">
        <v>194</v>
      </c>
      <c r="H308" t="s">
        <v>173</v>
      </c>
      <c r="I308" t="s">
        <v>616</v>
      </c>
      <c r="J308" t="s">
        <v>795</v>
      </c>
    </row>
    <row r="309" spans="1:10">
      <c r="A309" t="s">
        <v>783</v>
      </c>
      <c r="B309" t="s">
        <v>796</v>
      </c>
      <c r="C309" t="s">
        <v>20</v>
      </c>
      <c r="D309" t="s">
        <v>797</v>
      </c>
      <c r="E309" t="s">
        <v>798</v>
      </c>
      <c r="F309">
        <f>HYPERLINK("http://clipc-services.ceda.ac.uk/dreq/u/170ff384-b622-11e6-bbe2-ac72891c3257.html","web")</f>
        <v>0</v>
      </c>
      <c r="G309" t="s">
        <v>799</v>
      </c>
      <c r="H309" t="s">
        <v>800</v>
      </c>
      <c r="I309" t="s">
        <v>801</v>
      </c>
      <c r="J309" t="s">
        <v>622</v>
      </c>
    </row>
    <row r="310" spans="1:10">
      <c r="A310" t="s">
        <v>783</v>
      </c>
      <c r="B310" t="s">
        <v>802</v>
      </c>
      <c r="C310" t="s">
        <v>20</v>
      </c>
      <c r="D310" t="s">
        <v>797</v>
      </c>
      <c r="E310" t="s">
        <v>803</v>
      </c>
      <c r="F310">
        <f>HYPERLINK("http://clipc-services.ceda.ac.uk/dreq/u/1758307c-b622-11e6-bbe2-ac72891c3257.html","web")</f>
        <v>0</v>
      </c>
      <c r="G310" t="s">
        <v>799</v>
      </c>
      <c r="H310" t="s">
        <v>800</v>
      </c>
      <c r="I310" t="s">
        <v>804</v>
      </c>
      <c r="J310" t="s">
        <v>622</v>
      </c>
    </row>
    <row r="311" spans="1:10">
      <c r="A311" t="s">
        <v>783</v>
      </c>
      <c r="B311" t="s">
        <v>805</v>
      </c>
      <c r="C311" t="s">
        <v>20</v>
      </c>
      <c r="D311" t="s">
        <v>797</v>
      </c>
      <c r="E311" t="s">
        <v>806</v>
      </c>
      <c r="F311">
        <f>HYPERLINK("http://clipc-services.ceda.ac.uk/dreq/u/bf56baca-c14c-11e6-bb6a-ac72891c3257.html","web")</f>
        <v>0</v>
      </c>
      <c r="G311" t="s">
        <v>799</v>
      </c>
      <c r="H311" t="s">
        <v>800</v>
      </c>
      <c r="I311" t="s">
        <v>807</v>
      </c>
      <c r="J311" t="s">
        <v>622</v>
      </c>
    </row>
    <row r="313" spans="1:10">
      <c r="A313" t="s">
        <v>808</v>
      </c>
      <c r="B313" t="s">
        <v>809</v>
      </c>
      <c r="C313" t="s">
        <v>20</v>
      </c>
      <c r="D313" t="s">
        <v>192</v>
      </c>
      <c r="E313" t="s">
        <v>810</v>
      </c>
      <c r="F313">
        <f>HYPERLINK("http://clipc-services.ceda.ac.uk/dreq/u/96a44ea6-b096-11e6-aab6-ac72891c3257.html","web")</f>
        <v>0</v>
      </c>
      <c r="G313" t="s">
        <v>626</v>
      </c>
      <c r="H313" t="s">
        <v>600</v>
      </c>
      <c r="I313" t="s">
        <v>811</v>
      </c>
      <c r="J313" t="s">
        <v>42</v>
      </c>
    </row>
    <row r="314" spans="1:10">
      <c r="A314" t="s">
        <v>808</v>
      </c>
      <c r="B314" t="s">
        <v>812</v>
      </c>
      <c r="C314" t="s">
        <v>20</v>
      </c>
      <c r="D314" t="s">
        <v>192</v>
      </c>
      <c r="E314" t="s">
        <v>813</v>
      </c>
      <c r="F314">
        <f>HYPERLINK("http://clipc-services.ceda.ac.uk/dreq/u/afef6490-b096-11e6-aab6-ac72891c3257.html","web")</f>
        <v>0</v>
      </c>
      <c r="G314" t="s">
        <v>626</v>
      </c>
      <c r="H314" t="s">
        <v>600</v>
      </c>
      <c r="I314" t="s">
        <v>814</v>
      </c>
      <c r="J314" t="s">
        <v>42</v>
      </c>
    </row>
    <row r="315" spans="1:10">
      <c r="A315" t="s">
        <v>808</v>
      </c>
      <c r="B315" t="s">
        <v>654</v>
      </c>
      <c r="C315" t="s">
        <v>20</v>
      </c>
      <c r="D315" t="s">
        <v>192</v>
      </c>
      <c r="E315" t="s">
        <v>655</v>
      </c>
      <c r="F315">
        <f>HYPERLINK("http://clipc-services.ceda.ac.uk/dreq/u/cc8f92a2635774d636748ec8007c4bab.html","web")</f>
        <v>0</v>
      </c>
      <c r="G315" t="s">
        <v>626</v>
      </c>
      <c r="H315" t="s">
        <v>600</v>
      </c>
      <c r="I315" t="s">
        <v>656</v>
      </c>
      <c r="J315" t="s">
        <v>42</v>
      </c>
    </row>
    <row r="316" spans="1:10">
      <c r="A316" t="s">
        <v>808</v>
      </c>
      <c r="B316" t="s">
        <v>815</v>
      </c>
      <c r="C316" t="s">
        <v>20</v>
      </c>
      <c r="D316" t="s">
        <v>192</v>
      </c>
      <c r="E316" t="s">
        <v>816</v>
      </c>
      <c r="F316">
        <f>HYPERLINK("http://clipc-services.ceda.ac.uk/dreq/u/e703d0fcbdd5f975485b3404a331ed91.html","web")</f>
        <v>0</v>
      </c>
      <c r="G316" t="s">
        <v>817</v>
      </c>
      <c r="H316" t="s">
        <v>24</v>
      </c>
      <c r="I316" t="s">
        <v>818</v>
      </c>
      <c r="J316" t="s">
        <v>819</v>
      </c>
    </row>
    <row r="317" spans="1:10">
      <c r="A317" t="s">
        <v>808</v>
      </c>
      <c r="B317" t="s">
        <v>596</v>
      </c>
      <c r="C317" t="s">
        <v>20</v>
      </c>
      <c r="D317" t="s">
        <v>192</v>
      </c>
      <c r="E317" t="s">
        <v>660</v>
      </c>
      <c r="F317">
        <f>HYPERLINK("http://clipc-services.ceda.ac.uk/dreq/u/942125e5a461fef57b1477b9a2bd5fa0.html","web")</f>
        <v>0</v>
      </c>
      <c r="G317" t="s">
        <v>599</v>
      </c>
      <c r="H317" t="s">
        <v>600</v>
      </c>
      <c r="I317" t="s">
        <v>601</v>
      </c>
      <c r="J317" t="s">
        <v>42</v>
      </c>
    </row>
    <row r="318" spans="1:10">
      <c r="A318" t="s">
        <v>808</v>
      </c>
      <c r="B318" t="s">
        <v>820</v>
      </c>
      <c r="C318" t="s">
        <v>20</v>
      </c>
      <c r="D318" t="s">
        <v>821</v>
      </c>
      <c r="E318" t="s">
        <v>822</v>
      </c>
      <c r="F318">
        <f>HYPERLINK("http://clipc-services.ceda.ac.uk/dreq/u/76248ae1d72c976495be67161d5a8d7d.html","web")</f>
        <v>0</v>
      </c>
      <c r="G318" t="s">
        <v>756</v>
      </c>
      <c r="H318" t="s">
        <v>24</v>
      </c>
      <c r="I318" t="s">
        <v>823</v>
      </c>
      <c r="J318" t="s">
        <v>42</v>
      </c>
    </row>
    <row r="320" spans="1:10">
      <c r="A320" t="s">
        <v>824</v>
      </c>
      <c r="B320" t="s">
        <v>350</v>
      </c>
      <c r="C320" t="s">
        <v>12</v>
      </c>
      <c r="D320" t="s">
        <v>728</v>
      </c>
      <c r="E320" t="s">
        <v>351</v>
      </c>
      <c r="F320">
        <f>HYPERLINK("http://clipc-services.ceda.ac.uk/dreq/u/1aefc13bd27020244fe1cfd706ce1041.html","web")</f>
        <v>0</v>
      </c>
      <c r="G320" t="s">
        <v>194</v>
      </c>
      <c r="H320" t="s">
        <v>173</v>
      </c>
      <c r="I320" t="s">
        <v>352</v>
      </c>
      <c r="J320" t="s">
        <v>687</v>
      </c>
    </row>
    <row r="321" spans="1:10">
      <c r="A321" t="s">
        <v>824</v>
      </c>
      <c r="B321" t="s">
        <v>353</v>
      </c>
      <c r="C321" t="s">
        <v>12</v>
      </c>
      <c r="D321" t="s">
        <v>728</v>
      </c>
      <c r="E321" t="s">
        <v>354</v>
      </c>
      <c r="F321">
        <f>HYPERLINK("http://clipc-services.ceda.ac.uk/dreq/u/2cd1940e7201d5adb02ba157a74fc33e.html","web")</f>
        <v>0</v>
      </c>
      <c r="G321" t="s">
        <v>355</v>
      </c>
      <c r="H321" t="s">
        <v>287</v>
      </c>
      <c r="J321" t="s">
        <v>687</v>
      </c>
    </row>
    <row r="322" spans="1:10">
      <c r="A322" t="s">
        <v>824</v>
      </c>
      <c r="B322" t="s">
        <v>284</v>
      </c>
      <c r="C322" t="s">
        <v>20</v>
      </c>
      <c r="D322" t="s">
        <v>825</v>
      </c>
      <c r="E322" t="s">
        <v>285</v>
      </c>
      <c r="F322">
        <f>HYPERLINK("http://clipc-services.ceda.ac.uk/dreq/u/29fae9ea0f236a3eb144026e1bafde28.html","web")</f>
        <v>0</v>
      </c>
      <c r="G322" t="s">
        <v>286</v>
      </c>
      <c r="H322" t="s">
        <v>287</v>
      </c>
      <c r="I322" t="s">
        <v>288</v>
      </c>
      <c r="J322" t="s">
        <v>687</v>
      </c>
    </row>
    <row r="323" spans="1:10">
      <c r="A323" t="s">
        <v>824</v>
      </c>
      <c r="B323" t="s">
        <v>289</v>
      </c>
      <c r="C323" t="s">
        <v>20</v>
      </c>
      <c r="D323" t="s">
        <v>825</v>
      </c>
      <c r="E323" t="s">
        <v>290</v>
      </c>
      <c r="F323">
        <f>HYPERLINK("http://clipc-services.ceda.ac.uk/dreq/u/8de0f30b91b15720398fc10fd712a182.html","web")</f>
        <v>0</v>
      </c>
      <c r="G323" t="s">
        <v>286</v>
      </c>
      <c r="H323" t="s">
        <v>173</v>
      </c>
      <c r="I323" t="s">
        <v>291</v>
      </c>
      <c r="J323" t="s">
        <v>687</v>
      </c>
    </row>
    <row r="325" spans="1:10">
      <c r="A325" t="s">
        <v>826</v>
      </c>
      <c r="B325" t="s">
        <v>827</v>
      </c>
      <c r="C325" t="s">
        <v>20</v>
      </c>
      <c r="D325" t="s">
        <v>152</v>
      </c>
      <c r="E325" t="s">
        <v>828</v>
      </c>
      <c r="F325">
        <f>HYPERLINK("http://clipc-services.ceda.ac.uk/dreq/u/89c4bb4f45a0182fc00a1b86b13241a5.html","web")</f>
        <v>0</v>
      </c>
      <c r="G325" t="s">
        <v>829</v>
      </c>
      <c r="H325" t="s">
        <v>16</v>
      </c>
      <c r="J325" t="s">
        <v>789</v>
      </c>
    </row>
    <row r="326" spans="1:10">
      <c r="A326" t="s">
        <v>826</v>
      </c>
      <c r="B326" t="s">
        <v>830</v>
      </c>
      <c r="C326" t="s">
        <v>20</v>
      </c>
      <c r="D326" t="s">
        <v>152</v>
      </c>
      <c r="E326" t="s">
        <v>831</v>
      </c>
      <c r="F326">
        <f>HYPERLINK("http://clipc-services.ceda.ac.uk/dreq/u/2d38bda3114d03f7543b8af88aadd03a.html","web")</f>
        <v>0</v>
      </c>
      <c r="G326" t="s">
        <v>832</v>
      </c>
      <c r="H326" t="s">
        <v>16</v>
      </c>
      <c r="I326" t="s">
        <v>833</v>
      </c>
      <c r="J326" t="s">
        <v>789</v>
      </c>
    </row>
    <row r="327" spans="1:10">
      <c r="A327" t="s">
        <v>826</v>
      </c>
      <c r="B327" t="s">
        <v>834</v>
      </c>
      <c r="C327" t="s">
        <v>20</v>
      </c>
      <c r="D327" t="s">
        <v>152</v>
      </c>
      <c r="E327" t="s">
        <v>835</v>
      </c>
      <c r="F327">
        <f>HYPERLINK("http://clipc-services.ceda.ac.uk/dreq/u/93723bb54a2c43450d75403102e618ac.html","web")</f>
        <v>0</v>
      </c>
      <c r="G327" t="s">
        <v>836</v>
      </c>
      <c r="H327" t="s">
        <v>16</v>
      </c>
      <c r="I327" t="s">
        <v>837</v>
      </c>
      <c r="J327" t="s">
        <v>789</v>
      </c>
    </row>
    <row r="328" spans="1:10">
      <c r="A328" t="s">
        <v>826</v>
      </c>
      <c r="B328" t="s">
        <v>838</v>
      </c>
      <c r="C328" t="s">
        <v>20</v>
      </c>
      <c r="D328" t="s">
        <v>152</v>
      </c>
      <c r="E328" t="s">
        <v>839</v>
      </c>
      <c r="F328">
        <f>HYPERLINK("http://clipc-services.ceda.ac.uk/dreq/u/590d6e02-9e49-11e5-803c-0d0b866b59f3.html","web")</f>
        <v>0</v>
      </c>
      <c r="G328" t="s">
        <v>840</v>
      </c>
      <c r="H328" t="s">
        <v>24</v>
      </c>
      <c r="I328" t="s">
        <v>841</v>
      </c>
      <c r="J328" t="s">
        <v>590</v>
      </c>
    </row>
    <row r="330" spans="1:10">
      <c r="A330" t="s">
        <v>842</v>
      </c>
      <c r="B330" t="s">
        <v>843</v>
      </c>
      <c r="C330" t="s">
        <v>12</v>
      </c>
      <c r="D330" t="s">
        <v>346</v>
      </c>
      <c r="E330" t="s">
        <v>844</v>
      </c>
      <c r="F330">
        <f>HYPERLINK("http://clipc-services.ceda.ac.uk/dreq/u/712473d6-c7b6-11e6-bb2a-ac72891c3257.html","web")</f>
        <v>0</v>
      </c>
      <c r="H330" t="s">
        <v>16</v>
      </c>
      <c r="I330" t="s">
        <v>845</v>
      </c>
      <c r="J330" t="s">
        <v>789</v>
      </c>
    </row>
    <row r="331" spans="1:10">
      <c r="A331" t="s">
        <v>842</v>
      </c>
      <c r="B331" t="s">
        <v>846</v>
      </c>
      <c r="C331" t="s">
        <v>20</v>
      </c>
      <c r="D331" t="s">
        <v>847</v>
      </c>
      <c r="E331" t="s">
        <v>848</v>
      </c>
      <c r="F331">
        <f>HYPERLINK("http://clipc-services.ceda.ac.uk/dreq/u/84f0f91c-acb7-11e6-b5ee-ac72891c3257.html","web")</f>
        <v>0</v>
      </c>
      <c r="G331" t="s">
        <v>849</v>
      </c>
      <c r="H331" t="s">
        <v>16</v>
      </c>
      <c r="I331" t="s">
        <v>850</v>
      </c>
      <c r="J331" t="s">
        <v>851</v>
      </c>
    </row>
    <row r="332" spans="1:10">
      <c r="A332" t="s">
        <v>842</v>
      </c>
      <c r="B332" t="s">
        <v>852</v>
      </c>
      <c r="C332" t="s">
        <v>12</v>
      </c>
      <c r="D332" t="s">
        <v>152</v>
      </c>
      <c r="E332" t="s">
        <v>853</v>
      </c>
      <c r="F332">
        <f>HYPERLINK("http://clipc-services.ceda.ac.uk/dreq/u/59149524-9e49-11e5-803c-0d0b866b59f3.html","web")</f>
        <v>0</v>
      </c>
      <c r="G332" t="s">
        <v>854</v>
      </c>
      <c r="H332" t="s">
        <v>16</v>
      </c>
      <c r="I332" t="s">
        <v>855</v>
      </c>
      <c r="J332" t="s">
        <v>856</v>
      </c>
    </row>
    <row r="333" spans="1:10">
      <c r="A333" t="s">
        <v>842</v>
      </c>
      <c r="B333" t="s">
        <v>857</v>
      </c>
      <c r="C333" t="s">
        <v>12</v>
      </c>
      <c r="D333" t="s">
        <v>152</v>
      </c>
      <c r="E333" t="s">
        <v>858</v>
      </c>
      <c r="F333">
        <f>HYPERLINK("http://clipc-services.ceda.ac.uk/dreq/u/590e29c8-9e49-11e5-803c-0d0b866b59f3.html","web")</f>
        <v>0</v>
      </c>
      <c r="G333" t="s">
        <v>854</v>
      </c>
      <c r="H333" t="s">
        <v>16</v>
      </c>
      <c r="I333" t="s">
        <v>859</v>
      </c>
      <c r="J333" t="s">
        <v>856</v>
      </c>
    </row>
    <row r="334" spans="1:10">
      <c r="A334" t="s">
        <v>842</v>
      </c>
      <c r="B334" t="s">
        <v>860</v>
      </c>
      <c r="C334" t="s">
        <v>12</v>
      </c>
      <c r="D334" t="s">
        <v>152</v>
      </c>
      <c r="E334" t="s">
        <v>861</v>
      </c>
      <c r="F334">
        <f>HYPERLINK("http://clipc-services.ceda.ac.uk/dreq/u/5913d382-9e49-11e5-803c-0d0b866b59f3.html","web")</f>
        <v>0</v>
      </c>
      <c r="G334" t="s">
        <v>854</v>
      </c>
      <c r="H334" t="s">
        <v>16</v>
      </c>
      <c r="I334" t="s">
        <v>862</v>
      </c>
      <c r="J334" t="s">
        <v>856</v>
      </c>
    </row>
    <row r="335" spans="1:10">
      <c r="A335" t="s">
        <v>842</v>
      </c>
      <c r="B335" t="s">
        <v>863</v>
      </c>
      <c r="C335" t="s">
        <v>12</v>
      </c>
      <c r="D335" t="s">
        <v>152</v>
      </c>
      <c r="E335" t="s">
        <v>864</v>
      </c>
      <c r="F335">
        <f>HYPERLINK("http://clipc-services.ceda.ac.uk/dreq/u/59144c36-9e49-11e5-803c-0d0b866b59f3.html","web")</f>
        <v>0</v>
      </c>
      <c r="G335" t="s">
        <v>854</v>
      </c>
      <c r="H335" t="s">
        <v>16</v>
      </c>
      <c r="I335" t="s">
        <v>865</v>
      </c>
      <c r="J335" t="s">
        <v>856</v>
      </c>
    </row>
    <row r="336" spans="1:10">
      <c r="A336" t="s">
        <v>842</v>
      </c>
      <c r="B336" t="s">
        <v>866</v>
      </c>
      <c r="C336" t="s">
        <v>12</v>
      </c>
      <c r="D336" t="s">
        <v>152</v>
      </c>
      <c r="E336" t="s">
        <v>867</v>
      </c>
      <c r="F336">
        <f>HYPERLINK("http://clipc-services.ceda.ac.uk/dreq/u/590de850-9e49-11e5-803c-0d0b866b59f3.html","web")</f>
        <v>0</v>
      </c>
      <c r="G336" t="s">
        <v>854</v>
      </c>
      <c r="H336" t="s">
        <v>16</v>
      </c>
      <c r="I336" t="s">
        <v>868</v>
      </c>
      <c r="J336" t="s">
        <v>856</v>
      </c>
    </row>
    <row r="337" spans="1:10">
      <c r="A337" t="s">
        <v>842</v>
      </c>
      <c r="B337" t="s">
        <v>869</v>
      </c>
      <c r="C337" t="s">
        <v>12</v>
      </c>
      <c r="D337" t="s">
        <v>152</v>
      </c>
      <c r="E337" t="s">
        <v>870</v>
      </c>
      <c r="F337">
        <f>HYPERLINK("http://clipc-services.ceda.ac.uk/dreq/u/590f5e1a-9e49-11e5-803c-0d0b866b59f3.html","web")</f>
        <v>0</v>
      </c>
      <c r="G337" t="s">
        <v>854</v>
      </c>
      <c r="H337" t="s">
        <v>16</v>
      </c>
      <c r="I337" t="s">
        <v>871</v>
      </c>
      <c r="J337" t="s">
        <v>856</v>
      </c>
    </row>
    <row r="338" spans="1:10">
      <c r="A338" t="s">
        <v>842</v>
      </c>
      <c r="B338" t="s">
        <v>872</v>
      </c>
      <c r="C338" t="s">
        <v>12</v>
      </c>
      <c r="D338" t="s">
        <v>152</v>
      </c>
      <c r="E338" t="s">
        <v>873</v>
      </c>
      <c r="F338">
        <f>HYPERLINK("http://clipc-services.ceda.ac.uk/dreq/u/590f49fc-9e49-11e5-803c-0d0b866b59f3.html","web")</f>
        <v>0</v>
      </c>
      <c r="G338" t="s">
        <v>854</v>
      </c>
      <c r="H338" t="s">
        <v>16</v>
      </c>
      <c r="I338" t="s">
        <v>874</v>
      </c>
      <c r="J338" t="s">
        <v>856</v>
      </c>
    </row>
    <row r="339" spans="1:10">
      <c r="A339" t="s">
        <v>842</v>
      </c>
      <c r="B339" t="s">
        <v>875</v>
      </c>
      <c r="C339" t="s">
        <v>12</v>
      </c>
      <c r="D339" t="s">
        <v>152</v>
      </c>
      <c r="E339" t="s">
        <v>876</v>
      </c>
      <c r="F339">
        <f>HYPERLINK("http://clipc-services.ceda.ac.uk/dreq/u/5914517c-9e49-11e5-803c-0d0b866b59f3.html","web")</f>
        <v>0</v>
      </c>
      <c r="G339" t="s">
        <v>854</v>
      </c>
      <c r="H339" t="s">
        <v>16</v>
      </c>
      <c r="J339" t="s">
        <v>856</v>
      </c>
    </row>
    <row r="340" spans="1:10">
      <c r="A340" t="s">
        <v>842</v>
      </c>
      <c r="B340" t="s">
        <v>877</v>
      </c>
      <c r="C340" t="s">
        <v>12</v>
      </c>
      <c r="D340" t="s">
        <v>152</v>
      </c>
      <c r="E340" t="s">
        <v>878</v>
      </c>
      <c r="F340">
        <f>HYPERLINK("http://clipc-services.ceda.ac.uk/dreq/u/590f1f68-9e49-11e5-803c-0d0b866b59f3.html","web")</f>
        <v>0</v>
      </c>
      <c r="G340" t="s">
        <v>854</v>
      </c>
      <c r="H340" t="s">
        <v>16</v>
      </c>
      <c r="J340" t="s">
        <v>856</v>
      </c>
    </row>
    <row r="341" spans="1:10">
      <c r="A341" t="s">
        <v>842</v>
      </c>
      <c r="B341" t="s">
        <v>879</v>
      </c>
      <c r="C341" t="s">
        <v>12</v>
      </c>
      <c r="D341" t="s">
        <v>45</v>
      </c>
      <c r="E341" t="s">
        <v>880</v>
      </c>
      <c r="F341">
        <f>HYPERLINK("http://clipc-services.ceda.ac.uk/dreq/u/59144254-9e49-11e5-803c-0d0b866b59f3.html","web")</f>
        <v>0</v>
      </c>
      <c r="G341" t="s">
        <v>854</v>
      </c>
      <c r="H341" t="s">
        <v>16</v>
      </c>
      <c r="I341" t="s">
        <v>881</v>
      </c>
      <c r="J341" t="s">
        <v>856</v>
      </c>
    </row>
    <row r="342" spans="1:10">
      <c r="A342" t="s">
        <v>842</v>
      </c>
      <c r="B342" t="s">
        <v>882</v>
      </c>
      <c r="C342" t="s">
        <v>20</v>
      </c>
      <c r="D342" t="s">
        <v>152</v>
      </c>
      <c r="E342" t="s">
        <v>883</v>
      </c>
      <c r="F342">
        <f>HYPERLINK("http://clipc-services.ceda.ac.uk/dreq/u/59130e98-9e49-11e5-803c-0d0b866b59f3.html","web")</f>
        <v>0</v>
      </c>
      <c r="G342" t="s">
        <v>787</v>
      </c>
      <c r="H342" t="s">
        <v>16</v>
      </c>
      <c r="I342" t="s">
        <v>884</v>
      </c>
      <c r="J342" t="s">
        <v>856</v>
      </c>
    </row>
    <row r="343" spans="1:10">
      <c r="A343" t="s">
        <v>842</v>
      </c>
      <c r="B343" t="s">
        <v>784</v>
      </c>
      <c r="C343" t="s">
        <v>20</v>
      </c>
      <c r="D343" t="s">
        <v>785</v>
      </c>
      <c r="E343" t="s">
        <v>786</v>
      </c>
      <c r="F343">
        <f>HYPERLINK("http://clipc-services.ceda.ac.uk/dreq/u/590d17f4-9e49-11e5-803c-0d0b866b59f3.html","web")</f>
        <v>0</v>
      </c>
      <c r="G343" t="s">
        <v>787</v>
      </c>
      <c r="H343" t="s">
        <v>16</v>
      </c>
      <c r="I343" t="s">
        <v>788</v>
      </c>
      <c r="J343" t="s">
        <v>856</v>
      </c>
    </row>
    <row r="344" spans="1:10">
      <c r="A344" t="s">
        <v>842</v>
      </c>
      <c r="B344" t="s">
        <v>885</v>
      </c>
      <c r="C344" t="s">
        <v>20</v>
      </c>
      <c r="D344" t="s">
        <v>152</v>
      </c>
      <c r="E344" t="s">
        <v>886</v>
      </c>
      <c r="F344">
        <f>HYPERLINK("http://clipc-services.ceda.ac.uk/dreq/u/5912d5ea-9e49-11e5-803c-0d0b866b59f3.html","web")</f>
        <v>0</v>
      </c>
      <c r="G344" t="s">
        <v>887</v>
      </c>
      <c r="H344" t="s">
        <v>16</v>
      </c>
      <c r="I344" t="s">
        <v>888</v>
      </c>
      <c r="J344" t="s">
        <v>851</v>
      </c>
    </row>
    <row r="345" spans="1:10">
      <c r="A345" t="s">
        <v>842</v>
      </c>
      <c r="B345" t="s">
        <v>889</v>
      </c>
      <c r="C345" t="s">
        <v>12</v>
      </c>
      <c r="D345" t="s">
        <v>152</v>
      </c>
      <c r="E345" t="s">
        <v>890</v>
      </c>
      <c r="F345">
        <f>HYPERLINK("http://clipc-services.ceda.ac.uk/dreq/u/5913c4dc-9e49-11e5-803c-0d0b866b59f3.html","web")</f>
        <v>0</v>
      </c>
      <c r="G345" t="s">
        <v>891</v>
      </c>
      <c r="H345" t="s">
        <v>16</v>
      </c>
      <c r="I345" t="s">
        <v>892</v>
      </c>
      <c r="J345" t="s">
        <v>851</v>
      </c>
    </row>
    <row r="346" spans="1:10">
      <c r="A346" t="s">
        <v>842</v>
      </c>
      <c r="B346" t="s">
        <v>893</v>
      </c>
      <c r="C346" t="s">
        <v>12</v>
      </c>
      <c r="D346" t="s">
        <v>152</v>
      </c>
      <c r="E346" t="s">
        <v>894</v>
      </c>
      <c r="F346">
        <f>HYPERLINK("http://clipc-services.ceda.ac.uk/dreq/u/590d24c4-9e49-11e5-803c-0d0b866b59f3.html","web")</f>
        <v>0</v>
      </c>
      <c r="G346" t="s">
        <v>895</v>
      </c>
      <c r="H346" t="s">
        <v>16</v>
      </c>
      <c r="I346" t="s">
        <v>896</v>
      </c>
      <c r="J346" t="s">
        <v>856</v>
      </c>
    </row>
    <row r="347" spans="1:10">
      <c r="A347" t="s">
        <v>842</v>
      </c>
      <c r="B347" t="s">
        <v>897</v>
      </c>
      <c r="C347" t="s">
        <v>12</v>
      </c>
      <c r="D347" t="s">
        <v>152</v>
      </c>
      <c r="E347" t="s">
        <v>898</v>
      </c>
      <c r="F347">
        <f>HYPERLINK("http://clipc-services.ceda.ac.uk/dreq/u/84f0ff48-acb7-11e6-b5ee-ac72891c3257.html","web")</f>
        <v>0</v>
      </c>
      <c r="G347" t="s">
        <v>899</v>
      </c>
      <c r="H347" t="s">
        <v>16</v>
      </c>
      <c r="I347" t="s">
        <v>900</v>
      </c>
      <c r="J347" t="s">
        <v>851</v>
      </c>
    </row>
    <row r="348" spans="1:10">
      <c r="A348" t="s">
        <v>842</v>
      </c>
      <c r="B348" t="s">
        <v>901</v>
      </c>
      <c r="C348" t="s">
        <v>12</v>
      </c>
      <c r="D348" t="s">
        <v>152</v>
      </c>
      <c r="E348" t="s">
        <v>902</v>
      </c>
      <c r="F348">
        <f>HYPERLINK("http://clipc-services.ceda.ac.uk/dreq/u/84f0c19a-acb7-11e6-b5ee-ac72891c3257.html","web")</f>
        <v>0</v>
      </c>
      <c r="G348" t="s">
        <v>899</v>
      </c>
      <c r="H348" t="s">
        <v>16</v>
      </c>
      <c r="I348" t="s">
        <v>900</v>
      </c>
      <c r="J348" t="s">
        <v>851</v>
      </c>
    </row>
    <row r="349" spans="1:10">
      <c r="A349" t="s">
        <v>842</v>
      </c>
      <c r="B349" t="s">
        <v>903</v>
      </c>
      <c r="C349" t="s">
        <v>12</v>
      </c>
      <c r="D349" t="s">
        <v>152</v>
      </c>
      <c r="E349" t="s">
        <v>904</v>
      </c>
      <c r="F349">
        <f>HYPERLINK("http://clipc-services.ceda.ac.uk/dreq/u/84f0ac28-acb7-11e6-b5ee-ac72891c3257.html","web")</f>
        <v>0</v>
      </c>
      <c r="G349" t="s">
        <v>899</v>
      </c>
      <c r="H349" t="s">
        <v>16</v>
      </c>
      <c r="I349" t="s">
        <v>900</v>
      </c>
      <c r="J349" t="s">
        <v>851</v>
      </c>
    </row>
    <row r="350" spans="1:10">
      <c r="A350" t="s">
        <v>842</v>
      </c>
      <c r="B350" t="s">
        <v>905</v>
      </c>
      <c r="C350" t="s">
        <v>12</v>
      </c>
      <c r="D350" t="s">
        <v>152</v>
      </c>
      <c r="E350" t="s">
        <v>906</v>
      </c>
      <c r="F350">
        <f>HYPERLINK("http://clipc-services.ceda.ac.uk/dreq/u/84f0a5d4-acb7-11e6-b5ee-ac72891c3257.html","web")</f>
        <v>0</v>
      </c>
      <c r="G350" t="s">
        <v>899</v>
      </c>
      <c r="H350" t="s">
        <v>16</v>
      </c>
      <c r="I350" t="s">
        <v>907</v>
      </c>
      <c r="J350" t="s">
        <v>851</v>
      </c>
    </row>
    <row r="351" spans="1:10">
      <c r="A351" t="s">
        <v>842</v>
      </c>
      <c r="B351" t="s">
        <v>908</v>
      </c>
      <c r="C351" t="s">
        <v>12</v>
      </c>
      <c r="D351" t="s">
        <v>152</v>
      </c>
      <c r="E351" t="s">
        <v>909</v>
      </c>
      <c r="F351">
        <f>HYPERLINK("http://clipc-services.ceda.ac.uk/dreq/u/84efa3fa-acb7-11e6-b5ee-ac72891c3257.html","web")</f>
        <v>0</v>
      </c>
      <c r="G351" t="s">
        <v>899</v>
      </c>
      <c r="H351" t="s">
        <v>16</v>
      </c>
      <c r="I351" t="s">
        <v>907</v>
      </c>
      <c r="J351" t="s">
        <v>851</v>
      </c>
    </row>
    <row r="352" spans="1:10">
      <c r="A352" t="s">
        <v>842</v>
      </c>
      <c r="B352" t="s">
        <v>910</v>
      </c>
      <c r="C352" t="s">
        <v>12</v>
      </c>
      <c r="D352" t="s">
        <v>152</v>
      </c>
      <c r="E352" t="s">
        <v>911</v>
      </c>
      <c r="F352">
        <f>HYPERLINK("http://clipc-services.ceda.ac.uk/dreq/u/84f0f62e-acb7-11e6-b5ee-ac72891c3257.html","web")</f>
        <v>0</v>
      </c>
      <c r="G352" t="s">
        <v>899</v>
      </c>
      <c r="H352" t="s">
        <v>16</v>
      </c>
      <c r="I352" t="s">
        <v>907</v>
      </c>
      <c r="J352" t="s">
        <v>851</v>
      </c>
    </row>
    <row r="353" spans="1:10">
      <c r="A353" t="s">
        <v>842</v>
      </c>
      <c r="B353" t="s">
        <v>912</v>
      </c>
      <c r="C353" t="s">
        <v>12</v>
      </c>
      <c r="D353" t="s">
        <v>152</v>
      </c>
      <c r="E353" t="s">
        <v>913</v>
      </c>
      <c r="F353">
        <f>HYPERLINK("http://clipc-services.ceda.ac.uk/dreq/u/84f0e418-acb7-11e6-b5ee-ac72891c3257.html","web")</f>
        <v>0</v>
      </c>
      <c r="G353" t="s">
        <v>899</v>
      </c>
      <c r="H353" t="s">
        <v>16</v>
      </c>
      <c r="I353" t="s">
        <v>914</v>
      </c>
      <c r="J353" t="s">
        <v>851</v>
      </c>
    </row>
    <row r="354" spans="1:10">
      <c r="A354" t="s">
        <v>842</v>
      </c>
      <c r="B354" t="s">
        <v>915</v>
      </c>
      <c r="C354" t="s">
        <v>12</v>
      </c>
      <c r="D354" t="s">
        <v>152</v>
      </c>
      <c r="E354" t="s">
        <v>916</v>
      </c>
      <c r="F354">
        <f>HYPERLINK("http://clipc-services.ceda.ac.uk/dreq/u/84f10b8c-acb7-11e6-b5ee-ac72891c3257.html","web")</f>
        <v>0</v>
      </c>
      <c r="G354" t="s">
        <v>899</v>
      </c>
      <c r="H354" t="s">
        <v>16</v>
      </c>
      <c r="I354" t="s">
        <v>914</v>
      </c>
      <c r="J354" t="s">
        <v>851</v>
      </c>
    </row>
    <row r="355" spans="1:10">
      <c r="A355" t="s">
        <v>842</v>
      </c>
      <c r="B355" t="s">
        <v>917</v>
      </c>
      <c r="C355" t="s">
        <v>12</v>
      </c>
      <c r="D355" t="s">
        <v>152</v>
      </c>
      <c r="E355" t="s">
        <v>918</v>
      </c>
      <c r="F355">
        <f>HYPERLINK("http://clipc-services.ceda.ac.uk/dreq/u/84f0d158-acb7-11e6-b5ee-ac72891c3257.html","web")</f>
        <v>0</v>
      </c>
      <c r="G355" t="s">
        <v>899</v>
      </c>
      <c r="H355" t="s">
        <v>16</v>
      </c>
      <c r="I355" t="s">
        <v>914</v>
      </c>
      <c r="J355" t="s">
        <v>851</v>
      </c>
    </row>
    <row r="356" spans="1:10">
      <c r="A356" t="s">
        <v>842</v>
      </c>
      <c r="B356" t="s">
        <v>919</v>
      </c>
      <c r="C356" t="s">
        <v>12</v>
      </c>
      <c r="D356" t="s">
        <v>785</v>
      </c>
      <c r="E356" t="s">
        <v>920</v>
      </c>
      <c r="F356">
        <f>HYPERLINK("http://clipc-services.ceda.ac.uk/dreq/u/84f0a8f4-acb7-11e6-b5ee-ac72891c3257.html","web")</f>
        <v>0</v>
      </c>
      <c r="G356" t="s">
        <v>849</v>
      </c>
      <c r="H356" t="s">
        <v>16</v>
      </c>
      <c r="I356" t="s">
        <v>921</v>
      </c>
      <c r="J356" t="s">
        <v>851</v>
      </c>
    </row>
    <row r="357" spans="1:10">
      <c r="A357" t="s">
        <v>842</v>
      </c>
      <c r="B357" t="s">
        <v>922</v>
      </c>
      <c r="C357" t="s">
        <v>12</v>
      </c>
      <c r="D357" t="s">
        <v>923</v>
      </c>
      <c r="E357" t="s">
        <v>924</v>
      </c>
      <c r="F357">
        <f>HYPERLINK("http://clipc-services.ceda.ac.uk/dreq/u/84f0fc3c-acb7-11e6-b5ee-ac72891c3257.html","web")</f>
        <v>0</v>
      </c>
      <c r="G357" t="s">
        <v>925</v>
      </c>
      <c r="H357" t="s">
        <v>16</v>
      </c>
      <c r="I357" t="s">
        <v>926</v>
      </c>
      <c r="J357" t="s">
        <v>851</v>
      </c>
    </row>
    <row r="358" spans="1:10">
      <c r="A358" t="s">
        <v>842</v>
      </c>
      <c r="B358" t="s">
        <v>927</v>
      </c>
      <c r="C358" t="s">
        <v>12</v>
      </c>
      <c r="D358" t="s">
        <v>923</v>
      </c>
      <c r="E358" t="s">
        <v>928</v>
      </c>
      <c r="F358">
        <f>HYPERLINK("http://clipc-services.ceda.ac.uk/dreq/u/84f1146a-acb7-11e6-b5ee-ac72891c3257.html","web")</f>
        <v>0</v>
      </c>
      <c r="G358" t="s">
        <v>925</v>
      </c>
      <c r="H358" t="s">
        <v>16</v>
      </c>
      <c r="I358" t="s">
        <v>929</v>
      </c>
      <c r="J358" t="s">
        <v>851</v>
      </c>
    </row>
    <row r="359" spans="1:10">
      <c r="A359" t="s">
        <v>842</v>
      </c>
      <c r="B359" t="s">
        <v>930</v>
      </c>
      <c r="C359" t="s">
        <v>12</v>
      </c>
      <c r="D359" t="s">
        <v>152</v>
      </c>
      <c r="E359" t="s">
        <v>931</v>
      </c>
      <c r="F359">
        <f>HYPERLINK("http://clipc-services.ceda.ac.uk/dreq/u/591348fe-9e49-11e5-803c-0d0b866b59f3.html","web")</f>
        <v>0</v>
      </c>
      <c r="G359" t="s">
        <v>925</v>
      </c>
      <c r="H359" t="s">
        <v>16</v>
      </c>
      <c r="I359" t="s">
        <v>932</v>
      </c>
      <c r="J359" t="s">
        <v>851</v>
      </c>
    </row>
    <row r="360" spans="1:10">
      <c r="A360" t="s">
        <v>842</v>
      </c>
      <c r="B360" t="s">
        <v>933</v>
      </c>
      <c r="C360" t="s">
        <v>12</v>
      </c>
      <c r="D360" t="s">
        <v>152</v>
      </c>
      <c r="E360" t="s">
        <v>934</v>
      </c>
      <c r="F360">
        <f>HYPERLINK("http://clipc-services.ceda.ac.uk/dreq/u/5913a696-9e49-11e5-803c-0d0b866b59f3.html","web")</f>
        <v>0</v>
      </c>
      <c r="G360" t="s">
        <v>925</v>
      </c>
      <c r="H360" t="s">
        <v>16</v>
      </c>
      <c r="I360" t="s">
        <v>932</v>
      </c>
      <c r="J360" t="s">
        <v>851</v>
      </c>
    </row>
    <row r="361" spans="1:10">
      <c r="A361" t="s">
        <v>842</v>
      </c>
      <c r="B361" t="s">
        <v>935</v>
      </c>
      <c r="C361" t="s">
        <v>12</v>
      </c>
      <c r="D361" t="s">
        <v>152</v>
      </c>
      <c r="E361" t="s">
        <v>936</v>
      </c>
      <c r="F361">
        <f>HYPERLINK("http://clipc-services.ceda.ac.uk/dreq/u/84f0ddec-acb7-11e6-b5ee-ac72891c3257.html","web")</f>
        <v>0</v>
      </c>
      <c r="G361" t="s">
        <v>925</v>
      </c>
      <c r="H361" t="s">
        <v>16</v>
      </c>
      <c r="I361" t="s">
        <v>932</v>
      </c>
      <c r="J361" t="s">
        <v>851</v>
      </c>
    </row>
    <row r="362" spans="1:10">
      <c r="A362" t="s">
        <v>842</v>
      </c>
      <c r="B362" t="s">
        <v>937</v>
      </c>
      <c r="C362" t="s">
        <v>12</v>
      </c>
      <c r="D362" t="s">
        <v>152</v>
      </c>
      <c r="E362" t="s">
        <v>938</v>
      </c>
      <c r="F362">
        <f>HYPERLINK("http://clipc-services.ceda.ac.uk/dreq/u/84ef402c-acb7-11e6-b5ee-ac72891c3257.html","web")</f>
        <v>0</v>
      </c>
      <c r="G362" t="s">
        <v>925</v>
      </c>
      <c r="H362" t="s">
        <v>16</v>
      </c>
      <c r="I362" t="s">
        <v>932</v>
      </c>
      <c r="J362" t="s">
        <v>851</v>
      </c>
    </row>
    <row r="363" spans="1:10">
      <c r="A363" t="s">
        <v>842</v>
      </c>
      <c r="B363" t="s">
        <v>939</v>
      </c>
      <c r="C363" t="s">
        <v>12</v>
      </c>
      <c r="D363" t="s">
        <v>152</v>
      </c>
      <c r="E363" t="s">
        <v>940</v>
      </c>
      <c r="F363">
        <f>HYPERLINK("http://clipc-services.ceda.ac.uk/dreq/u/84f09f30-acb7-11e6-b5ee-ac72891c3257.html","web")</f>
        <v>0</v>
      </c>
      <c r="G363" t="s">
        <v>941</v>
      </c>
      <c r="H363" t="s">
        <v>16</v>
      </c>
      <c r="I363" t="s">
        <v>942</v>
      </c>
      <c r="J363" t="s">
        <v>851</v>
      </c>
    </row>
    <row r="364" spans="1:10">
      <c r="A364" t="s">
        <v>842</v>
      </c>
      <c r="B364" t="s">
        <v>943</v>
      </c>
      <c r="C364" t="s">
        <v>12</v>
      </c>
      <c r="D364" t="s">
        <v>152</v>
      </c>
      <c r="E364" t="s">
        <v>944</v>
      </c>
      <c r="F364">
        <f>HYPERLINK("http://clipc-services.ceda.ac.uk/dreq/u/84f0bbbe-acb7-11e6-b5ee-ac72891c3257.html","web")</f>
        <v>0</v>
      </c>
      <c r="G364" t="s">
        <v>941</v>
      </c>
      <c r="H364" t="s">
        <v>16</v>
      </c>
      <c r="I364" t="s">
        <v>942</v>
      </c>
      <c r="J364" t="s">
        <v>851</v>
      </c>
    </row>
    <row r="365" spans="1:10">
      <c r="A365" t="s">
        <v>842</v>
      </c>
      <c r="B365" t="s">
        <v>945</v>
      </c>
      <c r="C365" t="s">
        <v>12</v>
      </c>
      <c r="D365" t="s">
        <v>152</v>
      </c>
      <c r="E365" t="s">
        <v>946</v>
      </c>
      <c r="F365">
        <f>HYPERLINK("http://clipc-services.ceda.ac.uk/dreq/u/84f0c47e-acb7-11e6-b5ee-ac72891c3257.html","web")</f>
        <v>0</v>
      </c>
      <c r="G365" t="s">
        <v>947</v>
      </c>
      <c r="H365" t="s">
        <v>16</v>
      </c>
      <c r="I365" t="s">
        <v>948</v>
      </c>
      <c r="J365" t="s">
        <v>851</v>
      </c>
    </row>
    <row r="366" spans="1:10">
      <c r="A366" t="s">
        <v>842</v>
      </c>
      <c r="B366" t="s">
        <v>949</v>
      </c>
      <c r="C366" t="s">
        <v>12</v>
      </c>
      <c r="D366" t="s">
        <v>152</v>
      </c>
      <c r="E366" t="s">
        <v>950</v>
      </c>
      <c r="F366">
        <f>HYPERLINK("http://clipc-services.ceda.ac.uk/dreq/u/84f0f052-acb7-11e6-b5ee-ac72891c3257.html","web")</f>
        <v>0</v>
      </c>
      <c r="G366" t="s">
        <v>947</v>
      </c>
      <c r="H366" t="s">
        <v>16</v>
      </c>
      <c r="I366" t="s">
        <v>951</v>
      </c>
      <c r="J366" t="s">
        <v>851</v>
      </c>
    </row>
    <row r="367" spans="1:10">
      <c r="A367" t="s">
        <v>842</v>
      </c>
      <c r="B367" t="s">
        <v>952</v>
      </c>
      <c r="C367" t="s">
        <v>12</v>
      </c>
      <c r="D367" t="s">
        <v>152</v>
      </c>
      <c r="E367" t="s">
        <v>953</v>
      </c>
      <c r="F367">
        <f>HYPERLINK("http://clipc-services.ceda.ac.uk/dreq/u/84f108a8-acb7-11e6-b5ee-ac72891c3257.html","web")</f>
        <v>0</v>
      </c>
      <c r="G367" t="s">
        <v>947</v>
      </c>
      <c r="H367" t="s">
        <v>16</v>
      </c>
      <c r="I367" t="s">
        <v>954</v>
      </c>
      <c r="J367" t="s">
        <v>851</v>
      </c>
    </row>
    <row r="368" spans="1:10">
      <c r="A368" t="s">
        <v>842</v>
      </c>
      <c r="B368" t="s">
        <v>955</v>
      </c>
      <c r="C368" t="s">
        <v>12</v>
      </c>
      <c r="D368" t="s">
        <v>152</v>
      </c>
      <c r="E368" t="s">
        <v>956</v>
      </c>
      <c r="F368">
        <f>HYPERLINK("http://clipc-services.ceda.ac.uk/dreq/u/84f1117c-acb7-11e6-b5ee-ac72891c3257.html","web")</f>
        <v>0</v>
      </c>
      <c r="G368" t="s">
        <v>957</v>
      </c>
      <c r="H368" t="s">
        <v>16</v>
      </c>
      <c r="I368" t="s">
        <v>958</v>
      </c>
      <c r="J368" t="s">
        <v>851</v>
      </c>
    </row>
    <row r="369" spans="1:10">
      <c r="A369" t="s">
        <v>842</v>
      </c>
      <c r="B369" t="s">
        <v>959</v>
      </c>
      <c r="C369" t="s">
        <v>12</v>
      </c>
      <c r="D369" t="s">
        <v>152</v>
      </c>
      <c r="E369" t="s">
        <v>960</v>
      </c>
      <c r="F369">
        <f>HYPERLINK("http://clipc-services.ceda.ac.uk/dreq/u/84f0f354-acb7-11e6-b5ee-ac72891c3257.html","web")</f>
        <v>0</v>
      </c>
      <c r="G369" t="s">
        <v>957</v>
      </c>
      <c r="H369" t="s">
        <v>16</v>
      </c>
      <c r="I369" t="s">
        <v>961</v>
      </c>
      <c r="J369" t="s">
        <v>851</v>
      </c>
    </row>
    <row r="370" spans="1:10">
      <c r="A370" t="s">
        <v>842</v>
      </c>
      <c r="B370" t="s">
        <v>962</v>
      </c>
      <c r="C370" t="s">
        <v>12</v>
      </c>
      <c r="D370" t="s">
        <v>152</v>
      </c>
      <c r="E370" t="s">
        <v>963</v>
      </c>
      <c r="F370">
        <f>HYPERLINK("http://clipc-services.ceda.ac.uk/dreq/u/84f0beac-acb7-11e6-b5ee-ac72891c3257.html","web")</f>
        <v>0</v>
      </c>
      <c r="G370" t="s">
        <v>957</v>
      </c>
      <c r="H370" t="s">
        <v>16</v>
      </c>
      <c r="I370" t="s">
        <v>964</v>
      </c>
      <c r="J370" t="s">
        <v>851</v>
      </c>
    </row>
    <row r="371" spans="1:10">
      <c r="A371" t="s">
        <v>842</v>
      </c>
      <c r="B371" t="s">
        <v>965</v>
      </c>
      <c r="C371" t="s">
        <v>12</v>
      </c>
      <c r="D371" t="s">
        <v>152</v>
      </c>
      <c r="E371" t="s">
        <v>966</v>
      </c>
      <c r="F371">
        <f>HYPERLINK("http://clipc-services.ceda.ac.uk/dreq/u/591384a4-9e49-11e5-803c-0d0b866b59f3.html","web")</f>
        <v>0</v>
      </c>
      <c r="G371" t="s">
        <v>967</v>
      </c>
      <c r="H371" t="s">
        <v>16</v>
      </c>
      <c r="I371" t="s">
        <v>17</v>
      </c>
      <c r="J371" t="s">
        <v>856</v>
      </c>
    </row>
    <row r="372" spans="1:10">
      <c r="A372" t="s">
        <v>842</v>
      </c>
      <c r="B372" t="s">
        <v>968</v>
      </c>
      <c r="C372" t="s">
        <v>12</v>
      </c>
      <c r="D372" t="s">
        <v>152</v>
      </c>
      <c r="E372" t="s">
        <v>969</v>
      </c>
      <c r="F372">
        <f>HYPERLINK("http://clipc-services.ceda.ac.uk/dreq/u/59174aa8-9e49-11e5-803c-0d0b866b59f3.html","web")</f>
        <v>0</v>
      </c>
      <c r="G372" t="s">
        <v>947</v>
      </c>
      <c r="H372" t="s">
        <v>16</v>
      </c>
      <c r="I372" t="s">
        <v>17</v>
      </c>
      <c r="J372" t="s">
        <v>856</v>
      </c>
    </row>
    <row r="373" spans="1:10">
      <c r="A373" t="s">
        <v>842</v>
      </c>
      <c r="B373" t="s">
        <v>970</v>
      </c>
      <c r="C373" t="s">
        <v>12</v>
      </c>
      <c r="D373" t="s">
        <v>152</v>
      </c>
      <c r="E373" t="s">
        <v>971</v>
      </c>
      <c r="F373">
        <f>HYPERLINK("http://clipc-services.ceda.ac.uk/dreq/u/5917d9fa-9e49-11e5-803c-0d0b866b59f3.html","web")</f>
        <v>0</v>
      </c>
      <c r="G373" t="s">
        <v>972</v>
      </c>
      <c r="H373" t="s">
        <v>16</v>
      </c>
      <c r="I373" t="s">
        <v>17</v>
      </c>
      <c r="J373" t="s">
        <v>856</v>
      </c>
    </row>
    <row r="374" spans="1:10">
      <c r="A374" t="s">
        <v>842</v>
      </c>
      <c r="B374" t="s">
        <v>973</v>
      </c>
      <c r="C374" t="s">
        <v>12</v>
      </c>
      <c r="D374" t="s">
        <v>152</v>
      </c>
      <c r="E374" t="s">
        <v>974</v>
      </c>
      <c r="F374">
        <f>HYPERLINK("http://clipc-services.ceda.ac.uk/dreq/u/84f0430a-acb7-11e6-b5ee-ac72891c3257.html","web")</f>
        <v>0</v>
      </c>
      <c r="G374" t="s">
        <v>967</v>
      </c>
      <c r="H374" t="s">
        <v>16</v>
      </c>
      <c r="I374" t="s">
        <v>17</v>
      </c>
      <c r="J374" t="s">
        <v>851</v>
      </c>
    </row>
    <row r="375" spans="1:10">
      <c r="A375" t="s">
        <v>842</v>
      </c>
      <c r="B375" t="s">
        <v>975</v>
      </c>
      <c r="C375" t="s">
        <v>12</v>
      </c>
      <c r="D375" t="s">
        <v>152</v>
      </c>
      <c r="E375" t="s">
        <v>976</v>
      </c>
      <c r="F375">
        <f>HYPERLINK("http://clipc-services.ceda.ac.uk/dreq/u/590f8fca-9e49-11e5-803c-0d0b866b59f3.html","web")</f>
        <v>0</v>
      </c>
      <c r="G375" t="s">
        <v>977</v>
      </c>
      <c r="H375" t="s">
        <v>16</v>
      </c>
      <c r="J375" t="s">
        <v>851</v>
      </c>
    </row>
    <row r="376" spans="1:10">
      <c r="A376" t="s">
        <v>842</v>
      </c>
      <c r="B376" t="s">
        <v>978</v>
      </c>
      <c r="C376" t="s">
        <v>12</v>
      </c>
      <c r="D376" t="s">
        <v>152</v>
      </c>
      <c r="E376" t="s">
        <v>979</v>
      </c>
      <c r="F376">
        <f>HYPERLINK("http://clipc-services.ceda.ac.uk/dreq/u/590ec93c-9e49-11e5-803c-0d0b866b59f3.html","web")</f>
        <v>0</v>
      </c>
      <c r="G376" t="s">
        <v>977</v>
      </c>
      <c r="H376" t="s">
        <v>16</v>
      </c>
      <c r="I376" t="s">
        <v>980</v>
      </c>
      <c r="J376" t="s">
        <v>851</v>
      </c>
    </row>
    <row r="377" spans="1:10">
      <c r="A377" t="s">
        <v>842</v>
      </c>
      <c r="B377" t="s">
        <v>981</v>
      </c>
      <c r="C377" t="s">
        <v>20</v>
      </c>
      <c r="D377" t="s">
        <v>152</v>
      </c>
      <c r="E377" t="s">
        <v>982</v>
      </c>
      <c r="F377">
        <f>HYPERLINK("http://clipc-services.ceda.ac.uk/dreq/u/5912cf78-9e49-11e5-803c-0d0b866b59f3.html","web")</f>
        <v>0</v>
      </c>
      <c r="G377" t="s">
        <v>977</v>
      </c>
      <c r="H377" t="s">
        <v>16</v>
      </c>
      <c r="J377" t="s">
        <v>856</v>
      </c>
    </row>
    <row r="378" spans="1:10">
      <c r="A378" t="s">
        <v>842</v>
      </c>
      <c r="B378" t="s">
        <v>983</v>
      </c>
      <c r="C378" t="s">
        <v>12</v>
      </c>
      <c r="D378" t="s">
        <v>152</v>
      </c>
      <c r="E378" t="s">
        <v>984</v>
      </c>
      <c r="F378">
        <f>HYPERLINK("http://clipc-services.ceda.ac.uk/dreq/u/590f097e-9e49-11e5-803c-0d0b866b59f3.html","web")</f>
        <v>0</v>
      </c>
      <c r="G378" t="s">
        <v>977</v>
      </c>
      <c r="H378" t="s">
        <v>16</v>
      </c>
      <c r="J378" t="s">
        <v>851</v>
      </c>
    </row>
    <row r="379" spans="1:10">
      <c r="A379" t="s">
        <v>842</v>
      </c>
      <c r="B379" t="s">
        <v>114</v>
      </c>
      <c r="C379" t="s">
        <v>115</v>
      </c>
      <c r="D379" t="s">
        <v>45</v>
      </c>
      <c r="E379" t="s">
        <v>116</v>
      </c>
      <c r="F379">
        <f>HYPERLINK("http://clipc-services.ceda.ac.uk/dreq/u/e525bed4-dd83-11e5-9194-ac72891c3257.html","web")</f>
        <v>0</v>
      </c>
      <c r="G379" t="s">
        <v>101</v>
      </c>
      <c r="H379" t="s">
        <v>16</v>
      </c>
      <c r="I379" t="s">
        <v>117</v>
      </c>
      <c r="J379" t="s">
        <v>789</v>
      </c>
    </row>
    <row r="380" spans="1:10">
      <c r="A380" t="s">
        <v>842</v>
      </c>
      <c r="B380" t="s">
        <v>118</v>
      </c>
      <c r="C380" t="s">
        <v>115</v>
      </c>
      <c r="D380" t="s">
        <v>45</v>
      </c>
      <c r="E380" t="s">
        <v>119</v>
      </c>
      <c r="F380">
        <f>HYPERLINK("http://clipc-services.ceda.ac.uk/dreq/u/e52644bc-dd83-11e5-9194-ac72891c3257.html","web")</f>
        <v>0</v>
      </c>
      <c r="G380" t="s">
        <v>94</v>
      </c>
      <c r="H380" t="s">
        <v>95</v>
      </c>
      <c r="I380" t="s">
        <v>120</v>
      </c>
      <c r="J380" t="s">
        <v>789</v>
      </c>
    </row>
    <row r="381" spans="1:10">
      <c r="A381" t="s">
        <v>842</v>
      </c>
      <c r="B381" t="s">
        <v>121</v>
      </c>
      <c r="C381" t="s">
        <v>115</v>
      </c>
      <c r="D381" t="s">
        <v>45</v>
      </c>
      <c r="E381" t="s">
        <v>122</v>
      </c>
      <c r="F381">
        <f>HYPERLINK("http://clipc-services.ceda.ac.uk/dreq/u/e526caea-dd83-11e5-9194-ac72891c3257.html","web")</f>
        <v>0</v>
      </c>
      <c r="G381" t="s">
        <v>94</v>
      </c>
      <c r="H381" t="s">
        <v>95</v>
      </c>
      <c r="I381" t="s">
        <v>123</v>
      </c>
      <c r="J381" t="s">
        <v>789</v>
      </c>
    </row>
    <row r="382" spans="1:10">
      <c r="A382" t="s">
        <v>842</v>
      </c>
      <c r="B382" t="s">
        <v>124</v>
      </c>
      <c r="C382" t="s">
        <v>115</v>
      </c>
      <c r="D382" t="s">
        <v>45</v>
      </c>
      <c r="E382" t="s">
        <v>125</v>
      </c>
      <c r="F382">
        <f>HYPERLINK("http://clipc-services.ceda.ac.uk/dreq/u/e527532a-dd83-11e5-9194-ac72891c3257.html","web")</f>
        <v>0</v>
      </c>
      <c r="G382" t="s">
        <v>94</v>
      </c>
      <c r="H382" t="s">
        <v>95</v>
      </c>
      <c r="I382" t="s">
        <v>126</v>
      </c>
      <c r="J382" t="s">
        <v>789</v>
      </c>
    </row>
    <row r="383" spans="1:10">
      <c r="A383" t="s">
        <v>842</v>
      </c>
      <c r="B383" t="s">
        <v>127</v>
      </c>
      <c r="C383" t="s">
        <v>115</v>
      </c>
      <c r="D383" t="s">
        <v>45</v>
      </c>
      <c r="E383" t="s">
        <v>128</v>
      </c>
      <c r="F383">
        <f>HYPERLINK("http://clipc-services.ceda.ac.uk/dreq/u/e5278b06-dd83-11e5-9194-ac72891c3257.html","web")</f>
        <v>0</v>
      </c>
      <c r="G383" t="s">
        <v>101</v>
      </c>
      <c r="H383" t="s">
        <v>16</v>
      </c>
      <c r="I383" t="s">
        <v>129</v>
      </c>
      <c r="J383" t="s">
        <v>789</v>
      </c>
    </row>
    <row r="384" spans="1:10">
      <c r="A384" t="s">
        <v>842</v>
      </c>
      <c r="B384" t="s">
        <v>92</v>
      </c>
      <c r="C384" t="s">
        <v>12</v>
      </c>
      <c r="D384" t="s">
        <v>45</v>
      </c>
      <c r="E384" t="s">
        <v>93</v>
      </c>
      <c r="F384">
        <f>HYPERLINK("http://clipc-services.ceda.ac.uk/dreq/u/6fc1dd9341ca569ad866695db9878618.html","web")</f>
        <v>0</v>
      </c>
      <c r="G384" t="s">
        <v>94</v>
      </c>
      <c r="H384" t="s">
        <v>95</v>
      </c>
      <c r="I384" t="s">
        <v>96</v>
      </c>
      <c r="J384" t="s">
        <v>789</v>
      </c>
    </row>
    <row r="385" spans="1:10">
      <c r="A385" t="s">
        <v>842</v>
      </c>
      <c r="B385" t="s">
        <v>97</v>
      </c>
      <c r="C385" t="s">
        <v>12</v>
      </c>
      <c r="D385" t="s">
        <v>45</v>
      </c>
      <c r="E385" t="s">
        <v>98</v>
      </c>
      <c r="F385">
        <f>HYPERLINK("http://clipc-services.ceda.ac.uk/dreq/u/60f0a8f8a0311f9c386e64e0b62cf3bd.html","web")</f>
        <v>0</v>
      </c>
      <c r="G385" t="s">
        <v>94</v>
      </c>
      <c r="H385" t="s">
        <v>95</v>
      </c>
      <c r="I385" t="s">
        <v>96</v>
      </c>
      <c r="J385" t="s">
        <v>789</v>
      </c>
    </row>
    <row r="386" spans="1:10">
      <c r="A386" t="s">
        <v>842</v>
      </c>
      <c r="B386" t="s">
        <v>99</v>
      </c>
      <c r="C386" t="s">
        <v>20</v>
      </c>
      <c r="D386" t="s">
        <v>45</v>
      </c>
      <c r="E386" t="s">
        <v>100</v>
      </c>
      <c r="F386">
        <f>HYPERLINK("http://clipc-services.ceda.ac.uk/dreq/u/e52528e8-dd83-11e5-9194-ac72891c3257.html","web")</f>
        <v>0</v>
      </c>
      <c r="G386" t="s">
        <v>101</v>
      </c>
      <c r="H386" t="s">
        <v>16</v>
      </c>
      <c r="I386" t="s">
        <v>96</v>
      </c>
      <c r="J386" t="s">
        <v>789</v>
      </c>
    </row>
    <row r="387" spans="1:10">
      <c r="A387" t="s">
        <v>842</v>
      </c>
      <c r="B387" t="s">
        <v>102</v>
      </c>
      <c r="C387" t="s">
        <v>12</v>
      </c>
      <c r="D387" t="s">
        <v>45</v>
      </c>
      <c r="E387" t="s">
        <v>103</v>
      </c>
      <c r="F387">
        <f>HYPERLINK("http://clipc-services.ceda.ac.uk/dreq/u/236430ceeb7aa3d23577b3a03d13f7fb.html","web")</f>
        <v>0</v>
      </c>
      <c r="G387" t="s">
        <v>101</v>
      </c>
      <c r="H387" t="s">
        <v>16</v>
      </c>
      <c r="I387" t="s">
        <v>96</v>
      </c>
      <c r="J387" t="s">
        <v>789</v>
      </c>
    </row>
    <row r="388" spans="1:10">
      <c r="A388" t="s">
        <v>842</v>
      </c>
      <c r="B388" t="s">
        <v>105</v>
      </c>
      <c r="C388" t="s">
        <v>12</v>
      </c>
      <c r="D388" t="s">
        <v>45</v>
      </c>
      <c r="E388" t="s">
        <v>106</v>
      </c>
      <c r="F388">
        <f>HYPERLINK("http://clipc-services.ceda.ac.uk/dreq/u/71480abb30ae62d262fcea6cfdd753cf.html","web")</f>
        <v>0</v>
      </c>
      <c r="G388" t="s">
        <v>101</v>
      </c>
      <c r="H388" t="s">
        <v>16</v>
      </c>
      <c r="I388" t="s">
        <v>107</v>
      </c>
      <c r="J388" t="s">
        <v>789</v>
      </c>
    </row>
    <row r="389" spans="1:10">
      <c r="A389" t="s">
        <v>842</v>
      </c>
      <c r="B389" t="s">
        <v>108</v>
      </c>
      <c r="C389" t="s">
        <v>12</v>
      </c>
      <c r="D389" t="s">
        <v>45</v>
      </c>
      <c r="E389" t="s">
        <v>109</v>
      </c>
      <c r="F389">
        <f>HYPERLINK("http://clipc-services.ceda.ac.uk/dreq/u/684d3f3543045a89ecbb0ca81ba6705f.html","web")</f>
        <v>0</v>
      </c>
      <c r="G389" t="s">
        <v>94</v>
      </c>
      <c r="H389" t="s">
        <v>95</v>
      </c>
      <c r="I389" t="s">
        <v>110</v>
      </c>
      <c r="J389" t="s">
        <v>789</v>
      </c>
    </row>
    <row r="390" spans="1:10">
      <c r="A390" t="s">
        <v>842</v>
      </c>
      <c r="B390" t="s">
        <v>151</v>
      </c>
      <c r="C390" t="s">
        <v>20</v>
      </c>
      <c r="D390" t="s">
        <v>45</v>
      </c>
      <c r="E390" t="s">
        <v>153</v>
      </c>
      <c r="F390">
        <f>HYPERLINK("http://clipc-services.ceda.ac.uk/dreq/u/97c037c3357f24c4e06c07123224b400.html","web")</f>
        <v>0</v>
      </c>
      <c r="G390" t="s">
        <v>101</v>
      </c>
      <c r="H390" t="s">
        <v>16</v>
      </c>
      <c r="I390" t="s">
        <v>154</v>
      </c>
      <c r="J390" t="s">
        <v>789</v>
      </c>
    </row>
    <row r="391" spans="1:10">
      <c r="A391" t="s">
        <v>842</v>
      </c>
      <c r="B391" t="s">
        <v>155</v>
      </c>
      <c r="C391" t="s">
        <v>20</v>
      </c>
      <c r="D391" t="s">
        <v>45</v>
      </c>
      <c r="E391" t="s">
        <v>156</v>
      </c>
      <c r="F391">
        <f>HYPERLINK("http://clipc-services.ceda.ac.uk/dreq/u/042e575e61a271e122d317ca7b39dcb4.html","web")</f>
        <v>0</v>
      </c>
      <c r="G391" t="s">
        <v>94</v>
      </c>
      <c r="H391" t="s">
        <v>95</v>
      </c>
      <c r="I391" t="s">
        <v>157</v>
      </c>
      <c r="J391" t="s">
        <v>789</v>
      </c>
    </row>
    <row r="392" spans="1:10">
      <c r="A392" t="s">
        <v>842</v>
      </c>
      <c r="B392" t="s">
        <v>158</v>
      </c>
      <c r="C392" t="s">
        <v>20</v>
      </c>
      <c r="D392" t="s">
        <v>45</v>
      </c>
      <c r="E392" t="s">
        <v>159</v>
      </c>
      <c r="F392">
        <f>HYPERLINK("http://clipc-services.ceda.ac.uk/dreq/u/f36046ab9a8a24ce4d7431e2defd9cf6.html","web")</f>
        <v>0</v>
      </c>
      <c r="G392" t="s">
        <v>101</v>
      </c>
      <c r="H392" t="s">
        <v>16</v>
      </c>
      <c r="I392" t="s">
        <v>160</v>
      </c>
      <c r="J392" t="s">
        <v>789</v>
      </c>
    </row>
    <row r="393" spans="1:10">
      <c r="A393" t="s">
        <v>842</v>
      </c>
      <c r="B393" t="s">
        <v>514</v>
      </c>
      <c r="C393" t="s">
        <v>115</v>
      </c>
      <c r="D393" t="s">
        <v>45</v>
      </c>
      <c r="E393" t="s">
        <v>516</v>
      </c>
      <c r="F393">
        <f>HYPERLINK("http://clipc-services.ceda.ac.uk/dreq/u/1333394a296e7f8af6c9bad15cb9778d.html","web")</f>
        <v>0</v>
      </c>
      <c r="G393" t="s">
        <v>101</v>
      </c>
      <c r="H393" t="s">
        <v>16</v>
      </c>
      <c r="I393" t="s">
        <v>517</v>
      </c>
      <c r="J393" t="s">
        <v>789</v>
      </c>
    </row>
    <row r="394" spans="1:10">
      <c r="A394" t="s">
        <v>842</v>
      </c>
      <c r="B394" t="s">
        <v>518</v>
      </c>
      <c r="C394" t="s">
        <v>115</v>
      </c>
      <c r="D394" t="s">
        <v>45</v>
      </c>
      <c r="E394" t="s">
        <v>519</v>
      </c>
      <c r="F394">
        <f>HYPERLINK("http://clipc-services.ceda.ac.uk/dreq/u/d3e6e20c91db32a83bcf3d8d8d9dafd3.html","web")</f>
        <v>0</v>
      </c>
      <c r="G394" t="s">
        <v>101</v>
      </c>
      <c r="H394" t="s">
        <v>16</v>
      </c>
      <c r="I394" t="s">
        <v>520</v>
      </c>
      <c r="J394" t="s">
        <v>789</v>
      </c>
    </row>
    <row r="395" spans="1:10">
      <c r="A395" t="s">
        <v>842</v>
      </c>
      <c r="B395" t="s">
        <v>521</v>
      </c>
      <c r="C395" t="s">
        <v>115</v>
      </c>
      <c r="D395" t="s">
        <v>45</v>
      </c>
      <c r="E395" t="s">
        <v>522</v>
      </c>
      <c r="F395">
        <f>HYPERLINK("http://clipc-services.ceda.ac.uk/dreq/u/80a2832b0619764647393e3815ff399b.html","web")</f>
        <v>0</v>
      </c>
      <c r="G395" t="s">
        <v>101</v>
      </c>
      <c r="H395" t="s">
        <v>16</v>
      </c>
      <c r="I395" t="s">
        <v>523</v>
      </c>
      <c r="J395" t="s">
        <v>789</v>
      </c>
    </row>
    <row r="396" spans="1:10">
      <c r="A396" t="s">
        <v>842</v>
      </c>
      <c r="B396" t="s">
        <v>527</v>
      </c>
      <c r="C396" t="s">
        <v>115</v>
      </c>
      <c r="D396" t="s">
        <v>45</v>
      </c>
      <c r="E396" t="s">
        <v>528</v>
      </c>
      <c r="F396">
        <f>HYPERLINK("http://clipc-services.ceda.ac.uk/dreq/u/ee10c562c1164acf3bf03955dd6fc00d.html","web")</f>
        <v>0</v>
      </c>
      <c r="G396" t="s">
        <v>101</v>
      </c>
      <c r="H396" t="s">
        <v>16</v>
      </c>
      <c r="I396" t="s">
        <v>529</v>
      </c>
      <c r="J396" t="s">
        <v>789</v>
      </c>
    </row>
    <row r="397" spans="1:10">
      <c r="A397" t="s">
        <v>842</v>
      </c>
      <c r="B397" t="s">
        <v>530</v>
      </c>
      <c r="C397" t="s">
        <v>115</v>
      </c>
      <c r="D397" t="s">
        <v>45</v>
      </c>
      <c r="E397" t="s">
        <v>531</v>
      </c>
      <c r="F397">
        <f>HYPERLINK("http://clipc-services.ceda.ac.uk/dreq/u/3e0c9853afc682db9a950cc5bc3c1c3a.html","web")</f>
        <v>0</v>
      </c>
      <c r="G397" t="s">
        <v>101</v>
      </c>
      <c r="H397" t="s">
        <v>16</v>
      </c>
      <c r="I397" t="s">
        <v>532</v>
      </c>
      <c r="J397" t="s">
        <v>789</v>
      </c>
    </row>
    <row r="398" spans="1:10">
      <c r="A398" t="s">
        <v>842</v>
      </c>
      <c r="B398" t="s">
        <v>533</v>
      </c>
      <c r="C398" t="s">
        <v>115</v>
      </c>
      <c r="D398" t="s">
        <v>45</v>
      </c>
      <c r="E398" t="s">
        <v>131</v>
      </c>
      <c r="F398">
        <f>HYPERLINK("http://clipc-services.ceda.ac.uk/dreq/u/0f19e65613afd83f8d9b888d2067ced4.html","web")</f>
        <v>0</v>
      </c>
      <c r="G398" t="s">
        <v>94</v>
      </c>
      <c r="H398" t="s">
        <v>95</v>
      </c>
      <c r="I398" t="s">
        <v>534</v>
      </c>
      <c r="J398" t="s">
        <v>789</v>
      </c>
    </row>
    <row r="399" spans="1:10">
      <c r="A399" t="s">
        <v>842</v>
      </c>
      <c r="B399" t="s">
        <v>535</v>
      </c>
      <c r="C399" t="s">
        <v>115</v>
      </c>
      <c r="D399" t="s">
        <v>45</v>
      </c>
      <c r="E399" t="s">
        <v>536</v>
      </c>
      <c r="F399">
        <f>HYPERLINK("http://clipc-services.ceda.ac.uk/dreq/u/6c19638a0652fcbc6c6ff8455c536445.html","web")</f>
        <v>0</v>
      </c>
      <c r="G399" t="s">
        <v>94</v>
      </c>
      <c r="H399" t="s">
        <v>95</v>
      </c>
      <c r="I399" t="s">
        <v>537</v>
      </c>
      <c r="J399" t="s">
        <v>789</v>
      </c>
    </row>
    <row r="400" spans="1:10">
      <c r="A400" t="s">
        <v>842</v>
      </c>
      <c r="B400" t="s">
        <v>538</v>
      </c>
      <c r="C400" t="s">
        <v>115</v>
      </c>
      <c r="D400" t="s">
        <v>45</v>
      </c>
      <c r="E400" t="s">
        <v>539</v>
      </c>
      <c r="F400">
        <f>HYPERLINK("http://clipc-services.ceda.ac.uk/dreq/u/2f046f30404d6cfcd5286a2a7f12d8fa.html","web")</f>
        <v>0</v>
      </c>
      <c r="G400" t="s">
        <v>94</v>
      </c>
      <c r="H400" t="s">
        <v>95</v>
      </c>
      <c r="I400" t="s">
        <v>540</v>
      </c>
      <c r="J400" t="s">
        <v>789</v>
      </c>
    </row>
    <row r="401" spans="1:10">
      <c r="A401" t="s">
        <v>842</v>
      </c>
      <c r="B401" t="s">
        <v>543</v>
      </c>
      <c r="C401" t="s">
        <v>115</v>
      </c>
      <c r="D401" t="s">
        <v>45</v>
      </c>
      <c r="E401" t="s">
        <v>544</v>
      </c>
      <c r="F401">
        <f>HYPERLINK("http://clipc-services.ceda.ac.uk/dreq/u/18060c6741a6b65c90435d19adfbbc98.html","web")</f>
        <v>0</v>
      </c>
      <c r="G401" t="s">
        <v>94</v>
      </c>
      <c r="H401" t="s">
        <v>95</v>
      </c>
      <c r="I401" t="s">
        <v>545</v>
      </c>
      <c r="J401" t="s">
        <v>789</v>
      </c>
    </row>
    <row r="402" spans="1:10">
      <c r="A402" t="s">
        <v>842</v>
      </c>
      <c r="B402" t="s">
        <v>688</v>
      </c>
      <c r="C402" t="s">
        <v>20</v>
      </c>
      <c r="D402" t="s">
        <v>790</v>
      </c>
      <c r="E402" t="s">
        <v>690</v>
      </c>
      <c r="F402">
        <f>HYPERLINK("http://clipc-services.ceda.ac.uk/dreq/u/a06b8e83250b870d9f39dc1f6534efcb.html","web")</f>
        <v>0</v>
      </c>
      <c r="G402" t="s">
        <v>691</v>
      </c>
      <c r="H402" t="s">
        <v>184</v>
      </c>
      <c r="I402" t="s">
        <v>692</v>
      </c>
      <c r="J402" t="s">
        <v>169</v>
      </c>
    </row>
    <row r="403" spans="1:10">
      <c r="A403" t="s">
        <v>842</v>
      </c>
      <c r="B403" t="s">
        <v>583</v>
      </c>
      <c r="C403" t="s">
        <v>20</v>
      </c>
      <c r="D403" t="s">
        <v>346</v>
      </c>
      <c r="E403" t="s">
        <v>584</v>
      </c>
      <c r="F403">
        <f>HYPERLINK("http://clipc-services.ceda.ac.uk/dreq/u/59170a02-9e49-11e5-803c-0d0b866b59f3.html","web")</f>
        <v>0</v>
      </c>
      <c r="G403" t="s">
        <v>194</v>
      </c>
      <c r="H403" t="s">
        <v>173</v>
      </c>
      <c r="I403" t="s">
        <v>584</v>
      </c>
      <c r="J403" t="s">
        <v>687</v>
      </c>
    </row>
    <row r="404" spans="1:10">
      <c r="A404" t="s">
        <v>842</v>
      </c>
      <c r="B404" t="s">
        <v>585</v>
      </c>
      <c r="C404" t="s">
        <v>20</v>
      </c>
      <c r="D404" t="s">
        <v>346</v>
      </c>
      <c r="E404" t="s">
        <v>586</v>
      </c>
      <c r="F404">
        <f>HYPERLINK("http://clipc-services.ceda.ac.uk/dreq/u/5913d86e-9e49-11e5-803c-0d0b866b59f3.html","web")</f>
        <v>0</v>
      </c>
      <c r="G404" t="s">
        <v>194</v>
      </c>
      <c r="H404" t="s">
        <v>173</v>
      </c>
      <c r="I404" t="s">
        <v>586</v>
      </c>
      <c r="J404" t="s">
        <v>687</v>
      </c>
    </row>
    <row r="405" spans="1:10">
      <c r="A405" t="s">
        <v>842</v>
      </c>
      <c r="B405" t="s">
        <v>587</v>
      </c>
      <c r="C405" t="s">
        <v>20</v>
      </c>
      <c r="D405" t="s">
        <v>346</v>
      </c>
      <c r="E405" t="s">
        <v>588</v>
      </c>
      <c r="F405">
        <f>HYPERLINK("http://clipc-services.ceda.ac.uk/dreq/u/5913d602-9e49-11e5-803c-0d0b866b59f3.html","web")</f>
        <v>0</v>
      </c>
      <c r="G405" t="s">
        <v>194</v>
      </c>
      <c r="H405" t="s">
        <v>173</v>
      </c>
      <c r="J405" t="s">
        <v>687</v>
      </c>
    </row>
    <row r="406" spans="1:10">
      <c r="A406" t="s">
        <v>842</v>
      </c>
      <c r="B406" t="s">
        <v>213</v>
      </c>
      <c r="C406" t="s">
        <v>20</v>
      </c>
      <c r="D406" t="s">
        <v>597</v>
      </c>
      <c r="E406" t="s">
        <v>214</v>
      </c>
      <c r="F406">
        <f>HYPERLINK("http://clipc-services.ceda.ac.uk/dreq/u/590e85a8-9e49-11e5-803c-0d0b866b59f3.html","web")</f>
        <v>0</v>
      </c>
      <c r="G406" t="s">
        <v>211</v>
      </c>
      <c r="H406" t="s">
        <v>24</v>
      </c>
      <c r="I406" t="s">
        <v>215</v>
      </c>
      <c r="J406" t="s">
        <v>985</v>
      </c>
    </row>
    <row r="407" spans="1:10">
      <c r="A407" t="s">
        <v>842</v>
      </c>
      <c r="B407" t="s">
        <v>986</v>
      </c>
      <c r="C407" t="s">
        <v>20</v>
      </c>
      <c r="D407" t="s">
        <v>597</v>
      </c>
      <c r="E407" t="s">
        <v>987</v>
      </c>
      <c r="F407">
        <f>HYPERLINK("http://clipc-services.ceda.ac.uk/dreq/u/5d432c16b179052a4e94c63af356c67c.html","web")</f>
        <v>0</v>
      </c>
      <c r="G407" t="s">
        <v>194</v>
      </c>
      <c r="H407" t="s">
        <v>173</v>
      </c>
      <c r="I407" t="s">
        <v>988</v>
      </c>
      <c r="J407" t="s">
        <v>557</v>
      </c>
    </row>
    <row r="408" spans="1:10">
      <c r="A408" t="s">
        <v>842</v>
      </c>
      <c r="B408" t="s">
        <v>614</v>
      </c>
      <c r="C408" t="s">
        <v>20</v>
      </c>
      <c r="D408" t="s">
        <v>152</v>
      </c>
      <c r="E408" t="s">
        <v>615</v>
      </c>
      <c r="F408">
        <f>HYPERLINK("http://clipc-services.ceda.ac.uk/dreq/u/7553003ead183dd3276108b6311a337f.html","web")</f>
        <v>0</v>
      </c>
      <c r="G408" t="s">
        <v>194</v>
      </c>
      <c r="H408" t="s">
        <v>173</v>
      </c>
      <c r="I408" t="s">
        <v>616</v>
      </c>
      <c r="J408" t="s">
        <v>617</v>
      </c>
    </row>
    <row r="409" spans="1:10">
      <c r="A409" t="s">
        <v>842</v>
      </c>
      <c r="B409" t="s">
        <v>209</v>
      </c>
      <c r="C409" t="s">
        <v>20</v>
      </c>
      <c r="D409" t="s">
        <v>597</v>
      </c>
      <c r="E409" t="s">
        <v>210</v>
      </c>
      <c r="F409">
        <f>HYPERLINK("http://clipc-services.ceda.ac.uk/dreq/u/590ed5a8-9e49-11e5-803c-0d0b866b59f3.html","web")</f>
        <v>0</v>
      </c>
      <c r="G409" t="s">
        <v>211</v>
      </c>
      <c r="H409" t="s">
        <v>24</v>
      </c>
      <c r="I409" t="s">
        <v>212</v>
      </c>
      <c r="J409" t="s">
        <v>985</v>
      </c>
    </row>
    <row r="410" spans="1:10">
      <c r="A410" t="s">
        <v>842</v>
      </c>
      <c r="B410" t="s">
        <v>308</v>
      </c>
      <c r="C410" t="s">
        <v>20</v>
      </c>
      <c r="D410" t="s">
        <v>152</v>
      </c>
      <c r="E410" t="s">
        <v>309</v>
      </c>
      <c r="F410">
        <f>HYPERLINK("http://clipc-services.ceda.ac.uk/dreq/u/f27656eeae247192e82aa1032c911399.html","web")</f>
        <v>0</v>
      </c>
      <c r="G410" t="s">
        <v>310</v>
      </c>
      <c r="H410" t="s">
        <v>311</v>
      </c>
      <c r="J410" t="s">
        <v>989</v>
      </c>
    </row>
    <row r="411" spans="1:10">
      <c r="A411" t="s">
        <v>842</v>
      </c>
      <c r="B411" t="s">
        <v>791</v>
      </c>
      <c r="C411" t="s">
        <v>20</v>
      </c>
      <c r="D411" t="s">
        <v>152</v>
      </c>
      <c r="E411" t="s">
        <v>792</v>
      </c>
      <c r="F411">
        <f>HYPERLINK("http://clipc-services.ceda.ac.uk/dreq/u/590ef7b8-9e49-11e5-803c-0d0b866b59f3.html","web")</f>
        <v>0</v>
      </c>
      <c r="G411" t="s">
        <v>793</v>
      </c>
      <c r="H411" t="s">
        <v>24</v>
      </c>
      <c r="I411" t="s">
        <v>794</v>
      </c>
      <c r="J411" t="s">
        <v>590</v>
      </c>
    </row>
    <row r="412" spans="1:10">
      <c r="A412" t="s">
        <v>842</v>
      </c>
      <c r="B412" t="s">
        <v>990</v>
      </c>
      <c r="C412" t="s">
        <v>12</v>
      </c>
      <c r="D412" t="s">
        <v>152</v>
      </c>
      <c r="E412" t="s">
        <v>991</v>
      </c>
      <c r="F412">
        <f>HYPERLINK("http://clipc-services.ceda.ac.uk/dreq/u/f3532407075647328e7da9c24f00193d.html","web")</f>
        <v>0</v>
      </c>
      <c r="G412" t="s">
        <v>992</v>
      </c>
      <c r="H412" t="s">
        <v>16</v>
      </c>
      <c r="I412" t="s">
        <v>993</v>
      </c>
      <c r="J412" t="s">
        <v>994</v>
      </c>
    </row>
    <row r="413" spans="1:10">
      <c r="A413" t="s">
        <v>842</v>
      </c>
      <c r="B413" t="s">
        <v>995</v>
      </c>
      <c r="C413" t="s">
        <v>20</v>
      </c>
      <c r="D413" t="s">
        <v>996</v>
      </c>
      <c r="E413" t="s">
        <v>997</v>
      </c>
      <c r="F413">
        <f>HYPERLINK("http://clipc-services.ceda.ac.uk/dreq/u/590f1a90-9e49-11e5-803c-0d0b866b59f3.html","web")</f>
        <v>0</v>
      </c>
      <c r="G413" t="s">
        <v>998</v>
      </c>
      <c r="H413" t="s">
        <v>999</v>
      </c>
      <c r="I413" t="s">
        <v>1000</v>
      </c>
      <c r="J413" t="s">
        <v>1001</v>
      </c>
    </row>
    <row r="414" spans="1:10">
      <c r="A414" t="s">
        <v>842</v>
      </c>
      <c r="B414" t="s">
        <v>1002</v>
      </c>
      <c r="C414" t="s">
        <v>20</v>
      </c>
      <c r="D414" t="s">
        <v>1003</v>
      </c>
      <c r="E414" t="s">
        <v>1004</v>
      </c>
      <c r="F414">
        <f>HYPERLINK("http://clipc-services.ceda.ac.uk/dreq/u/590e417e-9e49-11e5-803c-0d0b866b59f3.html","web")</f>
        <v>0</v>
      </c>
      <c r="G414" t="s">
        <v>998</v>
      </c>
      <c r="H414" t="s">
        <v>999</v>
      </c>
      <c r="I414" t="s">
        <v>1005</v>
      </c>
      <c r="J414" t="s">
        <v>1001</v>
      </c>
    </row>
    <row r="415" spans="1:10">
      <c r="A415" t="s">
        <v>842</v>
      </c>
      <c r="B415" t="s">
        <v>1006</v>
      </c>
      <c r="C415" t="s">
        <v>20</v>
      </c>
      <c r="D415" t="s">
        <v>996</v>
      </c>
      <c r="E415" t="s">
        <v>1007</v>
      </c>
      <c r="F415">
        <f>HYPERLINK("http://clipc-services.ceda.ac.uk/dreq/u/59178a72-9e49-11e5-803c-0d0b866b59f3.html","web")</f>
        <v>0</v>
      </c>
      <c r="G415" t="s">
        <v>998</v>
      </c>
      <c r="H415" t="s">
        <v>999</v>
      </c>
      <c r="I415" t="s">
        <v>1008</v>
      </c>
      <c r="J415" t="s">
        <v>1001</v>
      </c>
    </row>
    <row r="416" spans="1:10">
      <c r="A416" t="s">
        <v>842</v>
      </c>
      <c r="B416" t="s">
        <v>1009</v>
      </c>
      <c r="C416" t="s">
        <v>20</v>
      </c>
      <c r="D416" t="s">
        <v>1003</v>
      </c>
      <c r="E416" t="s">
        <v>1010</v>
      </c>
      <c r="F416">
        <f>HYPERLINK("http://clipc-services.ceda.ac.uk/dreq/u/590ee804-9e49-11e5-803c-0d0b866b59f3.html","web")</f>
        <v>0</v>
      </c>
      <c r="G416" t="s">
        <v>998</v>
      </c>
      <c r="H416" t="s">
        <v>999</v>
      </c>
      <c r="I416" t="s">
        <v>1011</v>
      </c>
      <c r="J416" t="s">
        <v>1001</v>
      </c>
    </row>
    <row r="417" spans="1:10">
      <c r="A417" t="s">
        <v>842</v>
      </c>
      <c r="B417" t="s">
        <v>1012</v>
      </c>
      <c r="C417" t="s">
        <v>20</v>
      </c>
      <c r="D417" t="s">
        <v>1003</v>
      </c>
      <c r="E417" t="s">
        <v>1013</v>
      </c>
      <c r="F417">
        <f>HYPERLINK("http://clipc-services.ceda.ac.uk/dreq/u/590e590c-9e49-11e5-803c-0d0b866b59f3.html","web")</f>
        <v>0</v>
      </c>
      <c r="G417" t="s">
        <v>998</v>
      </c>
      <c r="H417" t="s">
        <v>999</v>
      </c>
      <c r="I417" t="s">
        <v>1014</v>
      </c>
      <c r="J417" t="s">
        <v>1001</v>
      </c>
    </row>
    <row r="418" spans="1:10">
      <c r="A418" t="s">
        <v>842</v>
      </c>
      <c r="B418" t="s">
        <v>1015</v>
      </c>
      <c r="C418" t="s">
        <v>20</v>
      </c>
      <c r="D418" t="s">
        <v>1003</v>
      </c>
      <c r="E418" t="s">
        <v>1016</v>
      </c>
      <c r="F418">
        <f>HYPERLINK("http://clipc-services.ceda.ac.uk/dreq/u/5912e6d4-9e49-11e5-803c-0d0b866b59f3.html","web")</f>
        <v>0</v>
      </c>
      <c r="G418" t="s">
        <v>998</v>
      </c>
      <c r="H418" t="s">
        <v>999</v>
      </c>
      <c r="I418" t="s">
        <v>1017</v>
      </c>
      <c r="J418" t="s">
        <v>1001</v>
      </c>
    </row>
    <row r="419" spans="1:10">
      <c r="A419" t="s">
        <v>842</v>
      </c>
      <c r="B419" t="s">
        <v>1018</v>
      </c>
      <c r="C419" t="s">
        <v>20</v>
      </c>
      <c r="D419" t="s">
        <v>1003</v>
      </c>
      <c r="E419" t="s">
        <v>1019</v>
      </c>
      <c r="F419">
        <f>HYPERLINK("http://clipc-services.ceda.ac.uk/dreq/u/5912c3de-9e49-11e5-803c-0d0b866b59f3.html","web")</f>
        <v>0</v>
      </c>
      <c r="G419" t="s">
        <v>998</v>
      </c>
      <c r="H419" t="s">
        <v>999</v>
      </c>
      <c r="I419" t="s">
        <v>1020</v>
      </c>
      <c r="J419" t="s">
        <v>1001</v>
      </c>
    </row>
    <row r="420" spans="1:10">
      <c r="A420" t="s">
        <v>842</v>
      </c>
      <c r="B420" t="s">
        <v>1021</v>
      </c>
      <c r="C420" t="s">
        <v>20</v>
      </c>
      <c r="D420" t="s">
        <v>1003</v>
      </c>
      <c r="E420" t="s">
        <v>1022</v>
      </c>
      <c r="F420">
        <f>HYPERLINK("http://clipc-services.ceda.ac.uk/dreq/u/590e379c-9e49-11e5-803c-0d0b866b59f3.html","web")</f>
        <v>0</v>
      </c>
      <c r="G420" t="s">
        <v>998</v>
      </c>
      <c r="H420" t="s">
        <v>999</v>
      </c>
      <c r="J420" t="s">
        <v>1001</v>
      </c>
    </row>
    <row r="421" spans="1:10">
      <c r="A421" t="s">
        <v>842</v>
      </c>
      <c r="B421" t="s">
        <v>1023</v>
      </c>
      <c r="C421" t="s">
        <v>20</v>
      </c>
      <c r="D421" t="s">
        <v>1003</v>
      </c>
      <c r="E421" t="s">
        <v>1024</v>
      </c>
      <c r="F421">
        <f>HYPERLINK("http://clipc-services.ceda.ac.uk/dreq/u/3f30557c-b89b-11e6-be04-ac72891c3257.html","web")</f>
        <v>0</v>
      </c>
      <c r="G421" t="s">
        <v>998</v>
      </c>
      <c r="H421" t="s">
        <v>999</v>
      </c>
      <c r="I421" t="s">
        <v>1025</v>
      </c>
      <c r="J421" t="s">
        <v>1001</v>
      </c>
    </row>
    <row r="422" spans="1:10">
      <c r="A422" t="s">
        <v>842</v>
      </c>
      <c r="B422" t="s">
        <v>1026</v>
      </c>
      <c r="C422" t="s">
        <v>20</v>
      </c>
      <c r="D422" t="s">
        <v>152</v>
      </c>
      <c r="E422" t="s">
        <v>1027</v>
      </c>
      <c r="F422">
        <f>HYPERLINK("http://clipc-services.ceda.ac.uk/dreq/u/590e4408-9e49-11e5-803c-0d0b866b59f3.html","web")</f>
        <v>0</v>
      </c>
      <c r="G422" t="s">
        <v>817</v>
      </c>
      <c r="H422" t="s">
        <v>24</v>
      </c>
      <c r="I422" t="s">
        <v>1028</v>
      </c>
      <c r="J422" t="s">
        <v>1029</v>
      </c>
    </row>
    <row r="423" spans="1:10">
      <c r="A423" t="s">
        <v>842</v>
      </c>
      <c r="B423" t="s">
        <v>1030</v>
      </c>
      <c r="C423" t="s">
        <v>20</v>
      </c>
      <c r="D423" t="s">
        <v>152</v>
      </c>
      <c r="E423" t="s">
        <v>1031</v>
      </c>
      <c r="F423">
        <f>HYPERLINK("http://clipc-services.ceda.ac.uk/dreq/u/591763b2-9e49-11e5-803c-0d0b866b59f3.html","web")</f>
        <v>0</v>
      </c>
      <c r="G423" t="s">
        <v>817</v>
      </c>
      <c r="H423" t="s">
        <v>24</v>
      </c>
      <c r="I423" t="s">
        <v>1028</v>
      </c>
      <c r="J423" t="s">
        <v>1029</v>
      </c>
    </row>
    <row r="424" spans="1:10">
      <c r="A424" t="s">
        <v>842</v>
      </c>
      <c r="B424" t="s">
        <v>1032</v>
      </c>
      <c r="C424" t="s">
        <v>20</v>
      </c>
      <c r="D424" t="s">
        <v>152</v>
      </c>
      <c r="E424" t="s">
        <v>1033</v>
      </c>
      <c r="F424">
        <f>HYPERLINK("http://clipc-services.ceda.ac.uk/dreq/u/590e105a-9e49-11e5-803c-0d0b866b59f3.html","web")</f>
        <v>0</v>
      </c>
      <c r="G424" t="s">
        <v>817</v>
      </c>
      <c r="H424" t="s">
        <v>24</v>
      </c>
      <c r="I424" t="s">
        <v>1028</v>
      </c>
      <c r="J424" t="s">
        <v>1029</v>
      </c>
    </row>
    <row r="425" spans="1:10">
      <c r="A425" t="s">
        <v>842</v>
      </c>
      <c r="B425" t="s">
        <v>1034</v>
      </c>
      <c r="C425" t="s">
        <v>20</v>
      </c>
      <c r="D425" t="s">
        <v>152</v>
      </c>
      <c r="E425" t="s">
        <v>1035</v>
      </c>
      <c r="F425">
        <f>HYPERLINK("http://clipc-services.ceda.ac.uk/dreq/u/5912fb88-9e49-11e5-803c-0d0b866b59f3.html","web")</f>
        <v>0</v>
      </c>
      <c r="G425" t="s">
        <v>817</v>
      </c>
      <c r="H425" t="s">
        <v>24</v>
      </c>
      <c r="I425" t="s">
        <v>1028</v>
      </c>
      <c r="J425" t="s">
        <v>1029</v>
      </c>
    </row>
    <row r="426" spans="1:10">
      <c r="A426" t="s">
        <v>842</v>
      </c>
      <c r="B426" t="s">
        <v>1036</v>
      </c>
      <c r="C426" t="s">
        <v>20</v>
      </c>
      <c r="D426" t="s">
        <v>152</v>
      </c>
      <c r="E426" t="s">
        <v>1037</v>
      </c>
      <c r="F426">
        <f>HYPERLINK("http://clipc-services.ceda.ac.uk/dreq/u/590f10b8-9e49-11e5-803c-0d0b866b59f3.html","web")</f>
        <v>0</v>
      </c>
      <c r="G426" t="s">
        <v>817</v>
      </c>
      <c r="H426" t="s">
        <v>24</v>
      </c>
      <c r="I426" t="s">
        <v>1028</v>
      </c>
      <c r="J426" t="s">
        <v>1029</v>
      </c>
    </row>
    <row r="427" spans="1:10">
      <c r="A427" t="s">
        <v>842</v>
      </c>
      <c r="B427" t="s">
        <v>1038</v>
      </c>
      <c r="C427" t="s">
        <v>20</v>
      </c>
      <c r="D427" t="s">
        <v>152</v>
      </c>
      <c r="E427" t="s">
        <v>1039</v>
      </c>
      <c r="F427">
        <f>HYPERLINK("http://clipc-services.ceda.ac.uk/dreq/u/591401a4-9e49-11e5-803c-0d0b866b59f3.html","web")</f>
        <v>0</v>
      </c>
      <c r="G427" t="s">
        <v>817</v>
      </c>
      <c r="H427" t="s">
        <v>24</v>
      </c>
      <c r="I427" t="s">
        <v>1028</v>
      </c>
      <c r="J427" t="s">
        <v>1029</v>
      </c>
    </row>
    <row r="428" spans="1:10">
      <c r="A428" t="s">
        <v>842</v>
      </c>
      <c r="B428" t="s">
        <v>1040</v>
      </c>
      <c r="C428" t="s">
        <v>20</v>
      </c>
      <c r="D428" t="s">
        <v>346</v>
      </c>
      <c r="E428" t="s">
        <v>1041</v>
      </c>
      <c r="F428">
        <f>HYPERLINK("http://clipc-services.ceda.ac.uk/dreq/u/590d4440-9e49-11e5-803c-0d0b866b59f3.html","web")</f>
        <v>0</v>
      </c>
      <c r="G428" t="s">
        <v>817</v>
      </c>
      <c r="H428" t="s">
        <v>24</v>
      </c>
      <c r="I428" t="s">
        <v>1028</v>
      </c>
      <c r="J428" t="s">
        <v>1029</v>
      </c>
    </row>
    <row r="429" spans="1:10">
      <c r="A429" t="s">
        <v>842</v>
      </c>
      <c r="B429" t="s">
        <v>1042</v>
      </c>
      <c r="C429" t="s">
        <v>20</v>
      </c>
      <c r="D429" t="s">
        <v>346</v>
      </c>
      <c r="E429" t="s">
        <v>1043</v>
      </c>
      <c r="F429">
        <f>HYPERLINK("http://clipc-services.ceda.ac.uk/dreq/u/590f7e72-9e49-11e5-803c-0d0b866b59f3.html","web")</f>
        <v>0</v>
      </c>
      <c r="G429" t="s">
        <v>817</v>
      </c>
      <c r="H429" t="s">
        <v>24</v>
      </c>
      <c r="I429" t="s">
        <v>1028</v>
      </c>
      <c r="J429" t="s">
        <v>1029</v>
      </c>
    </row>
    <row r="430" spans="1:10">
      <c r="A430" t="s">
        <v>842</v>
      </c>
      <c r="B430" t="s">
        <v>1044</v>
      </c>
      <c r="C430" t="s">
        <v>20</v>
      </c>
      <c r="D430" t="s">
        <v>346</v>
      </c>
      <c r="E430" t="s">
        <v>1045</v>
      </c>
      <c r="F430">
        <f>HYPERLINK("http://clipc-services.ceda.ac.uk/dreq/u/5914fd52-9e49-11e5-803c-0d0b866b59f3.html","web")</f>
        <v>0</v>
      </c>
      <c r="G430" t="s">
        <v>817</v>
      </c>
      <c r="H430" t="s">
        <v>24</v>
      </c>
      <c r="I430" t="s">
        <v>1028</v>
      </c>
      <c r="J430" t="s">
        <v>1029</v>
      </c>
    </row>
    <row r="431" spans="1:10">
      <c r="A431" t="s">
        <v>842</v>
      </c>
      <c r="B431" t="s">
        <v>11</v>
      </c>
      <c r="C431" t="s">
        <v>12</v>
      </c>
      <c r="D431" t="s">
        <v>152</v>
      </c>
      <c r="E431" t="s">
        <v>14</v>
      </c>
      <c r="F431">
        <f>HYPERLINK("http://clipc-services.ceda.ac.uk/dreq/u/59170cbe-9e49-11e5-803c-0d0b866b59f3.html","web")</f>
        <v>0</v>
      </c>
      <c r="G431" t="s">
        <v>15</v>
      </c>
      <c r="H431" t="s">
        <v>16</v>
      </c>
      <c r="I431" t="s">
        <v>17</v>
      </c>
      <c r="J431" t="s">
        <v>1046</v>
      </c>
    </row>
    <row r="432" spans="1:10">
      <c r="A432" t="s">
        <v>842</v>
      </c>
      <c r="B432" t="s">
        <v>1047</v>
      </c>
      <c r="C432" t="s">
        <v>12</v>
      </c>
      <c r="D432" t="s">
        <v>1048</v>
      </c>
      <c r="E432" t="s">
        <v>1049</v>
      </c>
      <c r="F432">
        <f>HYPERLINK("http://clipc-services.ceda.ac.uk/dreq/u/59147ddc-9e49-11e5-803c-0d0b866b59f3.html","web")</f>
        <v>0</v>
      </c>
      <c r="G432" t="s">
        <v>977</v>
      </c>
      <c r="H432" t="s">
        <v>16</v>
      </c>
      <c r="I432" t="s">
        <v>1050</v>
      </c>
      <c r="J432" t="s">
        <v>856</v>
      </c>
    </row>
    <row r="433" spans="1:10">
      <c r="A433" t="s">
        <v>842</v>
      </c>
      <c r="B433" t="s">
        <v>1051</v>
      </c>
      <c r="C433" t="s">
        <v>12</v>
      </c>
      <c r="D433" t="s">
        <v>152</v>
      </c>
      <c r="E433" t="s">
        <v>1052</v>
      </c>
      <c r="F433">
        <f>HYPERLINK("http://clipc-services.ceda.ac.uk/dreq/u/590f885e-9e49-11e5-803c-0d0b866b59f3.html","web")</f>
        <v>0</v>
      </c>
      <c r="G433" t="s">
        <v>854</v>
      </c>
      <c r="H433" t="s">
        <v>16</v>
      </c>
      <c r="I433" t="s">
        <v>1053</v>
      </c>
      <c r="J433" t="s">
        <v>856</v>
      </c>
    </row>
    <row r="434" spans="1:10">
      <c r="A434" t="s">
        <v>842</v>
      </c>
      <c r="B434" t="s">
        <v>1054</v>
      </c>
      <c r="C434" t="s">
        <v>12</v>
      </c>
      <c r="D434" t="s">
        <v>152</v>
      </c>
      <c r="E434" t="s">
        <v>1055</v>
      </c>
      <c r="F434">
        <f>HYPERLINK("http://clipc-services.ceda.ac.uk/dreq/u/5917a070-9e49-11e5-803c-0d0b866b59f3.html","web")</f>
        <v>0</v>
      </c>
      <c r="G434" t="s">
        <v>854</v>
      </c>
      <c r="H434" t="s">
        <v>16</v>
      </c>
      <c r="J434" t="s">
        <v>856</v>
      </c>
    </row>
    <row r="435" spans="1:10">
      <c r="A435" t="s">
        <v>842</v>
      </c>
      <c r="B435" t="s">
        <v>1056</v>
      </c>
      <c r="C435" t="s">
        <v>12</v>
      </c>
      <c r="D435" t="s">
        <v>152</v>
      </c>
      <c r="E435" t="s">
        <v>1057</v>
      </c>
      <c r="F435">
        <f>HYPERLINK("http://clipc-services.ceda.ac.uk/dreq/u/590f95c4-9e49-11e5-803c-0d0b866b59f3.html","web")</f>
        <v>0</v>
      </c>
      <c r="G435" t="s">
        <v>854</v>
      </c>
      <c r="H435" t="s">
        <v>16</v>
      </c>
      <c r="J435" t="s">
        <v>856</v>
      </c>
    </row>
    <row r="436" spans="1:10">
      <c r="A436" t="s">
        <v>842</v>
      </c>
      <c r="B436" t="s">
        <v>1058</v>
      </c>
      <c r="C436" t="s">
        <v>12</v>
      </c>
      <c r="D436" t="s">
        <v>152</v>
      </c>
      <c r="E436" t="s">
        <v>1059</v>
      </c>
      <c r="F436">
        <f>HYPERLINK("http://clipc-services.ceda.ac.uk/dreq/u/590f2436-9e49-11e5-803c-0d0b866b59f3.html","web")</f>
        <v>0</v>
      </c>
      <c r="G436" t="s">
        <v>854</v>
      </c>
      <c r="H436" t="s">
        <v>16</v>
      </c>
      <c r="J436" t="s">
        <v>856</v>
      </c>
    </row>
    <row r="437" spans="1:10">
      <c r="A437" t="s">
        <v>842</v>
      </c>
      <c r="B437" t="s">
        <v>1060</v>
      </c>
      <c r="C437" t="s">
        <v>12</v>
      </c>
      <c r="D437" t="s">
        <v>152</v>
      </c>
      <c r="E437" t="s">
        <v>1061</v>
      </c>
      <c r="F437">
        <f>HYPERLINK("http://clipc-services.ceda.ac.uk/dreq/u/59132b58-9e49-11e5-803c-0d0b866b59f3.html","web")</f>
        <v>0</v>
      </c>
      <c r="G437" t="s">
        <v>854</v>
      </c>
      <c r="H437" t="s">
        <v>16</v>
      </c>
      <c r="J437" t="s">
        <v>856</v>
      </c>
    </row>
    <row r="438" spans="1:10">
      <c r="A438" t="s">
        <v>842</v>
      </c>
      <c r="B438" t="s">
        <v>1062</v>
      </c>
      <c r="C438" t="s">
        <v>12</v>
      </c>
      <c r="D438" t="s">
        <v>152</v>
      </c>
      <c r="E438" t="s">
        <v>1063</v>
      </c>
      <c r="F438">
        <f>HYPERLINK("http://clipc-services.ceda.ac.uk/dreq/u/590f9ace-9e49-11e5-803c-0d0b866b59f3.html","web")</f>
        <v>0</v>
      </c>
      <c r="G438" t="s">
        <v>854</v>
      </c>
      <c r="H438" t="s">
        <v>16</v>
      </c>
      <c r="J438" t="s">
        <v>856</v>
      </c>
    </row>
    <row r="439" spans="1:10">
      <c r="A439" t="s">
        <v>842</v>
      </c>
      <c r="B439" t="s">
        <v>1064</v>
      </c>
      <c r="C439" t="s">
        <v>12</v>
      </c>
      <c r="D439" t="s">
        <v>152</v>
      </c>
      <c r="E439" t="s">
        <v>1065</v>
      </c>
      <c r="F439">
        <f>HYPERLINK("http://clipc-services.ceda.ac.uk/dreq/u/590dd13a-9e49-11e5-803c-0d0b866b59f3.html","web")</f>
        <v>0</v>
      </c>
      <c r="G439" t="s">
        <v>854</v>
      </c>
      <c r="H439" t="s">
        <v>16</v>
      </c>
      <c r="J439" t="s">
        <v>856</v>
      </c>
    </row>
    <row r="440" spans="1:10">
      <c r="A440" t="s">
        <v>842</v>
      </c>
      <c r="B440" t="s">
        <v>1066</v>
      </c>
      <c r="C440" t="s">
        <v>12</v>
      </c>
      <c r="D440" t="s">
        <v>152</v>
      </c>
      <c r="E440" t="s">
        <v>1067</v>
      </c>
      <c r="F440">
        <f>HYPERLINK("http://clipc-services.ceda.ac.uk/dreq/u/59176d94-9e49-11e5-803c-0d0b866b59f3.html","web")</f>
        <v>0</v>
      </c>
      <c r="G440" t="s">
        <v>854</v>
      </c>
      <c r="H440" t="s">
        <v>16</v>
      </c>
      <c r="J440" t="s">
        <v>856</v>
      </c>
    </row>
    <row r="441" spans="1:10">
      <c r="A441" t="s">
        <v>842</v>
      </c>
      <c r="B441" t="s">
        <v>1068</v>
      </c>
      <c r="C441" t="s">
        <v>12</v>
      </c>
      <c r="D441" t="s">
        <v>152</v>
      </c>
      <c r="E441" t="s">
        <v>1069</v>
      </c>
      <c r="F441">
        <f>HYPERLINK("http://clipc-services.ceda.ac.uk/dreq/u/5917788e-9e49-11e5-803c-0d0b866b59f3.html","web")</f>
        <v>0</v>
      </c>
      <c r="G441" t="s">
        <v>854</v>
      </c>
      <c r="H441" t="s">
        <v>16</v>
      </c>
      <c r="I441" t="s">
        <v>1070</v>
      </c>
      <c r="J441" t="s">
        <v>856</v>
      </c>
    </row>
    <row r="442" spans="1:10">
      <c r="A442" t="s">
        <v>842</v>
      </c>
      <c r="B442" t="s">
        <v>1071</v>
      </c>
      <c r="C442" t="s">
        <v>20</v>
      </c>
      <c r="D442" t="s">
        <v>38</v>
      </c>
      <c r="E442" t="s">
        <v>1072</v>
      </c>
      <c r="F442">
        <f>HYPERLINK("http://clipc-services.ceda.ac.uk/dreq/u/5914cf30-9e49-11e5-803c-0d0b866b59f3.html","web")</f>
        <v>0</v>
      </c>
      <c r="G442" t="s">
        <v>1073</v>
      </c>
      <c r="H442" t="s">
        <v>24</v>
      </c>
      <c r="I442" t="s">
        <v>1074</v>
      </c>
      <c r="J442" t="s">
        <v>1029</v>
      </c>
    </row>
    <row r="443" spans="1:10">
      <c r="A443" t="s">
        <v>842</v>
      </c>
      <c r="B443" t="s">
        <v>1075</v>
      </c>
      <c r="C443" t="s">
        <v>20</v>
      </c>
      <c r="D443" t="s">
        <v>152</v>
      </c>
      <c r="E443" t="s">
        <v>1076</v>
      </c>
      <c r="F443">
        <f>HYPERLINK("http://clipc-services.ceda.ac.uk/dreq/u/332db812bf06c7af2de1b9d1e0cf58c9.html","web")</f>
        <v>0</v>
      </c>
      <c r="G443" t="s">
        <v>1077</v>
      </c>
      <c r="H443" t="s">
        <v>24</v>
      </c>
      <c r="I443" t="s">
        <v>1078</v>
      </c>
      <c r="J443" t="s">
        <v>1029</v>
      </c>
    </row>
    <row r="444" spans="1:10">
      <c r="A444" t="s">
        <v>842</v>
      </c>
      <c r="B444" t="s">
        <v>1079</v>
      </c>
      <c r="C444" t="s">
        <v>20</v>
      </c>
      <c r="D444" t="s">
        <v>152</v>
      </c>
      <c r="E444" t="s">
        <v>1080</v>
      </c>
      <c r="F444">
        <f>HYPERLINK("http://clipc-services.ceda.ac.uk/dreq/u/4cabf9607859a83bcb3bc00fa8d0698c.html","web")</f>
        <v>0</v>
      </c>
      <c r="G444" t="s">
        <v>1077</v>
      </c>
      <c r="H444" t="s">
        <v>24</v>
      </c>
      <c r="I444" t="s">
        <v>1081</v>
      </c>
      <c r="J444" t="s">
        <v>1029</v>
      </c>
    </row>
    <row r="445" spans="1:10">
      <c r="A445" t="s">
        <v>842</v>
      </c>
      <c r="B445" t="s">
        <v>1082</v>
      </c>
      <c r="C445" t="s">
        <v>20</v>
      </c>
      <c r="D445" t="s">
        <v>152</v>
      </c>
      <c r="E445" t="s">
        <v>1083</v>
      </c>
      <c r="F445">
        <f>HYPERLINK("http://clipc-services.ceda.ac.uk/dreq/u/f9f66ff437154f86913937f9e2d9a26d.html","web")</f>
        <v>0</v>
      </c>
      <c r="G445" t="s">
        <v>1077</v>
      </c>
      <c r="H445" t="s">
        <v>24</v>
      </c>
      <c r="I445" t="s">
        <v>1084</v>
      </c>
      <c r="J445" t="s">
        <v>1029</v>
      </c>
    </row>
    <row r="446" spans="1:10">
      <c r="A446" t="s">
        <v>842</v>
      </c>
      <c r="B446" t="s">
        <v>1085</v>
      </c>
      <c r="C446" t="s">
        <v>20</v>
      </c>
      <c r="D446" t="s">
        <v>152</v>
      </c>
      <c r="E446" t="s">
        <v>1086</v>
      </c>
      <c r="F446">
        <f>HYPERLINK("http://clipc-services.ceda.ac.uk/dreq/u/ab57604d6acd918c08aa6252145c608e.html","web")</f>
        <v>0</v>
      </c>
      <c r="G446" t="s">
        <v>1077</v>
      </c>
      <c r="H446" t="s">
        <v>24</v>
      </c>
      <c r="I446" t="s">
        <v>1087</v>
      </c>
      <c r="J446" t="s">
        <v>1029</v>
      </c>
    </row>
    <row r="447" spans="1:10">
      <c r="A447" t="s">
        <v>842</v>
      </c>
      <c r="B447" t="s">
        <v>1088</v>
      </c>
      <c r="C447" t="s">
        <v>20</v>
      </c>
      <c r="D447" t="s">
        <v>152</v>
      </c>
      <c r="E447" t="s">
        <v>1089</v>
      </c>
      <c r="F447">
        <f>HYPERLINK("http://clipc-services.ceda.ac.uk/dreq/u/59130948-9e49-11e5-803c-0d0b866b59f3.html","web")</f>
        <v>0</v>
      </c>
      <c r="G447" t="s">
        <v>1090</v>
      </c>
      <c r="H447" t="s">
        <v>671</v>
      </c>
      <c r="I447" t="s">
        <v>1074</v>
      </c>
      <c r="J447" t="s">
        <v>1029</v>
      </c>
    </row>
    <row r="448" spans="1:10">
      <c r="A448" t="s">
        <v>842</v>
      </c>
      <c r="B448" t="s">
        <v>1091</v>
      </c>
      <c r="C448" t="s">
        <v>20</v>
      </c>
      <c r="D448" t="s">
        <v>152</v>
      </c>
      <c r="E448" t="s">
        <v>1092</v>
      </c>
      <c r="F448">
        <f>HYPERLINK("http://clipc-services.ceda.ac.uk/dreq/u/5914c0ee-9e49-11e5-803c-0d0b866b59f3.html","web")</f>
        <v>0</v>
      </c>
      <c r="G448" t="s">
        <v>1090</v>
      </c>
      <c r="H448" t="s">
        <v>671</v>
      </c>
      <c r="I448" t="s">
        <v>1074</v>
      </c>
      <c r="J448" t="s">
        <v>1029</v>
      </c>
    </row>
    <row r="449" spans="1:10">
      <c r="A449" t="s">
        <v>842</v>
      </c>
      <c r="B449" t="s">
        <v>1093</v>
      </c>
      <c r="C449" t="s">
        <v>20</v>
      </c>
      <c r="D449" t="s">
        <v>152</v>
      </c>
      <c r="E449" t="s">
        <v>1094</v>
      </c>
      <c r="F449">
        <f>HYPERLINK("http://clipc-services.ceda.ac.uk/dreq/u/59134bf6-9e49-11e5-803c-0d0b866b59f3.html","web")</f>
        <v>0</v>
      </c>
      <c r="G449" t="s">
        <v>1077</v>
      </c>
      <c r="H449" t="s">
        <v>24</v>
      </c>
      <c r="I449" t="s">
        <v>1074</v>
      </c>
      <c r="J449" t="s">
        <v>1029</v>
      </c>
    </row>
    <row r="450" spans="1:10">
      <c r="A450" t="s">
        <v>842</v>
      </c>
      <c r="B450" t="s">
        <v>1095</v>
      </c>
      <c r="C450" t="s">
        <v>20</v>
      </c>
      <c r="D450" t="s">
        <v>152</v>
      </c>
      <c r="E450" t="s">
        <v>1096</v>
      </c>
      <c r="F450">
        <f>HYPERLINK("http://clipc-services.ceda.ac.uk/dreq/u/5917cf46-9e49-11e5-803c-0d0b866b59f3.html","web")</f>
        <v>0</v>
      </c>
      <c r="G450" t="s">
        <v>1077</v>
      </c>
      <c r="H450" t="s">
        <v>24</v>
      </c>
      <c r="I450" t="s">
        <v>1074</v>
      </c>
      <c r="J450" t="s">
        <v>1029</v>
      </c>
    </row>
    <row r="451" spans="1:10">
      <c r="A451" t="s">
        <v>842</v>
      </c>
      <c r="B451" t="s">
        <v>1097</v>
      </c>
      <c r="C451" t="s">
        <v>20</v>
      </c>
      <c r="D451" t="s">
        <v>152</v>
      </c>
      <c r="E451" t="s">
        <v>1098</v>
      </c>
      <c r="F451">
        <f>HYPERLINK("http://clipc-services.ceda.ac.uk/dreq/u/590f465a-9e49-11e5-803c-0d0b866b59f3.html","web")</f>
        <v>0</v>
      </c>
      <c r="G451" t="s">
        <v>1077</v>
      </c>
      <c r="H451" t="s">
        <v>24</v>
      </c>
      <c r="I451" t="s">
        <v>1074</v>
      </c>
      <c r="J451" t="s">
        <v>1029</v>
      </c>
    </row>
    <row r="452" spans="1:10">
      <c r="A452" t="s">
        <v>842</v>
      </c>
      <c r="B452" t="s">
        <v>1099</v>
      </c>
      <c r="C452" t="s">
        <v>20</v>
      </c>
      <c r="D452" t="s">
        <v>152</v>
      </c>
      <c r="E452" t="s">
        <v>1100</v>
      </c>
      <c r="F452">
        <f>HYPERLINK("http://clipc-services.ceda.ac.uk/dreq/u/591497a4-9e49-11e5-803c-0d0b866b59f3.html","web")</f>
        <v>0</v>
      </c>
      <c r="G452" t="s">
        <v>1077</v>
      </c>
      <c r="H452" t="s">
        <v>24</v>
      </c>
      <c r="I452" t="s">
        <v>1074</v>
      </c>
      <c r="J452" t="s">
        <v>1029</v>
      </c>
    </row>
    <row r="453" spans="1:10">
      <c r="A453" t="s">
        <v>842</v>
      </c>
      <c r="B453" t="s">
        <v>1101</v>
      </c>
      <c r="C453" t="s">
        <v>20</v>
      </c>
      <c r="D453" t="s">
        <v>152</v>
      </c>
      <c r="E453" t="s">
        <v>1102</v>
      </c>
      <c r="F453">
        <f>HYPERLINK("http://clipc-services.ceda.ac.uk/dreq/u/5914ede4-9e49-11e5-803c-0d0b866b59f3.html","web")</f>
        <v>0</v>
      </c>
      <c r="G453" t="s">
        <v>1077</v>
      </c>
      <c r="H453" t="s">
        <v>24</v>
      </c>
      <c r="I453" t="s">
        <v>1074</v>
      </c>
      <c r="J453" t="s">
        <v>1029</v>
      </c>
    </row>
    <row r="454" spans="1:10">
      <c r="A454" t="s">
        <v>842</v>
      </c>
      <c r="B454" t="s">
        <v>796</v>
      </c>
      <c r="C454" t="s">
        <v>20</v>
      </c>
      <c r="D454" t="s">
        <v>797</v>
      </c>
      <c r="E454" t="s">
        <v>798</v>
      </c>
      <c r="F454">
        <f>HYPERLINK("http://clipc-services.ceda.ac.uk/dreq/u/170ff384-b622-11e6-bbe2-ac72891c3257.html","web")</f>
        <v>0</v>
      </c>
      <c r="G454" t="s">
        <v>799</v>
      </c>
      <c r="H454" t="s">
        <v>800</v>
      </c>
      <c r="I454" t="s">
        <v>801</v>
      </c>
      <c r="J454" t="s">
        <v>622</v>
      </c>
    </row>
    <row r="455" spans="1:10">
      <c r="A455" t="s">
        <v>842</v>
      </c>
      <c r="B455" t="s">
        <v>802</v>
      </c>
      <c r="C455" t="s">
        <v>20</v>
      </c>
      <c r="D455" t="s">
        <v>797</v>
      </c>
      <c r="E455" t="s">
        <v>803</v>
      </c>
      <c r="F455">
        <f>HYPERLINK("http://clipc-services.ceda.ac.uk/dreq/u/1758307c-b622-11e6-bbe2-ac72891c3257.html","web")</f>
        <v>0</v>
      </c>
      <c r="G455" t="s">
        <v>799</v>
      </c>
      <c r="H455" t="s">
        <v>800</v>
      </c>
      <c r="I455" t="s">
        <v>804</v>
      </c>
      <c r="J455" t="s">
        <v>622</v>
      </c>
    </row>
    <row r="456" spans="1:10">
      <c r="A456" t="s">
        <v>842</v>
      </c>
      <c r="B456" t="s">
        <v>805</v>
      </c>
      <c r="C456" t="s">
        <v>20</v>
      </c>
      <c r="D456" t="s">
        <v>797</v>
      </c>
      <c r="E456" t="s">
        <v>806</v>
      </c>
      <c r="F456">
        <f>HYPERLINK("http://clipc-services.ceda.ac.uk/dreq/u/bf56baca-c14c-11e6-bb6a-ac72891c3257.html","web")</f>
        <v>0</v>
      </c>
      <c r="G456" t="s">
        <v>799</v>
      </c>
      <c r="H456" t="s">
        <v>800</v>
      </c>
      <c r="I456" t="s">
        <v>807</v>
      </c>
      <c r="J456" t="s">
        <v>622</v>
      </c>
    </row>
    <row r="458" spans="1:10">
      <c r="A458" t="s">
        <v>1103</v>
      </c>
      <c r="B458" t="s">
        <v>1104</v>
      </c>
      <c r="C458" t="s">
        <v>20</v>
      </c>
      <c r="D458" t="s">
        <v>152</v>
      </c>
      <c r="E458" t="s">
        <v>1105</v>
      </c>
      <c r="F458">
        <f>HYPERLINK("http://clipc-services.ceda.ac.uk/dreq/u/154d00de9ab9aff72373a673df10946a.html","web")</f>
        <v>0</v>
      </c>
      <c r="G458" t="s">
        <v>787</v>
      </c>
      <c r="H458" t="s">
        <v>16</v>
      </c>
      <c r="I458" t="s">
        <v>1106</v>
      </c>
      <c r="J458" t="s">
        <v>1107</v>
      </c>
    </row>
    <row r="459" spans="1:10">
      <c r="A459" t="s">
        <v>1103</v>
      </c>
      <c r="B459" t="s">
        <v>1108</v>
      </c>
      <c r="C459" t="s">
        <v>20</v>
      </c>
      <c r="D459" t="s">
        <v>1109</v>
      </c>
      <c r="E459" t="s">
        <v>1110</v>
      </c>
      <c r="F459">
        <f>HYPERLINK("http://clipc-services.ceda.ac.uk/dreq/u/59136b72-9e49-11e5-803c-0d0b866b59f3.html","web")</f>
        <v>0</v>
      </c>
      <c r="G459" t="s">
        <v>1111</v>
      </c>
      <c r="H459" t="s">
        <v>16</v>
      </c>
      <c r="I459" t="s">
        <v>1112</v>
      </c>
      <c r="J459" t="s">
        <v>1113</v>
      </c>
    </row>
    <row r="460" spans="1:10">
      <c r="A460" t="s">
        <v>1103</v>
      </c>
      <c r="B460" t="s">
        <v>827</v>
      </c>
      <c r="C460" t="s">
        <v>20</v>
      </c>
      <c r="D460" t="s">
        <v>152</v>
      </c>
      <c r="E460" t="s">
        <v>828</v>
      </c>
      <c r="F460">
        <f>HYPERLINK("http://clipc-services.ceda.ac.uk/dreq/u/89c4bb4f45a0182fc00a1b86b13241a5.html","web")</f>
        <v>0</v>
      </c>
      <c r="G460" t="s">
        <v>829</v>
      </c>
      <c r="H460" t="s">
        <v>16</v>
      </c>
      <c r="J460" t="s">
        <v>1114</v>
      </c>
    </row>
    <row r="461" spans="1:10">
      <c r="A461" t="s">
        <v>1103</v>
      </c>
      <c r="B461" t="s">
        <v>830</v>
      </c>
      <c r="C461" t="s">
        <v>20</v>
      </c>
      <c r="D461" t="s">
        <v>152</v>
      </c>
      <c r="E461" t="s">
        <v>831</v>
      </c>
      <c r="F461">
        <f>HYPERLINK("http://clipc-services.ceda.ac.uk/dreq/u/2d38bda3114d03f7543b8af88aadd03a.html","web")</f>
        <v>0</v>
      </c>
      <c r="G461" t="s">
        <v>832</v>
      </c>
      <c r="H461" t="s">
        <v>16</v>
      </c>
      <c r="I461" t="s">
        <v>833</v>
      </c>
      <c r="J461" t="s">
        <v>1114</v>
      </c>
    </row>
    <row r="462" spans="1:10">
      <c r="A462" t="s">
        <v>1103</v>
      </c>
      <c r="B462" t="s">
        <v>834</v>
      </c>
      <c r="C462" t="s">
        <v>20</v>
      </c>
      <c r="D462" t="s">
        <v>152</v>
      </c>
      <c r="E462" t="s">
        <v>835</v>
      </c>
      <c r="F462">
        <f>HYPERLINK("http://clipc-services.ceda.ac.uk/dreq/u/93723bb54a2c43450d75403102e618ac.html","web")</f>
        <v>0</v>
      </c>
      <c r="G462" t="s">
        <v>836</v>
      </c>
      <c r="H462" t="s">
        <v>16</v>
      </c>
      <c r="I462" t="s">
        <v>837</v>
      </c>
      <c r="J462" t="s">
        <v>1114</v>
      </c>
    </row>
    <row r="463" spans="1:10">
      <c r="A463" t="s">
        <v>1103</v>
      </c>
      <c r="B463" t="s">
        <v>1115</v>
      </c>
      <c r="C463" t="s">
        <v>20</v>
      </c>
      <c r="D463" t="s">
        <v>152</v>
      </c>
      <c r="E463" t="s">
        <v>1116</v>
      </c>
      <c r="F463">
        <f>HYPERLINK("http://clipc-services.ceda.ac.uk/dreq/u/15fea217c64dbec48b115765548b89ae.html","web")</f>
        <v>0</v>
      </c>
      <c r="G463" t="s">
        <v>1117</v>
      </c>
      <c r="H463" t="s">
        <v>16</v>
      </c>
      <c r="I463" t="s">
        <v>1118</v>
      </c>
      <c r="J463" t="s">
        <v>1119</v>
      </c>
    </row>
    <row r="464" spans="1:10">
      <c r="A464" t="s">
        <v>1103</v>
      </c>
      <c r="B464" t="s">
        <v>1120</v>
      </c>
      <c r="C464" t="s">
        <v>12</v>
      </c>
      <c r="D464" t="s">
        <v>1121</v>
      </c>
      <c r="E464" t="s">
        <v>1122</v>
      </c>
      <c r="F464">
        <f>HYPERLINK("http://clipc-services.ceda.ac.uk/dreq/u/374e24b1cf7c24eb75126ea6e39ac478.html","web")</f>
        <v>0</v>
      </c>
      <c r="G464" t="s">
        <v>925</v>
      </c>
      <c r="H464" t="s">
        <v>16</v>
      </c>
      <c r="I464" t="s">
        <v>1123</v>
      </c>
      <c r="J464" t="s">
        <v>1124</v>
      </c>
    </row>
    <row r="465" spans="1:10">
      <c r="A465" t="s">
        <v>1103</v>
      </c>
      <c r="B465" t="s">
        <v>1125</v>
      </c>
      <c r="C465" t="s">
        <v>12</v>
      </c>
      <c r="D465" t="s">
        <v>1126</v>
      </c>
      <c r="E465" t="s">
        <v>1127</v>
      </c>
      <c r="F465">
        <f>HYPERLINK("http://clipc-services.ceda.ac.uk/dreq/u/1e93ae651487e683206b923c11fd6db1.html","web")</f>
        <v>0</v>
      </c>
      <c r="G465" t="s">
        <v>925</v>
      </c>
      <c r="H465" t="s">
        <v>16</v>
      </c>
      <c r="I465" t="s">
        <v>1128</v>
      </c>
      <c r="J465" t="s">
        <v>1124</v>
      </c>
    </row>
    <row r="466" spans="1:10">
      <c r="A466" t="s">
        <v>1103</v>
      </c>
      <c r="B466" t="s">
        <v>1129</v>
      </c>
      <c r="C466" t="s">
        <v>12</v>
      </c>
      <c r="D466" t="s">
        <v>1130</v>
      </c>
      <c r="E466" t="s">
        <v>1131</v>
      </c>
      <c r="F466">
        <f>HYPERLINK("http://clipc-services.ceda.ac.uk/dreq/u/e9289080901a39eba6ade178d596795a.html","web")</f>
        <v>0</v>
      </c>
      <c r="G466" t="s">
        <v>925</v>
      </c>
      <c r="H466" t="s">
        <v>16</v>
      </c>
      <c r="I466" t="s">
        <v>1132</v>
      </c>
      <c r="J466" t="s">
        <v>1124</v>
      </c>
    </row>
    <row r="467" spans="1:10">
      <c r="A467" t="s">
        <v>1103</v>
      </c>
      <c r="B467" t="s">
        <v>1133</v>
      </c>
      <c r="C467" t="s">
        <v>12</v>
      </c>
      <c r="D467" t="s">
        <v>1134</v>
      </c>
      <c r="E467" t="s">
        <v>1135</v>
      </c>
      <c r="F467">
        <f>HYPERLINK("http://clipc-services.ceda.ac.uk/dreq/u/b28e47214f0b71847c966828df0837ff.html","web")</f>
        <v>0</v>
      </c>
      <c r="G467" t="s">
        <v>925</v>
      </c>
      <c r="H467" t="s">
        <v>16</v>
      </c>
      <c r="I467" t="s">
        <v>1136</v>
      </c>
      <c r="J467" t="s">
        <v>1124</v>
      </c>
    </row>
    <row r="468" spans="1:10">
      <c r="A468" t="s">
        <v>1103</v>
      </c>
      <c r="B468" t="s">
        <v>1137</v>
      </c>
      <c r="C468" t="s">
        <v>12</v>
      </c>
      <c r="D468" t="s">
        <v>1138</v>
      </c>
      <c r="E468" t="s">
        <v>1139</v>
      </c>
      <c r="F468">
        <f>HYPERLINK("http://clipc-services.ceda.ac.uk/dreq/u/2ca96cd5a4e83feb0d493bf9aa1a5b59.html","web")</f>
        <v>0</v>
      </c>
      <c r="G468" t="s">
        <v>925</v>
      </c>
      <c r="H468" t="s">
        <v>16</v>
      </c>
      <c r="I468" t="s">
        <v>1140</v>
      </c>
      <c r="J468" t="s">
        <v>1141</v>
      </c>
    </row>
    <row r="469" spans="1:10">
      <c r="A469" t="s">
        <v>1103</v>
      </c>
      <c r="B469" t="s">
        <v>1142</v>
      </c>
      <c r="C469" t="s">
        <v>12</v>
      </c>
      <c r="D469" t="s">
        <v>1143</v>
      </c>
      <c r="E469" t="s">
        <v>1144</v>
      </c>
      <c r="F469">
        <f>HYPERLINK("http://clipc-services.ceda.ac.uk/dreq/u/351c26a0f5a0cefa8f1183f2f12e1aa3.html","web")</f>
        <v>0</v>
      </c>
      <c r="G469" t="s">
        <v>925</v>
      </c>
      <c r="H469" t="s">
        <v>16</v>
      </c>
      <c r="I469" t="s">
        <v>1145</v>
      </c>
      <c r="J469" t="s">
        <v>1141</v>
      </c>
    </row>
    <row r="470" spans="1:10">
      <c r="A470" t="s">
        <v>1103</v>
      </c>
      <c r="B470" t="s">
        <v>1146</v>
      </c>
      <c r="C470" t="s">
        <v>12</v>
      </c>
      <c r="D470" t="s">
        <v>152</v>
      </c>
      <c r="E470" t="s">
        <v>1147</v>
      </c>
      <c r="F470">
        <f>HYPERLINK("http://clipc-services.ceda.ac.uk/dreq/u/df06d844bd95ddd2f0f62f54941c4b88.html","web")</f>
        <v>0</v>
      </c>
      <c r="G470" t="s">
        <v>925</v>
      </c>
      <c r="H470" t="s">
        <v>16</v>
      </c>
      <c r="I470" t="s">
        <v>1148</v>
      </c>
      <c r="J470" t="s">
        <v>1149</v>
      </c>
    </row>
    <row r="471" spans="1:10">
      <c r="A471" t="s">
        <v>1103</v>
      </c>
      <c r="B471" t="s">
        <v>1150</v>
      </c>
      <c r="C471" t="s">
        <v>12</v>
      </c>
      <c r="D471" t="s">
        <v>152</v>
      </c>
      <c r="E471" t="s">
        <v>1151</v>
      </c>
      <c r="F471">
        <f>HYPERLINK("http://clipc-services.ceda.ac.uk/dreq/u/fb5bd0286cdca991d0f67c498513f602.html","web")</f>
        <v>0</v>
      </c>
      <c r="G471" t="s">
        <v>925</v>
      </c>
      <c r="H471" t="s">
        <v>16</v>
      </c>
      <c r="I471" t="s">
        <v>1152</v>
      </c>
      <c r="J471" t="s">
        <v>1124</v>
      </c>
    </row>
    <row r="472" spans="1:10">
      <c r="A472" t="s">
        <v>1103</v>
      </c>
      <c r="B472" t="s">
        <v>1153</v>
      </c>
      <c r="C472" t="s">
        <v>12</v>
      </c>
      <c r="D472" t="s">
        <v>152</v>
      </c>
      <c r="E472" t="s">
        <v>1154</v>
      </c>
      <c r="F472">
        <f>HYPERLINK("http://clipc-services.ceda.ac.uk/dreq/u/091b217c2450d012fb2e192dee04053f.html","web")</f>
        <v>0</v>
      </c>
      <c r="G472" t="s">
        <v>925</v>
      </c>
      <c r="H472" t="s">
        <v>16</v>
      </c>
      <c r="I472" t="s">
        <v>1155</v>
      </c>
      <c r="J472" t="s">
        <v>1149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2018-04-10T12:37:33Z</dcterms:created>
  <dcterms:modified xsi:type="dcterms:W3CDTF">2018-04-10T12:37:33Z</dcterms:modified>
</cp:coreProperties>
</file>