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<sst xmlns="http://schemas.openxmlformats.org/spreadsheetml/2006/main" count="1505" uniqueCount="472">
  <si>
    <t>Table</t>
  </si>
  <si>
    <t>variable</t>
  </si>
  <si>
    <t>prio</t>
  </si>
  <si>
    <t>Dimension format of variable</t>
  </si>
  <si>
    <t>variable long name</t>
  </si>
  <si>
    <t>link</t>
  </si>
  <si>
    <t>comment</t>
  </si>
  <si>
    <t>comment author</t>
  </si>
  <si>
    <t>extensive variable description</t>
  </si>
  <si>
    <t>Efx</t>
  </si>
  <si>
    <t>vegHeight</t>
  </si>
  <si>
    <t>2</t>
  </si>
  <si>
    <t>longitude latitude</t>
  </si>
  <si>
    <t>canopy height</t>
  </si>
  <si>
    <t>Can not be produced by LPJ-GUESS: Only tree that has a height</t>
  </si>
  <si>
    <t>David Warlind</t>
  </si>
  <si>
    <t>CF3hr</t>
  </si>
  <si>
    <t>ci</t>
  </si>
  <si>
    <t>1</t>
  </si>
  <si>
    <t>longitude latitude time1</t>
  </si>
  <si>
    <t>Fraction of Time Convection Occurs</t>
  </si>
  <si>
    <t>Not in IFS output, thus no</t>
  </si>
  <si>
    <t>Thomas</t>
  </si>
  <si>
    <t>Fraction of time that convection occurs in the grid cell.</t>
  </si>
  <si>
    <t>sci</t>
  </si>
  <si>
    <t>Fraction of Time Shallow Convection Occurs</t>
  </si>
  <si>
    <t>Gijs &amp; Thomas</t>
  </si>
  <si>
    <t>Fraction of time that shallow convection occurs in the grid cell.</t>
  </si>
  <si>
    <t>3hr</t>
  </si>
  <si>
    <t>rsdsdiff</t>
  </si>
  <si>
    <t>longitude latitude time</t>
  </si>
  <si>
    <t>Surface Diffuse Downwelling Shortwave Radiation</t>
  </si>
  <si>
    <t>No, probably not. There is a GRIB code: 228242 (=242 in table 228), no idea if it can be used in EC-Earth. Give up this one?</t>
  </si>
  <si>
    <t>Gijs &amp; Klaus</t>
  </si>
  <si>
    <t>Amon</t>
  </si>
  <si>
    <t>ccb</t>
  </si>
  <si>
    <t>Air Pressure at Convective Cloud Base</t>
  </si>
  <si>
    <t>Too much effort?: convective cloud cover ccc[185]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</si>
  <si>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</si>
  <si>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</si>
  <si>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</si>
  <si>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</si>
  <si>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</si>
  <si>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</si>
  <si>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</si>
  <si>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</si>
  <si>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</si>
  <si>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</si>
  <si>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n2o</t>
  </si>
  <si>
    <t>longitude latitude plev19 time</t>
  </si>
  <si>
    <t>Mole Fraction of N2O</t>
  </si>
  <si>
    <t>Component not available in TM5. It is one of the prescribed greenhouse gases in IFS. WMO grib code: 210063, but not available in IFS output.</t>
  </si>
  <si>
    <t>Tommi Bergman</t>
  </si>
  <si>
    <t>6hrLev</t>
  </si>
  <si>
    <t>bs550aer</t>
  </si>
  <si>
    <t>longitude latitude alevel time1</t>
  </si>
  <si>
    <t>Aerosol backscatter coefficient</t>
  </si>
  <si>
    <t>Component not available in TM5</t>
  </si>
  <si>
    <t>Aerosol  Backscatter at 550nm and 180 degrees, computed from extinction and lidar ratio</t>
  </si>
  <si>
    <t>Omon</t>
  </si>
  <si>
    <t>fgco2nat</t>
  </si>
  <si>
    <t>longitude latitude time depth0m</t>
  </si>
  <si>
    <t>Surface Downward Flux of Natural CO2</t>
  </si>
  <si>
    <t>Can not be produced by LPJ-GUESS: Pisces?</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</si>
  <si>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</si>
  <si>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</si>
  <si>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</si>
  <si>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</si>
  <si>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</si>
  <si>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</si>
  <si>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</si>
  <si>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fgdms</t>
  </si>
  <si>
    <t>3</t>
  </si>
  <si>
    <t>Surface Upward Flux of DMS</t>
  </si>
  <si>
    <t>Gas exchange flux of DMS (positive into atmosphere)</t>
  </si>
  <si>
    <t>fddtdic</t>
  </si>
  <si>
    <t>longitude latitude time olayer100m</t>
  </si>
  <si>
    <t>Rate of Change of Net Dissolved Inorganic Carbon</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</si>
  <si>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</si>
  <si>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</si>
  <si>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</si>
  <si>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</si>
  <si>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</si>
  <si>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</si>
  <si>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</si>
  <si>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</si>
  <si>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</si>
  <si>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</si>
  <si>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</si>
  <si>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</si>
  <si>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</si>
  <si>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</si>
  <si>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</si>
  <si>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</si>
  <si>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Rate of Change of Dissolved Inorganic Carbon due to Biological Activity</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</si>
  <si>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</si>
  <si>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</si>
  <si>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</si>
  <si>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</si>
  <si>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</si>
  <si>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</si>
  <si>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</si>
  <si>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</si>
  <si>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Rate of Change of Dissolved Inorganic Iron due to Biological Activity</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</si>
  <si>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</si>
  <si>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</si>
  <si>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</si>
  <si>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</si>
  <si>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</si>
  <si>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</si>
  <si>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</si>
  <si>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</si>
  <si>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</si>
  <si>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</si>
  <si>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</si>
  <si>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</si>
  <si>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</si>
  <si>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</si>
  <si>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</si>
  <si>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</si>
  <si>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</si>
  <si>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</si>
  <si>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</si>
  <si>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Oyr</t>
  </si>
  <si>
    <t>expn</t>
  </si>
  <si>
    <t>longitude latitude olevel time</t>
  </si>
  <si>
    <t>Sinking Particulate Organic Nitrogen Flux</t>
  </si>
  <si>
    <t>expp</t>
  </si>
  <si>
    <t>Sinking Particulate Organic Phosphorus Flux</t>
  </si>
  <si>
    <t>expfe</t>
  </si>
  <si>
    <t>Sinking Particulate Iron Flux</t>
  </si>
  <si>
    <t>expsi</t>
  </si>
  <si>
    <t>Sinking Particulate Silica Flux</t>
  </si>
  <si>
    <t>expcalc</t>
  </si>
  <si>
    <t>Sinking Calcite Flux</t>
  </si>
  <si>
    <t>Downward flux of Calcite</t>
  </si>
  <si>
    <t>exparag</t>
  </si>
  <si>
    <t>Sinking Aragonite Flux</t>
  </si>
  <si>
    <t>Downward flux of Aragonite</t>
  </si>
  <si>
    <t>ppdiat</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</si>
  <si>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</si>
  <si>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</si>
  <si>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</si>
  <si>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</si>
  <si>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</si>
  <si>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</si>
  <si>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</si>
  <si>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</si>
  <si>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</si>
  <si>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</si>
  <si>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</si>
  <si>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</si>
  <si>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</si>
  <si>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</si>
  <si>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AERmon</t>
  </si>
  <si>
    <t>aoanh</t>
  </si>
  <si>
    <t>longitude latitude alevel time</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</si>
  <si>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</si>
  <si>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</si>
  <si>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</si>
  <si>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</si>
  <si>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</si>
  <si>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</si>
  <si>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</si>
  <si>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</si>
  <si>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</si>
  <si>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</si>
  <si>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</si>
  <si>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</si>
  <si>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</si>
  <si>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</si>
  <si>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</si>
  <si>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</si>
  <si>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</si>
  <si>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</si>
  <si>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</si>
  <si>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</si>
  <si>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</si>
  <si>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</si>
  <si>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</si>
  <si>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</si>
  <si>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</si>
  <si>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</si>
  <si>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</si>
  <si>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</si>
  <si>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</si>
  <si>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</si>
  <si>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</si>
  <si>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</si>
  <si>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</si>
  <si>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</si>
  <si>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</si>
  <si>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</si>
  <si>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</si>
  <si>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</si>
  <si>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co23D</t>
  </si>
  <si>
    <t>3D field of transported CO2</t>
  </si>
  <si>
    <t>report 3D field of model simulated atmospheric CO2 mass mixing ration on model levels</t>
  </si>
  <si>
    <t>cSoilAbove1m</t>
  </si>
  <si>
    <t>Carbon mass in soil pool above 1m depth</t>
  </si>
  <si>
    <t>Can not be produced by LPJ-GUESS: Only have total soil C, no layers</t>
  </si>
  <si>
    <t>Report missing data over ocean grid cells. For fractional land report value averaged over the land fraction.</t>
  </si>
  <si>
    <t>cSoilBelow1m</t>
  </si>
  <si>
    <t>Carbon Mass in Soil Pool below 1m Depth</t>
  </si>
  <si>
    <t>c14Veg</t>
  </si>
  <si>
    <t>Mass of 14C in Vegetation</t>
  </si>
  <si>
    <t>Can not be produced by LPJ-GUESS: No isotopes</t>
  </si>
  <si>
    <t>c14Litter</t>
  </si>
  <si>
    <t>Mass of 14C in Litter Pool</t>
  </si>
  <si>
    <t>c14Soil</t>
  </si>
  <si>
    <t>Mass of 14C in Soil Pool</t>
  </si>
  <si>
    <t>c13Veg</t>
  </si>
  <si>
    <t>Mass of 13C in Vegetation</t>
  </si>
  <si>
    <t>c13Litter</t>
  </si>
  <si>
    <t>Mass of 13C in Litter Pool</t>
  </si>
  <si>
    <t>c13Soil</t>
  </si>
  <si>
    <t>Mass of 13C in Soil Pool</t>
  </si>
  <si>
    <t>c13Land</t>
  </si>
  <si>
    <t>Mass of 13C in all terrestrial carbon pools</t>
  </si>
  <si>
    <t>rac14</t>
  </si>
  <si>
    <t>Mass Flux of 14C into Atmosphere due to Autotrophic (Plant) Respiration on Land</t>
  </si>
  <si>
    <t>rhc13</t>
  </si>
  <si>
    <t>Mass Flux of 13C into Atmosphere due to Heterotrophic Respiration on Land</t>
  </si>
  <si>
    <t>dissi14c</t>
  </si>
  <si>
    <t>Concentration of DI14C</t>
  </si>
  <si>
    <t>mrlso</t>
  </si>
  <si>
    <t>Soil Liquid Water Content</t>
  </si>
  <si>
    <t>Can not be produced by LPJ-GUESS: No frozen fraction</t>
  </si>
  <si>
    <t>the mass (summed over all all layers) of liquid water.</t>
  </si>
  <si>
    <t>mrsfl</t>
  </si>
  <si>
    <t>longitude latitude sdepth time</t>
  </si>
  <si>
    <t>Frozen water content of soil layer</t>
  </si>
  <si>
    <t>in each soil layer, the mass of water in ice phase.  Reported as 'missing' for grid cells occupied entirely by 'sea'</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</si>
  <si>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</si>
  <si>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</si>
  <si>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</si>
  <si>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</si>
  <si>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</si>
  <si>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</si>
  <si>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</si>
  <si>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</si>
  <si>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</si>
  <si>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</si>
  <si>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</si>
  <si>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</si>
  <si>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</si>
  <si>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</si>
  <si>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cVegShrub</t>
  </si>
  <si>
    <t>Carbon mass in vegetation on shrub tiles</t>
  </si>
  <si>
    <t>cVegGrass</t>
  </si>
  <si>
    <t>Carbon mass in vegetation on grass tiles</t>
  </si>
  <si>
    <t>cLitterTree</t>
  </si>
  <si>
    <t>Carbon mass in litter on tree tiles</t>
  </si>
  <si>
    <t>cLitterShrub</t>
  </si>
  <si>
    <t>Carbon mass in litter on shrub tiles</t>
  </si>
  <si>
    <t>cLitterGrass</t>
  </si>
  <si>
    <t>Carbon mass in litter on grass tiles</t>
  </si>
  <si>
    <t>cSoilTree</t>
  </si>
  <si>
    <t>Carbon mass in soil on tree tiles</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</si>
  <si>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</si>
  <si>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</si>
  <si>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</si>
  <si>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</si>
  <si>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</si>
  <si>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</si>
  <si>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</si>
  <si>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</si>
  <si>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</si>
  <si>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</si>
  <si>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</si>
  <si>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</si>
  <si>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</si>
  <si>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</si>
  <si>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</si>
  <si>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</si>
  <si>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</si>
  <si>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</si>
  <si>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</si>
  <si>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</si>
  <si>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</si>
  <si>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</si>
  <si>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</si>
  <si>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</si>
  <si>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</si>
  <si>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</si>
  <si>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</si>
  <si>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</si>
  <si>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</si>
  <si>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</si>
  <si>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</si>
  <si>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</si>
  <si>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</si>
  <si>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</si>
  <si>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</si>
  <si>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</si>
  <si>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</si>
  <si>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</si>
  <si>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</si>
  <si>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</si>
  <si>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</si>
  <si>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</si>
  <si>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</si>
  <si>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</si>
  <si>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</si>
  <si>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</si>
  <si>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</si>
  <si>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</si>
  <si>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</si>
  <si>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</si>
  <si>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</si>
  <si>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</si>
  <si>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</si>
  <si>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</si>
  <si>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</si>
  <si>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</si>
  <si>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</si>
  <si>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</si>
  <si>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</si>
  <si>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</si>
  <si>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</si>
  <si>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</si>
  <si>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</si>
  <si>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</si>
  <si>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fN2O</t>
  </si>
  <si>
    <t>Total land N2O flux</t>
  </si>
  <si>
    <t>fNOx</t>
  </si>
  <si>
    <t>Total land NOx flux</t>
  </si>
  <si>
    <t>netAtmosLandCO2Flux</t>
  </si>
  <si>
    <t>Net flux of CO2 between atmosphere and land (positive into land) as a result of all processes.</t>
  </si>
  <si>
    <t>Can not be produced by LPJ-GUESS: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</si>
  <si>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</si>
  <si>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</si>
  <si>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</si>
  <si>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</si>
  <si>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cMisc</t>
  </si>
  <si>
    <t>Carbon Mass in Other Living Compartments on Land</t>
  </si>
  <si>
    <t>Can not be produced by LPJ-GUESS: Don't have this in LPJ-GUESS</t>
  </si>
  <si>
    <t>e.g., labile, fruits, reserves, etc.</t>
  </si>
  <si>
    <t>tasLut</t>
  </si>
  <si>
    <t>longitude latitude landUse time height2m</t>
  </si>
  <si>
    <t>near-surface air temperature (2m above displacement height, i.e. t_ref) on land use tile</t>
  </si>
  <si>
    <t>Can not be produced by LPJ-GUESS: H-TESSEL?</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</si>
  <si>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</si>
  <si>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</si>
  <si>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</si>
  <si>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</si>
  <si>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</si>
  <si>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</si>
  <si>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</si>
  <si>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</si>
  <si>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</si>
  <si>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hfssLut</t>
  </si>
  <si>
    <t>sensible heat flux on land use tile</t>
  </si>
  <si>
    <t>rsusLut</t>
  </si>
  <si>
    <t>Surface Upwelling Shortwave  on Land Use Tile</t>
  </si>
  <si>
    <t>rlusLut</t>
  </si>
  <si>
    <t>Surface Upwelling Longwave on Land Use Tile</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</si>
  <si>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</si>
  <si>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</si>
  <si>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</si>
  <si>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</si>
  <si>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mrsll</t>
  </si>
  <si>
    <t>Liquid water content of soil layer</t>
  </si>
  <si>
    <t>Can not be produced by LPJ-GUESS: Same as mrsol</t>
  </si>
  <si>
    <t>in each soil layer, the mass of water in liquid phase.  Reported as 'missing' for grid cells occupied entirely by 'sea'</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</si>
  <si>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</si>
  <si>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</si>
  <si>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</si>
  <si>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</si>
  <si>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</si>
  <si>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</si>
  <si>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</si>
  <si>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</si>
  <si>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</si>
  <si>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</si>
  <si>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</si>
  <si>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</si>
  <si>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</si>
  <si>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</si>
  <si>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</si>
  <si>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</si>
  <si>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</si>
  <si>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</si>
  <si>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</si>
  <si>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</si>
  <si>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</si>
  <si>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</si>
  <si>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CFday</t>
  </si>
  <si>
    <t>E3hrPt</t>
  </si>
  <si>
    <t>Esubhr</t>
  </si>
  <si>
    <t>Lmon</t>
  </si>
  <si>
    <t>mrfso</t>
  </si>
  <si>
    <t>Soil Frozen Water Content</t>
  </si>
  <si>
    <t>The mass per unit area (summed over all model layers) of frozen water.</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</si>
  <si>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</si>
  <si>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</si>
  <si>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</si>
  <si>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</si>
  <si>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</si>
  <si>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fFire</t>
  </si>
  <si>
    <t>Carbon Mass Flux into Atmosphere due to CO2 Emission from Fire</t>
  </si>
  <si>
    <t>Can not be produced by LPJ-GUESS: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</si>
  <si>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</si>
  <si>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fHarvest</t>
  </si>
  <si>
    <t>Carbon Mass Flux into Atmosphere due to Crop Harvesting</t>
  </si>
  <si>
    <t>Can not be produced by LPJ-GUESS: Same as fHarvestToAtmos</t>
  </si>
  <si>
    <t>Carbon mass flux per unit area due to crop harvesting</t>
  </si>
  <si>
    <t>fVegSoil</t>
  </si>
  <si>
    <t>Total Carbon Mass Flux from Vegetation Directly to Soil</t>
  </si>
  <si>
    <t>Can not be produced by LPJ-GUESS: No process that does this</t>
  </si>
  <si>
    <t>Carbon mass flux per unit area from vegetation directly into soil, without intermediate conversion to litter.</t>
  </si>
  <si>
    <t>cCwd</t>
  </si>
  <si>
    <t>Carbon Mass in Coarse Woody Debris</t>
  </si>
  <si>
    <t>Can not be produced by LPJ-GUESS: Same as cLitterCwd</t>
  </si>
  <si>
    <t>Carbon mass per unit area in woody debris (dead organic matter composed of coarse wood.  It is distinct from litter)</t>
  </si>
  <si>
    <t>treeFracPrimDec</t>
  </si>
  <si>
    <t>longitude latitude time typepdec</t>
  </si>
  <si>
    <t>Total Primary Deciduous Tree Fraction</t>
  </si>
  <si>
    <t>Percentage of the entire grid cell  that is covered by total primary deciduous trees.</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</si>
  <si>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</si>
  <si>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</si>
  <si>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</si>
  <si>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</si>
  <si>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</si>
  <si>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</si>
  <si>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</si>
  <si>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</si>
  <si>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</si>
  <si>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</si>
  <si>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</si>
  <si>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</si>
  <si>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</si>
  <si>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</si>
  <si>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</si>
  <si>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</si>
  <si>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c4PftFrac</t>
  </si>
  <si>
    <t>longitude latitude time typec4pft</t>
  </si>
  <si>
    <t>Total C4 PFT Cover Fraction</t>
  </si>
  <si>
    <t>Percentage of entire grid cell  that is covered by C4 PFTs (including grass and crops).</t>
  </si>
  <si>
    <t>rGrowth</t>
  </si>
  <si>
    <t>Carbon Mass Flux into Atmosphere due to Growth Autotrophic Respiration on Land</t>
  </si>
  <si>
    <t>Can not be produced by LPJ-GUESS: Same as raOther</t>
  </si>
  <si>
    <t>rMaint</t>
  </si>
  <si>
    <t>Carbon Mass Flux into Atmosphere due to Maintenance Autotrophic Respiration on Land</t>
  </si>
  <si>
    <t>Can not be produced by LPJ-GUESS: Same as r*</t>
  </si>
  <si>
    <t>nppLeaf</t>
  </si>
  <si>
    <t>Carbon Mass Flux due to NPP Allocation to Leaf</t>
  </si>
  <si>
    <t>This is the rate of carbon uptake by leaves due to NPP</t>
  </si>
  <si>
    <t>nppWood</t>
  </si>
  <si>
    <t>Carbon Mass Flux due to NPP Allocation to Wood</t>
  </si>
  <si>
    <t>This is the rate of carbon uptake by wood due to NPP</t>
  </si>
  <si>
    <t>nppRoot</t>
  </si>
  <si>
    <t>Carbon Mass Flux due to NPP Allocation to Roots</t>
  </si>
  <si>
    <t>This is the rate of carbon uptake by roots due to NPP</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</si>
  <si>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</si>
  <si>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</si>
  <si>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</si>
  <si>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</si>
  <si>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</si>
  <si>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</si>
  <si>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CFsubhr</t>
  </si>
  <si>
    <t>alevhalf site time1</t>
  </si>
  <si>
    <t>site time1</t>
  </si>
  <si>
    <t>Eday</t>
  </si>
  <si>
    <t>AERmonZ</t>
  </si>
  <si>
    <t>bry</t>
  </si>
  <si>
    <t>latitude plev39 time</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</si>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</sst>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1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HYPERLINK("http://clipc-services.ceda.ac.uk/dreq/u/59170cbe-9e49-11e5-803c-0d0b866b59f3.html","web")</f>
        <v>0</v>
      </c>
      <c r="G3" t="s">
        <v>14</v>
      </c>
      <c r="H3" t="s">
        <v>15</v>
      </c>
    </row>
    <row r="5" spans="1:9">
      <c r="A5" t="s">
        <v>16</v>
      </c>
      <c r="B5" t="s">
        <v>17</v>
      </c>
      <c r="C5" t="s">
        <v>18</v>
      </c>
      <c r="D5" t="s">
        <v>19</v>
      </c>
      <c r="E5" t="s">
        <v>20</v>
      </c>
      <c r="F5">
        <f>HYPERLINK("http://clipc-services.ceda.ac.uk/dreq/u/29fae9ea0f236a3eb144026e1bafde28.html","web")</f>
        <v>0</v>
      </c>
      <c r="G5" t="s">
        <v>21</v>
      </c>
      <c r="H5" t="s">
        <v>22</v>
      </c>
      <c r="I5" t="s">
        <v>23</v>
      </c>
    </row>
    <row r="6" spans="1:9">
      <c r="A6" t="s">
        <v>16</v>
      </c>
      <c r="B6" t="s">
        <v>24</v>
      </c>
      <c r="C6" t="s">
        <v>18</v>
      </c>
      <c r="D6" t="s">
        <v>19</v>
      </c>
      <c r="E6" t="s">
        <v>25</v>
      </c>
      <c r="F6">
        <f>HYPERLINK("http://clipc-services.ceda.ac.uk/dreq/u/8de0f30b91b15720398fc10fd712a182.html","web")</f>
        <v>0</v>
      </c>
      <c r="G6" t="s">
        <v>21</v>
      </c>
      <c r="H6" t="s">
        <v>26</v>
      </c>
      <c r="I6" t="s">
        <v>27</v>
      </c>
    </row>
    <row r="8" spans="1:9">
      <c r="A8" t="s">
        <v>28</v>
      </c>
      <c r="B8" t="s">
        <v>29</v>
      </c>
      <c r="C8" t="s">
        <v>18</v>
      </c>
      <c r="D8" t="s">
        <v>30</v>
      </c>
      <c r="E8" t="s">
        <v>31</v>
      </c>
      <c r="F8">
        <f>HYPERLINK("http://clipc-services.ceda.ac.uk/dreq/u/f27656eeae247192e82aa1032c911399.html","web")</f>
        <v>0</v>
      </c>
      <c r="G8" t="s">
        <v>32</v>
      </c>
      <c r="H8" t="s">
        <v>33</v>
      </c>
    </row>
    <row r="10" spans="1:9">
      <c r="A10" t="s">
        <v>34</v>
      </c>
      <c r="B10" t="s">
        <v>35</v>
      </c>
      <c r="C10" t="s">
        <v>18</v>
      </c>
      <c r="D10" t="s">
        <v>30</v>
      </c>
      <c r="E10" t="s">
        <v>36</v>
      </c>
      <c r="F10">
        <f>HYPERLINK("http://clipc-services.ceda.ac.uk/dreq/u/13484743dd3369c69df93379e6dafbb5.html","web")</f>
        <v>0</v>
      </c>
      <c r="G10" t="s">
        <v>37</v>
      </c>
      <c r="I10" t="s">
        <v>38</v>
      </c>
    </row>
    <row r="11" spans="1:9">
      <c r="A11" t="s">
        <v>34</v>
      </c>
      <c r="B11" t="s">
        <v>39</v>
      </c>
      <c r="C11" t="s">
        <v>18</v>
      </c>
      <c r="D11" t="s">
        <v>30</v>
      </c>
      <c r="E11" t="s">
        <v>40</v>
      </c>
      <c r="F11">
        <f>HYPERLINK("http://clipc-services.ceda.ac.uk/dreq/u/0062272a6a4176b8c32af87642b062c5.html","web")</f>
        <v>0</v>
      </c>
      <c r="G11" t="s">
        <v>41</v>
      </c>
      <c r="H11" t="s">
        <v>26</v>
      </c>
      <c r="I11" t="s">
        <v>42</v>
      </c>
    </row>
    <row r="12" spans="1:9">
      <c r="A12" t="s">
        <v>34</v>
      </c>
      <c r="B12" t="s">
        <v>17</v>
      </c>
      <c r="C12" t="s">
        <v>18</v>
      </c>
      <c r="D12" t="s">
        <v>30</v>
      </c>
      <c r="E12" t="s">
        <v>20</v>
      </c>
      <c r="F12">
        <f>HYPERLINK("http://clipc-services.ceda.ac.uk/dreq/u/29fae9ea0f236a3eb144026e1bafde28.html","web")</f>
        <v>0</v>
      </c>
      <c r="G12" t="s">
        <v>21</v>
      </c>
      <c r="H12" t="s">
        <v>22</v>
      </c>
      <c r="I12" t="s">
        <v>23</v>
      </c>
    </row>
    <row r="13" spans="1:9">
      <c r="A13" t="s">
        <v>34</v>
      </c>
      <c r="B13" t="s">
        <v>24</v>
      </c>
      <c r="C13" t="s">
        <v>18</v>
      </c>
      <c r="D13" t="s">
        <v>30</v>
      </c>
      <c r="E13" t="s">
        <v>25</v>
      </c>
      <c r="F13">
        <f>HYPERLINK("http://clipc-services.ceda.ac.uk/dreq/u/8de0f30b91b15720398fc10fd712a182.html","web")</f>
        <v>0</v>
      </c>
      <c r="G13" t="s">
        <v>21</v>
      </c>
      <c r="H13" t="s">
        <v>26</v>
      </c>
      <c r="I13" t="s">
        <v>27</v>
      </c>
    </row>
    <row r="14" spans="1:9">
      <c r="A14" t="s">
        <v>34</v>
      </c>
      <c r="B14" t="s">
        <v>43</v>
      </c>
      <c r="C14" t="s">
        <v>18</v>
      </c>
      <c r="D14" t="s">
        <v>44</v>
      </c>
      <c r="E14" t="s">
        <v>45</v>
      </c>
      <c r="F14">
        <f>HYPERLINK("http://clipc-services.ceda.ac.uk/dreq/u/6d790fe4caa7feff46a41ae7b3811e52.html","web")</f>
        <v>0</v>
      </c>
      <c r="G14" t="s">
        <v>46</v>
      </c>
      <c r="I14" t="s">
        <v>47</v>
      </c>
    </row>
    <row r="15" spans="1:9">
      <c r="A15" t="s">
        <v>34</v>
      </c>
      <c r="B15" t="s">
        <v>48</v>
      </c>
      <c r="C15" t="s">
        <v>18</v>
      </c>
      <c r="D15" t="s">
        <v>49</v>
      </c>
      <c r="E15" t="s">
        <v>50</v>
      </c>
      <c r="F15">
        <f>HYPERLINK("http://clipc-services.ceda.ac.uk/dreq/u/942125e5a461fef57b1477b9a2bd5fa0.html","web")</f>
        <v>0</v>
      </c>
      <c r="G15" t="s">
        <v>51</v>
      </c>
      <c r="H15" t="s">
        <v>52</v>
      </c>
    </row>
    <row r="17" spans="1:9">
      <c r="A17" t="s">
        <v>53</v>
      </c>
      <c r="B17" t="s">
        <v>54</v>
      </c>
      <c r="C17" t="s">
        <v>18</v>
      </c>
      <c r="D17" t="s">
        <v>55</v>
      </c>
      <c r="E17" t="s">
        <v>56</v>
      </c>
      <c r="F17">
        <f>HYPERLINK("http://clipc-services.ceda.ac.uk/dreq/u/c9a77f2a-c5f0-11e6-ac20-5404a60d96b5.html","web")</f>
        <v>0</v>
      </c>
      <c r="G17" t="s">
        <v>57</v>
      </c>
      <c r="H17" t="s">
        <v>52</v>
      </c>
      <c r="I17" t="s">
        <v>58</v>
      </c>
    </row>
    <row r="19" spans="1:9">
      <c r="A19" t="s">
        <v>59</v>
      </c>
      <c r="B19" t="s">
        <v>60</v>
      </c>
      <c r="C19" t="s">
        <v>18</v>
      </c>
      <c r="D19" t="s">
        <v>61</v>
      </c>
      <c r="E19" t="s">
        <v>62</v>
      </c>
      <c r="F19">
        <f>HYPERLINK("http://clipc-services.ceda.ac.uk/dreq/u/97c037c3357f24c4e06c07123224b400.html","web")</f>
        <v>0</v>
      </c>
      <c r="G19" t="s">
        <v>63</v>
      </c>
      <c r="H19" t="s">
        <v>15</v>
      </c>
      <c r="I19" t="s">
        <v>64</v>
      </c>
    </row>
    <row r="20" spans="1:9">
      <c r="A20" t="s">
        <v>59</v>
      </c>
      <c r="B20" t="s">
        <v>65</v>
      </c>
      <c r="C20" t="s">
        <v>18</v>
      </c>
      <c r="D20" t="s">
        <v>61</v>
      </c>
      <c r="E20" t="s">
        <v>66</v>
      </c>
      <c r="F20">
        <f>HYPERLINK("http://clipc-services.ceda.ac.uk/dreq/u/042e575e61a271e122d317ca7b39dcb4.html","web")</f>
        <v>0</v>
      </c>
      <c r="G20" t="s">
        <v>63</v>
      </c>
      <c r="H20" t="s">
        <v>15</v>
      </c>
      <c r="I20" t="s">
        <v>67</v>
      </c>
    </row>
    <row r="21" spans="1:9">
      <c r="A21" t="s">
        <v>59</v>
      </c>
      <c r="B21" t="s">
        <v>68</v>
      </c>
      <c r="C21" t="s">
        <v>18</v>
      </c>
      <c r="D21" t="s">
        <v>61</v>
      </c>
      <c r="E21" t="s">
        <v>69</v>
      </c>
      <c r="F21">
        <f>HYPERLINK("http://clipc-services.ceda.ac.uk/dreq/u/f36046ab9a8a24ce4d7431e2defd9cf6.html","web")</f>
        <v>0</v>
      </c>
      <c r="G21" t="s">
        <v>63</v>
      </c>
      <c r="H21" t="s">
        <v>15</v>
      </c>
      <c r="I21" t="s">
        <v>70</v>
      </c>
    </row>
    <row r="22" spans="1:9">
      <c r="A22" t="s">
        <v>59</v>
      </c>
      <c r="B22" t="s">
        <v>71</v>
      </c>
      <c r="C22" t="s">
        <v>72</v>
      </c>
      <c r="D22" t="s">
        <v>61</v>
      </c>
      <c r="E22" t="s">
        <v>73</v>
      </c>
      <c r="F22">
        <f>HYPERLINK("http://clipc-services.ceda.ac.uk/dreq/u/190f38cb06f9a1f3133c3dcf66e0421e.html","web")</f>
        <v>0</v>
      </c>
      <c r="G22" t="s">
        <v>63</v>
      </c>
      <c r="H22" t="s">
        <v>15</v>
      </c>
      <c r="I22" t="s">
        <v>74</v>
      </c>
    </row>
    <row r="23" spans="1:9">
      <c r="A23" t="s">
        <v>59</v>
      </c>
      <c r="B23" t="s">
        <v>75</v>
      </c>
      <c r="C23" t="s">
        <v>72</v>
      </c>
      <c r="D23" t="s">
        <v>76</v>
      </c>
      <c r="E23" t="s">
        <v>77</v>
      </c>
      <c r="F23">
        <f>HYPERLINK("http://clipc-services.ceda.ac.uk/dreq/u/1333394a296e7f8af6c9bad15cb9778d.html","web")</f>
        <v>0</v>
      </c>
      <c r="G23" t="s">
        <v>63</v>
      </c>
      <c r="H23" t="s">
        <v>15</v>
      </c>
    </row>
    <row r="24" spans="1:9">
      <c r="A24" t="s">
        <v>59</v>
      </c>
      <c r="B24" t="s">
        <v>78</v>
      </c>
      <c r="C24" t="s">
        <v>72</v>
      </c>
      <c r="D24" t="s">
        <v>76</v>
      </c>
      <c r="E24" t="s">
        <v>79</v>
      </c>
      <c r="F24">
        <f>HYPERLINK("http://clipc-services.ceda.ac.uk/dreq/u/d3e6e20c91db32a83bcf3d8d8d9dafd3.html","web")</f>
        <v>0</v>
      </c>
      <c r="G24" t="s">
        <v>63</v>
      </c>
      <c r="H24" t="s">
        <v>15</v>
      </c>
      <c r="I24" t="s">
        <v>80</v>
      </c>
    </row>
    <row r="25" spans="1:9">
      <c r="A25" t="s">
        <v>59</v>
      </c>
      <c r="B25" t="s">
        <v>81</v>
      </c>
      <c r="C25" t="s">
        <v>72</v>
      </c>
      <c r="D25" t="s">
        <v>76</v>
      </c>
      <c r="E25" t="s">
        <v>82</v>
      </c>
      <c r="F25">
        <f>HYPERLINK("http://clipc-services.ceda.ac.uk/dreq/u/80a2832b0619764647393e3815ff399b.html","web")</f>
        <v>0</v>
      </c>
      <c r="G25" t="s">
        <v>63</v>
      </c>
      <c r="H25" t="s">
        <v>15</v>
      </c>
      <c r="I25" t="s">
        <v>83</v>
      </c>
    </row>
    <row r="26" spans="1:9">
      <c r="A26" t="s">
        <v>59</v>
      </c>
      <c r="B26" t="s">
        <v>84</v>
      </c>
      <c r="C26" t="s">
        <v>72</v>
      </c>
      <c r="D26" t="s">
        <v>76</v>
      </c>
      <c r="E26" t="s">
        <v>85</v>
      </c>
      <c r="F26">
        <f>HYPERLINK("http://clipc-services.ceda.ac.uk/dreq/u/df087f7801b9ca8b671eba159de9b6e7.html","web")</f>
        <v>0</v>
      </c>
      <c r="G26" t="s">
        <v>63</v>
      </c>
      <c r="H26" t="s">
        <v>15</v>
      </c>
      <c r="I26" t="s">
        <v>86</v>
      </c>
    </row>
    <row r="27" spans="1:9">
      <c r="A27" t="s">
        <v>59</v>
      </c>
      <c r="B27" t="s">
        <v>87</v>
      </c>
      <c r="C27" t="s">
        <v>72</v>
      </c>
      <c r="D27" t="s">
        <v>76</v>
      </c>
      <c r="E27" t="s">
        <v>88</v>
      </c>
      <c r="F27">
        <f>HYPERLINK("http://clipc-services.ceda.ac.uk/dreq/u/ee10c562c1164acf3bf03955dd6fc00d.html","web")</f>
        <v>0</v>
      </c>
      <c r="G27" t="s">
        <v>63</v>
      </c>
      <c r="H27" t="s">
        <v>15</v>
      </c>
      <c r="I27" t="s">
        <v>89</v>
      </c>
    </row>
    <row r="28" spans="1:9">
      <c r="A28" t="s">
        <v>59</v>
      </c>
      <c r="B28" t="s">
        <v>90</v>
      </c>
      <c r="C28" t="s">
        <v>72</v>
      </c>
      <c r="D28" t="s">
        <v>76</v>
      </c>
      <c r="E28" t="s">
        <v>91</v>
      </c>
      <c r="F28">
        <f>HYPERLINK("http://clipc-services.ceda.ac.uk/dreq/u/3e0c9853afc682db9a950cc5bc3c1c3a.html","web")</f>
        <v>0</v>
      </c>
      <c r="G28" t="s">
        <v>63</v>
      </c>
      <c r="H28" t="s">
        <v>15</v>
      </c>
      <c r="I28" t="s">
        <v>92</v>
      </c>
    </row>
    <row r="29" spans="1:9">
      <c r="A29" t="s">
        <v>59</v>
      </c>
      <c r="B29" t="s">
        <v>93</v>
      </c>
      <c r="C29" t="s">
        <v>72</v>
      </c>
      <c r="D29" t="s">
        <v>76</v>
      </c>
      <c r="E29" t="s">
        <v>94</v>
      </c>
      <c r="F29">
        <f>HYPERLINK("http://clipc-services.ceda.ac.uk/dreq/u/0f19e65613afd83f8d9b888d2067ced4.html","web")</f>
        <v>0</v>
      </c>
      <c r="G29" t="s">
        <v>63</v>
      </c>
      <c r="H29" t="s">
        <v>15</v>
      </c>
      <c r="I29" t="s">
        <v>95</v>
      </c>
    </row>
    <row r="30" spans="1:9">
      <c r="A30" t="s">
        <v>59</v>
      </c>
      <c r="B30" t="s">
        <v>96</v>
      </c>
      <c r="C30" t="s">
        <v>72</v>
      </c>
      <c r="D30" t="s">
        <v>76</v>
      </c>
      <c r="E30" t="s">
        <v>97</v>
      </c>
      <c r="F30">
        <f>HYPERLINK("http://clipc-services.ceda.ac.uk/dreq/u/6c19638a0652fcbc6c6ff8455c536445.html","web")</f>
        <v>0</v>
      </c>
      <c r="G30" t="s">
        <v>63</v>
      </c>
      <c r="H30" t="s">
        <v>15</v>
      </c>
      <c r="I30" t="s">
        <v>98</v>
      </c>
    </row>
    <row r="31" spans="1:9">
      <c r="A31" t="s">
        <v>59</v>
      </c>
      <c r="B31" t="s">
        <v>99</v>
      </c>
      <c r="C31" t="s">
        <v>72</v>
      </c>
      <c r="D31" t="s">
        <v>76</v>
      </c>
      <c r="E31" t="s">
        <v>100</v>
      </c>
      <c r="F31">
        <f>HYPERLINK("http://clipc-services.ceda.ac.uk/dreq/u/2f046f30404d6cfcd5286a2a7f12d8fa.html","web")</f>
        <v>0</v>
      </c>
      <c r="G31" t="s">
        <v>63</v>
      </c>
      <c r="H31" t="s">
        <v>15</v>
      </c>
      <c r="I31" t="s">
        <v>101</v>
      </c>
    </row>
    <row r="32" spans="1:9">
      <c r="A32" t="s">
        <v>59</v>
      </c>
      <c r="B32" t="s">
        <v>102</v>
      </c>
      <c r="C32" t="s">
        <v>72</v>
      </c>
      <c r="D32" t="s">
        <v>76</v>
      </c>
      <c r="E32" t="s">
        <v>103</v>
      </c>
      <c r="F32">
        <f>HYPERLINK("http://clipc-services.ceda.ac.uk/dreq/u/52ebeea7464b9fc011a92f21e65d6a7a.html","web")</f>
        <v>0</v>
      </c>
      <c r="G32" t="s">
        <v>63</v>
      </c>
      <c r="H32" t="s">
        <v>15</v>
      </c>
      <c r="I32" t="s">
        <v>104</v>
      </c>
    </row>
    <row r="33" spans="1:9">
      <c r="A33" t="s">
        <v>59</v>
      </c>
      <c r="B33" t="s">
        <v>105</v>
      </c>
      <c r="C33" t="s">
        <v>72</v>
      </c>
      <c r="D33" t="s">
        <v>76</v>
      </c>
      <c r="E33" t="s">
        <v>106</v>
      </c>
      <c r="F33">
        <f>HYPERLINK("http://clipc-services.ceda.ac.uk/dreq/u/18060c6741a6b65c90435d19adfbbc98.html","web")</f>
        <v>0</v>
      </c>
      <c r="G33" t="s">
        <v>63</v>
      </c>
      <c r="H33" t="s">
        <v>15</v>
      </c>
      <c r="I33" t="s">
        <v>107</v>
      </c>
    </row>
    <row r="34" spans="1:9">
      <c r="A34" t="s">
        <v>59</v>
      </c>
      <c r="B34" t="s">
        <v>108</v>
      </c>
      <c r="C34" t="s">
        <v>72</v>
      </c>
      <c r="D34" t="s">
        <v>76</v>
      </c>
      <c r="E34" t="s">
        <v>109</v>
      </c>
      <c r="F34">
        <f>HYPERLINK("http://clipc-services.ceda.ac.uk/dreq/u/d66b7d75af3d1ed4e83b2f15a51ca731.html","web")</f>
        <v>0</v>
      </c>
      <c r="G34" t="s">
        <v>63</v>
      </c>
      <c r="H34" t="s">
        <v>15</v>
      </c>
      <c r="I34" t="s">
        <v>110</v>
      </c>
    </row>
    <row r="36" spans="1:9">
      <c r="A36" t="s">
        <v>111</v>
      </c>
      <c r="B36" t="s">
        <v>112</v>
      </c>
      <c r="C36" t="s">
        <v>18</v>
      </c>
      <c r="D36" t="s">
        <v>30</v>
      </c>
      <c r="E36" t="s">
        <v>113</v>
      </c>
      <c r="F36">
        <f>HYPERLINK("http://clipc-services.ceda.ac.uk/dreq/u/89c4bb4f45a0182fc00a1b86b13241a5.html","web")</f>
        <v>0</v>
      </c>
      <c r="G36" t="s">
        <v>114</v>
      </c>
      <c r="H36" t="s">
        <v>15</v>
      </c>
    </row>
    <row r="37" spans="1:9">
      <c r="A37" t="s">
        <v>111</v>
      </c>
      <c r="B37" t="s">
        <v>115</v>
      </c>
      <c r="C37" t="s">
        <v>18</v>
      </c>
      <c r="D37" t="s">
        <v>30</v>
      </c>
      <c r="E37" t="s">
        <v>116</v>
      </c>
      <c r="F37">
        <f>HYPERLINK("http://clipc-services.ceda.ac.uk/dreq/u/2d38bda3114d03f7543b8af88aadd03a.html","web")</f>
        <v>0</v>
      </c>
      <c r="G37" t="s">
        <v>117</v>
      </c>
      <c r="H37" t="s">
        <v>15</v>
      </c>
      <c r="I37" t="s">
        <v>118</v>
      </c>
    </row>
    <row r="38" spans="1:9">
      <c r="A38" t="s">
        <v>111</v>
      </c>
      <c r="B38" t="s">
        <v>119</v>
      </c>
      <c r="C38" t="s">
        <v>18</v>
      </c>
      <c r="D38" t="s">
        <v>30</v>
      </c>
      <c r="E38" t="s">
        <v>120</v>
      </c>
      <c r="F38">
        <f>HYPERLINK("http://clipc-services.ceda.ac.uk/dreq/u/93723bb54a2c43450d75403102e618ac.html","web")</f>
        <v>0</v>
      </c>
      <c r="G38" t="s">
        <v>121</v>
      </c>
      <c r="H38" t="s">
        <v>15</v>
      </c>
      <c r="I38" t="s">
        <v>122</v>
      </c>
    </row>
    <row r="40" spans="1:9">
      <c r="A40" t="s">
        <v>123</v>
      </c>
      <c r="B40" t="s">
        <v>124</v>
      </c>
      <c r="C40" t="s">
        <v>11</v>
      </c>
      <c r="D40" t="s">
        <v>125</v>
      </c>
      <c r="E40" t="s">
        <v>126</v>
      </c>
      <c r="F40">
        <f>HYPERLINK("http://clipc-services.ceda.ac.uk/dreq/u/6fc1dd9341ca569ad866695db9878618.html","web")</f>
        <v>0</v>
      </c>
      <c r="G40" t="s">
        <v>63</v>
      </c>
      <c r="H40" t="s">
        <v>15</v>
      </c>
    </row>
    <row r="41" spans="1:9">
      <c r="A41" t="s">
        <v>123</v>
      </c>
      <c r="B41" t="s">
        <v>127</v>
      </c>
      <c r="C41" t="s">
        <v>11</v>
      </c>
      <c r="D41" t="s">
        <v>125</v>
      </c>
      <c r="E41" t="s">
        <v>128</v>
      </c>
      <c r="F41">
        <f>HYPERLINK("http://clipc-services.ceda.ac.uk/dreq/u/60f0a8f8a0311f9c386e64e0b62cf3bd.html","web")</f>
        <v>0</v>
      </c>
      <c r="G41" t="s">
        <v>63</v>
      </c>
      <c r="H41" t="s">
        <v>15</v>
      </c>
    </row>
    <row r="42" spans="1:9">
      <c r="A42" t="s">
        <v>123</v>
      </c>
      <c r="B42" t="s">
        <v>129</v>
      </c>
      <c r="C42" t="s">
        <v>11</v>
      </c>
      <c r="D42" t="s">
        <v>125</v>
      </c>
      <c r="E42" t="s">
        <v>130</v>
      </c>
      <c r="F42">
        <f>HYPERLINK("http://clipc-services.ceda.ac.uk/dreq/u/e52528e8-dd83-11e5-9194-ac72891c3257.html","web")</f>
        <v>0</v>
      </c>
      <c r="G42" t="s">
        <v>63</v>
      </c>
      <c r="H42" t="s">
        <v>15</v>
      </c>
    </row>
    <row r="43" spans="1:9">
      <c r="A43" t="s">
        <v>123</v>
      </c>
      <c r="B43" t="s">
        <v>131</v>
      </c>
      <c r="C43" t="s">
        <v>11</v>
      </c>
      <c r="D43" t="s">
        <v>125</v>
      </c>
      <c r="E43" t="s">
        <v>132</v>
      </c>
      <c r="F43">
        <f>HYPERLINK("http://clipc-services.ceda.ac.uk/dreq/u/236430ceeb7aa3d23577b3a03d13f7fb.html","web")</f>
        <v>0</v>
      </c>
      <c r="G43" t="s">
        <v>63</v>
      </c>
      <c r="H43" t="s">
        <v>15</v>
      </c>
    </row>
    <row r="44" spans="1:9">
      <c r="A44" t="s">
        <v>123</v>
      </c>
      <c r="B44" t="s">
        <v>133</v>
      </c>
      <c r="C44" t="s">
        <v>11</v>
      </c>
      <c r="D44" t="s">
        <v>125</v>
      </c>
      <c r="E44" t="s">
        <v>134</v>
      </c>
      <c r="F44">
        <f>HYPERLINK("http://clipc-services.ceda.ac.uk/dreq/u/71480abb30ae62d262fcea6cfdd753cf.html","web")</f>
        <v>0</v>
      </c>
      <c r="G44" t="s">
        <v>63</v>
      </c>
      <c r="H44" t="s">
        <v>15</v>
      </c>
      <c r="I44" t="s">
        <v>135</v>
      </c>
    </row>
    <row r="45" spans="1:9">
      <c r="A45" t="s">
        <v>123</v>
      </c>
      <c r="B45" t="s">
        <v>136</v>
      </c>
      <c r="C45" t="s">
        <v>11</v>
      </c>
      <c r="D45" t="s">
        <v>125</v>
      </c>
      <c r="E45" t="s">
        <v>137</v>
      </c>
      <c r="F45">
        <f>HYPERLINK("http://clipc-services.ceda.ac.uk/dreq/u/684d3f3543045a89ecbb0ca81ba6705f.html","web")</f>
        <v>0</v>
      </c>
      <c r="G45" t="s">
        <v>63</v>
      </c>
      <c r="H45" t="s">
        <v>15</v>
      </c>
      <c r="I45" t="s">
        <v>138</v>
      </c>
    </row>
    <row r="46" spans="1:9">
      <c r="A46" t="s">
        <v>123</v>
      </c>
      <c r="B46" t="s">
        <v>139</v>
      </c>
      <c r="C46" t="s">
        <v>72</v>
      </c>
      <c r="D46" t="s">
        <v>125</v>
      </c>
      <c r="E46" t="s">
        <v>140</v>
      </c>
      <c r="F46">
        <f>HYPERLINK("http://clipc-services.ceda.ac.uk/dreq/u/e525bed4-dd83-11e5-9194-ac72891c3257.html","web")</f>
        <v>0</v>
      </c>
      <c r="G46" t="s">
        <v>63</v>
      </c>
      <c r="H46" t="s">
        <v>15</v>
      </c>
      <c r="I46" t="s">
        <v>141</v>
      </c>
    </row>
    <row r="47" spans="1:9">
      <c r="A47" t="s">
        <v>123</v>
      </c>
      <c r="B47" t="s">
        <v>142</v>
      </c>
      <c r="C47" t="s">
        <v>72</v>
      </c>
      <c r="D47" t="s">
        <v>125</v>
      </c>
      <c r="E47" t="s">
        <v>143</v>
      </c>
      <c r="F47">
        <f>HYPERLINK("http://clipc-services.ceda.ac.uk/dreq/u/e52644bc-dd83-11e5-9194-ac72891c3257.html","web")</f>
        <v>0</v>
      </c>
      <c r="G47" t="s">
        <v>63</v>
      </c>
      <c r="H47" t="s">
        <v>15</v>
      </c>
      <c r="I47" t="s">
        <v>144</v>
      </c>
    </row>
    <row r="48" spans="1:9">
      <c r="A48" t="s">
        <v>123</v>
      </c>
      <c r="B48" t="s">
        <v>145</v>
      </c>
      <c r="C48" t="s">
        <v>72</v>
      </c>
      <c r="D48" t="s">
        <v>125</v>
      </c>
      <c r="E48" t="s">
        <v>146</v>
      </c>
      <c r="F48">
        <f>HYPERLINK("http://clipc-services.ceda.ac.uk/dreq/u/e526caea-dd83-11e5-9194-ac72891c3257.html","web")</f>
        <v>0</v>
      </c>
      <c r="G48" t="s">
        <v>63</v>
      </c>
      <c r="H48" t="s">
        <v>15</v>
      </c>
      <c r="I48" t="s">
        <v>147</v>
      </c>
    </row>
    <row r="49" spans="1:9">
      <c r="A49" t="s">
        <v>123</v>
      </c>
      <c r="B49" t="s">
        <v>148</v>
      </c>
      <c r="C49" t="s">
        <v>72</v>
      </c>
      <c r="D49" t="s">
        <v>125</v>
      </c>
      <c r="E49" t="s">
        <v>149</v>
      </c>
      <c r="F49">
        <f>HYPERLINK("http://clipc-services.ceda.ac.uk/dreq/u/e527532a-dd83-11e5-9194-ac72891c3257.html","web")</f>
        <v>0</v>
      </c>
      <c r="G49" t="s">
        <v>63</v>
      </c>
      <c r="H49" t="s">
        <v>15</v>
      </c>
      <c r="I49" t="s">
        <v>150</v>
      </c>
    </row>
    <row r="50" spans="1:9">
      <c r="A50" t="s">
        <v>123</v>
      </c>
      <c r="B50" t="s">
        <v>151</v>
      </c>
      <c r="C50" t="s">
        <v>72</v>
      </c>
      <c r="D50" t="s">
        <v>125</v>
      </c>
      <c r="E50" t="s">
        <v>152</v>
      </c>
      <c r="F50">
        <f>HYPERLINK("http://clipc-services.ceda.ac.uk/dreq/u/e5278b06-dd83-11e5-9194-ac72891c3257.html","web")</f>
        <v>0</v>
      </c>
      <c r="G50" t="s">
        <v>63</v>
      </c>
      <c r="H50" t="s">
        <v>15</v>
      </c>
      <c r="I50" t="s">
        <v>153</v>
      </c>
    </row>
    <row r="51" spans="1:9">
      <c r="A51" t="s">
        <v>123</v>
      </c>
      <c r="B51" t="s">
        <v>60</v>
      </c>
      <c r="C51" t="s">
        <v>18</v>
      </c>
      <c r="D51" t="s">
        <v>30</v>
      </c>
      <c r="E51" t="s">
        <v>62</v>
      </c>
      <c r="F51">
        <f>HYPERLINK("http://clipc-services.ceda.ac.uk/dreq/u/97c037c3357f24c4e06c07123224b400.html","web")</f>
        <v>0</v>
      </c>
      <c r="G51" t="s">
        <v>63</v>
      </c>
      <c r="H51" t="s">
        <v>15</v>
      </c>
      <c r="I51" t="s">
        <v>64</v>
      </c>
    </row>
    <row r="52" spans="1:9">
      <c r="A52" t="s">
        <v>123</v>
      </c>
      <c r="B52" t="s">
        <v>65</v>
      </c>
      <c r="C52" t="s">
        <v>18</v>
      </c>
      <c r="D52" t="s">
        <v>30</v>
      </c>
      <c r="E52" t="s">
        <v>66</v>
      </c>
      <c r="F52">
        <f>HYPERLINK("http://clipc-services.ceda.ac.uk/dreq/u/042e575e61a271e122d317ca7b39dcb4.html","web")</f>
        <v>0</v>
      </c>
      <c r="G52" t="s">
        <v>63</v>
      </c>
      <c r="H52" t="s">
        <v>15</v>
      </c>
      <c r="I52" t="s">
        <v>67</v>
      </c>
    </row>
    <row r="53" spans="1:9">
      <c r="A53" t="s">
        <v>123</v>
      </c>
      <c r="B53" t="s">
        <v>68</v>
      </c>
      <c r="C53" t="s">
        <v>18</v>
      </c>
      <c r="D53" t="s">
        <v>30</v>
      </c>
      <c r="E53" t="s">
        <v>69</v>
      </c>
      <c r="F53">
        <f>HYPERLINK("http://clipc-services.ceda.ac.uk/dreq/u/f36046ab9a8a24ce4d7431e2defd9cf6.html","web")</f>
        <v>0</v>
      </c>
      <c r="G53" t="s">
        <v>63</v>
      </c>
      <c r="H53" t="s">
        <v>15</v>
      </c>
      <c r="I53" t="s">
        <v>70</v>
      </c>
    </row>
    <row r="55" spans="1:9">
      <c r="A55" t="s">
        <v>154</v>
      </c>
      <c r="B55" t="s">
        <v>155</v>
      </c>
      <c r="C55" t="s">
        <v>18</v>
      </c>
      <c r="D55" t="s">
        <v>156</v>
      </c>
      <c r="E55" t="s">
        <v>157</v>
      </c>
      <c r="F55">
        <f>HYPERLINK("http://clipc-services.ceda.ac.uk/dreq/u/98114e26-b896-11e6-a189-5404a60d96b5.html","web")</f>
        <v>0</v>
      </c>
      <c r="G55" t="s">
        <v>57</v>
      </c>
      <c r="H55" t="s">
        <v>52</v>
      </c>
      <c r="I55" t="s">
        <v>158</v>
      </c>
    </row>
    <row r="56" spans="1:9">
      <c r="A56" t="s">
        <v>154</v>
      </c>
      <c r="B56" t="s">
        <v>159</v>
      </c>
      <c r="C56" t="s">
        <v>18</v>
      </c>
      <c r="D56" t="s">
        <v>156</v>
      </c>
      <c r="E56" t="s">
        <v>160</v>
      </c>
      <c r="F56">
        <f>HYPERLINK("http://clipc-services.ceda.ac.uk/dreq/u/e8d5bdfd24b275f0530646361967483d.html","web")</f>
        <v>0</v>
      </c>
      <c r="G56" t="s">
        <v>57</v>
      </c>
      <c r="H56" t="s">
        <v>52</v>
      </c>
    </row>
    <row r="57" spans="1:9">
      <c r="A57" t="s">
        <v>154</v>
      </c>
      <c r="B57" t="s">
        <v>161</v>
      </c>
      <c r="C57" t="s">
        <v>18</v>
      </c>
      <c r="D57" t="s">
        <v>156</v>
      </c>
      <c r="E57" t="s">
        <v>162</v>
      </c>
      <c r="F57">
        <f>HYPERLINK("http://clipc-services.ceda.ac.uk/dreq/u/cfe4bddb7dbbfc57c19837e7f99d2dda.html","web")</f>
        <v>0</v>
      </c>
      <c r="G57" t="s">
        <v>57</v>
      </c>
      <c r="H57" t="s">
        <v>52</v>
      </c>
      <c r="I57" t="s">
        <v>163</v>
      </c>
    </row>
    <row r="58" spans="1:9">
      <c r="A58" t="s">
        <v>154</v>
      </c>
      <c r="B58" t="s">
        <v>164</v>
      </c>
      <c r="C58" t="s">
        <v>18</v>
      </c>
      <c r="D58" t="s">
        <v>30</v>
      </c>
      <c r="E58" t="s">
        <v>165</v>
      </c>
      <c r="F58">
        <f>HYPERLINK("http://clipc-services.ceda.ac.uk/dreq/u/4ffc1f50b844980dbbae006dbcfca869.html","web")</f>
        <v>0</v>
      </c>
      <c r="G58" t="s">
        <v>57</v>
      </c>
      <c r="H58" t="s">
        <v>52</v>
      </c>
      <c r="I58" t="s">
        <v>166</v>
      </c>
    </row>
    <row r="59" spans="1:9">
      <c r="A59" t="s">
        <v>154</v>
      </c>
      <c r="B59" t="s">
        <v>167</v>
      </c>
      <c r="C59" t="s">
        <v>18</v>
      </c>
      <c r="D59" t="s">
        <v>30</v>
      </c>
      <c r="E59" t="s">
        <v>168</v>
      </c>
      <c r="F59">
        <f>HYPERLINK("http://clipc-services.ceda.ac.uk/dreq/u/ea546e38aa8fc0e021f03e746e1adb10.html","web")</f>
        <v>0</v>
      </c>
      <c r="G59" t="s">
        <v>57</v>
      </c>
      <c r="H59" t="s">
        <v>52</v>
      </c>
      <c r="I59" t="s">
        <v>169</v>
      </c>
    </row>
    <row r="60" spans="1:9">
      <c r="A60" t="s">
        <v>154</v>
      </c>
      <c r="B60" t="s">
        <v>170</v>
      </c>
      <c r="C60" t="s">
        <v>18</v>
      </c>
      <c r="D60" t="s">
        <v>30</v>
      </c>
      <c r="E60" t="s">
        <v>171</v>
      </c>
      <c r="F60">
        <f>HYPERLINK("http://clipc-services.ceda.ac.uk/dreq/u/691673a210102ac652eed2b784dd2ab4.html","web")</f>
        <v>0</v>
      </c>
      <c r="G60" t="s">
        <v>57</v>
      </c>
      <c r="H60" t="s">
        <v>52</v>
      </c>
      <c r="I60" t="s">
        <v>172</v>
      </c>
    </row>
    <row r="61" spans="1:9">
      <c r="A61" t="s">
        <v>154</v>
      </c>
      <c r="B61" t="s">
        <v>173</v>
      </c>
      <c r="C61" t="s">
        <v>18</v>
      </c>
      <c r="D61" t="s">
        <v>30</v>
      </c>
      <c r="E61" t="s">
        <v>174</v>
      </c>
      <c r="F61">
        <f>HYPERLINK("http://clipc-services.ceda.ac.uk/dreq/u/a4e52f0f3833b395c09c73f1b6f3f748.html","web")</f>
        <v>0</v>
      </c>
      <c r="G61" t="s">
        <v>57</v>
      </c>
      <c r="H61" t="s">
        <v>52</v>
      </c>
      <c r="I61" t="s">
        <v>175</v>
      </c>
    </row>
    <row r="62" spans="1:9">
      <c r="A62" t="s">
        <v>154</v>
      </c>
      <c r="B62" t="s">
        <v>176</v>
      </c>
      <c r="C62" t="s">
        <v>18</v>
      </c>
      <c r="D62" t="s">
        <v>156</v>
      </c>
      <c r="E62" t="s">
        <v>177</v>
      </c>
      <c r="F62">
        <f>HYPERLINK("http://clipc-services.ceda.ac.uk/dreq/u/fe6bdb96-a41f-11e5-9025-ac72891c3257.html","web")</f>
        <v>0</v>
      </c>
      <c r="G62" t="s">
        <v>57</v>
      </c>
      <c r="H62" t="s">
        <v>52</v>
      </c>
    </row>
    <row r="63" spans="1:9">
      <c r="A63" t="s">
        <v>154</v>
      </c>
      <c r="B63" t="s">
        <v>178</v>
      </c>
      <c r="C63" t="s">
        <v>18</v>
      </c>
      <c r="D63" t="s">
        <v>156</v>
      </c>
      <c r="E63" t="s">
        <v>179</v>
      </c>
      <c r="F63">
        <f>HYPERLINK("http://clipc-services.ceda.ac.uk/dreq/u/cc8f92a2635774d636748ec8007c4bab.html","web")</f>
        <v>0</v>
      </c>
      <c r="G63" t="s">
        <v>57</v>
      </c>
      <c r="H63" t="s">
        <v>52</v>
      </c>
    </row>
    <row r="64" spans="1:9">
      <c r="A64" t="s">
        <v>154</v>
      </c>
      <c r="B64" t="s">
        <v>180</v>
      </c>
      <c r="C64" t="s">
        <v>18</v>
      </c>
      <c r="D64" t="s">
        <v>156</v>
      </c>
      <c r="E64" t="s">
        <v>181</v>
      </c>
      <c r="F64">
        <f>HYPERLINK("http://clipc-services.ceda.ac.uk/dreq/u/2b133ea2-1b42-11e6-a696-35cd2d8034df.html","web")</f>
        <v>0</v>
      </c>
      <c r="G64" t="s">
        <v>57</v>
      </c>
      <c r="H64" t="s">
        <v>52</v>
      </c>
      <c r="I64" t="s">
        <v>182</v>
      </c>
    </row>
    <row r="65" spans="1:9">
      <c r="A65" t="s">
        <v>154</v>
      </c>
      <c r="B65" t="s">
        <v>48</v>
      </c>
      <c r="C65" t="s">
        <v>18</v>
      </c>
      <c r="D65" t="s">
        <v>156</v>
      </c>
      <c r="E65" t="s">
        <v>183</v>
      </c>
      <c r="F65">
        <f>HYPERLINK("http://clipc-services.ceda.ac.uk/dreq/u/942125e5a461fef57b1477b9a2bd5fa0.html","web")</f>
        <v>0</v>
      </c>
      <c r="G65" t="s">
        <v>51</v>
      </c>
      <c r="H65" t="s">
        <v>52</v>
      </c>
    </row>
    <row r="66" spans="1:9">
      <c r="A66" t="s">
        <v>154</v>
      </c>
      <c r="B66" t="s">
        <v>184</v>
      </c>
      <c r="C66" t="s">
        <v>18</v>
      </c>
      <c r="D66" t="s">
        <v>156</v>
      </c>
      <c r="E66" t="s">
        <v>185</v>
      </c>
      <c r="F66">
        <f>HYPERLINK("http://clipc-services.ceda.ac.uk/dreq/u/218a6b28-8995-11e6-b63d-5404a60d96b5.html","web")</f>
        <v>0</v>
      </c>
      <c r="G66" t="s">
        <v>186</v>
      </c>
      <c r="H66" t="s">
        <v>52</v>
      </c>
      <c r="I66" t="s">
        <v>187</v>
      </c>
    </row>
    <row r="67" spans="1:9">
      <c r="A67" t="s">
        <v>154</v>
      </c>
      <c r="B67" t="s">
        <v>188</v>
      </c>
      <c r="C67" t="s">
        <v>18</v>
      </c>
      <c r="D67" t="s">
        <v>30</v>
      </c>
      <c r="E67" t="s">
        <v>189</v>
      </c>
      <c r="F67">
        <f>HYPERLINK("http://clipc-services.ceda.ac.uk/dreq/u/a0c10a4b65d3b79db581a649058a08b1.html","web")</f>
        <v>0</v>
      </c>
      <c r="G67" t="s">
        <v>57</v>
      </c>
      <c r="H67" t="s">
        <v>52</v>
      </c>
      <c r="I67" t="s">
        <v>190</v>
      </c>
    </row>
    <row r="68" spans="1:9">
      <c r="A68" t="s">
        <v>154</v>
      </c>
      <c r="B68" t="s">
        <v>191</v>
      </c>
      <c r="C68" t="s">
        <v>18</v>
      </c>
      <c r="D68" t="s">
        <v>156</v>
      </c>
      <c r="E68" t="s">
        <v>192</v>
      </c>
      <c r="F68">
        <f>HYPERLINK("http://clipc-services.ceda.ac.uk/dreq/u/a2609abee6ecd5d535a48e29ae70e852.html","web")</f>
        <v>0</v>
      </c>
      <c r="G68" t="s">
        <v>57</v>
      </c>
      <c r="H68" t="s">
        <v>52</v>
      </c>
      <c r="I68" t="s">
        <v>193</v>
      </c>
    </row>
    <row r="70" spans="1:9">
      <c r="A70" t="s">
        <v>194</v>
      </c>
      <c r="B70" t="s">
        <v>195</v>
      </c>
      <c r="C70" t="s">
        <v>11</v>
      </c>
      <c r="D70" t="s">
        <v>156</v>
      </c>
      <c r="E70" t="s">
        <v>196</v>
      </c>
      <c r="F70">
        <f>HYPERLINK("http://clipc-services.ceda.ac.uk/dreq/u/712473d6-c7b6-11e6-bb2a-ac72891c3257.html","web")</f>
        <v>0</v>
      </c>
      <c r="H70" t="s">
        <v>15</v>
      </c>
      <c r="I70" t="s">
        <v>197</v>
      </c>
    </row>
    <row r="71" spans="1:9">
      <c r="A71" t="s">
        <v>194</v>
      </c>
      <c r="B71" t="s">
        <v>198</v>
      </c>
      <c r="C71" t="s">
        <v>18</v>
      </c>
      <c r="D71" t="s">
        <v>30</v>
      </c>
      <c r="E71" t="s">
        <v>199</v>
      </c>
      <c r="F71">
        <f>HYPERLINK("http://clipc-services.ceda.ac.uk/dreq/u/84f0f91c-acb7-11e6-b5ee-ac72891c3257.html","web")</f>
        <v>0</v>
      </c>
      <c r="G71" t="s">
        <v>200</v>
      </c>
      <c r="H71" t="s">
        <v>15</v>
      </c>
      <c r="I71" t="s">
        <v>201</v>
      </c>
    </row>
    <row r="72" spans="1:9">
      <c r="A72" t="s">
        <v>194</v>
      </c>
      <c r="B72" t="s">
        <v>202</v>
      </c>
      <c r="C72" t="s">
        <v>18</v>
      </c>
      <c r="D72" t="s">
        <v>30</v>
      </c>
      <c r="E72" t="s">
        <v>203</v>
      </c>
      <c r="F72">
        <f>HYPERLINK("http://clipc-services.ceda.ac.uk/dreq/u/590d6812-9e49-11e5-803c-0d0b866b59f3.html","web")</f>
        <v>0</v>
      </c>
      <c r="G72" t="s">
        <v>200</v>
      </c>
      <c r="H72" t="s">
        <v>15</v>
      </c>
    </row>
    <row r="73" spans="1:9">
      <c r="A73" t="s">
        <v>194</v>
      </c>
      <c r="B73" t="s">
        <v>204</v>
      </c>
      <c r="C73" t="s">
        <v>11</v>
      </c>
      <c r="D73" t="s">
        <v>30</v>
      </c>
      <c r="E73" t="s">
        <v>205</v>
      </c>
      <c r="F73">
        <f>HYPERLINK("http://clipc-services.ceda.ac.uk/dreq/u/59149524-9e49-11e5-803c-0d0b866b59f3.html","web")</f>
        <v>0</v>
      </c>
      <c r="G73" t="s">
        <v>206</v>
      </c>
      <c r="H73" t="s">
        <v>15</v>
      </c>
    </row>
    <row r="74" spans="1:9">
      <c r="A74" t="s">
        <v>194</v>
      </c>
      <c r="B74" t="s">
        <v>207</v>
      </c>
      <c r="C74" t="s">
        <v>11</v>
      </c>
      <c r="D74" t="s">
        <v>30</v>
      </c>
      <c r="E74" t="s">
        <v>208</v>
      </c>
      <c r="F74">
        <f>HYPERLINK("http://clipc-services.ceda.ac.uk/dreq/u/590e29c8-9e49-11e5-803c-0d0b866b59f3.html","web")</f>
        <v>0</v>
      </c>
      <c r="G74" t="s">
        <v>206</v>
      </c>
      <c r="H74" t="s">
        <v>15</v>
      </c>
    </row>
    <row r="75" spans="1:9">
      <c r="A75" t="s">
        <v>194</v>
      </c>
      <c r="B75" t="s">
        <v>209</v>
      </c>
      <c r="C75" t="s">
        <v>11</v>
      </c>
      <c r="D75" t="s">
        <v>30</v>
      </c>
      <c r="E75" t="s">
        <v>210</v>
      </c>
      <c r="F75">
        <f>HYPERLINK("http://clipc-services.ceda.ac.uk/dreq/u/5913d382-9e49-11e5-803c-0d0b866b59f3.html","web")</f>
        <v>0</v>
      </c>
      <c r="G75" t="s">
        <v>206</v>
      </c>
      <c r="H75" t="s">
        <v>15</v>
      </c>
    </row>
    <row r="76" spans="1:9">
      <c r="A76" t="s">
        <v>194</v>
      </c>
      <c r="B76" t="s">
        <v>211</v>
      </c>
      <c r="C76" t="s">
        <v>11</v>
      </c>
      <c r="D76" t="s">
        <v>30</v>
      </c>
      <c r="E76" t="s">
        <v>212</v>
      </c>
      <c r="F76">
        <f>HYPERLINK("http://clipc-services.ceda.ac.uk/dreq/u/59144c36-9e49-11e5-803c-0d0b866b59f3.html","web")</f>
        <v>0</v>
      </c>
      <c r="G76" t="s">
        <v>206</v>
      </c>
      <c r="H76" t="s">
        <v>15</v>
      </c>
    </row>
    <row r="77" spans="1:9">
      <c r="A77" t="s">
        <v>194</v>
      </c>
      <c r="B77" t="s">
        <v>213</v>
      </c>
      <c r="C77" t="s">
        <v>11</v>
      </c>
      <c r="D77" t="s">
        <v>30</v>
      </c>
      <c r="E77" t="s">
        <v>214</v>
      </c>
      <c r="F77">
        <f>HYPERLINK("http://clipc-services.ceda.ac.uk/dreq/u/590de850-9e49-11e5-803c-0d0b866b59f3.html","web")</f>
        <v>0</v>
      </c>
      <c r="G77" t="s">
        <v>206</v>
      </c>
      <c r="H77" t="s">
        <v>15</v>
      </c>
    </row>
    <row r="78" spans="1:9">
      <c r="A78" t="s">
        <v>194</v>
      </c>
      <c r="B78" t="s">
        <v>215</v>
      </c>
      <c r="C78" t="s">
        <v>11</v>
      </c>
      <c r="D78" t="s">
        <v>30</v>
      </c>
      <c r="E78" t="s">
        <v>216</v>
      </c>
      <c r="F78">
        <f>HYPERLINK("http://clipc-services.ceda.ac.uk/dreq/u/590f5e1a-9e49-11e5-803c-0d0b866b59f3.html","web")</f>
        <v>0</v>
      </c>
      <c r="G78" t="s">
        <v>206</v>
      </c>
      <c r="H78" t="s">
        <v>15</v>
      </c>
    </row>
    <row r="79" spans="1:9">
      <c r="A79" t="s">
        <v>194</v>
      </c>
      <c r="B79" t="s">
        <v>217</v>
      </c>
      <c r="C79" t="s">
        <v>11</v>
      </c>
      <c r="D79" t="s">
        <v>30</v>
      </c>
      <c r="E79" t="s">
        <v>218</v>
      </c>
      <c r="F79">
        <f>HYPERLINK("http://clipc-services.ceda.ac.uk/dreq/u/590f49fc-9e49-11e5-803c-0d0b866b59f3.html","web")</f>
        <v>0</v>
      </c>
      <c r="G79" t="s">
        <v>206</v>
      </c>
      <c r="H79" t="s">
        <v>15</v>
      </c>
    </row>
    <row r="80" spans="1:9">
      <c r="A80" t="s">
        <v>194</v>
      </c>
      <c r="B80" t="s">
        <v>219</v>
      </c>
      <c r="C80" t="s">
        <v>11</v>
      </c>
      <c r="D80" t="s">
        <v>30</v>
      </c>
      <c r="E80" t="s">
        <v>220</v>
      </c>
      <c r="F80">
        <f>HYPERLINK("http://clipc-services.ceda.ac.uk/dreq/u/5914517c-9e49-11e5-803c-0d0b866b59f3.html","web")</f>
        <v>0</v>
      </c>
      <c r="G80" t="s">
        <v>206</v>
      </c>
      <c r="H80" t="s">
        <v>15</v>
      </c>
    </row>
    <row r="81" spans="1:9">
      <c r="A81" t="s">
        <v>194</v>
      </c>
      <c r="B81" t="s">
        <v>221</v>
      </c>
      <c r="C81" t="s">
        <v>11</v>
      </c>
      <c r="D81" t="s">
        <v>30</v>
      </c>
      <c r="E81" t="s">
        <v>222</v>
      </c>
      <c r="F81">
        <f>HYPERLINK("http://clipc-services.ceda.ac.uk/dreq/u/590f1f68-9e49-11e5-803c-0d0b866b59f3.html","web")</f>
        <v>0</v>
      </c>
      <c r="G81" t="s">
        <v>206</v>
      </c>
      <c r="H81" t="s">
        <v>15</v>
      </c>
    </row>
    <row r="82" spans="1:9">
      <c r="A82" t="s">
        <v>194</v>
      </c>
      <c r="B82" t="s">
        <v>223</v>
      </c>
      <c r="C82" t="s">
        <v>11</v>
      </c>
      <c r="D82" t="s">
        <v>125</v>
      </c>
      <c r="E82" t="s">
        <v>224</v>
      </c>
      <c r="F82">
        <f>HYPERLINK("http://clipc-services.ceda.ac.uk/dreq/u/59144254-9e49-11e5-803c-0d0b866b59f3.html","web")</f>
        <v>0</v>
      </c>
      <c r="G82" t="s">
        <v>206</v>
      </c>
      <c r="H82" t="s">
        <v>15</v>
      </c>
    </row>
    <row r="83" spans="1:9">
      <c r="A83" t="s">
        <v>194</v>
      </c>
      <c r="B83" t="s">
        <v>225</v>
      </c>
      <c r="C83" t="s">
        <v>18</v>
      </c>
      <c r="D83" t="s">
        <v>30</v>
      </c>
      <c r="E83" t="s">
        <v>226</v>
      </c>
      <c r="F83">
        <f>HYPERLINK("http://clipc-services.ceda.ac.uk/dreq/u/59130e98-9e49-11e5-803c-0d0b866b59f3.html","web")</f>
        <v>0</v>
      </c>
      <c r="G83" t="s">
        <v>227</v>
      </c>
      <c r="H83" t="s">
        <v>15</v>
      </c>
      <c r="I83" t="s">
        <v>228</v>
      </c>
    </row>
    <row r="84" spans="1:9">
      <c r="A84" t="s">
        <v>194</v>
      </c>
      <c r="B84" t="s">
        <v>229</v>
      </c>
      <c r="C84" t="s">
        <v>18</v>
      </c>
      <c r="D84" t="s">
        <v>230</v>
      </c>
      <c r="E84" t="s">
        <v>231</v>
      </c>
      <c r="F84">
        <f>HYPERLINK("http://clipc-services.ceda.ac.uk/dreq/u/590d17f4-9e49-11e5-803c-0d0b866b59f3.html","web")</f>
        <v>0</v>
      </c>
      <c r="G84" t="s">
        <v>227</v>
      </c>
      <c r="H84" t="s">
        <v>15</v>
      </c>
      <c r="I84" t="s">
        <v>232</v>
      </c>
    </row>
    <row r="85" spans="1:9">
      <c r="A85" t="s">
        <v>194</v>
      </c>
      <c r="B85" t="s">
        <v>233</v>
      </c>
      <c r="C85" t="s">
        <v>18</v>
      </c>
      <c r="D85" t="s">
        <v>30</v>
      </c>
      <c r="E85" t="s">
        <v>234</v>
      </c>
      <c r="F85">
        <f>HYPERLINK("http://clipc-services.ceda.ac.uk/dreq/u/5912d5ea-9e49-11e5-803c-0d0b866b59f3.html","web")</f>
        <v>0</v>
      </c>
      <c r="G85" t="s">
        <v>235</v>
      </c>
      <c r="H85" t="s">
        <v>15</v>
      </c>
      <c r="I85" t="s">
        <v>236</v>
      </c>
    </row>
    <row r="86" spans="1:9">
      <c r="A86" t="s">
        <v>194</v>
      </c>
      <c r="B86" t="s">
        <v>237</v>
      </c>
      <c r="C86" t="s">
        <v>11</v>
      </c>
      <c r="D86" t="s">
        <v>30</v>
      </c>
      <c r="E86" t="s">
        <v>238</v>
      </c>
      <c r="F86">
        <f>HYPERLINK("http://clipc-services.ceda.ac.uk/dreq/u/5913c4dc-9e49-11e5-803c-0d0b866b59f3.html","web")</f>
        <v>0</v>
      </c>
      <c r="G86" t="s">
        <v>239</v>
      </c>
      <c r="H86" t="s">
        <v>15</v>
      </c>
    </row>
    <row r="87" spans="1:9">
      <c r="A87" t="s">
        <v>194</v>
      </c>
      <c r="B87" t="s">
        <v>240</v>
      </c>
      <c r="C87" t="s">
        <v>11</v>
      </c>
      <c r="D87" t="s">
        <v>30</v>
      </c>
      <c r="E87" t="s">
        <v>241</v>
      </c>
      <c r="F87">
        <f>HYPERLINK("http://clipc-services.ceda.ac.uk/dreq/u/590d24c4-9e49-11e5-803c-0d0b866b59f3.html","web")</f>
        <v>0</v>
      </c>
      <c r="G87" t="s">
        <v>242</v>
      </c>
      <c r="H87" t="s">
        <v>15</v>
      </c>
      <c r="I87" t="s">
        <v>243</v>
      </c>
    </row>
    <row r="88" spans="1:9">
      <c r="A88" t="s">
        <v>194</v>
      </c>
      <c r="B88" t="s">
        <v>244</v>
      </c>
      <c r="C88" t="s">
        <v>11</v>
      </c>
      <c r="D88" t="s">
        <v>30</v>
      </c>
      <c r="E88" t="s">
        <v>245</v>
      </c>
      <c r="F88">
        <f>HYPERLINK("http://clipc-services.ceda.ac.uk/dreq/u/84f0ff48-acb7-11e6-b5ee-ac72891c3257.html","web")</f>
        <v>0</v>
      </c>
      <c r="G88" t="s">
        <v>246</v>
      </c>
      <c r="H88" t="s">
        <v>15</v>
      </c>
    </row>
    <row r="89" spans="1:9">
      <c r="A89" t="s">
        <v>194</v>
      </c>
      <c r="B89" t="s">
        <v>247</v>
      </c>
      <c r="C89" t="s">
        <v>11</v>
      </c>
      <c r="D89" t="s">
        <v>30</v>
      </c>
      <c r="E89" t="s">
        <v>248</v>
      </c>
      <c r="F89">
        <f>HYPERLINK("http://clipc-services.ceda.ac.uk/dreq/u/84f0c19a-acb7-11e6-b5ee-ac72891c3257.html","web")</f>
        <v>0</v>
      </c>
      <c r="G89" t="s">
        <v>246</v>
      </c>
      <c r="H89" t="s">
        <v>15</v>
      </c>
    </row>
    <row r="90" spans="1:9">
      <c r="A90" t="s">
        <v>194</v>
      </c>
      <c r="B90" t="s">
        <v>249</v>
      </c>
      <c r="C90" t="s">
        <v>11</v>
      </c>
      <c r="D90" t="s">
        <v>30</v>
      </c>
      <c r="E90" t="s">
        <v>250</v>
      </c>
      <c r="F90">
        <f>HYPERLINK("http://clipc-services.ceda.ac.uk/dreq/u/84f0ac28-acb7-11e6-b5ee-ac72891c3257.html","web")</f>
        <v>0</v>
      </c>
      <c r="G90" t="s">
        <v>246</v>
      </c>
      <c r="H90" t="s">
        <v>15</v>
      </c>
    </row>
    <row r="91" spans="1:9">
      <c r="A91" t="s">
        <v>194</v>
      </c>
      <c r="B91" t="s">
        <v>251</v>
      </c>
      <c r="C91" t="s">
        <v>11</v>
      </c>
      <c r="D91" t="s">
        <v>30</v>
      </c>
      <c r="E91" t="s">
        <v>252</v>
      </c>
      <c r="F91">
        <f>HYPERLINK("http://clipc-services.ceda.ac.uk/dreq/u/84f0a5d4-acb7-11e6-b5ee-ac72891c3257.html","web")</f>
        <v>0</v>
      </c>
      <c r="G91" t="s">
        <v>246</v>
      </c>
      <c r="H91" t="s">
        <v>15</v>
      </c>
    </row>
    <row r="92" spans="1:9">
      <c r="A92" t="s">
        <v>194</v>
      </c>
      <c r="B92" t="s">
        <v>253</v>
      </c>
      <c r="C92" t="s">
        <v>11</v>
      </c>
      <c r="D92" t="s">
        <v>30</v>
      </c>
      <c r="E92" t="s">
        <v>254</v>
      </c>
      <c r="F92">
        <f>HYPERLINK("http://clipc-services.ceda.ac.uk/dreq/u/84efa3fa-acb7-11e6-b5ee-ac72891c3257.html","web")</f>
        <v>0</v>
      </c>
      <c r="G92" t="s">
        <v>246</v>
      </c>
      <c r="H92" t="s">
        <v>15</v>
      </c>
    </row>
    <row r="93" spans="1:9">
      <c r="A93" t="s">
        <v>194</v>
      </c>
      <c r="B93" t="s">
        <v>255</v>
      </c>
      <c r="C93" t="s">
        <v>11</v>
      </c>
      <c r="D93" t="s">
        <v>30</v>
      </c>
      <c r="E93" t="s">
        <v>256</v>
      </c>
      <c r="F93">
        <f>HYPERLINK("http://clipc-services.ceda.ac.uk/dreq/u/84f0f62e-acb7-11e6-b5ee-ac72891c3257.html","web")</f>
        <v>0</v>
      </c>
      <c r="G93" t="s">
        <v>246</v>
      </c>
      <c r="H93" t="s">
        <v>15</v>
      </c>
    </row>
    <row r="94" spans="1:9">
      <c r="A94" t="s">
        <v>194</v>
      </c>
      <c r="B94" t="s">
        <v>257</v>
      </c>
      <c r="C94" t="s">
        <v>11</v>
      </c>
      <c r="D94" t="s">
        <v>30</v>
      </c>
      <c r="E94" t="s">
        <v>258</v>
      </c>
      <c r="F94">
        <f>HYPERLINK("http://clipc-services.ceda.ac.uk/dreq/u/84f0e418-acb7-11e6-b5ee-ac72891c3257.html","web")</f>
        <v>0</v>
      </c>
      <c r="G94" t="s">
        <v>246</v>
      </c>
      <c r="H94" t="s">
        <v>15</v>
      </c>
    </row>
    <row r="95" spans="1:9">
      <c r="A95" t="s">
        <v>194</v>
      </c>
      <c r="B95" t="s">
        <v>259</v>
      </c>
      <c r="C95" t="s">
        <v>11</v>
      </c>
      <c r="D95" t="s">
        <v>30</v>
      </c>
      <c r="E95" t="s">
        <v>260</v>
      </c>
      <c r="F95">
        <f>HYPERLINK("http://clipc-services.ceda.ac.uk/dreq/u/84f10b8c-acb7-11e6-b5ee-ac72891c3257.html","web")</f>
        <v>0</v>
      </c>
      <c r="G95" t="s">
        <v>246</v>
      </c>
      <c r="H95" t="s">
        <v>15</v>
      </c>
    </row>
    <row r="96" spans="1:9">
      <c r="A96" t="s">
        <v>194</v>
      </c>
      <c r="B96" t="s">
        <v>261</v>
      </c>
      <c r="C96" t="s">
        <v>11</v>
      </c>
      <c r="D96" t="s">
        <v>30</v>
      </c>
      <c r="E96" t="s">
        <v>262</v>
      </c>
      <c r="F96">
        <f>HYPERLINK("http://clipc-services.ceda.ac.uk/dreq/u/84f0d158-acb7-11e6-b5ee-ac72891c3257.html","web")</f>
        <v>0</v>
      </c>
      <c r="G96" t="s">
        <v>246</v>
      </c>
      <c r="H96" t="s">
        <v>15</v>
      </c>
    </row>
    <row r="97" spans="1:9">
      <c r="A97" t="s">
        <v>194</v>
      </c>
      <c r="B97" t="s">
        <v>263</v>
      </c>
      <c r="C97" t="s">
        <v>11</v>
      </c>
      <c r="D97" t="s">
        <v>30</v>
      </c>
      <c r="E97" t="s">
        <v>264</v>
      </c>
      <c r="F97">
        <f>HYPERLINK("http://clipc-services.ceda.ac.uk/dreq/u/84f0a8f4-acb7-11e6-b5ee-ac72891c3257.html","web")</f>
        <v>0</v>
      </c>
      <c r="G97" t="s">
        <v>200</v>
      </c>
      <c r="H97" t="s">
        <v>15</v>
      </c>
      <c r="I97" t="s">
        <v>265</v>
      </c>
    </row>
    <row r="98" spans="1:9">
      <c r="A98" t="s">
        <v>194</v>
      </c>
      <c r="B98" t="s">
        <v>266</v>
      </c>
      <c r="C98" t="s">
        <v>11</v>
      </c>
      <c r="D98" t="s">
        <v>30</v>
      </c>
      <c r="E98" t="s">
        <v>267</v>
      </c>
      <c r="F98">
        <f>HYPERLINK("http://clipc-services.ceda.ac.uk/dreq/u/84f0fc3c-acb7-11e6-b5ee-ac72891c3257.html","web")</f>
        <v>0</v>
      </c>
      <c r="G98" t="s">
        <v>268</v>
      </c>
      <c r="H98" t="s">
        <v>15</v>
      </c>
      <c r="I98" t="s">
        <v>269</v>
      </c>
    </row>
    <row r="99" spans="1:9">
      <c r="A99" t="s">
        <v>194</v>
      </c>
      <c r="B99" t="s">
        <v>270</v>
      </c>
      <c r="C99" t="s">
        <v>11</v>
      </c>
      <c r="D99" t="s">
        <v>30</v>
      </c>
      <c r="E99" t="s">
        <v>271</v>
      </c>
      <c r="F99">
        <f>HYPERLINK("http://clipc-services.ceda.ac.uk/dreq/u/84f1146a-acb7-11e6-b5ee-ac72891c3257.html","web")</f>
        <v>0</v>
      </c>
      <c r="G99" t="s">
        <v>268</v>
      </c>
      <c r="H99" t="s">
        <v>15</v>
      </c>
      <c r="I99" t="s">
        <v>272</v>
      </c>
    </row>
    <row r="100" spans="1:9">
      <c r="A100" t="s">
        <v>194</v>
      </c>
      <c r="B100" t="s">
        <v>273</v>
      </c>
      <c r="C100" t="s">
        <v>11</v>
      </c>
      <c r="D100" t="s">
        <v>30</v>
      </c>
      <c r="E100" t="s">
        <v>274</v>
      </c>
      <c r="F100">
        <f>HYPERLINK("http://clipc-services.ceda.ac.uk/dreq/u/591348fe-9e49-11e5-803c-0d0b866b59f3.html","web")</f>
        <v>0</v>
      </c>
      <c r="G100" t="s">
        <v>268</v>
      </c>
      <c r="H100" t="s">
        <v>15</v>
      </c>
      <c r="I100" t="s">
        <v>275</v>
      </c>
    </row>
    <row r="101" spans="1:9">
      <c r="A101" t="s">
        <v>194</v>
      </c>
      <c r="B101" t="s">
        <v>276</v>
      </c>
      <c r="C101" t="s">
        <v>11</v>
      </c>
      <c r="D101" t="s">
        <v>30</v>
      </c>
      <c r="E101" t="s">
        <v>277</v>
      </c>
      <c r="F101">
        <f>HYPERLINK("http://clipc-services.ceda.ac.uk/dreq/u/5913a696-9e49-11e5-803c-0d0b866b59f3.html","web")</f>
        <v>0</v>
      </c>
      <c r="G101" t="s">
        <v>268</v>
      </c>
      <c r="H101" t="s">
        <v>15</v>
      </c>
      <c r="I101" t="s">
        <v>275</v>
      </c>
    </row>
    <row r="102" spans="1:9">
      <c r="A102" t="s">
        <v>194</v>
      </c>
      <c r="B102" t="s">
        <v>278</v>
      </c>
      <c r="C102" t="s">
        <v>11</v>
      </c>
      <c r="D102" t="s">
        <v>30</v>
      </c>
      <c r="E102" t="s">
        <v>279</v>
      </c>
      <c r="F102">
        <f>HYPERLINK("http://clipc-services.ceda.ac.uk/dreq/u/84f0ddec-acb7-11e6-b5ee-ac72891c3257.html","web")</f>
        <v>0</v>
      </c>
      <c r="G102" t="s">
        <v>268</v>
      </c>
      <c r="H102" t="s">
        <v>15</v>
      </c>
      <c r="I102" t="s">
        <v>275</v>
      </c>
    </row>
    <row r="103" spans="1:9">
      <c r="A103" t="s">
        <v>194</v>
      </c>
      <c r="B103" t="s">
        <v>280</v>
      </c>
      <c r="C103" t="s">
        <v>11</v>
      </c>
      <c r="D103" t="s">
        <v>30</v>
      </c>
      <c r="E103" t="s">
        <v>281</v>
      </c>
      <c r="F103">
        <f>HYPERLINK("http://clipc-services.ceda.ac.uk/dreq/u/84ef402c-acb7-11e6-b5ee-ac72891c3257.html","web")</f>
        <v>0</v>
      </c>
      <c r="G103" t="s">
        <v>268</v>
      </c>
      <c r="H103" t="s">
        <v>15</v>
      </c>
      <c r="I103" t="s">
        <v>275</v>
      </c>
    </row>
    <row r="104" spans="1:9">
      <c r="A104" t="s">
        <v>194</v>
      </c>
      <c r="B104" t="s">
        <v>282</v>
      </c>
      <c r="C104" t="s">
        <v>11</v>
      </c>
      <c r="D104" t="s">
        <v>30</v>
      </c>
      <c r="E104" t="s">
        <v>283</v>
      </c>
      <c r="F104">
        <f>HYPERLINK("http://clipc-services.ceda.ac.uk/dreq/u/84f09f30-acb7-11e6-b5ee-ac72891c3257.html","web")</f>
        <v>0</v>
      </c>
      <c r="G104" t="s">
        <v>284</v>
      </c>
      <c r="H104" t="s">
        <v>15</v>
      </c>
      <c r="I104" t="s">
        <v>285</v>
      </c>
    </row>
    <row r="105" spans="1:9">
      <c r="A105" t="s">
        <v>194</v>
      </c>
      <c r="B105" t="s">
        <v>286</v>
      </c>
      <c r="C105" t="s">
        <v>11</v>
      </c>
      <c r="D105" t="s">
        <v>30</v>
      </c>
      <c r="E105" t="s">
        <v>287</v>
      </c>
      <c r="F105">
        <f>HYPERLINK("http://clipc-services.ceda.ac.uk/dreq/u/84f0bbbe-acb7-11e6-b5ee-ac72891c3257.html","web")</f>
        <v>0</v>
      </c>
      <c r="G105" t="s">
        <v>284</v>
      </c>
      <c r="H105" t="s">
        <v>15</v>
      </c>
      <c r="I105" t="s">
        <v>285</v>
      </c>
    </row>
    <row r="106" spans="1:9">
      <c r="A106" t="s">
        <v>194</v>
      </c>
      <c r="B106" t="s">
        <v>288</v>
      </c>
      <c r="C106" t="s">
        <v>11</v>
      </c>
      <c r="D106" t="s">
        <v>30</v>
      </c>
      <c r="E106" t="s">
        <v>289</v>
      </c>
      <c r="F106">
        <f>HYPERLINK("http://clipc-services.ceda.ac.uk/dreq/u/84f0c47e-acb7-11e6-b5ee-ac72891c3257.html","web")</f>
        <v>0</v>
      </c>
      <c r="G106" t="s">
        <v>290</v>
      </c>
      <c r="H106" t="s">
        <v>15</v>
      </c>
      <c r="I106" t="s">
        <v>291</v>
      </c>
    </row>
    <row r="107" spans="1:9">
      <c r="A107" t="s">
        <v>194</v>
      </c>
      <c r="B107" t="s">
        <v>292</v>
      </c>
      <c r="C107" t="s">
        <v>11</v>
      </c>
      <c r="D107" t="s">
        <v>30</v>
      </c>
      <c r="E107" t="s">
        <v>293</v>
      </c>
      <c r="F107">
        <f>HYPERLINK("http://clipc-services.ceda.ac.uk/dreq/u/84f0f052-acb7-11e6-b5ee-ac72891c3257.html","web")</f>
        <v>0</v>
      </c>
      <c r="G107" t="s">
        <v>290</v>
      </c>
      <c r="H107" t="s">
        <v>15</v>
      </c>
      <c r="I107" t="s">
        <v>294</v>
      </c>
    </row>
    <row r="108" spans="1:9">
      <c r="A108" t="s">
        <v>194</v>
      </c>
      <c r="B108" t="s">
        <v>295</v>
      </c>
      <c r="C108" t="s">
        <v>11</v>
      </c>
      <c r="D108" t="s">
        <v>30</v>
      </c>
      <c r="E108" t="s">
        <v>296</v>
      </c>
      <c r="F108">
        <f>HYPERLINK("http://clipc-services.ceda.ac.uk/dreq/u/84f108a8-acb7-11e6-b5ee-ac72891c3257.html","web")</f>
        <v>0</v>
      </c>
      <c r="G108" t="s">
        <v>290</v>
      </c>
      <c r="H108" t="s">
        <v>15</v>
      </c>
      <c r="I108" t="s">
        <v>297</v>
      </c>
    </row>
    <row r="109" spans="1:9">
      <c r="A109" t="s">
        <v>194</v>
      </c>
      <c r="B109" t="s">
        <v>298</v>
      </c>
      <c r="C109" t="s">
        <v>11</v>
      </c>
      <c r="D109" t="s">
        <v>30</v>
      </c>
      <c r="E109" t="s">
        <v>299</v>
      </c>
      <c r="F109">
        <f>HYPERLINK("http://clipc-services.ceda.ac.uk/dreq/u/84f1117c-acb7-11e6-b5ee-ac72891c3257.html","web")</f>
        <v>0</v>
      </c>
      <c r="G109" t="s">
        <v>300</v>
      </c>
      <c r="H109" t="s">
        <v>15</v>
      </c>
      <c r="I109" t="s">
        <v>301</v>
      </c>
    </row>
    <row r="110" spans="1:9">
      <c r="A110" t="s">
        <v>194</v>
      </c>
      <c r="B110" t="s">
        <v>302</v>
      </c>
      <c r="C110" t="s">
        <v>11</v>
      </c>
      <c r="D110" t="s">
        <v>30</v>
      </c>
      <c r="E110" t="s">
        <v>303</v>
      </c>
      <c r="F110">
        <f>HYPERLINK("http://clipc-services.ceda.ac.uk/dreq/u/84f0f354-acb7-11e6-b5ee-ac72891c3257.html","web")</f>
        <v>0</v>
      </c>
      <c r="G110" t="s">
        <v>300</v>
      </c>
      <c r="H110" t="s">
        <v>15</v>
      </c>
      <c r="I110" t="s">
        <v>304</v>
      </c>
    </row>
    <row r="111" spans="1:9">
      <c r="A111" t="s">
        <v>194</v>
      </c>
      <c r="B111" t="s">
        <v>305</v>
      </c>
      <c r="C111" t="s">
        <v>11</v>
      </c>
      <c r="D111" t="s">
        <v>30</v>
      </c>
      <c r="E111" t="s">
        <v>306</v>
      </c>
      <c r="F111">
        <f>HYPERLINK("http://clipc-services.ceda.ac.uk/dreq/u/84f0beac-acb7-11e6-b5ee-ac72891c3257.html","web")</f>
        <v>0</v>
      </c>
      <c r="G111" t="s">
        <v>300</v>
      </c>
      <c r="H111" t="s">
        <v>15</v>
      </c>
      <c r="I111" t="s">
        <v>307</v>
      </c>
    </row>
    <row r="112" spans="1:9">
      <c r="A112" t="s">
        <v>194</v>
      </c>
      <c r="B112" t="s">
        <v>308</v>
      </c>
      <c r="C112" t="s">
        <v>11</v>
      </c>
      <c r="D112" t="s">
        <v>30</v>
      </c>
      <c r="E112" t="s">
        <v>309</v>
      </c>
      <c r="F112">
        <f>HYPERLINK("http://clipc-services.ceda.ac.uk/dreq/u/591384a4-9e49-11e5-803c-0d0b866b59f3.html","web")</f>
        <v>0</v>
      </c>
      <c r="G112" t="s">
        <v>310</v>
      </c>
      <c r="H112" t="s">
        <v>15</v>
      </c>
    </row>
    <row r="113" spans="1:9">
      <c r="A113" t="s">
        <v>194</v>
      </c>
      <c r="B113" t="s">
        <v>311</v>
      </c>
      <c r="C113" t="s">
        <v>11</v>
      </c>
      <c r="D113" t="s">
        <v>30</v>
      </c>
      <c r="E113" t="s">
        <v>312</v>
      </c>
      <c r="F113">
        <f>HYPERLINK("http://clipc-services.ceda.ac.uk/dreq/u/59174aa8-9e49-11e5-803c-0d0b866b59f3.html","web")</f>
        <v>0</v>
      </c>
      <c r="G113" t="s">
        <v>290</v>
      </c>
      <c r="H113" t="s">
        <v>15</v>
      </c>
    </row>
    <row r="114" spans="1:9">
      <c r="A114" t="s">
        <v>194</v>
      </c>
      <c r="B114" t="s">
        <v>313</v>
      </c>
      <c r="C114" t="s">
        <v>11</v>
      </c>
      <c r="D114" t="s">
        <v>30</v>
      </c>
      <c r="E114" t="s">
        <v>314</v>
      </c>
      <c r="F114">
        <f>HYPERLINK("http://clipc-services.ceda.ac.uk/dreq/u/5917d9fa-9e49-11e5-803c-0d0b866b59f3.html","web")</f>
        <v>0</v>
      </c>
      <c r="G114" t="s">
        <v>315</v>
      </c>
      <c r="H114" t="s">
        <v>15</v>
      </c>
    </row>
    <row r="115" spans="1:9">
      <c r="A115" t="s">
        <v>194</v>
      </c>
      <c r="B115" t="s">
        <v>316</v>
      </c>
      <c r="C115" t="s">
        <v>11</v>
      </c>
      <c r="D115" t="s">
        <v>30</v>
      </c>
      <c r="E115" t="s">
        <v>317</v>
      </c>
      <c r="F115">
        <f>HYPERLINK("http://clipc-services.ceda.ac.uk/dreq/u/84f0430a-acb7-11e6-b5ee-ac72891c3257.html","web")</f>
        <v>0</v>
      </c>
      <c r="G115" t="s">
        <v>310</v>
      </c>
      <c r="H115" t="s">
        <v>15</v>
      </c>
    </row>
    <row r="116" spans="1:9">
      <c r="A116" t="s">
        <v>194</v>
      </c>
      <c r="B116" t="s">
        <v>318</v>
      </c>
      <c r="C116" t="s">
        <v>11</v>
      </c>
      <c r="D116" t="s">
        <v>30</v>
      </c>
      <c r="E116" t="s">
        <v>319</v>
      </c>
      <c r="F116">
        <f>HYPERLINK("http://clipc-services.ceda.ac.uk/dreq/u/590f8fca-9e49-11e5-803c-0d0b866b59f3.html","web")</f>
        <v>0</v>
      </c>
      <c r="G116" t="s">
        <v>320</v>
      </c>
      <c r="H116" t="s">
        <v>15</v>
      </c>
    </row>
    <row r="117" spans="1:9">
      <c r="A117" t="s">
        <v>194</v>
      </c>
      <c r="B117" t="s">
        <v>321</v>
      </c>
      <c r="C117" t="s">
        <v>11</v>
      </c>
      <c r="D117" t="s">
        <v>30</v>
      </c>
      <c r="E117" t="s">
        <v>322</v>
      </c>
      <c r="F117">
        <f>HYPERLINK("http://clipc-services.ceda.ac.uk/dreq/u/590ec93c-9e49-11e5-803c-0d0b866b59f3.html","web")</f>
        <v>0</v>
      </c>
      <c r="G117" t="s">
        <v>320</v>
      </c>
      <c r="H117" t="s">
        <v>15</v>
      </c>
    </row>
    <row r="118" spans="1:9">
      <c r="A118" t="s">
        <v>194</v>
      </c>
      <c r="B118" t="s">
        <v>323</v>
      </c>
      <c r="C118" t="s">
        <v>18</v>
      </c>
      <c r="D118" t="s">
        <v>30</v>
      </c>
      <c r="E118" t="s">
        <v>324</v>
      </c>
      <c r="F118">
        <f>HYPERLINK("http://clipc-services.ceda.ac.uk/dreq/u/5912cf78-9e49-11e5-803c-0d0b866b59f3.html","web")</f>
        <v>0</v>
      </c>
      <c r="G118" t="s">
        <v>320</v>
      </c>
      <c r="H118" t="s">
        <v>15</v>
      </c>
    </row>
    <row r="119" spans="1:9">
      <c r="A119" t="s">
        <v>194</v>
      </c>
      <c r="B119" t="s">
        <v>325</v>
      </c>
      <c r="C119" t="s">
        <v>11</v>
      </c>
      <c r="D119" t="s">
        <v>30</v>
      </c>
      <c r="E119" t="s">
        <v>326</v>
      </c>
      <c r="F119">
        <f>HYPERLINK("http://clipc-services.ceda.ac.uk/dreq/u/590f097e-9e49-11e5-803c-0d0b866b59f3.html","web")</f>
        <v>0</v>
      </c>
      <c r="G119" t="s">
        <v>320</v>
      </c>
      <c r="H119" t="s">
        <v>15</v>
      </c>
    </row>
    <row r="120" spans="1:9">
      <c r="A120" t="s">
        <v>194</v>
      </c>
      <c r="B120" t="s">
        <v>139</v>
      </c>
      <c r="C120" t="s">
        <v>72</v>
      </c>
      <c r="D120" t="s">
        <v>125</v>
      </c>
      <c r="E120" t="s">
        <v>140</v>
      </c>
      <c r="F120">
        <f>HYPERLINK("http://clipc-services.ceda.ac.uk/dreq/u/e525bed4-dd83-11e5-9194-ac72891c3257.html","web")</f>
        <v>0</v>
      </c>
      <c r="G120" t="s">
        <v>63</v>
      </c>
      <c r="H120" t="s">
        <v>15</v>
      </c>
      <c r="I120" t="s">
        <v>141</v>
      </c>
    </row>
    <row r="121" spans="1:9">
      <c r="A121" t="s">
        <v>194</v>
      </c>
      <c r="B121" t="s">
        <v>142</v>
      </c>
      <c r="C121" t="s">
        <v>72</v>
      </c>
      <c r="D121" t="s">
        <v>125</v>
      </c>
      <c r="E121" t="s">
        <v>143</v>
      </c>
      <c r="F121">
        <f>HYPERLINK("http://clipc-services.ceda.ac.uk/dreq/u/e52644bc-dd83-11e5-9194-ac72891c3257.html","web")</f>
        <v>0</v>
      </c>
      <c r="G121" t="s">
        <v>63</v>
      </c>
      <c r="H121" t="s">
        <v>15</v>
      </c>
      <c r="I121" t="s">
        <v>144</v>
      </c>
    </row>
    <row r="122" spans="1:9">
      <c r="A122" t="s">
        <v>194</v>
      </c>
      <c r="B122" t="s">
        <v>145</v>
      </c>
      <c r="C122" t="s">
        <v>72</v>
      </c>
      <c r="D122" t="s">
        <v>125</v>
      </c>
      <c r="E122" t="s">
        <v>146</v>
      </c>
      <c r="F122">
        <f>HYPERLINK("http://clipc-services.ceda.ac.uk/dreq/u/e526caea-dd83-11e5-9194-ac72891c3257.html","web")</f>
        <v>0</v>
      </c>
      <c r="G122" t="s">
        <v>63</v>
      </c>
      <c r="H122" t="s">
        <v>15</v>
      </c>
      <c r="I122" t="s">
        <v>147</v>
      </c>
    </row>
    <row r="123" spans="1:9">
      <c r="A123" t="s">
        <v>194</v>
      </c>
      <c r="B123" t="s">
        <v>148</v>
      </c>
      <c r="C123" t="s">
        <v>72</v>
      </c>
      <c r="D123" t="s">
        <v>125</v>
      </c>
      <c r="E123" t="s">
        <v>149</v>
      </c>
      <c r="F123">
        <f>HYPERLINK("http://clipc-services.ceda.ac.uk/dreq/u/e527532a-dd83-11e5-9194-ac72891c3257.html","web")</f>
        <v>0</v>
      </c>
      <c r="G123" t="s">
        <v>63</v>
      </c>
      <c r="H123" t="s">
        <v>15</v>
      </c>
      <c r="I123" t="s">
        <v>150</v>
      </c>
    </row>
    <row r="124" spans="1:9">
      <c r="A124" t="s">
        <v>194</v>
      </c>
      <c r="B124" t="s">
        <v>151</v>
      </c>
      <c r="C124" t="s">
        <v>72</v>
      </c>
      <c r="D124" t="s">
        <v>125</v>
      </c>
      <c r="E124" t="s">
        <v>152</v>
      </c>
      <c r="F124">
        <f>HYPERLINK("http://clipc-services.ceda.ac.uk/dreq/u/e5278b06-dd83-11e5-9194-ac72891c3257.html","web")</f>
        <v>0</v>
      </c>
      <c r="G124" t="s">
        <v>63</v>
      </c>
      <c r="H124" t="s">
        <v>15</v>
      </c>
      <c r="I124" t="s">
        <v>153</v>
      </c>
    </row>
    <row r="125" spans="1:9">
      <c r="A125" t="s">
        <v>194</v>
      </c>
      <c r="B125" t="s">
        <v>124</v>
      </c>
      <c r="C125" t="s">
        <v>11</v>
      </c>
      <c r="D125" t="s">
        <v>125</v>
      </c>
      <c r="E125" t="s">
        <v>126</v>
      </c>
      <c r="F125">
        <f>HYPERLINK("http://clipc-services.ceda.ac.uk/dreq/u/6fc1dd9341ca569ad866695db9878618.html","web")</f>
        <v>0</v>
      </c>
      <c r="G125" t="s">
        <v>63</v>
      </c>
      <c r="H125" t="s">
        <v>15</v>
      </c>
    </row>
    <row r="126" spans="1:9">
      <c r="A126" t="s">
        <v>194</v>
      </c>
      <c r="B126" t="s">
        <v>127</v>
      </c>
      <c r="C126" t="s">
        <v>11</v>
      </c>
      <c r="D126" t="s">
        <v>125</v>
      </c>
      <c r="E126" t="s">
        <v>128</v>
      </c>
      <c r="F126">
        <f>HYPERLINK("http://clipc-services.ceda.ac.uk/dreq/u/60f0a8f8a0311f9c386e64e0b62cf3bd.html","web")</f>
        <v>0</v>
      </c>
      <c r="G126" t="s">
        <v>63</v>
      </c>
      <c r="H126" t="s">
        <v>15</v>
      </c>
    </row>
    <row r="127" spans="1:9">
      <c r="A127" t="s">
        <v>194</v>
      </c>
      <c r="B127" t="s">
        <v>129</v>
      </c>
      <c r="C127" t="s">
        <v>18</v>
      </c>
      <c r="D127" t="s">
        <v>125</v>
      </c>
      <c r="E127" t="s">
        <v>130</v>
      </c>
      <c r="F127">
        <f>HYPERLINK("http://clipc-services.ceda.ac.uk/dreq/u/e52528e8-dd83-11e5-9194-ac72891c3257.html","web")</f>
        <v>0</v>
      </c>
      <c r="G127" t="s">
        <v>63</v>
      </c>
      <c r="H127" t="s">
        <v>15</v>
      </c>
    </row>
    <row r="128" spans="1:9">
      <c r="A128" t="s">
        <v>194</v>
      </c>
      <c r="B128" t="s">
        <v>131</v>
      </c>
      <c r="C128" t="s">
        <v>11</v>
      </c>
      <c r="D128" t="s">
        <v>125</v>
      </c>
      <c r="E128" t="s">
        <v>132</v>
      </c>
      <c r="F128">
        <f>HYPERLINK("http://clipc-services.ceda.ac.uk/dreq/u/236430ceeb7aa3d23577b3a03d13f7fb.html","web")</f>
        <v>0</v>
      </c>
      <c r="G128" t="s">
        <v>63</v>
      </c>
      <c r="H128" t="s">
        <v>15</v>
      </c>
    </row>
    <row r="129" spans="1:9">
      <c r="A129" t="s">
        <v>194</v>
      </c>
      <c r="B129" t="s">
        <v>133</v>
      </c>
      <c r="C129" t="s">
        <v>11</v>
      </c>
      <c r="D129" t="s">
        <v>125</v>
      </c>
      <c r="E129" t="s">
        <v>134</v>
      </c>
      <c r="F129">
        <f>HYPERLINK("http://clipc-services.ceda.ac.uk/dreq/u/71480abb30ae62d262fcea6cfdd753cf.html","web")</f>
        <v>0</v>
      </c>
      <c r="G129" t="s">
        <v>63</v>
      </c>
      <c r="H129" t="s">
        <v>15</v>
      </c>
      <c r="I129" t="s">
        <v>135</v>
      </c>
    </row>
    <row r="130" spans="1:9">
      <c r="A130" t="s">
        <v>194</v>
      </c>
      <c r="B130" t="s">
        <v>136</v>
      </c>
      <c r="C130" t="s">
        <v>11</v>
      </c>
      <c r="D130" t="s">
        <v>125</v>
      </c>
      <c r="E130" t="s">
        <v>137</v>
      </c>
      <c r="F130">
        <f>HYPERLINK("http://clipc-services.ceda.ac.uk/dreq/u/684d3f3543045a89ecbb0ca81ba6705f.html","web")</f>
        <v>0</v>
      </c>
      <c r="G130" t="s">
        <v>63</v>
      </c>
      <c r="H130" t="s">
        <v>15</v>
      </c>
      <c r="I130" t="s">
        <v>138</v>
      </c>
    </row>
    <row r="131" spans="1:9">
      <c r="A131" t="s">
        <v>194</v>
      </c>
      <c r="B131" t="s">
        <v>60</v>
      </c>
      <c r="C131" t="s">
        <v>18</v>
      </c>
      <c r="D131" t="s">
        <v>125</v>
      </c>
      <c r="E131" t="s">
        <v>62</v>
      </c>
      <c r="F131">
        <f>HYPERLINK("http://clipc-services.ceda.ac.uk/dreq/u/97c037c3357f24c4e06c07123224b400.html","web")</f>
        <v>0</v>
      </c>
      <c r="G131" t="s">
        <v>63</v>
      </c>
      <c r="H131" t="s">
        <v>15</v>
      </c>
      <c r="I131" t="s">
        <v>64</v>
      </c>
    </row>
    <row r="132" spans="1:9">
      <c r="A132" t="s">
        <v>194</v>
      </c>
      <c r="B132" t="s">
        <v>65</v>
      </c>
      <c r="C132" t="s">
        <v>18</v>
      </c>
      <c r="D132" t="s">
        <v>125</v>
      </c>
      <c r="E132" t="s">
        <v>66</v>
      </c>
      <c r="F132">
        <f>HYPERLINK("http://clipc-services.ceda.ac.uk/dreq/u/042e575e61a271e122d317ca7b39dcb4.html","web")</f>
        <v>0</v>
      </c>
      <c r="G132" t="s">
        <v>63</v>
      </c>
      <c r="H132" t="s">
        <v>15</v>
      </c>
      <c r="I132" t="s">
        <v>67</v>
      </c>
    </row>
    <row r="133" spans="1:9">
      <c r="A133" t="s">
        <v>194</v>
      </c>
      <c r="B133" t="s">
        <v>68</v>
      </c>
      <c r="C133" t="s">
        <v>18</v>
      </c>
      <c r="D133" t="s">
        <v>125</v>
      </c>
      <c r="E133" t="s">
        <v>69</v>
      </c>
      <c r="F133">
        <f>HYPERLINK("http://clipc-services.ceda.ac.uk/dreq/u/f36046ab9a8a24ce4d7431e2defd9cf6.html","web")</f>
        <v>0</v>
      </c>
      <c r="G133" t="s">
        <v>63</v>
      </c>
      <c r="H133" t="s">
        <v>15</v>
      </c>
      <c r="I133" t="s">
        <v>70</v>
      </c>
    </row>
    <row r="134" spans="1:9">
      <c r="A134" t="s">
        <v>194</v>
      </c>
      <c r="B134" t="s">
        <v>75</v>
      </c>
      <c r="C134" t="s">
        <v>72</v>
      </c>
      <c r="D134" t="s">
        <v>125</v>
      </c>
      <c r="E134" t="s">
        <v>77</v>
      </c>
      <c r="F134">
        <f>HYPERLINK("http://clipc-services.ceda.ac.uk/dreq/u/1333394a296e7f8af6c9bad15cb9778d.html","web")</f>
        <v>0</v>
      </c>
      <c r="G134" t="s">
        <v>63</v>
      </c>
      <c r="H134" t="s">
        <v>15</v>
      </c>
    </row>
    <row r="135" spans="1:9">
      <c r="A135" t="s">
        <v>194</v>
      </c>
      <c r="B135" t="s">
        <v>78</v>
      </c>
      <c r="C135" t="s">
        <v>72</v>
      </c>
      <c r="D135" t="s">
        <v>125</v>
      </c>
      <c r="E135" t="s">
        <v>79</v>
      </c>
      <c r="F135">
        <f>HYPERLINK("http://clipc-services.ceda.ac.uk/dreq/u/d3e6e20c91db32a83bcf3d8d8d9dafd3.html","web")</f>
        <v>0</v>
      </c>
      <c r="G135" t="s">
        <v>63</v>
      </c>
      <c r="H135" t="s">
        <v>15</v>
      </c>
      <c r="I135" t="s">
        <v>80</v>
      </c>
    </row>
    <row r="136" spans="1:9">
      <c r="A136" t="s">
        <v>194</v>
      </c>
      <c r="B136" t="s">
        <v>81</v>
      </c>
      <c r="C136" t="s">
        <v>72</v>
      </c>
      <c r="D136" t="s">
        <v>125</v>
      </c>
      <c r="E136" t="s">
        <v>82</v>
      </c>
      <c r="F136">
        <f>HYPERLINK("http://clipc-services.ceda.ac.uk/dreq/u/80a2832b0619764647393e3815ff399b.html","web")</f>
        <v>0</v>
      </c>
      <c r="G136" t="s">
        <v>63</v>
      </c>
      <c r="H136" t="s">
        <v>15</v>
      </c>
      <c r="I136" t="s">
        <v>83</v>
      </c>
    </row>
    <row r="137" spans="1:9">
      <c r="A137" t="s">
        <v>194</v>
      </c>
      <c r="B137" t="s">
        <v>84</v>
      </c>
      <c r="C137" t="s">
        <v>72</v>
      </c>
      <c r="D137" t="s">
        <v>125</v>
      </c>
      <c r="E137" t="s">
        <v>85</v>
      </c>
      <c r="F137">
        <f>HYPERLINK("http://clipc-services.ceda.ac.uk/dreq/u/df087f7801b9ca8b671eba159de9b6e7.html","web")</f>
        <v>0</v>
      </c>
      <c r="G137" t="s">
        <v>63</v>
      </c>
      <c r="H137" t="s">
        <v>15</v>
      </c>
      <c r="I137" t="s">
        <v>86</v>
      </c>
    </row>
    <row r="138" spans="1:9">
      <c r="A138" t="s">
        <v>194</v>
      </c>
      <c r="B138" t="s">
        <v>87</v>
      </c>
      <c r="C138" t="s">
        <v>72</v>
      </c>
      <c r="D138" t="s">
        <v>125</v>
      </c>
      <c r="E138" t="s">
        <v>88</v>
      </c>
      <c r="F138">
        <f>HYPERLINK("http://clipc-services.ceda.ac.uk/dreq/u/ee10c562c1164acf3bf03955dd6fc00d.html","web")</f>
        <v>0</v>
      </c>
      <c r="G138" t="s">
        <v>63</v>
      </c>
      <c r="H138" t="s">
        <v>15</v>
      </c>
      <c r="I138" t="s">
        <v>89</v>
      </c>
    </row>
    <row r="139" spans="1:9">
      <c r="A139" t="s">
        <v>194</v>
      </c>
      <c r="B139" t="s">
        <v>90</v>
      </c>
      <c r="C139" t="s">
        <v>72</v>
      </c>
      <c r="D139" t="s">
        <v>125</v>
      </c>
      <c r="E139" t="s">
        <v>91</v>
      </c>
      <c r="F139">
        <f>HYPERLINK("http://clipc-services.ceda.ac.uk/dreq/u/3e0c9853afc682db9a950cc5bc3c1c3a.html","web")</f>
        <v>0</v>
      </c>
      <c r="G139" t="s">
        <v>63</v>
      </c>
      <c r="H139" t="s">
        <v>15</v>
      </c>
      <c r="I139" t="s">
        <v>92</v>
      </c>
    </row>
    <row r="140" spans="1:9">
      <c r="A140" t="s">
        <v>194</v>
      </c>
      <c r="B140" t="s">
        <v>93</v>
      </c>
      <c r="C140" t="s">
        <v>72</v>
      </c>
      <c r="D140" t="s">
        <v>125</v>
      </c>
      <c r="E140" t="s">
        <v>94</v>
      </c>
      <c r="F140">
        <f>HYPERLINK("http://clipc-services.ceda.ac.uk/dreq/u/0f19e65613afd83f8d9b888d2067ced4.html","web")</f>
        <v>0</v>
      </c>
      <c r="G140" t="s">
        <v>63</v>
      </c>
      <c r="H140" t="s">
        <v>15</v>
      </c>
      <c r="I140" t="s">
        <v>95</v>
      </c>
    </row>
    <row r="141" spans="1:9">
      <c r="A141" t="s">
        <v>194</v>
      </c>
      <c r="B141" t="s">
        <v>96</v>
      </c>
      <c r="C141" t="s">
        <v>72</v>
      </c>
      <c r="D141" t="s">
        <v>125</v>
      </c>
      <c r="E141" t="s">
        <v>97</v>
      </c>
      <c r="F141">
        <f>HYPERLINK("http://clipc-services.ceda.ac.uk/dreq/u/6c19638a0652fcbc6c6ff8455c536445.html","web")</f>
        <v>0</v>
      </c>
      <c r="G141" t="s">
        <v>63</v>
      </c>
      <c r="H141" t="s">
        <v>15</v>
      </c>
      <c r="I141" t="s">
        <v>98</v>
      </c>
    </row>
    <row r="142" spans="1:9">
      <c r="A142" t="s">
        <v>194</v>
      </c>
      <c r="B142" t="s">
        <v>99</v>
      </c>
      <c r="C142" t="s">
        <v>72</v>
      </c>
      <c r="D142" t="s">
        <v>125</v>
      </c>
      <c r="E142" t="s">
        <v>100</v>
      </c>
      <c r="F142">
        <f>HYPERLINK("http://clipc-services.ceda.ac.uk/dreq/u/2f046f30404d6cfcd5286a2a7f12d8fa.html","web")</f>
        <v>0</v>
      </c>
      <c r="G142" t="s">
        <v>63</v>
      </c>
      <c r="H142" t="s">
        <v>15</v>
      </c>
      <c r="I142" t="s">
        <v>101</v>
      </c>
    </row>
    <row r="143" spans="1:9">
      <c r="A143" t="s">
        <v>194</v>
      </c>
      <c r="B143" t="s">
        <v>102</v>
      </c>
      <c r="C143" t="s">
        <v>72</v>
      </c>
      <c r="D143" t="s">
        <v>125</v>
      </c>
      <c r="E143" t="s">
        <v>103</v>
      </c>
      <c r="F143">
        <f>HYPERLINK("http://clipc-services.ceda.ac.uk/dreq/u/52ebeea7464b9fc011a92f21e65d6a7a.html","web")</f>
        <v>0</v>
      </c>
      <c r="G143" t="s">
        <v>63</v>
      </c>
      <c r="H143" t="s">
        <v>15</v>
      </c>
      <c r="I143" t="s">
        <v>104</v>
      </c>
    </row>
    <row r="144" spans="1:9">
      <c r="A144" t="s">
        <v>194</v>
      </c>
      <c r="B144" t="s">
        <v>105</v>
      </c>
      <c r="C144" t="s">
        <v>72</v>
      </c>
      <c r="D144" t="s">
        <v>125</v>
      </c>
      <c r="E144" t="s">
        <v>106</v>
      </c>
      <c r="F144">
        <f>HYPERLINK("http://clipc-services.ceda.ac.uk/dreq/u/18060c6741a6b65c90435d19adfbbc98.html","web")</f>
        <v>0</v>
      </c>
      <c r="G144" t="s">
        <v>63</v>
      </c>
      <c r="H144" t="s">
        <v>15</v>
      </c>
      <c r="I144" t="s">
        <v>107</v>
      </c>
    </row>
    <row r="145" spans="1:9">
      <c r="A145" t="s">
        <v>194</v>
      </c>
      <c r="B145" t="s">
        <v>108</v>
      </c>
      <c r="C145" t="s">
        <v>72</v>
      </c>
      <c r="D145" t="s">
        <v>125</v>
      </c>
      <c r="E145" t="s">
        <v>109</v>
      </c>
      <c r="F145">
        <f>HYPERLINK("http://clipc-services.ceda.ac.uk/dreq/u/d66b7d75af3d1ed4e83b2f15a51ca731.html","web")</f>
        <v>0</v>
      </c>
      <c r="G145" t="s">
        <v>63</v>
      </c>
      <c r="H145" t="s">
        <v>15</v>
      </c>
      <c r="I145" t="s">
        <v>110</v>
      </c>
    </row>
    <row r="146" spans="1:9">
      <c r="A146" t="s">
        <v>194</v>
      </c>
      <c r="B146" t="s">
        <v>327</v>
      </c>
      <c r="C146" t="s">
        <v>18</v>
      </c>
      <c r="D146" t="s">
        <v>30</v>
      </c>
      <c r="E146" t="s">
        <v>328</v>
      </c>
      <c r="F146">
        <f>HYPERLINK("http://clipc-services.ceda.ac.uk/dreq/u/59152142-9e49-11e5-803c-0d0b866b59f3.html","web")</f>
        <v>0</v>
      </c>
      <c r="G146" t="s">
        <v>329</v>
      </c>
      <c r="H146" t="s">
        <v>15</v>
      </c>
      <c r="I146" t="s">
        <v>330</v>
      </c>
    </row>
    <row r="147" spans="1:9">
      <c r="A147" t="s">
        <v>194</v>
      </c>
      <c r="B147" t="s">
        <v>29</v>
      </c>
      <c r="C147" t="s">
        <v>18</v>
      </c>
      <c r="D147" t="s">
        <v>30</v>
      </c>
      <c r="E147" t="s">
        <v>31</v>
      </c>
      <c r="F147">
        <f>HYPERLINK("http://clipc-services.ceda.ac.uk/dreq/u/f27656eeae247192e82aa1032c911399.html","web")</f>
        <v>0</v>
      </c>
      <c r="G147" t="s">
        <v>32</v>
      </c>
      <c r="H147" t="s">
        <v>33</v>
      </c>
    </row>
    <row r="148" spans="1:9">
      <c r="A148" t="s">
        <v>194</v>
      </c>
      <c r="B148" t="s">
        <v>331</v>
      </c>
      <c r="C148" t="s">
        <v>18</v>
      </c>
      <c r="D148" t="s">
        <v>30</v>
      </c>
      <c r="E148" t="s">
        <v>332</v>
      </c>
      <c r="F148">
        <f>HYPERLINK("http://clipc-services.ceda.ac.uk/dreq/u/b71c89e6003d19738e44474eaacf8ef0.html","web")</f>
        <v>0</v>
      </c>
      <c r="G148" t="s">
        <v>329</v>
      </c>
      <c r="H148" t="s">
        <v>15</v>
      </c>
      <c r="I148" t="s">
        <v>333</v>
      </c>
    </row>
    <row r="149" spans="1:9">
      <c r="A149" t="s">
        <v>194</v>
      </c>
      <c r="B149" t="s">
        <v>334</v>
      </c>
      <c r="C149" t="s">
        <v>11</v>
      </c>
      <c r="D149" t="s">
        <v>30</v>
      </c>
      <c r="E149" t="s">
        <v>335</v>
      </c>
      <c r="F149">
        <f>HYPERLINK("http://clipc-services.ceda.ac.uk/dreq/u/f3532407075647328e7da9c24f00193d.html","web")</f>
        <v>0</v>
      </c>
      <c r="G149" t="s">
        <v>336</v>
      </c>
      <c r="H149" t="s">
        <v>15</v>
      </c>
      <c r="I149" t="s">
        <v>337</v>
      </c>
    </row>
    <row r="150" spans="1:9">
      <c r="A150" t="s">
        <v>194</v>
      </c>
      <c r="B150" t="s">
        <v>338</v>
      </c>
      <c r="C150" t="s">
        <v>18</v>
      </c>
      <c r="D150" t="s">
        <v>339</v>
      </c>
      <c r="E150" t="s">
        <v>340</v>
      </c>
      <c r="F150">
        <f>HYPERLINK("http://clipc-services.ceda.ac.uk/dreq/u/590f1a90-9e49-11e5-803c-0d0b866b59f3.html","web")</f>
        <v>0</v>
      </c>
      <c r="G150" t="s">
        <v>341</v>
      </c>
      <c r="H150" t="s">
        <v>15</v>
      </c>
    </row>
    <row r="151" spans="1:9">
      <c r="A151" t="s">
        <v>194</v>
      </c>
      <c r="B151" t="s">
        <v>342</v>
      </c>
      <c r="C151" t="s">
        <v>18</v>
      </c>
      <c r="D151" t="s">
        <v>343</v>
      </c>
      <c r="E151" t="s">
        <v>344</v>
      </c>
      <c r="F151">
        <f>HYPERLINK("http://clipc-services.ceda.ac.uk/dreq/u/590e417e-9e49-11e5-803c-0d0b866b59f3.html","web")</f>
        <v>0</v>
      </c>
      <c r="G151" t="s">
        <v>341</v>
      </c>
      <c r="H151" t="s">
        <v>15</v>
      </c>
      <c r="I151" t="s">
        <v>345</v>
      </c>
    </row>
    <row r="152" spans="1:9">
      <c r="A152" t="s">
        <v>194</v>
      </c>
      <c r="B152" t="s">
        <v>346</v>
      </c>
      <c r="C152" t="s">
        <v>18</v>
      </c>
      <c r="D152" t="s">
        <v>339</v>
      </c>
      <c r="E152" t="s">
        <v>347</v>
      </c>
      <c r="F152">
        <f>HYPERLINK("http://clipc-services.ceda.ac.uk/dreq/u/59178a72-9e49-11e5-803c-0d0b866b59f3.html","web")</f>
        <v>0</v>
      </c>
      <c r="G152" t="s">
        <v>341</v>
      </c>
      <c r="H152" t="s">
        <v>15</v>
      </c>
      <c r="I152" t="s">
        <v>348</v>
      </c>
    </row>
    <row r="153" spans="1:9">
      <c r="A153" t="s">
        <v>194</v>
      </c>
      <c r="B153" t="s">
        <v>349</v>
      </c>
      <c r="C153" t="s">
        <v>18</v>
      </c>
      <c r="D153" t="s">
        <v>343</v>
      </c>
      <c r="E153" t="s">
        <v>350</v>
      </c>
      <c r="F153">
        <f>HYPERLINK("http://clipc-services.ceda.ac.uk/dreq/u/590ee804-9e49-11e5-803c-0d0b866b59f3.html","web")</f>
        <v>0</v>
      </c>
      <c r="G153" t="s">
        <v>341</v>
      </c>
      <c r="H153" t="s">
        <v>15</v>
      </c>
    </row>
    <row r="154" spans="1:9">
      <c r="A154" t="s">
        <v>194</v>
      </c>
      <c r="B154" t="s">
        <v>351</v>
      </c>
      <c r="C154" t="s">
        <v>18</v>
      </c>
      <c r="D154" t="s">
        <v>343</v>
      </c>
      <c r="E154" t="s">
        <v>352</v>
      </c>
      <c r="F154">
        <f>HYPERLINK("http://clipc-services.ceda.ac.uk/dreq/u/590e590c-9e49-11e5-803c-0d0b866b59f3.html","web")</f>
        <v>0</v>
      </c>
      <c r="G154" t="s">
        <v>341</v>
      </c>
      <c r="H154" t="s">
        <v>15</v>
      </c>
    </row>
    <row r="155" spans="1:9">
      <c r="A155" t="s">
        <v>194</v>
      </c>
      <c r="B155" t="s">
        <v>353</v>
      </c>
      <c r="C155" t="s">
        <v>18</v>
      </c>
      <c r="D155" t="s">
        <v>343</v>
      </c>
      <c r="E155" t="s">
        <v>354</v>
      </c>
      <c r="F155">
        <f>HYPERLINK("http://clipc-services.ceda.ac.uk/dreq/u/5912e6d4-9e49-11e5-803c-0d0b866b59f3.html","web")</f>
        <v>0</v>
      </c>
      <c r="G155" t="s">
        <v>341</v>
      </c>
      <c r="H155" t="s">
        <v>15</v>
      </c>
    </row>
    <row r="156" spans="1:9">
      <c r="A156" t="s">
        <v>194</v>
      </c>
      <c r="B156" t="s">
        <v>355</v>
      </c>
      <c r="C156" t="s">
        <v>18</v>
      </c>
      <c r="D156" t="s">
        <v>343</v>
      </c>
      <c r="E156" t="s">
        <v>356</v>
      </c>
      <c r="F156">
        <f>HYPERLINK("http://clipc-services.ceda.ac.uk/dreq/u/5912c3de-9e49-11e5-803c-0d0b866b59f3.html","web")</f>
        <v>0</v>
      </c>
      <c r="G156" t="s">
        <v>341</v>
      </c>
      <c r="H156" t="s">
        <v>15</v>
      </c>
    </row>
    <row r="157" spans="1:9">
      <c r="A157" t="s">
        <v>194</v>
      </c>
      <c r="B157" t="s">
        <v>357</v>
      </c>
      <c r="C157" t="s">
        <v>18</v>
      </c>
      <c r="D157" t="s">
        <v>343</v>
      </c>
      <c r="E157" t="s">
        <v>358</v>
      </c>
      <c r="F157">
        <f>HYPERLINK("http://clipc-services.ceda.ac.uk/dreq/u/590e379c-9e49-11e5-803c-0d0b866b59f3.html","web")</f>
        <v>0</v>
      </c>
      <c r="G157" t="s">
        <v>341</v>
      </c>
      <c r="H157" t="s">
        <v>15</v>
      </c>
    </row>
    <row r="158" spans="1:9">
      <c r="A158" t="s">
        <v>194</v>
      </c>
      <c r="B158" t="s">
        <v>359</v>
      </c>
      <c r="C158" t="s">
        <v>18</v>
      </c>
      <c r="D158" t="s">
        <v>343</v>
      </c>
      <c r="E158" t="s">
        <v>360</v>
      </c>
      <c r="F158">
        <f>HYPERLINK("http://clipc-services.ceda.ac.uk/dreq/u/3f30557c-b89b-11e6-be04-ac72891c3257.html","web")</f>
        <v>0</v>
      </c>
      <c r="G158" t="s">
        <v>341</v>
      </c>
      <c r="H158" t="s">
        <v>15</v>
      </c>
    </row>
    <row r="159" spans="1:9">
      <c r="A159" t="s">
        <v>194</v>
      </c>
      <c r="B159" t="s">
        <v>361</v>
      </c>
      <c r="C159" t="s">
        <v>18</v>
      </c>
      <c r="D159" t="s">
        <v>230</v>
      </c>
      <c r="E159" t="s">
        <v>362</v>
      </c>
      <c r="F159">
        <f>HYPERLINK("http://clipc-services.ceda.ac.uk/dreq/u/5914640a-9e49-11e5-803c-0d0b866b59f3.html","web")</f>
        <v>0</v>
      </c>
      <c r="G159" t="s">
        <v>363</v>
      </c>
      <c r="H159" t="s">
        <v>15</v>
      </c>
      <c r="I159" t="s">
        <v>364</v>
      </c>
    </row>
    <row r="160" spans="1:9">
      <c r="A160" t="s">
        <v>194</v>
      </c>
      <c r="B160" t="s">
        <v>10</v>
      </c>
      <c r="C160" t="s">
        <v>11</v>
      </c>
      <c r="D160" t="s">
        <v>30</v>
      </c>
      <c r="E160" t="s">
        <v>13</v>
      </c>
      <c r="F160">
        <f>HYPERLINK("http://clipc-services.ceda.ac.uk/dreq/u/59170cbe-9e49-11e5-803c-0d0b866b59f3.html","web")</f>
        <v>0</v>
      </c>
      <c r="G160" t="s">
        <v>14</v>
      </c>
      <c r="H160" t="s">
        <v>15</v>
      </c>
    </row>
    <row r="161" spans="1:9">
      <c r="A161" t="s">
        <v>194</v>
      </c>
      <c r="B161" t="s">
        <v>365</v>
      </c>
      <c r="C161" t="s">
        <v>11</v>
      </c>
      <c r="D161" t="s">
        <v>366</v>
      </c>
      <c r="E161" t="s">
        <v>367</v>
      </c>
      <c r="F161">
        <f>HYPERLINK("http://clipc-services.ceda.ac.uk/dreq/u/59147ddc-9e49-11e5-803c-0d0b866b59f3.html","web")</f>
        <v>0</v>
      </c>
      <c r="G161" t="s">
        <v>320</v>
      </c>
      <c r="H161" t="s">
        <v>15</v>
      </c>
      <c r="I161" t="s">
        <v>368</v>
      </c>
    </row>
    <row r="162" spans="1:9">
      <c r="A162" t="s">
        <v>194</v>
      </c>
      <c r="B162" t="s">
        <v>369</v>
      </c>
      <c r="C162" t="s">
        <v>11</v>
      </c>
      <c r="D162" t="s">
        <v>30</v>
      </c>
      <c r="E162" t="s">
        <v>370</v>
      </c>
      <c r="F162">
        <f>HYPERLINK("http://clipc-services.ceda.ac.uk/dreq/u/590f885e-9e49-11e5-803c-0d0b866b59f3.html","web")</f>
        <v>0</v>
      </c>
      <c r="G162" t="s">
        <v>206</v>
      </c>
      <c r="H162" t="s">
        <v>15</v>
      </c>
    </row>
    <row r="163" spans="1:9">
      <c r="A163" t="s">
        <v>194</v>
      </c>
      <c r="B163" t="s">
        <v>371</v>
      </c>
      <c r="C163" t="s">
        <v>11</v>
      </c>
      <c r="D163" t="s">
        <v>30</v>
      </c>
      <c r="E163" t="s">
        <v>372</v>
      </c>
      <c r="F163">
        <f>HYPERLINK("http://clipc-services.ceda.ac.uk/dreq/u/5917a070-9e49-11e5-803c-0d0b866b59f3.html","web")</f>
        <v>0</v>
      </c>
      <c r="G163" t="s">
        <v>206</v>
      </c>
      <c r="H163" t="s">
        <v>15</v>
      </c>
    </row>
    <row r="164" spans="1:9">
      <c r="A164" t="s">
        <v>194</v>
      </c>
      <c r="B164" t="s">
        <v>373</v>
      </c>
      <c r="C164" t="s">
        <v>11</v>
      </c>
      <c r="D164" t="s">
        <v>30</v>
      </c>
      <c r="E164" t="s">
        <v>374</v>
      </c>
      <c r="F164">
        <f>HYPERLINK("http://clipc-services.ceda.ac.uk/dreq/u/590f95c4-9e49-11e5-803c-0d0b866b59f3.html","web")</f>
        <v>0</v>
      </c>
      <c r="G164" t="s">
        <v>206</v>
      </c>
      <c r="H164" t="s">
        <v>15</v>
      </c>
    </row>
    <row r="165" spans="1:9">
      <c r="A165" t="s">
        <v>194</v>
      </c>
      <c r="B165" t="s">
        <v>375</v>
      </c>
      <c r="C165" t="s">
        <v>11</v>
      </c>
      <c r="D165" t="s">
        <v>30</v>
      </c>
      <c r="E165" t="s">
        <v>376</v>
      </c>
      <c r="F165">
        <f>HYPERLINK("http://clipc-services.ceda.ac.uk/dreq/u/590f2436-9e49-11e5-803c-0d0b866b59f3.html","web")</f>
        <v>0</v>
      </c>
      <c r="G165" t="s">
        <v>206</v>
      </c>
      <c r="H165" t="s">
        <v>15</v>
      </c>
    </row>
    <row r="166" spans="1:9">
      <c r="A166" t="s">
        <v>194</v>
      </c>
      <c r="B166" t="s">
        <v>377</v>
      </c>
      <c r="C166" t="s">
        <v>11</v>
      </c>
      <c r="D166" t="s">
        <v>30</v>
      </c>
      <c r="E166" t="s">
        <v>378</v>
      </c>
      <c r="F166">
        <f>HYPERLINK("http://clipc-services.ceda.ac.uk/dreq/u/59132b58-9e49-11e5-803c-0d0b866b59f3.html","web")</f>
        <v>0</v>
      </c>
      <c r="G166" t="s">
        <v>206</v>
      </c>
      <c r="H166" t="s">
        <v>15</v>
      </c>
    </row>
    <row r="167" spans="1:9">
      <c r="A167" t="s">
        <v>194</v>
      </c>
      <c r="B167" t="s">
        <v>379</v>
      </c>
      <c r="C167" t="s">
        <v>11</v>
      </c>
      <c r="D167" t="s">
        <v>30</v>
      </c>
      <c r="E167" t="s">
        <v>380</v>
      </c>
      <c r="F167">
        <f>HYPERLINK("http://clipc-services.ceda.ac.uk/dreq/u/590f9ace-9e49-11e5-803c-0d0b866b59f3.html","web")</f>
        <v>0</v>
      </c>
      <c r="G167" t="s">
        <v>206</v>
      </c>
      <c r="H167" t="s">
        <v>15</v>
      </c>
    </row>
    <row r="168" spans="1:9">
      <c r="A168" t="s">
        <v>194</v>
      </c>
      <c r="B168" t="s">
        <v>381</v>
      </c>
      <c r="C168" t="s">
        <v>11</v>
      </c>
      <c r="D168" t="s">
        <v>30</v>
      </c>
      <c r="E168" t="s">
        <v>382</v>
      </c>
      <c r="F168">
        <f>HYPERLINK("http://clipc-services.ceda.ac.uk/dreq/u/590dd13a-9e49-11e5-803c-0d0b866b59f3.html","web")</f>
        <v>0</v>
      </c>
      <c r="G168" t="s">
        <v>206</v>
      </c>
      <c r="H168" t="s">
        <v>15</v>
      </c>
    </row>
    <row r="169" spans="1:9">
      <c r="A169" t="s">
        <v>194</v>
      </c>
      <c r="B169" t="s">
        <v>383</v>
      </c>
      <c r="C169" t="s">
        <v>11</v>
      </c>
      <c r="D169" t="s">
        <v>30</v>
      </c>
      <c r="E169" t="s">
        <v>384</v>
      </c>
      <c r="F169">
        <f>HYPERLINK("http://clipc-services.ceda.ac.uk/dreq/u/59176d94-9e49-11e5-803c-0d0b866b59f3.html","web")</f>
        <v>0</v>
      </c>
      <c r="G169" t="s">
        <v>206</v>
      </c>
      <c r="H169" t="s">
        <v>15</v>
      </c>
    </row>
    <row r="170" spans="1:9">
      <c r="A170" t="s">
        <v>194</v>
      </c>
      <c r="B170" t="s">
        <v>385</v>
      </c>
      <c r="C170" t="s">
        <v>11</v>
      </c>
      <c r="D170" t="s">
        <v>30</v>
      </c>
      <c r="E170" t="s">
        <v>386</v>
      </c>
      <c r="F170">
        <f>HYPERLINK("http://clipc-services.ceda.ac.uk/dreq/u/5917788e-9e49-11e5-803c-0d0b866b59f3.html","web")</f>
        <v>0</v>
      </c>
      <c r="G170" t="s">
        <v>206</v>
      </c>
      <c r="H170" t="s">
        <v>15</v>
      </c>
    </row>
    <row r="172" spans="1:9">
      <c r="A172" t="s">
        <v>387</v>
      </c>
      <c r="B172" t="s">
        <v>35</v>
      </c>
      <c r="C172" t="s">
        <v>18</v>
      </c>
      <c r="D172" t="s">
        <v>30</v>
      </c>
      <c r="E172" t="s">
        <v>36</v>
      </c>
      <c r="F172">
        <f>HYPERLINK("http://clipc-services.ceda.ac.uk/dreq/u/13484743dd3369c69df93379e6dafbb5.html","web")</f>
        <v>0</v>
      </c>
      <c r="G172" t="s">
        <v>37</v>
      </c>
      <c r="I172" t="s">
        <v>38</v>
      </c>
    </row>
    <row r="173" spans="1:9">
      <c r="A173" t="s">
        <v>387</v>
      </c>
      <c r="B173" t="s">
        <v>39</v>
      </c>
      <c r="C173" t="s">
        <v>18</v>
      </c>
      <c r="D173" t="s">
        <v>30</v>
      </c>
      <c r="E173" t="s">
        <v>40</v>
      </c>
      <c r="F173">
        <f>HYPERLINK("http://clipc-services.ceda.ac.uk/dreq/u/0062272a6a4176b8c32af87642b062c5.html","web")</f>
        <v>0</v>
      </c>
      <c r="G173" t="s">
        <v>41</v>
      </c>
      <c r="H173" t="s">
        <v>26</v>
      </c>
      <c r="I173" t="s">
        <v>42</v>
      </c>
    </row>
    <row r="174" spans="1:9">
      <c r="A174" t="s">
        <v>387</v>
      </c>
      <c r="B174" t="s">
        <v>43</v>
      </c>
      <c r="C174" t="s">
        <v>18</v>
      </c>
      <c r="D174" t="s">
        <v>44</v>
      </c>
      <c r="E174" t="s">
        <v>45</v>
      </c>
      <c r="F174">
        <f>HYPERLINK("http://clipc-services.ceda.ac.uk/dreq/u/6d790fe4caa7feff46a41ae7b3811e52.html","web")</f>
        <v>0</v>
      </c>
      <c r="G174" t="s">
        <v>46</v>
      </c>
      <c r="I174" t="s">
        <v>47</v>
      </c>
    </row>
    <row r="176" spans="1:9">
      <c r="A176" t="s">
        <v>388</v>
      </c>
      <c r="B176" t="s">
        <v>48</v>
      </c>
      <c r="C176" t="s">
        <v>18</v>
      </c>
      <c r="D176" t="s">
        <v>55</v>
      </c>
      <c r="E176" t="s">
        <v>183</v>
      </c>
      <c r="F176">
        <f>HYPERLINK("http://clipc-services.ceda.ac.uk/dreq/u/942125e5a461fef57b1477b9a2bd5fa0.html","web")</f>
        <v>0</v>
      </c>
      <c r="G176" t="s">
        <v>51</v>
      </c>
      <c r="H176" t="s">
        <v>52</v>
      </c>
    </row>
    <row r="178" spans="1:9">
      <c r="A178" t="s">
        <v>389</v>
      </c>
      <c r="B178" t="s">
        <v>43</v>
      </c>
      <c r="C178" t="s">
        <v>72</v>
      </c>
      <c r="D178" t="s">
        <v>55</v>
      </c>
      <c r="E178" t="s">
        <v>45</v>
      </c>
      <c r="F178">
        <f>HYPERLINK("http://clipc-services.ceda.ac.uk/dreq/u/6d790fe4caa7feff46a41ae7b3811e52.html","web")</f>
        <v>0</v>
      </c>
      <c r="G178" t="s">
        <v>46</v>
      </c>
      <c r="I178" t="s">
        <v>47</v>
      </c>
    </row>
    <row r="180" spans="1:9">
      <c r="A180" t="s">
        <v>390</v>
      </c>
      <c r="B180" t="s">
        <v>391</v>
      </c>
      <c r="C180" t="s">
        <v>18</v>
      </c>
      <c r="D180" t="s">
        <v>30</v>
      </c>
      <c r="E180" t="s">
        <v>392</v>
      </c>
      <c r="F180">
        <f>HYPERLINK("http://clipc-services.ceda.ac.uk/dreq/u/154d00de9ab9aff72373a673df10946a.html","web")</f>
        <v>0</v>
      </c>
      <c r="G180" t="s">
        <v>227</v>
      </c>
      <c r="H180" t="s">
        <v>15</v>
      </c>
      <c r="I180" t="s">
        <v>393</v>
      </c>
    </row>
    <row r="181" spans="1:9">
      <c r="A181" t="s">
        <v>390</v>
      </c>
      <c r="B181" t="s">
        <v>394</v>
      </c>
      <c r="C181" t="s">
        <v>18</v>
      </c>
      <c r="D181" t="s">
        <v>395</v>
      </c>
      <c r="E181" t="s">
        <v>396</v>
      </c>
      <c r="F181">
        <f>HYPERLINK("http://clipc-services.ceda.ac.uk/dreq/u/59136b72-9e49-11e5-803c-0d0b866b59f3.html","web")</f>
        <v>0</v>
      </c>
      <c r="G181" t="s">
        <v>397</v>
      </c>
      <c r="H181" t="s">
        <v>15</v>
      </c>
      <c r="I181" t="s">
        <v>398</v>
      </c>
    </row>
    <row r="182" spans="1:9">
      <c r="A182" t="s">
        <v>390</v>
      </c>
      <c r="B182" t="s">
        <v>112</v>
      </c>
      <c r="C182" t="s">
        <v>18</v>
      </c>
      <c r="D182" t="s">
        <v>30</v>
      </c>
      <c r="E182" t="s">
        <v>113</v>
      </c>
      <c r="F182">
        <f>HYPERLINK("http://clipc-services.ceda.ac.uk/dreq/u/89c4bb4f45a0182fc00a1b86b13241a5.html","web")</f>
        <v>0</v>
      </c>
      <c r="G182" t="s">
        <v>114</v>
      </c>
      <c r="H182" t="s">
        <v>15</v>
      </c>
    </row>
    <row r="183" spans="1:9">
      <c r="A183" t="s">
        <v>390</v>
      </c>
      <c r="B183" t="s">
        <v>115</v>
      </c>
      <c r="C183" t="s">
        <v>18</v>
      </c>
      <c r="D183" t="s">
        <v>30</v>
      </c>
      <c r="E183" t="s">
        <v>116</v>
      </c>
      <c r="F183">
        <f>HYPERLINK("http://clipc-services.ceda.ac.uk/dreq/u/2d38bda3114d03f7543b8af88aadd03a.html","web")</f>
        <v>0</v>
      </c>
      <c r="G183" t="s">
        <v>117</v>
      </c>
      <c r="H183" t="s">
        <v>15</v>
      </c>
      <c r="I183" t="s">
        <v>118</v>
      </c>
    </row>
    <row r="184" spans="1:9">
      <c r="A184" t="s">
        <v>390</v>
      </c>
      <c r="B184" t="s">
        <v>119</v>
      </c>
      <c r="C184" t="s">
        <v>18</v>
      </c>
      <c r="D184" t="s">
        <v>30</v>
      </c>
      <c r="E184" t="s">
        <v>120</v>
      </c>
      <c r="F184">
        <f>HYPERLINK("http://clipc-services.ceda.ac.uk/dreq/u/93723bb54a2c43450d75403102e618ac.html","web")</f>
        <v>0</v>
      </c>
      <c r="G184" t="s">
        <v>121</v>
      </c>
      <c r="H184" t="s">
        <v>15</v>
      </c>
      <c r="I184" t="s">
        <v>122</v>
      </c>
    </row>
    <row r="185" spans="1:9">
      <c r="A185" t="s">
        <v>390</v>
      </c>
      <c r="B185" t="s">
        <v>399</v>
      </c>
      <c r="C185" t="s">
        <v>18</v>
      </c>
      <c r="D185" t="s">
        <v>30</v>
      </c>
      <c r="E185" t="s">
        <v>400</v>
      </c>
      <c r="F185">
        <f>HYPERLINK("http://clipc-services.ceda.ac.uk/dreq/u/be3bec2766baa15a7d57b8c2689fdf3d.html","web")</f>
        <v>0</v>
      </c>
      <c r="G185" t="s">
        <v>401</v>
      </c>
      <c r="H185" t="s">
        <v>15</v>
      </c>
      <c r="I185" t="s">
        <v>402</v>
      </c>
    </row>
    <row r="186" spans="1:9">
      <c r="A186" t="s">
        <v>390</v>
      </c>
      <c r="B186" t="s">
        <v>403</v>
      </c>
      <c r="C186" t="s">
        <v>18</v>
      </c>
      <c r="D186" t="s">
        <v>30</v>
      </c>
      <c r="E186" t="s">
        <v>404</v>
      </c>
      <c r="F186">
        <f>HYPERLINK("http://clipc-services.ceda.ac.uk/dreq/u/f126552ec807a8280d6d43ed084f2fc9.html","web")</f>
        <v>0</v>
      </c>
      <c r="G186" t="s">
        <v>405</v>
      </c>
      <c r="H186" t="s">
        <v>15</v>
      </c>
      <c r="I186" t="s">
        <v>406</v>
      </c>
    </row>
    <row r="187" spans="1:9">
      <c r="A187" t="s">
        <v>390</v>
      </c>
      <c r="B187" t="s">
        <v>407</v>
      </c>
      <c r="C187" t="s">
        <v>18</v>
      </c>
      <c r="D187" t="s">
        <v>30</v>
      </c>
      <c r="E187" t="s">
        <v>408</v>
      </c>
      <c r="F187">
        <f>HYPERLINK("http://clipc-services.ceda.ac.uk/dreq/u/15fea217c64dbec48b115765548b89ae.html","web")</f>
        <v>0</v>
      </c>
      <c r="G187" t="s">
        <v>409</v>
      </c>
      <c r="H187" t="s">
        <v>15</v>
      </c>
      <c r="I187" t="s">
        <v>410</v>
      </c>
    </row>
    <row r="188" spans="1:9">
      <c r="A188" t="s">
        <v>390</v>
      </c>
      <c r="B188" t="s">
        <v>411</v>
      </c>
      <c r="C188" t="s">
        <v>11</v>
      </c>
      <c r="D188" t="s">
        <v>30</v>
      </c>
      <c r="E188" t="s">
        <v>412</v>
      </c>
      <c r="F188">
        <f>HYPERLINK("http://clipc-services.ceda.ac.uk/dreq/u/d6623215ad4c16c43b649e0c17ebad7e.html","web")</f>
        <v>0</v>
      </c>
      <c r="G188" t="s">
        <v>413</v>
      </c>
      <c r="H188" t="s">
        <v>15</v>
      </c>
      <c r="I188" t="s">
        <v>414</v>
      </c>
    </row>
    <row r="189" spans="1:9">
      <c r="A189" t="s">
        <v>390</v>
      </c>
      <c r="B189" t="s">
        <v>415</v>
      </c>
      <c r="C189" t="s">
        <v>11</v>
      </c>
      <c r="D189" t="s">
        <v>416</v>
      </c>
      <c r="E189" t="s">
        <v>417</v>
      </c>
      <c r="F189">
        <f>HYPERLINK("http://clipc-services.ceda.ac.uk/dreq/u/374e24b1cf7c24eb75126ea6e39ac478.html","web")</f>
        <v>0</v>
      </c>
      <c r="G189" t="s">
        <v>268</v>
      </c>
      <c r="H189" t="s">
        <v>15</v>
      </c>
      <c r="I189" t="s">
        <v>418</v>
      </c>
    </row>
    <row r="190" spans="1:9">
      <c r="A190" t="s">
        <v>390</v>
      </c>
      <c r="B190" t="s">
        <v>419</v>
      </c>
      <c r="C190" t="s">
        <v>11</v>
      </c>
      <c r="D190" t="s">
        <v>420</v>
      </c>
      <c r="E190" t="s">
        <v>421</v>
      </c>
      <c r="F190">
        <f>HYPERLINK("http://clipc-services.ceda.ac.uk/dreq/u/1e93ae651487e683206b923c11fd6db1.html","web")</f>
        <v>0</v>
      </c>
      <c r="G190" t="s">
        <v>268</v>
      </c>
      <c r="H190" t="s">
        <v>15</v>
      </c>
      <c r="I190" t="s">
        <v>422</v>
      </c>
    </row>
    <row r="191" spans="1:9">
      <c r="A191" t="s">
        <v>390</v>
      </c>
      <c r="B191" t="s">
        <v>423</v>
      </c>
      <c r="C191" t="s">
        <v>11</v>
      </c>
      <c r="D191" t="s">
        <v>424</v>
      </c>
      <c r="E191" t="s">
        <v>425</v>
      </c>
      <c r="F191">
        <f>HYPERLINK("http://clipc-services.ceda.ac.uk/dreq/u/e9289080901a39eba6ade178d596795a.html","web")</f>
        <v>0</v>
      </c>
      <c r="G191" t="s">
        <v>268</v>
      </c>
      <c r="H191" t="s">
        <v>15</v>
      </c>
      <c r="I191" t="s">
        <v>426</v>
      </c>
    </row>
    <row r="192" spans="1:9">
      <c r="A192" t="s">
        <v>390</v>
      </c>
      <c r="B192" t="s">
        <v>427</v>
      </c>
      <c r="C192" t="s">
        <v>11</v>
      </c>
      <c r="D192" t="s">
        <v>428</v>
      </c>
      <c r="E192" t="s">
        <v>429</v>
      </c>
      <c r="F192">
        <f>HYPERLINK("http://clipc-services.ceda.ac.uk/dreq/u/b28e47214f0b71847c966828df0837ff.html","web")</f>
        <v>0</v>
      </c>
      <c r="G192" t="s">
        <v>268</v>
      </c>
      <c r="H192" t="s">
        <v>15</v>
      </c>
      <c r="I192" t="s">
        <v>430</v>
      </c>
    </row>
    <row r="193" spans="1:9">
      <c r="A193" t="s">
        <v>390</v>
      </c>
      <c r="B193" t="s">
        <v>431</v>
      </c>
      <c r="C193" t="s">
        <v>11</v>
      </c>
      <c r="D193" t="s">
        <v>432</v>
      </c>
      <c r="E193" t="s">
        <v>433</v>
      </c>
      <c r="F193">
        <f>HYPERLINK("http://clipc-services.ceda.ac.uk/dreq/u/2ca96cd5a4e83feb0d493bf9aa1a5b59.html","web")</f>
        <v>0</v>
      </c>
      <c r="G193" t="s">
        <v>268</v>
      </c>
      <c r="H193" t="s">
        <v>15</v>
      </c>
      <c r="I193" t="s">
        <v>434</v>
      </c>
    </row>
    <row r="194" spans="1:9">
      <c r="A194" t="s">
        <v>390</v>
      </c>
      <c r="B194" t="s">
        <v>435</v>
      </c>
      <c r="C194" t="s">
        <v>11</v>
      </c>
      <c r="D194" t="s">
        <v>436</v>
      </c>
      <c r="E194" t="s">
        <v>437</v>
      </c>
      <c r="F194">
        <f>HYPERLINK("http://clipc-services.ceda.ac.uk/dreq/u/351c26a0f5a0cefa8f1183f2f12e1aa3.html","web")</f>
        <v>0</v>
      </c>
      <c r="G194" t="s">
        <v>268</v>
      </c>
      <c r="H194" t="s">
        <v>15</v>
      </c>
      <c r="I194" t="s">
        <v>438</v>
      </c>
    </row>
    <row r="195" spans="1:9">
      <c r="A195" t="s">
        <v>390</v>
      </c>
      <c r="B195" t="s">
        <v>439</v>
      </c>
      <c r="C195" t="s">
        <v>11</v>
      </c>
      <c r="D195" t="s">
        <v>30</v>
      </c>
      <c r="E195" t="s">
        <v>440</v>
      </c>
      <c r="F195">
        <f>HYPERLINK("http://clipc-services.ceda.ac.uk/dreq/u/f7237f04672f809d49922d1b995f281f.html","web")</f>
        <v>0</v>
      </c>
      <c r="G195" t="s">
        <v>441</v>
      </c>
      <c r="H195" t="s">
        <v>15</v>
      </c>
    </row>
    <row r="196" spans="1:9">
      <c r="A196" t="s">
        <v>390</v>
      </c>
      <c r="B196" t="s">
        <v>442</v>
      </c>
      <c r="C196" t="s">
        <v>11</v>
      </c>
      <c r="D196" t="s">
        <v>30</v>
      </c>
      <c r="E196" t="s">
        <v>443</v>
      </c>
      <c r="F196">
        <f>HYPERLINK("http://clipc-services.ceda.ac.uk/dreq/u/640213ff812312e3ac8bf134f483ed0d.html","web")</f>
        <v>0</v>
      </c>
      <c r="G196" t="s">
        <v>444</v>
      </c>
      <c r="H196" t="s">
        <v>15</v>
      </c>
    </row>
    <row r="197" spans="1:9">
      <c r="A197" t="s">
        <v>390</v>
      </c>
      <c r="B197" t="s">
        <v>445</v>
      </c>
      <c r="C197" t="s">
        <v>11</v>
      </c>
      <c r="D197" t="s">
        <v>30</v>
      </c>
      <c r="E197" t="s">
        <v>446</v>
      </c>
      <c r="F197">
        <f>HYPERLINK("http://clipc-services.ceda.ac.uk/dreq/u/df06d844bd95ddd2f0f62f54941c4b88.html","web")</f>
        <v>0</v>
      </c>
      <c r="G197" t="s">
        <v>268</v>
      </c>
      <c r="H197" t="s">
        <v>15</v>
      </c>
      <c r="I197" t="s">
        <v>447</v>
      </c>
    </row>
    <row r="198" spans="1:9">
      <c r="A198" t="s">
        <v>390</v>
      </c>
      <c r="B198" t="s">
        <v>448</v>
      </c>
      <c r="C198" t="s">
        <v>11</v>
      </c>
      <c r="D198" t="s">
        <v>30</v>
      </c>
      <c r="E198" t="s">
        <v>449</v>
      </c>
      <c r="F198">
        <f>HYPERLINK("http://clipc-services.ceda.ac.uk/dreq/u/fb5bd0286cdca991d0f67c498513f602.html","web")</f>
        <v>0</v>
      </c>
      <c r="G198" t="s">
        <v>268</v>
      </c>
      <c r="H198" t="s">
        <v>15</v>
      </c>
      <c r="I198" t="s">
        <v>450</v>
      </c>
    </row>
    <row r="199" spans="1:9">
      <c r="A199" t="s">
        <v>390</v>
      </c>
      <c r="B199" t="s">
        <v>451</v>
      </c>
      <c r="C199" t="s">
        <v>11</v>
      </c>
      <c r="D199" t="s">
        <v>30</v>
      </c>
      <c r="E199" t="s">
        <v>452</v>
      </c>
      <c r="F199">
        <f>HYPERLINK("http://clipc-services.ceda.ac.uk/dreq/u/091b217c2450d012fb2e192dee04053f.html","web")</f>
        <v>0</v>
      </c>
      <c r="G199" t="s">
        <v>268</v>
      </c>
      <c r="H199" t="s">
        <v>15</v>
      </c>
      <c r="I199" t="s">
        <v>453</v>
      </c>
    </row>
    <row r="201" spans="1:9">
      <c r="A201" t="s">
        <v>454</v>
      </c>
      <c r="B201" t="s">
        <v>455</v>
      </c>
      <c r="C201" t="s">
        <v>18</v>
      </c>
      <c r="D201" t="s">
        <v>30</v>
      </c>
      <c r="E201" t="s">
        <v>456</v>
      </c>
      <c r="F201">
        <f>HYPERLINK("http://clipc-services.ceda.ac.uk/dreq/u/51e0588121783d77407236e0d2eb5d14.html","web")</f>
        <v>0</v>
      </c>
      <c r="G201" t="s">
        <v>457</v>
      </c>
      <c r="H201" t="s">
        <v>458</v>
      </c>
      <c r="I201" t="s">
        <v>459</v>
      </c>
    </row>
    <row r="203" spans="1:9">
      <c r="A203" t="s">
        <v>460</v>
      </c>
      <c r="B203" t="s">
        <v>43</v>
      </c>
      <c r="C203" t="s">
        <v>18</v>
      </c>
      <c r="D203" t="s">
        <v>461</v>
      </c>
      <c r="E203" t="s">
        <v>45</v>
      </c>
      <c r="F203">
        <f>HYPERLINK("http://clipc-services.ceda.ac.uk/dreq/u/6d790fe4caa7feff46a41ae7b3811e52.html","web")</f>
        <v>0</v>
      </c>
      <c r="G203" t="s">
        <v>46</v>
      </c>
      <c r="I203" t="s">
        <v>47</v>
      </c>
    </row>
    <row r="204" spans="1:9">
      <c r="A204" t="s">
        <v>460</v>
      </c>
      <c r="B204" t="s">
        <v>35</v>
      </c>
      <c r="C204" t="s">
        <v>18</v>
      </c>
      <c r="D204" t="s">
        <v>462</v>
      </c>
      <c r="E204" t="s">
        <v>36</v>
      </c>
      <c r="F204">
        <f>HYPERLINK("http://clipc-services.ceda.ac.uk/dreq/u/13484743dd3369c69df93379e6dafbb5.html","web")</f>
        <v>0</v>
      </c>
      <c r="G204" t="s">
        <v>37</v>
      </c>
      <c r="I204" t="s">
        <v>38</v>
      </c>
    </row>
    <row r="205" spans="1:9">
      <c r="A205" t="s">
        <v>460</v>
      </c>
      <c r="B205" t="s">
        <v>39</v>
      </c>
      <c r="C205" t="s">
        <v>18</v>
      </c>
      <c r="D205" t="s">
        <v>462</v>
      </c>
      <c r="E205" t="s">
        <v>40</v>
      </c>
      <c r="F205">
        <f>HYPERLINK("http://clipc-services.ceda.ac.uk/dreq/u/0062272a6a4176b8c32af87642b062c5.html","web")</f>
        <v>0</v>
      </c>
      <c r="G205" t="s">
        <v>41</v>
      </c>
      <c r="H205" t="s">
        <v>26</v>
      </c>
      <c r="I205" t="s">
        <v>42</v>
      </c>
    </row>
    <row r="206" spans="1:9">
      <c r="A206" t="s">
        <v>460</v>
      </c>
      <c r="B206" t="s">
        <v>17</v>
      </c>
      <c r="C206" t="s">
        <v>18</v>
      </c>
      <c r="D206" t="s">
        <v>462</v>
      </c>
      <c r="E206" t="s">
        <v>20</v>
      </c>
      <c r="F206">
        <f>HYPERLINK("http://clipc-services.ceda.ac.uk/dreq/u/29fae9ea0f236a3eb144026e1bafde28.html","web")</f>
        <v>0</v>
      </c>
      <c r="G206" t="s">
        <v>21</v>
      </c>
      <c r="H206" t="s">
        <v>22</v>
      </c>
      <c r="I206" t="s">
        <v>23</v>
      </c>
    </row>
    <row r="207" spans="1:9">
      <c r="A207" t="s">
        <v>460</v>
      </c>
      <c r="B207" t="s">
        <v>24</v>
      </c>
      <c r="C207" t="s">
        <v>18</v>
      </c>
      <c r="D207" t="s">
        <v>462</v>
      </c>
      <c r="E207" t="s">
        <v>25</v>
      </c>
      <c r="F207">
        <f>HYPERLINK("http://clipc-services.ceda.ac.uk/dreq/u/8de0f30b91b15720398fc10fd712a182.html","web")</f>
        <v>0</v>
      </c>
      <c r="G207" t="s">
        <v>21</v>
      </c>
      <c r="H207" t="s">
        <v>26</v>
      </c>
      <c r="I207" t="s">
        <v>27</v>
      </c>
    </row>
    <row r="209" spans="1:9">
      <c r="A209" t="s">
        <v>463</v>
      </c>
      <c r="B209" t="s">
        <v>361</v>
      </c>
      <c r="C209" t="s">
        <v>18</v>
      </c>
      <c r="D209" t="s">
        <v>230</v>
      </c>
      <c r="E209" t="s">
        <v>362</v>
      </c>
      <c r="F209">
        <f>HYPERLINK("http://clipc-services.ceda.ac.uk/dreq/u/5914640a-9e49-11e5-803c-0d0b866b59f3.html","web")</f>
        <v>0</v>
      </c>
      <c r="G209" t="s">
        <v>363</v>
      </c>
      <c r="H209" t="s">
        <v>15</v>
      </c>
      <c r="I209" t="s">
        <v>364</v>
      </c>
    </row>
    <row r="210" spans="1:9">
      <c r="A210" t="s">
        <v>463</v>
      </c>
      <c r="B210" t="s">
        <v>229</v>
      </c>
      <c r="C210" t="s">
        <v>18</v>
      </c>
      <c r="D210" t="s">
        <v>230</v>
      </c>
      <c r="E210" t="s">
        <v>231</v>
      </c>
      <c r="F210">
        <f>HYPERLINK("http://clipc-services.ceda.ac.uk/dreq/u/590d17f4-9e49-11e5-803c-0d0b866b59f3.html","web")</f>
        <v>0</v>
      </c>
      <c r="G210" t="s">
        <v>227</v>
      </c>
      <c r="H210" t="s">
        <v>15</v>
      </c>
      <c r="I210" t="s">
        <v>232</v>
      </c>
    </row>
    <row r="211" spans="1:9">
      <c r="A211" t="s">
        <v>463</v>
      </c>
      <c r="B211" t="s">
        <v>29</v>
      </c>
      <c r="C211" t="s">
        <v>18</v>
      </c>
      <c r="D211" t="s">
        <v>30</v>
      </c>
      <c r="E211" t="s">
        <v>31</v>
      </c>
      <c r="F211">
        <f>HYPERLINK("http://clipc-services.ceda.ac.uk/dreq/u/f27656eeae247192e82aa1032c911399.html","web")</f>
        <v>0</v>
      </c>
      <c r="G211" t="s">
        <v>32</v>
      </c>
      <c r="H211" t="s">
        <v>33</v>
      </c>
    </row>
    <row r="213" spans="1:9">
      <c r="A213" t="s">
        <v>464</v>
      </c>
      <c r="B213" t="s">
        <v>465</v>
      </c>
      <c r="C213" t="s">
        <v>18</v>
      </c>
      <c r="D213" t="s">
        <v>466</v>
      </c>
      <c r="E213" t="s">
        <v>467</v>
      </c>
      <c r="F213">
        <f>HYPERLINK("http://clipc-services.ceda.ac.uk/dreq/u/96a44ea6-b096-11e6-aab6-ac72891c3257.html","web")</f>
        <v>0</v>
      </c>
      <c r="G213" t="s">
        <v>57</v>
      </c>
      <c r="H213" t="s">
        <v>52</v>
      </c>
      <c r="I213" t="s">
        <v>468</v>
      </c>
    </row>
    <row r="214" spans="1:9">
      <c r="A214" t="s">
        <v>464</v>
      </c>
      <c r="B214" t="s">
        <v>469</v>
      </c>
      <c r="C214" t="s">
        <v>18</v>
      </c>
      <c r="D214" t="s">
        <v>466</v>
      </c>
      <c r="E214" t="s">
        <v>470</v>
      </c>
      <c r="F214">
        <f>HYPERLINK("http://clipc-services.ceda.ac.uk/dreq/u/afef6490-b096-11e6-aab6-ac72891c3257.html","web")</f>
        <v>0</v>
      </c>
      <c r="G214" t="s">
        <v>57</v>
      </c>
      <c r="H214" t="s">
        <v>52</v>
      </c>
      <c r="I214" t="s">
        <v>471</v>
      </c>
    </row>
    <row r="215" spans="1:9">
      <c r="A215" t="s">
        <v>464</v>
      </c>
      <c r="B215" t="s">
        <v>178</v>
      </c>
      <c r="C215" t="s">
        <v>18</v>
      </c>
      <c r="D215" t="s">
        <v>466</v>
      </c>
      <c r="E215" t="s">
        <v>179</v>
      </c>
      <c r="F215">
        <f>HYPERLINK("http://clipc-services.ceda.ac.uk/dreq/u/cc8f92a2635774d636748ec8007c4bab.html","web")</f>
        <v>0</v>
      </c>
      <c r="G215" t="s">
        <v>57</v>
      </c>
      <c r="H215" t="s">
        <v>52</v>
      </c>
    </row>
    <row r="216" spans="1:9">
      <c r="A216" t="s">
        <v>464</v>
      </c>
      <c r="B216" t="s">
        <v>48</v>
      </c>
      <c r="C216" t="s">
        <v>18</v>
      </c>
      <c r="D216" t="s">
        <v>466</v>
      </c>
      <c r="E216" t="s">
        <v>183</v>
      </c>
      <c r="F216">
        <f>HYPERLINK("http://clipc-services.ceda.ac.uk/dreq/u/942125e5a461fef57b1477b9a2bd5fa0.html","web")</f>
        <v>0</v>
      </c>
      <c r="G216" t="s">
        <v>51</v>
      </c>
      <c r="H216"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2018-01-19T15:40:13Z</dcterms:created>
  <dcterms:modified xsi:type="dcterms:W3CDTF">2018-01-19T15:40:13Z</dcterms:modified>
</cp:coreProperties>
</file>